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yn_c\Desktop\СД очередное 17.11.21\решения\"/>
    </mc:Choice>
  </mc:AlternateContent>
  <bookViews>
    <workbookView xWindow="0" yWindow="0" windowWidth="29676" windowHeight="15516"/>
  </bookViews>
  <sheets>
    <sheet name="Смета по ТСН-2001" sheetId="5" r:id="rId1"/>
    <sheet name="RV_DATA" sheetId="7" state="hidden" r:id="rId2"/>
    <sheet name="Расчет стоимости ресурсов" sheetId="6" r:id="rId3"/>
    <sheet name="Source" sheetId="1" r:id="rId4"/>
    <sheet name="SourceObSm" sheetId="2" r:id="rId5"/>
    <sheet name="SmtRes" sheetId="3" r:id="rId6"/>
    <sheet name="EtalonRes" sheetId="4" r:id="rId7"/>
  </sheets>
  <definedNames>
    <definedName name="_xlnm.Print_Titles" localSheetId="2">'Расчет стоимости ресурсов'!$4:$7</definedName>
    <definedName name="_xlnm.Print_Titles" localSheetId="0">'Смета по ТСН-2001'!$20:$20</definedName>
    <definedName name="_xlnm.Print_Area" localSheetId="2">'Расчет стоимости ресурсов'!$A$1:$H$269</definedName>
    <definedName name="_xlnm.Print_Area" localSheetId="0">'Смета по ТСН-2001'!$A$1:$K$1574</definedName>
  </definedNames>
  <calcPr calcId="152511"/>
</workbook>
</file>

<file path=xl/calcChain.xml><?xml version="1.0" encoding="utf-8"?>
<calcChain xmlns="http://schemas.openxmlformats.org/spreadsheetml/2006/main">
  <c r="I80" i="1" l="1"/>
  <c r="I81" i="1" s="1"/>
  <c r="GV80" i="1"/>
  <c r="HC80" i="1"/>
  <c r="GX80" i="1" s="1"/>
  <c r="GO80" i="1"/>
  <c r="GN80" i="1"/>
  <c r="GL80" i="1"/>
  <c r="FR80" i="1"/>
  <c r="CW80" i="1"/>
  <c r="V80" i="1" s="1"/>
  <c r="AJ80" i="1"/>
  <c r="CX80" i="1" s="1"/>
  <c r="W80" i="1" s="1"/>
  <c r="AI80" i="1"/>
  <c r="AH80" i="1"/>
  <c r="CV80" i="1"/>
  <c r="U80" i="1"/>
  <c r="AG80" i="1"/>
  <c r="CU80" i="1" s="1"/>
  <c r="T80" i="1" s="1"/>
  <c r="AF80" i="1"/>
  <c r="S80" i="1" s="1"/>
  <c r="AE80" i="1"/>
  <c r="CS80" i="1" s="1"/>
  <c r="CR80" i="1"/>
  <c r="AD80" i="1"/>
  <c r="AC80" i="1"/>
  <c r="AB80" i="1" s="1"/>
  <c r="P80" i="1"/>
  <c r="D80" i="1"/>
  <c r="C80" i="1"/>
  <c r="I79" i="1"/>
  <c r="I78" i="1"/>
  <c r="I1562" i="5"/>
  <c r="J1562" i="5"/>
  <c r="I1565" i="5"/>
  <c r="J1565" i="5"/>
  <c r="I1566" i="5"/>
  <c r="J1566" i="5"/>
  <c r="H1569" i="5"/>
  <c r="H1572" i="5"/>
  <c r="I252" i="7"/>
  <c r="I255" i="7"/>
  <c r="I250" i="7"/>
  <c r="D260" i="6"/>
  <c r="I254" i="7"/>
  <c r="I257" i="7"/>
  <c r="I258" i="7"/>
  <c r="I260" i="7"/>
  <c r="D264" i="6" s="1"/>
  <c r="I261" i="7"/>
  <c r="I263" i="7"/>
  <c r="D265" i="6" s="1"/>
  <c r="I262" i="7"/>
  <c r="D267" i="6" s="1"/>
  <c r="D263" i="6"/>
  <c r="I256" i="7"/>
  <c r="D262" i="6" s="1"/>
  <c r="I259" i="7"/>
  <c r="D259" i="6"/>
  <c r="D261" i="6"/>
  <c r="I253" i="7"/>
  <c r="D266" i="6"/>
  <c r="D258" i="6"/>
  <c r="I249" i="7"/>
  <c r="I251" i="7"/>
  <c r="A255" i="6"/>
  <c r="I247" i="7"/>
  <c r="D245" i="6" s="1"/>
  <c r="I246" i="7"/>
  <c r="I244" i="7"/>
  <c r="D247" i="6" s="1"/>
  <c r="I242" i="7"/>
  <c r="D248" i="6" s="1"/>
  <c r="I243" i="7"/>
  <c r="D249" i="6" s="1"/>
  <c r="I240" i="7"/>
  <c r="D250" i="6" s="1"/>
  <c r="I239" i="7"/>
  <c r="D251" i="6" s="1"/>
  <c r="I238" i="7"/>
  <c r="D252" i="6" s="1"/>
  <c r="I241" i="7"/>
  <c r="D253" i="6" s="1"/>
  <c r="D246" i="6"/>
  <c r="I245" i="7"/>
  <c r="D244" i="6"/>
  <c r="A242" i="6"/>
  <c r="I228" i="7"/>
  <c r="I235" i="7"/>
  <c r="D233" i="6" s="1"/>
  <c r="I223" i="7"/>
  <c r="I229" i="7"/>
  <c r="I236" i="7"/>
  <c r="D238" i="6" s="1"/>
  <c r="I230" i="7"/>
  <c r="I234" i="7"/>
  <c r="D231" i="6" s="1"/>
  <c r="I233" i="7"/>
  <c r="D232" i="6" s="1"/>
  <c r="I232" i="7"/>
  <c r="D236" i="6"/>
  <c r="D239" i="6"/>
  <c r="D230" i="6"/>
  <c r="I227" i="7"/>
  <c r="D229" i="6" s="1"/>
  <c r="I226" i="7"/>
  <c r="D234" i="6" s="1"/>
  <c r="I225" i="7"/>
  <c r="D237" i="6" s="1"/>
  <c r="D235" i="6"/>
  <c r="I222" i="7"/>
  <c r="D240" i="6" s="1"/>
  <c r="I224" i="7"/>
  <c r="I231" i="7"/>
  <c r="A227" i="6"/>
  <c r="I206" i="7"/>
  <c r="I216" i="7"/>
  <c r="I220" i="7"/>
  <c r="I212" i="7"/>
  <c r="I207" i="7"/>
  <c r="I217" i="7"/>
  <c r="D212" i="6" s="1"/>
  <c r="I210" i="7"/>
  <c r="I208" i="7"/>
  <c r="D214" i="6" s="1"/>
  <c r="I209" i="7"/>
  <c r="D215" i="6" s="1"/>
  <c r="I211" i="7"/>
  <c r="I198" i="7"/>
  <c r="D217" i="6" s="1"/>
  <c r="I201" i="7"/>
  <c r="I199" i="7"/>
  <c r="D219" i="6" s="1"/>
  <c r="I200" i="7"/>
  <c r="D220" i="6" s="1"/>
  <c r="I219" i="7"/>
  <c r="I202" i="7"/>
  <c r="D222" i="6"/>
  <c r="I218" i="7"/>
  <c r="D206" i="6" s="1"/>
  <c r="D211" i="6"/>
  <c r="D216" i="6"/>
  <c r="D213" i="6"/>
  <c r="I205" i="7"/>
  <c r="D207" i="6" s="1"/>
  <c r="I204" i="7"/>
  <c r="I215" i="7"/>
  <c r="D223" i="6" s="1"/>
  <c r="I203" i="7"/>
  <c r="D225" i="6" s="1"/>
  <c r="I214" i="7"/>
  <c r="D224" i="6"/>
  <c r="D218" i="6"/>
  <c r="I197" i="7"/>
  <c r="D208" i="6" s="1"/>
  <c r="I196" i="7"/>
  <c r="D209" i="6" s="1"/>
  <c r="I195" i="7"/>
  <c r="D221" i="6" s="1"/>
  <c r="A204" i="6"/>
  <c r="I183" i="7"/>
  <c r="D193" i="6" s="1"/>
  <c r="I181" i="7"/>
  <c r="I193" i="7"/>
  <c r="I192" i="7"/>
  <c r="D200" i="6" s="1"/>
  <c r="I191" i="7"/>
  <c r="D201" i="6" s="1"/>
  <c r="D199" i="6"/>
  <c r="I190" i="7"/>
  <c r="D191" i="6" s="1"/>
  <c r="I189" i="7"/>
  <c r="D192" i="6" s="1"/>
  <c r="I188" i="7"/>
  <c r="D194" i="6" s="1"/>
  <c r="I187" i="7"/>
  <c r="D195" i="6" s="1"/>
  <c r="I186" i="7"/>
  <c r="D196" i="6" s="1"/>
  <c r="I185" i="7"/>
  <c r="D197" i="6" s="1"/>
  <c r="I184" i="7"/>
  <c r="D202" i="6" s="1"/>
  <c r="D198" i="6"/>
  <c r="I180" i="7"/>
  <c r="I182" i="7"/>
  <c r="A188" i="6"/>
  <c r="I178" i="7"/>
  <c r="D185" i="6" s="1"/>
  <c r="I177" i="7"/>
  <c r="D186" i="6"/>
  <c r="A183" i="6"/>
  <c r="I175" i="7"/>
  <c r="D178" i="6" s="1"/>
  <c r="I174" i="7"/>
  <c r="D179" i="6" s="1"/>
  <c r="I173" i="7"/>
  <c r="D180" i="6" s="1"/>
  <c r="I172" i="7"/>
  <c r="D181" i="6" s="1"/>
  <c r="A176" i="6"/>
  <c r="A175" i="6"/>
  <c r="I158" i="7"/>
  <c r="I161" i="7"/>
  <c r="D165" i="6" s="1"/>
  <c r="I156" i="7"/>
  <c r="D166" i="6" s="1"/>
  <c r="I160" i="7"/>
  <c r="D167" i="6"/>
  <c r="I163" i="7"/>
  <c r="D169" i="6" s="1"/>
  <c r="I164" i="7"/>
  <c r="I166" i="7"/>
  <c r="I167" i="7"/>
  <c r="I169" i="7"/>
  <c r="D171" i="6"/>
  <c r="I168" i="7"/>
  <c r="D173" i="6" s="1"/>
  <c r="I162" i="7"/>
  <c r="I165" i="7"/>
  <c r="I159" i="7"/>
  <c r="D172" i="6" s="1"/>
  <c r="D164" i="6"/>
  <c r="I155" i="7"/>
  <c r="D163" i="6" s="1"/>
  <c r="I157" i="7"/>
  <c r="A161" i="6"/>
  <c r="I153" i="7"/>
  <c r="D151" i="6" s="1"/>
  <c r="I152" i="7"/>
  <c r="D152" i="6"/>
  <c r="I150" i="7"/>
  <c r="D153" i="6" s="1"/>
  <c r="I148" i="7"/>
  <c r="D154" i="6" s="1"/>
  <c r="I149" i="7"/>
  <c r="D155" i="6" s="1"/>
  <c r="I146" i="7"/>
  <c r="D156" i="6" s="1"/>
  <c r="I145" i="7"/>
  <c r="I144" i="7"/>
  <c r="D158" i="6" s="1"/>
  <c r="I147" i="7"/>
  <c r="D159" i="6" s="1"/>
  <c r="I151" i="7"/>
  <c r="D150" i="6"/>
  <c r="D157" i="6"/>
  <c r="A148" i="6"/>
  <c r="I134" i="7"/>
  <c r="I141" i="7"/>
  <c r="I129" i="7"/>
  <c r="D141" i="6" s="1"/>
  <c r="I135" i="7"/>
  <c r="I142" i="7"/>
  <c r="D144" i="6" s="1"/>
  <c r="I136" i="7"/>
  <c r="D145" i="6" s="1"/>
  <c r="D139" i="6"/>
  <c r="I140" i="7"/>
  <c r="D137" i="6"/>
  <c r="I139" i="7"/>
  <c r="D138" i="6" s="1"/>
  <c r="I138" i="7"/>
  <c r="D142" i="6" s="1"/>
  <c r="D136" i="6"/>
  <c r="I133" i="7"/>
  <c r="D135" i="6"/>
  <c r="I132" i="7"/>
  <c r="D140" i="6" s="1"/>
  <c r="I131" i="7"/>
  <c r="D143" i="6"/>
  <c r="I128" i="7"/>
  <c r="D146" i="6" s="1"/>
  <c r="I130" i="7"/>
  <c r="I137" i="7"/>
  <c r="A133" i="6"/>
  <c r="I112" i="7"/>
  <c r="I122" i="7"/>
  <c r="I126" i="7"/>
  <c r="I118" i="7"/>
  <c r="I113" i="7"/>
  <c r="I123" i="7"/>
  <c r="I116" i="7"/>
  <c r="I114" i="7"/>
  <c r="D120" i="6"/>
  <c r="I115" i="7"/>
  <c r="I117" i="7"/>
  <c r="I104" i="7"/>
  <c r="I107" i="7"/>
  <c r="D124" i="6"/>
  <c r="I105" i="7"/>
  <c r="D125" i="6" s="1"/>
  <c r="I106" i="7"/>
  <c r="I125" i="7"/>
  <c r="D128" i="6"/>
  <c r="I108" i="7"/>
  <c r="D130" i="6" s="1"/>
  <c r="I124" i="7"/>
  <c r="D112" i="6"/>
  <c r="D117" i="6"/>
  <c r="D122" i="6"/>
  <c r="D119" i="6"/>
  <c r="D121" i="6"/>
  <c r="I111" i="7"/>
  <c r="D113" i="6"/>
  <c r="I110" i="7"/>
  <c r="I121" i="7"/>
  <c r="I109" i="7"/>
  <c r="D131" i="6" s="1"/>
  <c r="I120" i="7"/>
  <c r="D126" i="6"/>
  <c r="D123" i="6"/>
  <c r="I103" i="7"/>
  <c r="D114" i="6" s="1"/>
  <c r="I102" i="7"/>
  <c r="D115" i="6"/>
  <c r="I101" i="7"/>
  <c r="D127" i="6"/>
  <c r="A110" i="6"/>
  <c r="I89" i="7"/>
  <c r="D99" i="6" s="1"/>
  <c r="I87" i="7"/>
  <c r="D104" i="6"/>
  <c r="I99" i="7"/>
  <c r="I98" i="7"/>
  <c r="I97" i="7"/>
  <c r="D107" i="6" s="1"/>
  <c r="D105" i="6"/>
  <c r="D106" i="6"/>
  <c r="I96" i="7"/>
  <c r="D97" i="6"/>
  <c r="I95" i="7"/>
  <c r="D98" i="6" s="1"/>
  <c r="I94" i="7"/>
  <c r="D100" i="6"/>
  <c r="I93" i="7"/>
  <c r="D101" i="6"/>
  <c r="I92" i="7"/>
  <c r="D102" i="6" s="1"/>
  <c r="I91" i="7"/>
  <c r="D103" i="6"/>
  <c r="I90" i="7"/>
  <c r="D108" i="6"/>
  <c r="I86" i="7"/>
  <c r="D96" i="6" s="1"/>
  <c r="I88" i="7"/>
  <c r="A94" i="6"/>
  <c r="I84" i="7"/>
  <c r="D91" i="6" s="1"/>
  <c r="I83" i="7"/>
  <c r="D92" i="6" s="1"/>
  <c r="A89" i="6"/>
  <c r="I81" i="7"/>
  <c r="D84" i="6" s="1"/>
  <c r="I80" i="7"/>
  <c r="D85" i="6"/>
  <c r="I79" i="7"/>
  <c r="D86" i="6"/>
  <c r="I78" i="7"/>
  <c r="D87" i="6" s="1"/>
  <c r="A82" i="6"/>
  <c r="A81" i="6"/>
  <c r="I66" i="7"/>
  <c r="I69" i="7"/>
  <c r="D73" i="6" s="1"/>
  <c r="I64" i="7"/>
  <c r="D74" i="6" s="1"/>
  <c r="I68" i="7"/>
  <c r="D75" i="6" s="1"/>
  <c r="I71" i="7"/>
  <c r="D77" i="6" s="1"/>
  <c r="I72" i="7"/>
  <c r="I74" i="7"/>
  <c r="I75" i="7"/>
  <c r="I70" i="7"/>
  <c r="I73" i="7"/>
  <c r="I67" i="7"/>
  <c r="D79" i="6"/>
  <c r="D72" i="6"/>
  <c r="I63" i="7"/>
  <c r="I65" i="7"/>
  <c r="D71" i="6" s="1"/>
  <c r="A69" i="6"/>
  <c r="I60" i="7"/>
  <c r="D66" i="6" s="1"/>
  <c r="I61" i="7"/>
  <c r="D67" i="6" s="1"/>
  <c r="I59" i="7"/>
  <c r="D65" i="6"/>
  <c r="A63" i="6"/>
  <c r="I49" i="7"/>
  <c r="D44" i="6" s="1"/>
  <c r="I56" i="7"/>
  <c r="I38" i="7"/>
  <c r="I42" i="7"/>
  <c r="I44" i="7"/>
  <c r="D50" i="6" s="1"/>
  <c r="I39" i="7"/>
  <c r="I50" i="7"/>
  <c r="D56" i="6" s="1"/>
  <c r="I57" i="7"/>
  <c r="I51" i="7"/>
  <c r="I41" i="7"/>
  <c r="D58" i="6" s="1"/>
  <c r="I37" i="7"/>
  <c r="D59" i="6" s="1"/>
  <c r="I40" i="7"/>
  <c r="D46" i="6"/>
  <c r="I54" i="7"/>
  <c r="D45" i="6" s="1"/>
  <c r="I53" i="7"/>
  <c r="D51" i="6" s="1"/>
  <c r="D57" i="6"/>
  <c r="I48" i="7"/>
  <c r="D42" i="6"/>
  <c r="I47" i="7"/>
  <c r="D48" i="6" s="1"/>
  <c r="I46" i="7"/>
  <c r="D52" i="6" s="1"/>
  <c r="I43" i="7"/>
  <c r="I45" i="7"/>
  <c r="I52" i="7"/>
  <c r="D49" i="6"/>
  <c r="D60" i="6"/>
  <c r="D53" i="6"/>
  <c r="D47" i="6"/>
  <c r="I36" i="7"/>
  <c r="I55" i="7"/>
  <c r="I35" i="7"/>
  <c r="D54" i="6"/>
  <c r="I34" i="7"/>
  <c r="D55" i="6" s="1"/>
  <c r="A40" i="6"/>
  <c r="I20" i="7"/>
  <c r="D27" i="6" s="1"/>
  <c r="I32" i="7"/>
  <c r="I18" i="7"/>
  <c r="D33" i="6" s="1"/>
  <c r="I30" i="7"/>
  <c r="D34" i="6" s="1"/>
  <c r="I29" i="7"/>
  <c r="I28" i="7"/>
  <c r="D36" i="6" s="1"/>
  <c r="D29" i="6"/>
  <c r="I31" i="7"/>
  <c r="D38" i="6" s="1"/>
  <c r="D35" i="6"/>
  <c r="I27" i="7"/>
  <c r="D25" i="6" s="1"/>
  <c r="I26" i="7"/>
  <c r="D26" i="6" s="1"/>
  <c r="I25" i="7"/>
  <c r="D28" i="6" s="1"/>
  <c r="I24" i="7"/>
  <c r="D30" i="6" s="1"/>
  <c r="I23" i="7"/>
  <c r="D31" i="6" s="1"/>
  <c r="I22" i="7"/>
  <c r="D32" i="6" s="1"/>
  <c r="I21" i="7"/>
  <c r="D37" i="6" s="1"/>
  <c r="I17" i="7"/>
  <c r="D24" i="6" s="1"/>
  <c r="I19" i="7"/>
  <c r="A22" i="6"/>
  <c r="I15" i="7"/>
  <c r="D19" i="6" s="1"/>
  <c r="I14" i="7"/>
  <c r="D20" i="6" s="1"/>
  <c r="A17" i="6"/>
  <c r="I12" i="7"/>
  <c r="D12" i="6" s="1"/>
  <c r="I11" i="7"/>
  <c r="D13" i="6" s="1"/>
  <c r="I10" i="7"/>
  <c r="D14" i="6"/>
  <c r="I9" i="7"/>
  <c r="D15" i="6" s="1"/>
  <c r="A10" i="6"/>
  <c r="A9" i="6"/>
  <c r="A8" i="6"/>
  <c r="A3" i="6"/>
  <c r="U263" i="7"/>
  <c r="H263" i="7"/>
  <c r="G263" i="7"/>
  <c r="F263" i="7"/>
  <c r="E263" i="7"/>
  <c r="D263" i="7"/>
  <c r="A263" i="7"/>
  <c r="U262" i="7"/>
  <c r="S262" i="7"/>
  <c r="P262" i="7"/>
  <c r="N262" i="7"/>
  <c r="G267" i="6" s="1"/>
  <c r="K262" i="7"/>
  <c r="E267" i="6" s="1"/>
  <c r="J262" i="7"/>
  <c r="H262" i="7"/>
  <c r="G262" i="7"/>
  <c r="F262" i="7"/>
  <c r="E262" i="7"/>
  <c r="A262" i="7"/>
  <c r="U261" i="7"/>
  <c r="H261" i="7"/>
  <c r="G261" i="7"/>
  <c r="F261" i="7"/>
  <c r="E261" i="7"/>
  <c r="D261" i="7"/>
  <c r="A261" i="7"/>
  <c r="U260" i="7"/>
  <c r="H260" i="7"/>
  <c r="G260" i="7"/>
  <c r="F260" i="7"/>
  <c r="E260" i="7"/>
  <c r="D260" i="7"/>
  <c r="A260" i="7"/>
  <c r="U259" i="7"/>
  <c r="S259" i="7"/>
  <c r="P259" i="7"/>
  <c r="N259" i="7"/>
  <c r="K259" i="7"/>
  <c r="J259" i="7"/>
  <c r="H259" i="7"/>
  <c r="G259" i="7"/>
  <c r="F259" i="7"/>
  <c r="E259" i="7"/>
  <c r="A259" i="7"/>
  <c r="U258" i="7"/>
  <c r="H258" i="7"/>
  <c r="G258" i="7"/>
  <c r="F258" i="7"/>
  <c r="E258" i="7"/>
  <c r="D258" i="7"/>
  <c r="A258" i="7"/>
  <c r="U257" i="7"/>
  <c r="H257" i="7"/>
  <c r="G257" i="7"/>
  <c r="F257" i="7"/>
  <c r="E257" i="7"/>
  <c r="D257" i="7"/>
  <c r="A257" i="7"/>
  <c r="U256" i="7"/>
  <c r="S256" i="7"/>
  <c r="P256" i="7"/>
  <c r="N256" i="7"/>
  <c r="G262" i="6" s="1"/>
  <c r="K256" i="7"/>
  <c r="E262" i="6" s="1"/>
  <c r="J256" i="7"/>
  <c r="H256" i="7"/>
  <c r="G256" i="7"/>
  <c r="F256" i="7"/>
  <c r="E256" i="7"/>
  <c r="A256" i="7"/>
  <c r="U255" i="7"/>
  <c r="H255" i="7"/>
  <c r="G255" i="7"/>
  <c r="F255" i="7"/>
  <c r="E255" i="7"/>
  <c r="D255" i="7"/>
  <c r="A255" i="7"/>
  <c r="U254" i="7"/>
  <c r="H254" i="7"/>
  <c r="G254" i="7"/>
  <c r="F254" i="7"/>
  <c r="E254" i="7"/>
  <c r="D254" i="7"/>
  <c r="A254" i="7"/>
  <c r="U253" i="7"/>
  <c r="S253" i="7"/>
  <c r="P253" i="7"/>
  <c r="N253" i="7"/>
  <c r="G266" i="6" s="1"/>
  <c r="K253" i="7"/>
  <c r="E266" i="6" s="1"/>
  <c r="J253" i="7"/>
  <c r="H253" i="7"/>
  <c r="G253" i="7"/>
  <c r="F253" i="7"/>
  <c r="E253" i="7"/>
  <c r="A253" i="7"/>
  <c r="U252" i="7"/>
  <c r="H252" i="7"/>
  <c r="G252" i="7"/>
  <c r="F252" i="7"/>
  <c r="E252" i="7"/>
  <c r="D252" i="7"/>
  <c r="A252" i="7"/>
  <c r="U251" i="7"/>
  <c r="S251" i="7"/>
  <c r="P251" i="7"/>
  <c r="N251" i="7"/>
  <c r="K251" i="7"/>
  <c r="J251" i="7"/>
  <c r="H251" i="7"/>
  <c r="G251" i="7"/>
  <c r="F251" i="7"/>
  <c r="E251" i="7"/>
  <c r="A251" i="7"/>
  <c r="U250" i="7"/>
  <c r="H250" i="7"/>
  <c r="G250" i="7"/>
  <c r="F250" i="7"/>
  <c r="E250" i="7"/>
  <c r="D250" i="7"/>
  <c r="A250" i="7"/>
  <c r="U249" i="7"/>
  <c r="S249" i="7"/>
  <c r="P249" i="7"/>
  <c r="N249" i="7"/>
  <c r="G257" i="6" s="1"/>
  <c r="K249" i="7"/>
  <c r="E257" i="6" s="1"/>
  <c r="J249" i="7"/>
  <c r="H249" i="7"/>
  <c r="G249" i="7"/>
  <c r="F249" i="7"/>
  <c r="E249" i="7"/>
  <c r="A249" i="7"/>
  <c r="G248" i="7"/>
  <c r="A248" i="7"/>
  <c r="U247" i="7"/>
  <c r="H247" i="7"/>
  <c r="G247" i="7"/>
  <c r="F247" i="7"/>
  <c r="E247" i="7"/>
  <c r="D247" i="7"/>
  <c r="A247" i="7"/>
  <c r="U246" i="7"/>
  <c r="H246" i="7"/>
  <c r="G246" i="7"/>
  <c r="F246" i="7"/>
  <c r="E246" i="7"/>
  <c r="D246" i="7"/>
  <c r="A246" i="7"/>
  <c r="U245" i="7"/>
  <c r="S245" i="7"/>
  <c r="P245" i="7"/>
  <c r="N245" i="7"/>
  <c r="G244" i="6" s="1"/>
  <c r="K245" i="7"/>
  <c r="E244" i="6" s="1"/>
  <c r="J245" i="7"/>
  <c r="H245" i="7"/>
  <c r="G245" i="7"/>
  <c r="F245" i="7"/>
  <c r="E245" i="7"/>
  <c r="A245" i="7"/>
  <c r="U244" i="7"/>
  <c r="H244" i="7"/>
  <c r="G244" i="7"/>
  <c r="F244" i="7"/>
  <c r="E244" i="7"/>
  <c r="D244" i="7"/>
  <c r="A244" i="7"/>
  <c r="U243" i="7"/>
  <c r="H243" i="7"/>
  <c r="G243" i="7"/>
  <c r="F243" i="7"/>
  <c r="E243" i="7"/>
  <c r="D243" i="7"/>
  <c r="A243" i="7"/>
  <c r="U242" i="7"/>
  <c r="H242" i="7"/>
  <c r="G242" i="7"/>
  <c r="F242" i="7"/>
  <c r="E242" i="7"/>
  <c r="D242" i="7"/>
  <c r="A242" i="7"/>
  <c r="U241" i="7"/>
  <c r="H241" i="7"/>
  <c r="G241" i="7"/>
  <c r="F241" i="7"/>
  <c r="E241" i="7"/>
  <c r="D241" i="7"/>
  <c r="A241" i="7"/>
  <c r="U240" i="7"/>
  <c r="H240" i="7"/>
  <c r="G240" i="7"/>
  <c r="F240" i="7"/>
  <c r="E240" i="7"/>
  <c r="D240" i="7"/>
  <c r="A240" i="7"/>
  <c r="U239" i="7"/>
  <c r="H239" i="7"/>
  <c r="G239" i="7"/>
  <c r="F239" i="7"/>
  <c r="E239" i="7"/>
  <c r="D239" i="7"/>
  <c r="A239" i="7"/>
  <c r="U238" i="7"/>
  <c r="H238" i="7"/>
  <c r="G238" i="7"/>
  <c r="F238" i="7"/>
  <c r="E238" i="7"/>
  <c r="D238" i="7"/>
  <c r="A238" i="7"/>
  <c r="G237" i="7"/>
  <c r="A237" i="7"/>
  <c r="U236" i="7"/>
  <c r="H236" i="7"/>
  <c r="G236" i="7"/>
  <c r="F236" i="7"/>
  <c r="E236" i="7"/>
  <c r="D236" i="7"/>
  <c r="A236" i="7"/>
  <c r="U235" i="7"/>
  <c r="H235" i="7"/>
  <c r="G235" i="7"/>
  <c r="F235" i="7"/>
  <c r="E235" i="7"/>
  <c r="D235" i="7"/>
  <c r="A235" i="7"/>
  <c r="U234" i="7"/>
  <c r="S234" i="7"/>
  <c r="P234" i="7"/>
  <c r="N234" i="7"/>
  <c r="G231" i="6" s="1"/>
  <c r="K234" i="7"/>
  <c r="E231" i="6" s="1"/>
  <c r="J234" i="7"/>
  <c r="H234" i="7"/>
  <c r="G234" i="7"/>
  <c r="F234" i="7"/>
  <c r="E234" i="7"/>
  <c r="A234" i="7"/>
  <c r="U233" i="7"/>
  <c r="S233" i="7"/>
  <c r="P233" i="7"/>
  <c r="N233" i="7"/>
  <c r="G232" i="6" s="1"/>
  <c r="K233" i="7"/>
  <c r="E232" i="6" s="1"/>
  <c r="J233" i="7"/>
  <c r="H233" i="7"/>
  <c r="G233" i="7"/>
  <c r="F233" i="7"/>
  <c r="E233" i="7"/>
  <c r="A233" i="7"/>
  <c r="U232" i="7"/>
  <c r="S232" i="7"/>
  <c r="P232" i="7"/>
  <c r="N232" i="7"/>
  <c r="G236" i="6" s="1"/>
  <c r="K232" i="7"/>
  <c r="E236" i="6" s="1"/>
  <c r="J232" i="7"/>
  <c r="H232" i="7"/>
  <c r="G232" i="7"/>
  <c r="F232" i="7"/>
  <c r="E232" i="7"/>
  <c r="A232" i="7"/>
  <c r="U231" i="7"/>
  <c r="S231" i="7"/>
  <c r="P231" i="7"/>
  <c r="N231" i="7"/>
  <c r="K231" i="7"/>
  <c r="J231" i="7"/>
  <c r="H231" i="7"/>
  <c r="G231" i="7"/>
  <c r="F231" i="7"/>
  <c r="E231" i="7"/>
  <c r="A231" i="7"/>
  <c r="U230" i="7"/>
  <c r="H230" i="7"/>
  <c r="G230" i="7"/>
  <c r="F230" i="7"/>
  <c r="E230" i="7"/>
  <c r="D230" i="7"/>
  <c r="A230" i="7"/>
  <c r="U229" i="7"/>
  <c r="H229" i="7"/>
  <c r="G229" i="7"/>
  <c r="F229" i="7"/>
  <c r="E229" i="7"/>
  <c r="D229" i="7"/>
  <c r="A229" i="7"/>
  <c r="U228" i="7"/>
  <c r="H228" i="7"/>
  <c r="G228" i="7"/>
  <c r="F228" i="7"/>
  <c r="E228" i="7"/>
  <c r="D228" i="7"/>
  <c r="A228" i="7"/>
  <c r="U227" i="7"/>
  <c r="S227" i="7"/>
  <c r="P227" i="7"/>
  <c r="N227" i="7"/>
  <c r="G229" i="6" s="1"/>
  <c r="K227" i="7"/>
  <c r="E229" i="6" s="1"/>
  <c r="J227" i="7"/>
  <c r="H227" i="7"/>
  <c r="G227" i="7"/>
  <c r="F227" i="7"/>
  <c r="E227" i="7"/>
  <c r="A227" i="7"/>
  <c r="U226" i="7"/>
  <c r="S226" i="7"/>
  <c r="P226" i="7"/>
  <c r="N226" i="7"/>
  <c r="G234" i="6" s="1"/>
  <c r="K226" i="7"/>
  <c r="E234" i="6" s="1"/>
  <c r="J226" i="7"/>
  <c r="H226" i="7"/>
  <c r="G226" i="7"/>
  <c r="F226" i="7"/>
  <c r="E226" i="7"/>
  <c r="A226" i="7"/>
  <c r="U225" i="7"/>
  <c r="S225" i="7"/>
  <c r="P225" i="7"/>
  <c r="N225" i="7"/>
  <c r="G237" i="6" s="1"/>
  <c r="K225" i="7"/>
  <c r="E237" i="6" s="1"/>
  <c r="J225" i="7"/>
  <c r="H225" i="7"/>
  <c r="G225" i="7"/>
  <c r="F225" i="7"/>
  <c r="E225" i="7"/>
  <c r="A225" i="7"/>
  <c r="U224" i="7"/>
  <c r="S224" i="7"/>
  <c r="P224" i="7"/>
  <c r="N224" i="7"/>
  <c r="K224" i="7"/>
  <c r="J224" i="7"/>
  <c r="H224" i="7"/>
  <c r="G224" i="7"/>
  <c r="F224" i="7"/>
  <c r="E224" i="7"/>
  <c r="A224" i="7"/>
  <c r="U223" i="7"/>
  <c r="H223" i="7"/>
  <c r="G223" i="7"/>
  <c r="F223" i="7"/>
  <c r="E223" i="7"/>
  <c r="D223" i="7"/>
  <c r="A223" i="7"/>
  <c r="U222" i="7"/>
  <c r="S222" i="7"/>
  <c r="P222" i="7"/>
  <c r="N222" i="7"/>
  <c r="G240" i="6" s="1"/>
  <c r="K222" i="7"/>
  <c r="E240" i="6" s="1"/>
  <c r="J222" i="7"/>
  <c r="H222" i="7"/>
  <c r="G222" i="7"/>
  <c r="F222" i="7"/>
  <c r="E222" i="7"/>
  <c r="A222" i="7"/>
  <c r="G221" i="7"/>
  <c r="A221" i="7"/>
  <c r="U220" i="7"/>
  <c r="H220" i="7"/>
  <c r="G220" i="7"/>
  <c r="F220" i="7"/>
  <c r="E220" i="7"/>
  <c r="D220" i="7"/>
  <c r="A220" i="7"/>
  <c r="U219" i="7"/>
  <c r="H219" i="7"/>
  <c r="G219" i="7"/>
  <c r="F219" i="7"/>
  <c r="E219" i="7"/>
  <c r="D219" i="7"/>
  <c r="A219" i="7"/>
  <c r="U218" i="7"/>
  <c r="S218" i="7"/>
  <c r="P218" i="7"/>
  <c r="N218" i="7"/>
  <c r="G206" i="6" s="1"/>
  <c r="K218" i="7"/>
  <c r="E206" i="6" s="1"/>
  <c r="J218" i="7"/>
  <c r="H218" i="7"/>
  <c r="G218" i="7"/>
  <c r="F218" i="7"/>
  <c r="E218" i="7"/>
  <c r="A218" i="7"/>
  <c r="U217" i="7"/>
  <c r="H217" i="7"/>
  <c r="G217" i="7"/>
  <c r="F217" i="7"/>
  <c r="E217" i="7"/>
  <c r="D217" i="7"/>
  <c r="A217" i="7"/>
  <c r="U216" i="7"/>
  <c r="H216" i="7"/>
  <c r="G216" i="7"/>
  <c r="F216" i="7"/>
  <c r="E216" i="7"/>
  <c r="D216" i="7"/>
  <c r="A216" i="7"/>
  <c r="U215" i="7"/>
  <c r="S215" i="7"/>
  <c r="P215" i="7"/>
  <c r="N215" i="7"/>
  <c r="K215" i="7"/>
  <c r="J215" i="7"/>
  <c r="H215" i="7"/>
  <c r="G215" i="7"/>
  <c r="F215" i="7"/>
  <c r="E215" i="7"/>
  <c r="A215" i="7"/>
  <c r="U214" i="7"/>
  <c r="S214" i="7"/>
  <c r="P214" i="7"/>
  <c r="N214" i="7"/>
  <c r="K214" i="7"/>
  <c r="J214" i="7"/>
  <c r="H214" i="7"/>
  <c r="G214" i="7"/>
  <c r="F214" i="7"/>
  <c r="E214" i="7"/>
  <c r="A214" i="7"/>
  <c r="U213" i="7"/>
  <c r="S213" i="7"/>
  <c r="P213" i="7"/>
  <c r="N213" i="7"/>
  <c r="K213" i="7"/>
  <c r="J213" i="7"/>
  <c r="I213" i="7"/>
  <c r="H213" i="7"/>
  <c r="G213" i="7"/>
  <c r="F213" i="7"/>
  <c r="E213" i="7"/>
  <c r="A213" i="7"/>
  <c r="U212" i="7"/>
  <c r="H212" i="7"/>
  <c r="G212" i="7"/>
  <c r="F212" i="7"/>
  <c r="E212" i="7"/>
  <c r="D212" i="7"/>
  <c r="A212" i="7"/>
  <c r="U211" i="7"/>
  <c r="H211" i="7"/>
  <c r="G211" i="7"/>
  <c r="F211" i="7"/>
  <c r="E211" i="7"/>
  <c r="D211" i="7"/>
  <c r="A211" i="7"/>
  <c r="U210" i="7"/>
  <c r="H210" i="7"/>
  <c r="G210" i="7"/>
  <c r="F210" i="7"/>
  <c r="E210" i="7"/>
  <c r="D210" i="7"/>
  <c r="A210" i="7"/>
  <c r="U209" i="7"/>
  <c r="H209" i="7"/>
  <c r="G209" i="7"/>
  <c r="F209" i="7"/>
  <c r="E209" i="7"/>
  <c r="D209" i="7"/>
  <c r="A209" i="7"/>
  <c r="U208" i="7"/>
  <c r="H208" i="7"/>
  <c r="G208" i="7"/>
  <c r="F208" i="7"/>
  <c r="E208" i="7"/>
  <c r="D208" i="7"/>
  <c r="A208" i="7"/>
  <c r="U207" i="7"/>
  <c r="H207" i="7"/>
  <c r="G207" i="7"/>
  <c r="F207" i="7"/>
  <c r="E207" i="7"/>
  <c r="D207" i="7"/>
  <c r="A207" i="7"/>
  <c r="U206" i="7"/>
  <c r="H206" i="7"/>
  <c r="G206" i="7"/>
  <c r="F206" i="7"/>
  <c r="E206" i="7"/>
  <c r="D206" i="7"/>
  <c r="A206" i="7"/>
  <c r="U205" i="7"/>
  <c r="S205" i="7"/>
  <c r="P205" i="7"/>
  <c r="N205" i="7"/>
  <c r="G207" i="6" s="1"/>
  <c r="K205" i="7"/>
  <c r="E207" i="6" s="1"/>
  <c r="J205" i="7"/>
  <c r="H205" i="7"/>
  <c r="G205" i="7"/>
  <c r="F205" i="7"/>
  <c r="E205" i="7"/>
  <c r="A205" i="7"/>
  <c r="U204" i="7"/>
  <c r="S204" i="7"/>
  <c r="P204" i="7"/>
  <c r="N204" i="7"/>
  <c r="G223" i="6" s="1"/>
  <c r="K204" i="7"/>
  <c r="E223" i="6" s="1"/>
  <c r="J204" i="7"/>
  <c r="H204" i="7"/>
  <c r="G204" i="7"/>
  <c r="F204" i="7"/>
  <c r="E204" i="7"/>
  <c r="A204" i="7"/>
  <c r="U203" i="7"/>
  <c r="S203" i="7"/>
  <c r="P203" i="7"/>
  <c r="N203" i="7"/>
  <c r="G225" i="6" s="1"/>
  <c r="K203" i="7"/>
  <c r="E225" i="6" s="1"/>
  <c r="J203" i="7"/>
  <c r="H203" i="7"/>
  <c r="G203" i="7"/>
  <c r="F203" i="7"/>
  <c r="E203" i="7"/>
  <c r="A203" i="7"/>
  <c r="U202" i="7"/>
  <c r="H202" i="7"/>
  <c r="G202" i="7"/>
  <c r="F202" i="7"/>
  <c r="E202" i="7"/>
  <c r="D202" i="7"/>
  <c r="A202" i="7"/>
  <c r="U201" i="7"/>
  <c r="H201" i="7"/>
  <c r="G201" i="7"/>
  <c r="F201" i="7"/>
  <c r="E201" i="7"/>
  <c r="D201" i="7"/>
  <c r="A201" i="7"/>
  <c r="U200" i="7"/>
  <c r="H200" i="7"/>
  <c r="G200" i="7"/>
  <c r="F200" i="7"/>
  <c r="E200" i="7"/>
  <c r="D200" i="7"/>
  <c r="A200" i="7"/>
  <c r="U199" i="7"/>
  <c r="H199" i="7"/>
  <c r="G199" i="7"/>
  <c r="F199" i="7"/>
  <c r="E199" i="7"/>
  <c r="D199" i="7"/>
  <c r="A199" i="7"/>
  <c r="U198" i="7"/>
  <c r="H198" i="7"/>
  <c r="G198" i="7"/>
  <c r="F198" i="7"/>
  <c r="E198" i="7"/>
  <c r="D198" i="7"/>
  <c r="A198" i="7"/>
  <c r="U197" i="7"/>
  <c r="S197" i="7"/>
  <c r="P197" i="7"/>
  <c r="N197" i="7"/>
  <c r="G208" i="6" s="1"/>
  <c r="K197" i="7"/>
  <c r="E208" i="6" s="1"/>
  <c r="J197" i="7"/>
  <c r="H197" i="7"/>
  <c r="G197" i="7"/>
  <c r="F197" i="7"/>
  <c r="E197" i="7"/>
  <c r="A197" i="7"/>
  <c r="U196" i="7"/>
  <c r="S196" i="7"/>
  <c r="P196" i="7"/>
  <c r="N196" i="7"/>
  <c r="G209" i="6" s="1"/>
  <c r="K196" i="7"/>
  <c r="E209" i="6" s="1"/>
  <c r="J196" i="7"/>
  <c r="H196" i="7"/>
  <c r="G196" i="7"/>
  <c r="F196" i="7"/>
  <c r="E196" i="7"/>
  <c r="A196" i="7"/>
  <c r="U195" i="7"/>
  <c r="S195" i="7"/>
  <c r="P195" i="7"/>
  <c r="N195" i="7"/>
  <c r="G221" i="6" s="1"/>
  <c r="K195" i="7"/>
  <c r="E221" i="6" s="1"/>
  <c r="J195" i="7"/>
  <c r="H195" i="7"/>
  <c r="G195" i="7"/>
  <c r="F195" i="7"/>
  <c r="E195" i="7"/>
  <c r="A195" i="7"/>
  <c r="G194" i="7"/>
  <c r="A194" i="7"/>
  <c r="U193" i="7"/>
  <c r="H193" i="7"/>
  <c r="G193" i="7"/>
  <c r="F193" i="7"/>
  <c r="E193" i="7"/>
  <c r="D193" i="7"/>
  <c r="A193" i="7"/>
  <c r="U192" i="7"/>
  <c r="H192" i="7"/>
  <c r="G192" i="7"/>
  <c r="F192" i="7"/>
  <c r="E192" i="7"/>
  <c r="D192" i="7"/>
  <c r="A192" i="7"/>
  <c r="U191" i="7"/>
  <c r="H191" i="7"/>
  <c r="G191" i="7"/>
  <c r="F191" i="7"/>
  <c r="E191" i="7"/>
  <c r="D191" i="7"/>
  <c r="A191" i="7"/>
  <c r="U190" i="7"/>
  <c r="S190" i="7"/>
  <c r="P190" i="7"/>
  <c r="N190" i="7"/>
  <c r="G191" i="6" s="1"/>
  <c r="K190" i="7"/>
  <c r="E191" i="6" s="1"/>
  <c r="J190" i="7"/>
  <c r="H190" i="7"/>
  <c r="G190" i="7"/>
  <c r="F190" i="7"/>
  <c r="E190" i="7"/>
  <c r="A190" i="7"/>
  <c r="U189" i="7"/>
  <c r="S189" i="7"/>
  <c r="P189" i="7"/>
  <c r="N189" i="7"/>
  <c r="G192" i="6" s="1"/>
  <c r="K189" i="7"/>
  <c r="E192" i="6" s="1"/>
  <c r="J189" i="7"/>
  <c r="H189" i="7"/>
  <c r="G189" i="7"/>
  <c r="F189" i="7"/>
  <c r="E189" i="7"/>
  <c r="A189" i="7"/>
  <c r="U188" i="7"/>
  <c r="S188" i="7"/>
  <c r="P188" i="7"/>
  <c r="N188" i="7"/>
  <c r="G194" i="6" s="1"/>
  <c r="K188" i="7"/>
  <c r="E194" i="6" s="1"/>
  <c r="J188" i="7"/>
  <c r="H188" i="7"/>
  <c r="G188" i="7"/>
  <c r="F188" i="7"/>
  <c r="E188" i="7"/>
  <c r="A188" i="7"/>
  <c r="U187" i="7"/>
  <c r="S187" i="7"/>
  <c r="P187" i="7"/>
  <c r="N187" i="7"/>
  <c r="G195" i="6" s="1"/>
  <c r="K187" i="7"/>
  <c r="E195" i="6" s="1"/>
  <c r="J187" i="7"/>
  <c r="H187" i="7"/>
  <c r="G187" i="7"/>
  <c r="F187" i="7"/>
  <c r="E187" i="7"/>
  <c r="A187" i="7"/>
  <c r="U186" i="7"/>
  <c r="S186" i="7"/>
  <c r="P186" i="7"/>
  <c r="N186" i="7"/>
  <c r="G196" i="6" s="1"/>
  <c r="K186" i="7"/>
  <c r="E196" i="6" s="1"/>
  <c r="J186" i="7"/>
  <c r="H186" i="7"/>
  <c r="G186" i="7"/>
  <c r="F186" i="7"/>
  <c r="E186" i="7"/>
  <c r="A186" i="7"/>
  <c r="U185" i="7"/>
  <c r="S185" i="7"/>
  <c r="P185" i="7"/>
  <c r="N185" i="7"/>
  <c r="G197" i="6" s="1"/>
  <c r="K185" i="7"/>
  <c r="E197" i="6" s="1"/>
  <c r="J185" i="7"/>
  <c r="H185" i="7"/>
  <c r="G185" i="7"/>
  <c r="F185" i="7"/>
  <c r="E185" i="7"/>
  <c r="A185" i="7"/>
  <c r="U184" i="7"/>
  <c r="S184" i="7"/>
  <c r="P184" i="7"/>
  <c r="N184" i="7"/>
  <c r="G202" i="6" s="1"/>
  <c r="K184" i="7"/>
  <c r="E202" i="6" s="1"/>
  <c r="J184" i="7"/>
  <c r="H184" i="7"/>
  <c r="G184" i="7"/>
  <c r="F184" i="7"/>
  <c r="E184" i="7"/>
  <c r="A184" i="7"/>
  <c r="U183" i="7"/>
  <c r="H183" i="7"/>
  <c r="G183" i="7"/>
  <c r="F183" i="7"/>
  <c r="E183" i="7"/>
  <c r="D183" i="7"/>
  <c r="A183" i="7"/>
  <c r="U182" i="7"/>
  <c r="S182" i="7"/>
  <c r="P182" i="7"/>
  <c r="N182" i="7"/>
  <c r="K182" i="7"/>
  <c r="J182" i="7"/>
  <c r="H182" i="7"/>
  <c r="G182" i="7"/>
  <c r="F182" i="7"/>
  <c r="E182" i="7"/>
  <c r="A182" i="7"/>
  <c r="U181" i="7"/>
  <c r="H181" i="7"/>
  <c r="G181" i="7"/>
  <c r="F181" i="7"/>
  <c r="E181" i="7"/>
  <c r="D181" i="7"/>
  <c r="A181" i="7"/>
  <c r="U180" i="7"/>
  <c r="S180" i="7"/>
  <c r="P180" i="7"/>
  <c r="N180" i="7"/>
  <c r="G190" i="6" s="1"/>
  <c r="K180" i="7"/>
  <c r="E190" i="6" s="1"/>
  <c r="J180" i="7"/>
  <c r="H180" i="7"/>
  <c r="G180" i="7"/>
  <c r="F180" i="7"/>
  <c r="E180" i="7"/>
  <c r="A180" i="7"/>
  <c r="G179" i="7"/>
  <c r="A179" i="7"/>
  <c r="U178" i="7"/>
  <c r="S178" i="7"/>
  <c r="P178" i="7"/>
  <c r="N178" i="7"/>
  <c r="G185" i="6" s="1"/>
  <c r="K178" i="7"/>
  <c r="E185" i="6" s="1"/>
  <c r="J178" i="7"/>
  <c r="H178" i="7"/>
  <c r="G178" i="7"/>
  <c r="F178" i="7"/>
  <c r="E178" i="7"/>
  <c r="A178" i="7"/>
  <c r="U177" i="7"/>
  <c r="S177" i="7"/>
  <c r="P177" i="7"/>
  <c r="N177" i="7"/>
  <c r="G186" i="6" s="1"/>
  <c r="K177" i="7"/>
  <c r="E186" i="6" s="1"/>
  <c r="J177" i="7"/>
  <c r="H177" i="7"/>
  <c r="G177" i="7"/>
  <c r="F177" i="7"/>
  <c r="E177" i="7"/>
  <c r="A177" i="7"/>
  <c r="G176" i="7"/>
  <c r="A176" i="7"/>
  <c r="U175" i="7"/>
  <c r="S175" i="7"/>
  <c r="P175" i="7"/>
  <c r="N175" i="7"/>
  <c r="G178" i="6" s="1"/>
  <c r="K175" i="7"/>
  <c r="E178" i="6" s="1"/>
  <c r="J175" i="7"/>
  <c r="H175" i="7"/>
  <c r="G175" i="7"/>
  <c r="F175" i="7"/>
  <c r="E175" i="7"/>
  <c r="A175" i="7"/>
  <c r="U174" i="7"/>
  <c r="S174" i="7"/>
  <c r="P174" i="7"/>
  <c r="N174" i="7"/>
  <c r="G179" i="6" s="1"/>
  <c r="K174" i="7"/>
  <c r="E179" i="6" s="1"/>
  <c r="J174" i="7"/>
  <c r="H174" i="7"/>
  <c r="G174" i="7"/>
  <c r="F174" i="7"/>
  <c r="E174" i="7"/>
  <c r="A174" i="7"/>
  <c r="U173" i="7"/>
  <c r="S173" i="7"/>
  <c r="P173" i="7"/>
  <c r="N173" i="7"/>
  <c r="G180" i="6" s="1"/>
  <c r="K173" i="7"/>
  <c r="E180" i="6" s="1"/>
  <c r="J173" i="7"/>
  <c r="H173" i="7"/>
  <c r="G173" i="7"/>
  <c r="F173" i="7"/>
  <c r="E173" i="7"/>
  <c r="A173" i="7"/>
  <c r="U172" i="7"/>
  <c r="S172" i="7"/>
  <c r="P172" i="7"/>
  <c r="N172" i="7"/>
  <c r="G181" i="6" s="1"/>
  <c r="K172" i="7"/>
  <c r="E181" i="6" s="1"/>
  <c r="J172" i="7"/>
  <c r="H172" i="7"/>
  <c r="G172" i="7"/>
  <c r="F172" i="7"/>
  <c r="E172" i="7"/>
  <c r="A172" i="7"/>
  <c r="G171" i="7"/>
  <c r="A171" i="7"/>
  <c r="G170" i="7"/>
  <c r="A170" i="7"/>
  <c r="U169" i="7"/>
  <c r="H169" i="7"/>
  <c r="G169" i="7"/>
  <c r="F169" i="7"/>
  <c r="E169" i="7"/>
  <c r="D169" i="7"/>
  <c r="A169" i="7"/>
  <c r="U168" i="7"/>
  <c r="S168" i="7"/>
  <c r="P168" i="7"/>
  <c r="N168" i="7"/>
  <c r="G173" i="6" s="1"/>
  <c r="K168" i="7"/>
  <c r="E173" i="6" s="1"/>
  <c r="J168" i="7"/>
  <c r="H168" i="7"/>
  <c r="G168" i="7"/>
  <c r="F168" i="7"/>
  <c r="E168" i="7"/>
  <c r="A168" i="7"/>
  <c r="U167" i="7"/>
  <c r="H167" i="7"/>
  <c r="G167" i="7"/>
  <c r="F167" i="7"/>
  <c r="E167" i="7"/>
  <c r="D167" i="7"/>
  <c r="A167" i="7"/>
  <c r="U166" i="7"/>
  <c r="H166" i="7"/>
  <c r="G166" i="7"/>
  <c r="F166" i="7"/>
  <c r="E166" i="7"/>
  <c r="D166" i="7"/>
  <c r="A166" i="7"/>
  <c r="U165" i="7"/>
  <c r="S165" i="7"/>
  <c r="P165" i="7"/>
  <c r="N165" i="7"/>
  <c r="K165" i="7"/>
  <c r="J165" i="7"/>
  <c r="H165" i="7"/>
  <c r="G165" i="7"/>
  <c r="F165" i="7"/>
  <c r="E165" i="7"/>
  <c r="A165" i="7"/>
  <c r="U164" i="7"/>
  <c r="H164" i="7"/>
  <c r="G164" i="7"/>
  <c r="F164" i="7"/>
  <c r="E164" i="7"/>
  <c r="D164" i="7"/>
  <c r="A164" i="7"/>
  <c r="U163" i="7"/>
  <c r="H163" i="7"/>
  <c r="G163" i="7"/>
  <c r="F163" i="7"/>
  <c r="E163" i="7"/>
  <c r="D163" i="7"/>
  <c r="A163" i="7"/>
  <c r="U162" i="7"/>
  <c r="S162" i="7"/>
  <c r="P162" i="7"/>
  <c r="N162" i="7"/>
  <c r="G168" i="6" s="1"/>
  <c r="K162" i="7"/>
  <c r="E168" i="6" s="1"/>
  <c r="J162" i="7"/>
  <c r="H162" i="7"/>
  <c r="G162" i="7"/>
  <c r="F162" i="7"/>
  <c r="E162" i="7"/>
  <c r="A162" i="7"/>
  <c r="U161" i="7"/>
  <c r="H161" i="7"/>
  <c r="G161" i="7"/>
  <c r="F161" i="7"/>
  <c r="E161" i="7"/>
  <c r="D161" i="7"/>
  <c r="A161" i="7"/>
  <c r="U160" i="7"/>
  <c r="H160" i="7"/>
  <c r="G160" i="7"/>
  <c r="F160" i="7"/>
  <c r="E160" i="7"/>
  <c r="D160" i="7"/>
  <c r="A160" i="7"/>
  <c r="U159" i="7"/>
  <c r="S159" i="7"/>
  <c r="P159" i="7"/>
  <c r="N159" i="7"/>
  <c r="G172" i="6" s="1"/>
  <c r="K159" i="7"/>
  <c r="E172" i="6" s="1"/>
  <c r="J159" i="7"/>
  <c r="H159" i="7"/>
  <c r="G159" i="7"/>
  <c r="F159" i="7"/>
  <c r="E159" i="7"/>
  <c r="A159" i="7"/>
  <c r="U158" i="7"/>
  <c r="H158" i="7"/>
  <c r="G158" i="7"/>
  <c r="F158" i="7"/>
  <c r="E158" i="7"/>
  <c r="D158" i="7"/>
  <c r="A158" i="7"/>
  <c r="U157" i="7"/>
  <c r="S157" i="7"/>
  <c r="P157" i="7"/>
  <c r="N157" i="7"/>
  <c r="K157" i="7"/>
  <c r="J157" i="7"/>
  <c r="H157" i="7"/>
  <c r="G157" i="7"/>
  <c r="F157" i="7"/>
  <c r="E157" i="7"/>
  <c r="A157" i="7"/>
  <c r="U156" i="7"/>
  <c r="H156" i="7"/>
  <c r="G156" i="7"/>
  <c r="F156" i="7"/>
  <c r="E156" i="7"/>
  <c r="D156" i="7"/>
  <c r="A156" i="7"/>
  <c r="U155" i="7"/>
  <c r="S155" i="7"/>
  <c r="P155" i="7"/>
  <c r="N155" i="7"/>
  <c r="G163" i="6" s="1"/>
  <c r="K155" i="7"/>
  <c r="E163" i="6" s="1"/>
  <c r="J155" i="7"/>
  <c r="H155" i="7"/>
  <c r="G155" i="7"/>
  <c r="F155" i="7"/>
  <c r="E155" i="7"/>
  <c r="A155" i="7"/>
  <c r="G154" i="7"/>
  <c r="A154" i="7"/>
  <c r="U153" i="7"/>
  <c r="H153" i="7"/>
  <c r="G153" i="7"/>
  <c r="F153" i="7"/>
  <c r="E153" i="7"/>
  <c r="D153" i="7"/>
  <c r="A153" i="7"/>
  <c r="U152" i="7"/>
  <c r="H152" i="7"/>
  <c r="G152" i="7"/>
  <c r="F152" i="7"/>
  <c r="E152" i="7"/>
  <c r="D152" i="7"/>
  <c r="A152" i="7"/>
  <c r="U151" i="7"/>
  <c r="S151" i="7"/>
  <c r="P151" i="7"/>
  <c r="N151" i="7"/>
  <c r="G150" i="6" s="1"/>
  <c r="K151" i="7"/>
  <c r="E150" i="6" s="1"/>
  <c r="J151" i="7"/>
  <c r="H151" i="7"/>
  <c r="G151" i="7"/>
  <c r="F151" i="7"/>
  <c r="E151" i="7"/>
  <c r="A151" i="7"/>
  <c r="U150" i="7"/>
  <c r="H150" i="7"/>
  <c r="G150" i="7"/>
  <c r="F150" i="7"/>
  <c r="E150" i="7"/>
  <c r="D150" i="7"/>
  <c r="A150" i="7"/>
  <c r="U149" i="7"/>
  <c r="H149" i="7"/>
  <c r="G149" i="7"/>
  <c r="F149" i="7"/>
  <c r="E149" i="7"/>
  <c r="D149" i="7"/>
  <c r="A149" i="7"/>
  <c r="U148" i="7"/>
  <c r="H148" i="7"/>
  <c r="G148" i="7"/>
  <c r="F148" i="7"/>
  <c r="E148" i="7"/>
  <c r="D148" i="7"/>
  <c r="A148" i="7"/>
  <c r="U147" i="7"/>
  <c r="H147" i="7"/>
  <c r="G147" i="7"/>
  <c r="F147" i="7"/>
  <c r="E147" i="7"/>
  <c r="D147" i="7"/>
  <c r="A147" i="7"/>
  <c r="U146" i="7"/>
  <c r="H146" i="7"/>
  <c r="G146" i="7"/>
  <c r="F146" i="7"/>
  <c r="E146" i="7"/>
  <c r="D146" i="7"/>
  <c r="A146" i="7"/>
  <c r="U145" i="7"/>
  <c r="H145" i="7"/>
  <c r="G145" i="7"/>
  <c r="F145" i="7"/>
  <c r="E145" i="7"/>
  <c r="D145" i="7"/>
  <c r="A145" i="7"/>
  <c r="U144" i="7"/>
  <c r="H144" i="7"/>
  <c r="G144" i="7"/>
  <c r="F144" i="7"/>
  <c r="E144" i="7"/>
  <c r="D144" i="7"/>
  <c r="A144" i="7"/>
  <c r="G143" i="7"/>
  <c r="A143" i="7"/>
  <c r="U142" i="7"/>
  <c r="H142" i="7"/>
  <c r="G142" i="7"/>
  <c r="F142" i="7"/>
  <c r="E142" i="7"/>
  <c r="D142" i="7"/>
  <c r="A142" i="7"/>
  <c r="U141" i="7"/>
  <c r="H141" i="7"/>
  <c r="G141" i="7"/>
  <c r="F141" i="7"/>
  <c r="E141" i="7"/>
  <c r="D141" i="7"/>
  <c r="A141" i="7"/>
  <c r="U140" i="7"/>
  <c r="S140" i="7"/>
  <c r="P140" i="7"/>
  <c r="N140" i="7"/>
  <c r="G137" i="6" s="1"/>
  <c r="K140" i="7"/>
  <c r="E137" i="6" s="1"/>
  <c r="J140" i="7"/>
  <c r="H140" i="7"/>
  <c r="G140" i="7"/>
  <c r="F140" i="7"/>
  <c r="E140" i="7"/>
  <c r="A140" i="7"/>
  <c r="U139" i="7"/>
  <c r="S139" i="7"/>
  <c r="P139" i="7"/>
  <c r="N139" i="7"/>
  <c r="G138" i="6" s="1"/>
  <c r="K139" i="7"/>
  <c r="E138" i="6" s="1"/>
  <c r="J139" i="7"/>
  <c r="H139" i="7"/>
  <c r="G139" i="7"/>
  <c r="F139" i="7"/>
  <c r="E139" i="7"/>
  <c r="A139" i="7"/>
  <c r="U138" i="7"/>
  <c r="S138" i="7"/>
  <c r="P138" i="7"/>
  <c r="N138" i="7"/>
  <c r="G142" i="6" s="1"/>
  <c r="K138" i="7"/>
  <c r="E142" i="6" s="1"/>
  <c r="J138" i="7"/>
  <c r="H138" i="7"/>
  <c r="G138" i="7"/>
  <c r="F138" i="7"/>
  <c r="E138" i="7"/>
  <c r="A138" i="7"/>
  <c r="U137" i="7"/>
  <c r="S137" i="7"/>
  <c r="P137" i="7"/>
  <c r="N137" i="7"/>
  <c r="K137" i="7"/>
  <c r="J137" i="7"/>
  <c r="H137" i="7"/>
  <c r="G137" i="7"/>
  <c r="F137" i="7"/>
  <c r="E137" i="7"/>
  <c r="A137" i="7"/>
  <c r="U136" i="7"/>
  <c r="H136" i="7"/>
  <c r="G136" i="7"/>
  <c r="F136" i="7"/>
  <c r="E136" i="7"/>
  <c r="D136" i="7"/>
  <c r="A136" i="7"/>
  <c r="U135" i="7"/>
  <c r="H135" i="7"/>
  <c r="G135" i="7"/>
  <c r="F135" i="7"/>
  <c r="E135" i="7"/>
  <c r="D135" i="7"/>
  <c r="A135" i="7"/>
  <c r="U134" i="7"/>
  <c r="H134" i="7"/>
  <c r="G134" i="7"/>
  <c r="F134" i="7"/>
  <c r="E134" i="7"/>
  <c r="D134" i="7"/>
  <c r="A134" i="7"/>
  <c r="U133" i="7"/>
  <c r="S133" i="7"/>
  <c r="P133" i="7"/>
  <c r="N133" i="7"/>
  <c r="G135" i="6" s="1"/>
  <c r="K133" i="7"/>
  <c r="E135" i="6" s="1"/>
  <c r="J133" i="7"/>
  <c r="H133" i="7"/>
  <c r="G133" i="7"/>
  <c r="F133" i="7"/>
  <c r="E133" i="7"/>
  <c r="A133" i="7"/>
  <c r="U132" i="7"/>
  <c r="S132" i="7"/>
  <c r="P132" i="7"/>
  <c r="N132" i="7"/>
  <c r="G140" i="6" s="1"/>
  <c r="K132" i="7"/>
  <c r="E140" i="6" s="1"/>
  <c r="J132" i="7"/>
  <c r="H132" i="7"/>
  <c r="G132" i="7"/>
  <c r="F132" i="7"/>
  <c r="E132" i="7"/>
  <c r="A132" i="7"/>
  <c r="U131" i="7"/>
  <c r="S131" i="7"/>
  <c r="P131" i="7"/>
  <c r="N131" i="7"/>
  <c r="G143" i="6" s="1"/>
  <c r="K131" i="7"/>
  <c r="E143" i="6" s="1"/>
  <c r="J131" i="7"/>
  <c r="H131" i="7"/>
  <c r="G131" i="7"/>
  <c r="F131" i="7"/>
  <c r="E131" i="7"/>
  <c r="A131" i="7"/>
  <c r="U130" i="7"/>
  <c r="S130" i="7"/>
  <c r="P130" i="7"/>
  <c r="N130" i="7"/>
  <c r="K130" i="7"/>
  <c r="J130" i="7"/>
  <c r="H130" i="7"/>
  <c r="G130" i="7"/>
  <c r="F130" i="7"/>
  <c r="E130" i="7"/>
  <c r="A130" i="7"/>
  <c r="U129" i="7"/>
  <c r="H129" i="7"/>
  <c r="G129" i="7"/>
  <c r="F129" i="7"/>
  <c r="E129" i="7"/>
  <c r="D129" i="7"/>
  <c r="A129" i="7"/>
  <c r="U128" i="7"/>
  <c r="S128" i="7"/>
  <c r="P128" i="7"/>
  <c r="N128" i="7"/>
  <c r="G146" i="6" s="1"/>
  <c r="K128" i="7"/>
  <c r="E146" i="6" s="1"/>
  <c r="J128" i="7"/>
  <c r="H128" i="7"/>
  <c r="G128" i="7"/>
  <c r="F128" i="7"/>
  <c r="E128" i="7"/>
  <c r="A128" i="7"/>
  <c r="G127" i="7"/>
  <c r="A127" i="7"/>
  <c r="U126" i="7"/>
  <c r="H126" i="7"/>
  <c r="G126" i="7"/>
  <c r="F126" i="7"/>
  <c r="E126" i="7"/>
  <c r="D126" i="7"/>
  <c r="A126" i="7"/>
  <c r="U125" i="7"/>
  <c r="H125" i="7"/>
  <c r="G125" i="7"/>
  <c r="F125" i="7"/>
  <c r="E125" i="7"/>
  <c r="D125" i="7"/>
  <c r="A125" i="7"/>
  <c r="U124" i="7"/>
  <c r="S124" i="7"/>
  <c r="P124" i="7"/>
  <c r="N124" i="7"/>
  <c r="G112" i="6" s="1"/>
  <c r="K124" i="7"/>
  <c r="E112" i="6" s="1"/>
  <c r="J124" i="7"/>
  <c r="H124" i="7"/>
  <c r="G124" i="7"/>
  <c r="F124" i="7"/>
  <c r="E124" i="7"/>
  <c r="A124" i="7"/>
  <c r="U123" i="7"/>
  <c r="H123" i="7"/>
  <c r="G123" i="7"/>
  <c r="F123" i="7"/>
  <c r="E123" i="7"/>
  <c r="D123" i="7"/>
  <c r="A123" i="7"/>
  <c r="U122" i="7"/>
  <c r="H122" i="7"/>
  <c r="G122" i="7"/>
  <c r="F122" i="7"/>
  <c r="E122" i="7"/>
  <c r="D122" i="7"/>
  <c r="A122" i="7"/>
  <c r="U121" i="7"/>
  <c r="S121" i="7"/>
  <c r="P121" i="7"/>
  <c r="N121" i="7"/>
  <c r="K121" i="7"/>
  <c r="J121" i="7"/>
  <c r="H121" i="7"/>
  <c r="G121" i="7"/>
  <c r="F121" i="7"/>
  <c r="E121" i="7"/>
  <c r="A121" i="7"/>
  <c r="U120" i="7"/>
  <c r="S120" i="7"/>
  <c r="P120" i="7"/>
  <c r="N120" i="7"/>
  <c r="K120" i="7"/>
  <c r="J120" i="7"/>
  <c r="H120" i="7"/>
  <c r="G120" i="7"/>
  <c r="F120" i="7"/>
  <c r="E120" i="7"/>
  <c r="A120" i="7"/>
  <c r="U119" i="7"/>
  <c r="S119" i="7"/>
  <c r="P119" i="7"/>
  <c r="N119" i="7"/>
  <c r="K119" i="7"/>
  <c r="J119" i="7"/>
  <c r="I119" i="7"/>
  <c r="H119" i="7"/>
  <c r="G119" i="7"/>
  <c r="F119" i="7"/>
  <c r="E119" i="7"/>
  <c r="A119" i="7"/>
  <c r="U118" i="7"/>
  <c r="H118" i="7"/>
  <c r="G118" i="7"/>
  <c r="F118" i="7"/>
  <c r="E118" i="7"/>
  <c r="D118" i="7"/>
  <c r="A118" i="7"/>
  <c r="U117" i="7"/>
  <c r="H117" i="7"/>
  <c r="G117" i="7"/>
  <c r="F117" i="7"/>
  <c r="E117" i="7"/>
  <c r="D117" i="7"/>
  <c r="A117" i="7"/>
  <c r="U116" i="7"/>
  <c r="H116" i="7"/>
  <c r="G116" i="7"/>
  <c r="F116" i="7"/>
  <c r="E116" i="7"/>
  <c r="D116" i="7"/>
  <c r="A116" i="7"/>
  <c r="U115" i="7"/>
  <c r="H115" i="7"/>
  <c r="G115" i="7"/>
  <c r="F115" i="7"/>
  <c r="E115" i="7"/>
  <c r="D115" i="7"/>
  <c r="A115" i="7"/>
  <c r="U114" i="7"/>
  <c r="H114" i="7"/>
  <c r="G114" i="7"/>
  <c r="F114" i="7"/>
  <c r="E114" i="7"/>
  <c r="D114" i="7"/>
  <c r="A114" i="7"/>
  <c r="U113" i="7"/>
  <c r="H113" i="7"/>
  <c r="G113" i="7"/>
  <c r="F113" i="7"/>
  <c r="E113" i="7"/>
  <c r="D113" i="7"/>
  <c r="A113" i="7"/>
  <c r="U112" i="7"/>
  <c r="H112" i="7"/>
  <c r="G112" i="7"/>
  <c r="F112" i="7"/>
  <c r="E112" i="7"/>
  <c r="D112" i="7"/>
  <c r="A112" i="7"/>
  <c r="U111" i="7"/>
  <c r="S111" i="7"/>
  <c r="P111" i="7"/>
  <c r="N111" i="7"/>
  <c r="G113" i="6" s="1"/>
  <c r="K111" i="7"/>
  <c r="E113" i="6" s="1"/>
  <c r="J111" i="7"/>
  <c r="H111" i="7"/>
  <c r="G111" i="7"/>
  <c r="F111" i="7"/>
  <c r="E111" i="7"/>
  <c r="A111" i="7"/>
  <c r="U110" i="7"/>
  <c r="S110" i="7"/>
  <c r="P110" i="7"/>
  <c r="N110" i="7"/>
  <c r="G129" i="6" s="1"/>
  <c r="K110" i="7"/>
  <c r="E129" i="6" s="1"/>
  <c r="J110" i="7"/>
  <c r="H110" i="7"/>
  <c r="G110" i="7"/>
  <c r="F110" i="7"/>
  <c r="E110" i="7"/>
  <c r="A110" i="7"/>
  <c r="U109" i="7"/>
  <c r="S109" i="7"/>
  <c r="P109" i="7"/>
  <c r="N109" i="7"/>
  <c r="G131" i="6" s="1"/>
  <c r="K109" i="7"/>
  <c r="E131" i="6" s="1"/>
  <c r="J109" i="7"/>
  <c r="H109" i="7"/>
  <c r="G109" i="7"/>
  <c r="F109" i="7"/>
  <c r="E109" i="7"/>
  <c r="A109" i="7"/>
  <c r="U108" i="7"/>
  <c r="H108" i="7"/>
  <c r="G108" i="7"/>
  <c r="F108" i="7"/>
  <c r="E108" i="7"/>
  <c r="D108" i="7"/>
  <c r="A108" i="7"/>
  <c r="U107" i="7"/>
  <c r="H107" i="7"/>
  <c r="G107" i="7"/>
  <c r="F107" i="7"/>
  <c r="E107" i="7"/>
  <c r="D107" i="7"/>
  <c r="A107" i="7"/>
  <c r="U106" i="7"/>
  <c r="H106" i="7"/>
  <c r="G106" i="7"/>
  <c r="F106" i="7"/>
  <c r="E106" i="7"/>
  <c r="D106" i="7"/>
  <c r="A106" i="7"/>
  <c r="U105" i="7"/>
  <c r="H105" i="7"/>
  <c r="G105" i="7"/>
  <c r="F105" i="7"/>
  <c r="E105" i="7"/>
  <c r="D105" i="7"/>
  <c r="A105" i="7"/>
  <c r="U104" i="7"/>
  <c r="H104" i="7"/>
  <c r="G104" i="7"/>
  <c r="F104" i="7"/>
  <c r="E104" i="7"/>
  <c r="D104" i="7"/>
  <c r="A104" i="7"/>
  <c r="U103" i="7"/>
  <c r="S103" i="7"/>
  <c r="P103" i="7"/>
  <c r="N103" i="7"/>
  <c r="G114" i="6" s="1"/>
  <c r="K103" i="7"/>
  <c r="E114" i="6" s="1"/>
  <c r="J103" i="7"/>
  <c r="H103" i="7"/>
  <c r="G103" i="7"/>
  <c r="F103" i="7"/>
  <c r="E103" i="7"/>
  <c r="A103" i="7"/>
  <c r="U102" i="7"/>
  <c r="S102" i="7"/>
  <c r="P102" i="7"/>
  <c r="N102" i="7"/>
  <c r="G115" i="6" s="1"/>
  <c r="K102" i="7"/>
  <c r="E115" i="6" s="1"/>
  <c r="J102" i="7"/>
  <c r="H102" i="7"/>
  <c r="G102" i="7"/>
  <c r="F102" i="7"/>
  <c r="E102" i="7"/>
  <c r="A102" i="7"/>
  <c r="U101" i="7"/>
  <c r="S101" i="7"/>
  <c r="P101" i="7"/>
  <c r="N101" i="7"/>
  <c r="G127" i="6" s="1"/>
  <c r="K101" i="7"/>
  <c r="E127" i="6" s="1"/>
  <c r="J101" i="7"/>
  <c r="H101" i="7"/>
  <c r="G101" i="7"/>
  <c r="F101" i="7"/>
  <c r="E101" i="7"/>
  <c r="A101" i="7"/>
  <c r="G100" i="7"/>
  <c r="A100" i="7"/>
  <c r="U99" i="7"/>
  <c r="H99" i="7"/>
  <c r="G99" i="7"/>
  <c r="F99" i="7"/>
  <c r="E99" i="7"/>
  <c r="D99" i="7"/>
  <c r="A99" i="7"/>
  <c r="U98" i="7"/>
  <c r="H98" i="7"/>
  <c r="G98" i="7"/>
  <c r="F98" i="7"/>
  <c r="E98" i="7"/>
  <c r="D98" i="7"/>
  <c r="A98" i="7"/>
  <c r="U97" i="7"/>
  <c r="H97" i="7"/>
  <c r="G97" i="7"/>
  <c r="F97" i="7"/>
  <c r="E97" i="7"/>
  <c r="D97" i="7"/>
  <c r="A97" i="7"/>
  <c r="U96" i="7"/>
  <c r="S96" i="7"/>
  <c r="P96" i="7"/>
  <c r="N96" i="7"/>
  <c r="G97" i="6" s="1"/>
  <c r="K96" i="7"/>
  <c r="E97" i="6" s="1"/>
  <c r="J96" i="7"/>
  <c r="H96" i="7"/>
  <c r="G96" i="7"/>
  <c r="F96" i="7"/>
  <c r="E96" i="7"/>
  <c r="A96" i="7"/>
  <c r="U95" i="7"/>
  <c r="S95" i="7"/>
  <c r="P95" i="7"/>
  <c r="N95" i="7"/>
  <c r="G98" i="6" s="1"/>
  <c r="K95" i="7"/>
  <c r="E98" i="6" s="1"/>
  <c r="J95" i="7"/>
  <c r="H95" i="7"/>
  <c r="G95" i="7"/>
  <c r="F95" i="7"/>
  <c r="E95" i="7"/>
  <c r="A95" i="7"/>
  <c r="U94" i="7"/>
  <c r="S94" i="7"/>
  <c r="P94" i="7"/>
  <c r="N94" i="7"/>
  <c r="G100" i="6" s="1"/>
  <c r="K94" i="7"/>
  <c r="E100" i="6" s="1"/>
  <c r="J94" i="7"/>
  <c r="H94" i="7"/>
  <c r="G94" i="7"/>
  <c r="F94" i="7"/>
  <c r="E94" i="7"/>
  <c r="A94" i="7"/>
  <c r="U93" i="7"/>
  <c r="S93" i="7"/>
  <c r="P93" i="7"/>
  <c r="N93" i="7"/>
  <c r="G101" i="6" s="1"/>
  <c r="K93" i="7"/>
  <c r="E101" i="6" s="1"/>
  <c r="J93" i="7"/>
  <c r="H93" i="7"/>
  <c r="G93" i="7"/>
  <c r="F93" i="7"/>
  <c r="E93" i="7"/>
  <c r="A93" i="7"/>
  <c r="U92" i="7"/>
  <c r="S92" i="7"/>
  <c r="P92" i="7"/>
  <c r="N92" i="7"/>
  <c r="G102" i="6" s="1"/>
  <c r="K92" i="7"/>
  <c r="E102" i="6" s="1"/>
  <c r="J92" i="7"/>
  <c r="H92" i="7"/>
  <c r="G92" i="7"/>
  <c r="F92" i="7"/>
  <c r="E92" i="7"/>
  <c r="A92" i="7"/>
  <c r="U91" i="7"/>
  <c r="S91" i="7"/>
  <c r="P91" i="7"/>
  <c r="N91" i="7"/>
  <c r="G103" i="6" s="1"/>
  <c r="K91" i="7"/>
  <c r="E103" i="6" s="1"/>
  <c r="J91" i="7"/>
  <c r="H91" i="7"/>
  <c r="G91" i="7"/>
  <c r="F91" i="7"/>
  <c r="E91" i="7"/>
  <c r="A91" i="7"/>
  <c r="U90" i="7"/>
  <c r="S90" i="7"/>
  <c r="P90" i="7"/>
  <c r="N90" i="7"/>
  <c r="G108" i="6" s="1"/>
  <c r="K90" i="7"/>
  <c r="E108" i="6" s="1"/>
  <c r="J90" i="7"/>
  <c r="H90" i="7"/>
  <c r="G90" i="7"/>
  <c r="F90" i="7"/>
  <c r="E90" i="7"/>
  <c r="A90" i="7"/>
  <c r="U89" i="7"/>
  <c r="H89" i="7"/>
  <c r="G89" i="7"/>
  <c r="F89" i="7"/>
  <c r="E89" i="7"/>
  <c r="D89" i="7"/>
  <c r="A89" i="7"/>
  <c r="U88" i="7"/>
  <c r="S88" i="7"/>
  <c r="P88" i="7"/>
  <c r="N88" i="7"/>
  <c r="K88" i="7"/>
  <c r="J88" i="7"/>
  <c r="H88" i="7"/>
  <c r="G88" i="7"/>
  <c r="F88" i="7"/>
  <c r="E88" i="7"/>
  <c r="A88" i="7"/>
  <c r="U87" i="7"/>
  <c r="H87" i="7"/>
  <c r="G87" i="7"/>
  <c r="F87" i="7"/>
  <c r="E87" i="7"/>
  <c r="D87" i="7"/>
  <c r="A87" i="7"/>
  <c r="U86" i="7"/>
  <c r="S86" i="7"/>
  <c r="P86" i="7"/>
  <c r="N86" i="7"/>
  <c r="G96" i="6" s="1"/>
  <c r="K86" i="7"/>
  <c r="E96" i="6" s="1"/>
  <c r="J86" i="7"/>
  <c r="H86" i="7"/>
  <c r="G86" i="7"/>
  <c r="F86" i="7"/>
  <c r="E86" i="7"/>
  <c r="A86" i="7"/>
  <c r="G85" i="7"/>
  <c r="A85" i="7"/>
  <c r="U84" i="7"/>
  <c r="S84" i="7"/>
  <c r="P84" i="7"/>
  <c r="N84" i="7"/>
  <c r="G91" i="6" s="1"/>
  <c r="K84" i="7"/>
  <c r="E91" i="6" s="1"/>
  <c r="J84" i="7"/>
  <c r="H84" i="7"/>
  <c r="G84" i="7"/>
  <c r="F84" i="7"/>
  <c r="E84" i="7"/>
  <c r="A84" i="7"/>
  <c r="U83" i="7"/>
  <c r="S83" i="7"/>
  <c r="P83" i="7"/>
  <c r="N83" i="7"/>
  <c r="G92" i="6" s="1"/>
  <c r="K83" i="7"/>
  <c r="E92" i="6" s="1"/>
  <c r="J83" i="7"/>
  <c r="H83" i="7"/>
  <c r="G83" i="7"/>
  <c r="F83" i="7"/>
  <c r="E83" i="7"/>
  <c r="A83" i="7"/>
  <c r="G82" i="7"/>
  <c r="A82" i="7"/>
  <c r="U81" i="7"/>
  <c r="S81" i="7"/>
  <c r="P81" i="7"/>
  <c r="N81" i="7"/>
  <c r="G84" i="6" s="1"/>
  <c r="K81" i="7"/>
  <c r="E84" i="6" s="1"/>
  <c r="J81" i="7"/>
  <c r="H81" i="7"/>
  <c r="G81" i="7"/>
  <c r="F81" i="7"/>
  <c r="E81" i="7"/>
  <c r="A81" i="7"/>
  <c r="U80" i="7"/>
  <c r="S80" i="7"/>
  <c r="P80" i="7"/>
  <c r="N80" i="7"/>
  <c r="G85" i="6" s="1"/>
  <c r="K80" i="7"/>
  <c r="E85" i="6" s="1"/>
  <c r="J80" i="7"/>
  <c r="H80" i="7"/>
  <c r="G80" i="7"/>
  <c r="F80" i="7"/>
  <c r="E80" i="7"/>
  <c r="A80" i="7"/>
  <c r="U79" i="7"/>
  <c r="S79" i="7"/>
  <c r="P79" i="7"/>
  <c r="N79" i="7"/>
  <c r="G86" i="6" s="1"/>
  <c r="K79" i="7"/>
  <c r="E86" i="6" s="1"/>
  <c r="J79" i="7"/>
  <c r="H79" i="7"/>
  <c r="G79" i="7"/>
  <c r="F79" i="7"/>
  <c r="E79" i="7"/>
  <c r="A79" i="7"/>
  <c r="U78" i="7"/>
  <c r="S78" i="7"/>
  <c r="P78" i="7"/>
  <c r="N78" i="7"/>
  <c r="G87" i="6" s="1"/>
  <c r="K78" i="7"/>
  <c r="E87" i="6" s="1"/>
  <c r="J78" i="7"/>
  <c r="H78" i="7"/>
  <c r="G78" i="7"/>
  <c r="F78" i="7"/>
  <c r="E78" i="7"/>
  <c r="A78" i="7"/>
  <c r="G77" i="7"/>
  <c r="A77" i="7"/>
  <c r="G76" i="7"/>
  <c r="A76" i="7"/>
  <c r="U75" i="7"/>
  <c r="H75" i="7"/>
  <c r="G75" i="7"/>
  <c r="F75" i="7"/>
  <c r="E75" i="7"/>
  <c r="D75" i="7"/>
  <c r="A75" i="7"/>
  <c r="U74" i="7"/>
  <c r="H74" i="7"/>
  <c r="G74" i="7"/>
  <c r="F74" i="7"/>
  <c r="E74" i="7"/>
  <c r="D74" i="7"/>
  <c r="A74" i="7"/>
  <c r="U73" i="7"/>
  <c r="S73" i="7"/>
  <c r="P73" i="7"/>
  <c r="N73" i="7"/>
  <c r="K73" i="7"/>
  <c r="J73" i="7"/>
  <c r="H73" i="7"/>
  <c r="G73" i="7"/>
  <c r="F73" i="7"/>
  <c r="E73" i="7"/>
  <c r="A73" i="7"/>
  <c r="U72" i="7"/>
  <c r="H72" i="7"/>
  <c r="G72" i="7"/>
  <c r="F72" i="7"/>
  <c r="E72" i="7"/>
  <c r="D72" i="7"/>
  <c r="A72" i="7"/>
  <c r="U71" i="7"/>
  <c r="H71" i="7"/>
  <c r="G71" i="7"/>
  <c r="F71" i="7"/>
  <c r="E71" i="7"/>
  <c r="D71" i="7"/>
  <c r="A71" i="7"/>
  <c r="U70" i="7"/>
  <c r="S70" i="7"/>
  <c r="P70" i="7"/>
  <c r="N70" i="7"/>
  <c r="G76" i="6" s="1"/>
  <c r="K70" i="7"/>
  <c r="E76" i="6"/>
  <c r="J70" i="7"/>
  <c r="H70" i="7"/>
  <c r="G70" i="7"/>
  <c r="F70" i="7"/>
  <c r="E70" i="7"/>
  <c r="A70" i="7"/>
  <c r="U69" i="7"/>
  <c r="H69" i="7"/>
  <c r="G69" i="7"/>
  <c r="F69" i="7"/>
  <c r="E69" i="7"/>
  <c r="D69" i="7"/>
  <c r="A69" i="7"/>
  <c r="U68" i="7"/>
  <c r="H68" i="7"/>
  <c r="G68" i="7"/>
  <c r="F68" i="7"/>
  <c r="E68" i="7"/>
  <c r="D68" i="7"/>
  <c r="A68" i="7"/>
  <c r="U67" i="7"/>
  <c r="S67" i="7"/>
  <c r="P67" i="7"/>
  <c r="N67" i="7"/>
  <c r="G79" i="6" s="1"/>
  <c r="K67" i="7"/>
  <c r="E79" i="6" s="1"/>
  <c r="J67" i="7"/>
  <c r="H67" i="7"/>
  <c r="G67" i="7"/>
  <c r="F67" i="7"/>
  <c r="E67" i="7"/>
  <c r="A67" i="7"/>
  <c r="U66" i="7"/>
  <c r="H66" i="7"/>
  <c r="G66" i="7"/>
  <c r="F66" i="7"/>
  <c r="E66" i="7"/>
  <c r="D66" i="7"/>
  <c r="A66" i="7"/>
  <c r="U65" i="7"/>
  <c r="S65" i="7"/>
  <c r="P65" i="7"/>
  <c r="N65" i="7"/>
  <c r="K65" i="7"/>
  <c r="J65" i="7"/>
  <c r="H65" i="7"/>
  <c r="G65" i="7"/>
  <c r="F65" i="7"/>
  <c r="E65" i="7"/>
  <c r="A65" i="7"/>
  <c r="U64" i="7"/>
  <c r="H64" i="7"/>
  <c r="G64" i="7"/>
  <c r="F64" i="7"/>
  <c r="E64" i="7"/>
  <c r="D64" i="7"/>
  <c r="A64" i="7"/>
  <c r="U63" i="7"/>
  <c r="S63" i="7"/>
  <c r="P63" i="7"/>
  <c r="N63" i="7"/>
  <c r="G71" i="6" s="1"/>
  <c r="K63" i="7"/>
  <c r="E71" i="6" s="1"/>
  <c r="J63" i="7"/>
  <c r="H63" i="7"/>
  <c r="G63" i="7"/>
  <c r="F63" i="7"/>
  <c r="E63" i="7"/>
  <c r="A63" i="7"/>
  <c r="G62" i="7"/>
  <c r="A62" i="7"/>
  <c r="U61" i="7"/>
  <c r="H61" i="7"/>
  <c r="G61" i="7"/>
  <c r="F61" i="7"/>
  <c r="E61" i="7"/>
  <c r="D61" i="7"/>
  <c r="A61" i="7"/>
  <c r="U60" i="7"/>
  <c r="H60" i="7"/>
  <c r="G60" i="7"/>
  <c r="F60" i="7"/>
  <c r="E60" i="7"/>
  <c r="D60" i="7"/>
  <c r="A60" i="7"/>
  <c r="U59" i="7"/>
  <c r="S59" i="7"/>
  <c r="P59" i="7"/>
  <c r="N59" i="7"/>
  <c r="G65" i="6" s="1"/>
  <c r="K59" i="7"/>
  <c r="E65" i="6"/>
  <c r="J59" i="7"/>
  <c r="H59" i="7"/>
  <c r="G59" i="7"/>
  <c r="F59" i="7"/>
  <c r="E59" i="7"/>
  <c r="A59" i="7"/>
  <c r="G58" i="7"/>
  <c r="A58" i="7"/>
  <c r="U57" i="7"/>
  <c r="H57" i="7"/>
  <c r="G57" i="7"/>
  <c r="F57" i="7"/>
  <c r="E57" i="7"/>
  <c r="D57" i="7"/>
  <c r="A57" i="7"/>
  <c r="U56" i="7"/>
  <c r="H56" i="7"/>
  <c r="G56" i="7"/>
  <c r="F56" i="7"/>
  <c r="E56" i="7"/>
  <c r="D56" i="7"/>
  <c r="A56" i="7"/>
  <c r="U55" i="7"/>
  <c r="S55" i="7"/>
  <c r="P55" i="7"/>
  <c r="N55" i="7"/>
  <c r="K55" i="7"/>
  <c r="J55" i="7"/>
  <c r="H55" i="7"/>
  <c r="G55" i="7"/>
  <c r="F55" i="7"/>
  <c r="E55" i="7"/>
  <c r="A55" i="7"/>
  <c r="U54" i="7"/>
  <c r="S54" i="7"/>
  <c r="P54" i="7"/>
  <c r="N54" i="7"/>
  <c r="G45" i="6" s="1"/>
  <c r="K54" i="7"/>
  <c r="E45" i="6" s="1"/>
  <c r="J54" i="7"/>
  <c r="H54" i="7"/>
  <c r="G54" i="7"/>
  <c r="F54" i="7"/>
  <c r="E54" i="7"/>
  <c r="A54" i="7"/>
  <c r="U53" i="7"/>
  <c r="S53" i="7"/>
  <c r="P53" i="7"/>
  <c r="N53" i="7"/>
  <c r="G51" i="6" s="1"/>
  <c r="K53" i="7"/>
  <c r="E51" i="6" s="1"/>
  <c r="J53" i="7"/>
  <c r="H53" i="7"/>
  <c r="G53" i="7"/>
  <c r="F53" i="7"/>
  <c r="E53" i="7"/>
  <c r="A53" i="7"/>
  <c r="U52" i="7"/>
  <c r="S52" i="7"/>
  <c r="P52" i="7"/>
  <c r="N52" i="7"/>
  <c r="K52" i="7"/>
  <c r="J52" i="7"/>
  <c r="H52" i="7"/>
  <c r="G52" i="7"/>
  <c r="F52" i="7"/>
  <c r="E52" i="7"/>
  <c r="A52" i="7"/>
  <c r="U51" i="7"/>
  <c r="H51" i="7"/>
  <c r="G51" i="7"/>
  <c r="F51" i="7"/>
  <c r="E51" i="7"/>
  <c r="D51" i="7"/>
  <c r="A51" i="7"/>
  <c r="U50" i="7"/>
  <c r="H50" i="7"/>
  <c r="G50" i="7"/>
  <c r="F50" i="7"/>
  <c r="E50" i="7"/>
  <c r="D50" i="7"/>
  <c r="A50" i="7"/>
  <c r="U49" i="7"/>
  <c r="H49" i="7"/>
  <c r="G49" i="7"/>
  <c r="F49" i="7"/>
  <c r="E49" i="7"/>
  <c r="D49" i="7"/>
  <c r="A49" i="7"/>
  <c r="U48" i="7"/>
  <c r="S48" i="7"/>
  <c r="P48" i="7"/>
  <c r="N48" i="7"/>
  <c r="G42" i="6" s="1"/>
  <c r="K48" i="7"/>
  <c r="E42" i="6"/>
  <c r="J48" i="7"/>
  <c r="H48" i="7"/>
  <c r="G48" i="7"/>
  <c r="F48" i="7"/>
  <c r="E48" i="7"/>
  <c r="A48" i="7"/>
  <c r="U47" i="7"/>
  <c r="S47" i="7"/>
  <c r="P47" i="7"/>
  <c r="N47" i="7"/>
  <c r="G48" i="6" s="1"/>
  <c r="K47" i="7"/>
  <c r="E48" i="6" s="1"/>
  <c r="J47" i="7"/>
  <c r="H47" i="7"/>
  <c r="G47" i="7"/>
  <c r="F47" i="7"/>
  <c r="E47" i="7"/>
  <c r="A47" i="7"/>
  <c r="U46" i="7"/>
  <c r="S46" i="7"/>
  <c r="P46" i="7"/>
  <c r="N46" i="7"/>
  <c r="G52" i="6" s="1"/>
  <c r="K46" i="7"/>
  <c r="E52" i="6"/>
  <c r="J46" i="7"/>
  <c r="H46" i="7"/>
  <c r="G46" i="7"/>
  <c r="F46" i="7"/>
  <c r="E46" i="7"/>
  <c r="A46" i="7"/>
  <c r="U45" i="7"/>
  <c r="S45" i="7"/>
  <c r="P45" i="7"/>
  <c r="N45" i="7"/>
  <c r="K45" i="7"/>
  <c r="J45" i="7"/>
  <c r="H45" i="7"/>
  <c r="G45" i="7"/>
  <c r="F45" i="7"/>
  <c r="E45" i="7"/>
  <c r="A45" i="7"/>
  <c r="U44" i="7"/>
  <c r="H44" i="7"/>
  <c r="G44" i="7"/>
  <c r="F44" i="7"/>
  <c r="E44" i="7"/>
  <c r="D44" i="7"/>
  <c r="A44" i="7"/>
  <c r="U43" i="7"/>
  <c r="S43" i="7"/>
  <c r="P43" i="7"/>
  <c r="N43" i="7"/>
  <c r="G61" i="6" s="1"/>
  <c r="K43" i="7"/>
  <c r="E61" i="6" s="1"/>
  <c r="J43" i="7"/>
  <c r="H43" i="7"/>
  <c r="G43" i="7"/>
  <c r="F43" i="7"/>
  <c r="E43" i="7"/>
  <c r="A43" i="7"/>
  <c r="U42" i="7"/>
  <c r="H42" i="7"/>
  <c r="G42" i="7"/>
  <c r="F42" i="7"/>
  <c r="E42" i="7"/>
  <c r="D42" i="7"/>
  <c r="A42" i="7"/>
  <c r="U41" i="7"/>
  <c r="H41" i="7"/>
  <c r="G41" i="7"/>
  <c r="F41" i="7"/>
  <c r="E41" i="7"/>
  <c r="D41" i="7"/>
  <c r="A41" i="7"/>
  <c r="U40" i="7"/>
  <c r="H40" i="7"/>
  <c r="G40" i="7"/>
  <c r="F40" i="7"/>
  <c r="E40" i="7"/>
  <c r="D40" i="7"/>
  <c r="A40" i="7"/>
  <c r="U39" i="7"/>
  <c r="H39" i="7"/>
  <c r="G39" i="7"/>
  <c r="F39" i="7"/>
  <c r="E39" i="7"/>
  <c r="D39" i="7"/>
  <c r="A39" i="7"/>
  <c r="U38" i="7"/>
  <c r="H38" i="7"/>
  <c r="G38" i="7"/>
  <c r="F38" i="7"/>
  <c r="E38" i="7"/>
  <c r="D38" i="7"/>
  <c r="A38" i="7"/>
  <c r="U37" i="7"/>
  <c r="H37" i="7"/>
  <c r="G37" i="7"/>
  <c r="F37" i="7"/>
  <c r="E37" i="7"/>
  <c r="D37" i="7"/>
  <c r="A37" i="7"/>
  <c r="U36" i="7"/>
  <c r="S36" i="7"/>
  <c r="P36" i="7"/>
  <c r="N36" i="7"/>
  <c r="G43" i="6" s="1"/>
  <c r="K36" i="7"/>
  <c r="E43" i="6"/>
  <c r="J36" i="7"/>
  <c r="H36" i="7"/>
  <c r="G36" i="7"/>
  <c r="F36" i="7"/>
  <c r="E36" i="7"/>
  <c r="A36" i="7"/>
  <c r="U35" i="7"/>
  <c r="S35" i="7"/>
  <c r="P35" i="7"/>
  <c r="N35" i="7"/>
  <c r="G54" i="6" s="1"/>
  <c r="K35" i="7"/>
  <c r="E54" i="6" s="1"/>
  <c r="J35" i="7"/>
  <c r="H35" i="7"/>
  <c r="G35" i="7"/>
  <c r="F35" i="7"/>
  <c r="E35" i="7"/>
  <c r="A35" i="7"/>
  <c r="U34" i="7"/>
  <c r="S34" i="7"/>
  <c r="P34" i="7"/>
  <c r="N34" i="7"/>
  <c r="G55" i="6" s="1"/>
  <c r="K34" i="7"/>
  <c r="E55" i="6"/>
  <c r="J34" i="7"/>
  <c r="H34" i="7"/>
  <c r="G34" i="7"/>
  <c r="F34" i="7"/>
  <c r="E34" i="7"/>
  <c r="A34" i="7"/>
  <c r="G33" i="7"/>
  <c r="A33" i="7"/>
  <c r="U32" i="7"/>
  <c r="H32" i="7"/>
  <c r="G32" i="7"/>
  <c r="F32" i="7"/>
  <c r="E32" i="7"/>
  <c r="D32" i="7"/>
  <c r="A32" i="7"/>
  <c r="U31" i="7"/>
  <c r="S31" i="7"/>
  <c r="P31" i="7"/>
  <c r="N31" i="7"/>
  <c r="G38" i="6"/>
  <c r="K31" i="7"/>
  <c r="E38" i="6" s="1"/>
  <c r="J31" i="7"/>
  <c r="H31" i="7"/>
  <c r="G31" i="7"/>
  <c r="F31" i="7"/>
  <c r="E31" i="7"/>
  <c r="A31" i="7"/>
  <c r="U30" i="7"/>
  <c r="H30" i="7"/>
  <c r="G30" i="7"/>
  <c r="F30" i="7"/>
  <c r="E30" i="7"/>
  <c r="D30" i="7"/>
  <c r="A30" i="7"/>
  <c r="U29" i="7"/>
  <c r="H29" i="7"/>
  <c r="G29" i="7"/>
  <c r="F29" i="7"/>
  <c r="E29" i="7"/>
  <c r="D29" i="7"/>
  <c r="A29" i="7"/>
  <c r="U28" i="7"/>
  <c r="H28" i="7"/>
  <c r="G28" i="7"/>
  <c r="F28" i="7"/>
  <c r="E28" i="7"/>
  <c r="D28" i="7"/>
  <c r="A28" i="7"/>
  <c r="U27" i="7"/>
  <c r="S27" i="7"/>
  <c r="P27" i="7"/>
  <c r="N27" i="7"/>
  <c r="G25" i="6"/>
  <c r="K27" i="7"/>
  <c r="E25" i="6"/>
  <c r="J27" i="7"/>
  <c r="H27" i="7"/>
  <c r="G27" i="7"/>
  <c r="F27" i="7"/>
  <c r="E27" i="7"/>
  <c r="A27" i="7"/>
  <c r="U26" i="7"/>
  <c r="S26" i="7"/>
  <c r="P26" i="7"/>
  <c r="N26" i="7"/>
  <c r="G26" i="6" s="1"/>
  <c r="K26" i="7"/>
  <c r="E26" i="6" s="1"/>
  <c r="J26" i="7"/>
  <c r="H26" i="7"/>
  <c r="G26" i="7"/>
  <c r="F26" i="7"/>
  <c r="E26" i="7"/>
  <c r="A26" i="7"/>
  <c r="U25" i="7"/>
  <c r="S25" i="7"/>
  <c r="P25" i="7"/>
  <c r="N25" i="7"/>
  <c r="G28" i="6"/>
  <c r="K25" i="7"/>
  <c r="E28" i="6"/>
  <c r="J25" i="7"/>
  <c r="H25" i="7"/>
  <c r="G25" i="7"/>
  <c r="F25" i="7"/>
  <c r="E25" i="7"/>
  <c r="A25" i="7"/>
  <c r="U24" i="7"/>
  <c r="S24" i="7"/>
  <c r="P24" i="7"/>
  <c r="N24" i="7"/>
  <c r="G30" i="6" s="1"/>
  <c r="K24" i="7"/>
  <c r="E30" i="6" s="1"/>
  <c r="J24" i="7"/>
  <c r="H24" i="7"/>
  <c r="G24" i="7"/>
  <c r="F24" i="7"/>
  <c r="E24" i="7"/>
  <c r="A24" i="7"/>
  <c r="U23" i="7"/>
  <c r="S23" i="7"/>
  <c r="P23" i="7"/>
  <c r="N23" i="7"/>
  <c r="G31" i="6"/>
  <c r="K23" i="7"/>
  <c r="E31" i="6"/>
  <c r="J23" i="7"/>
  <c r="H23" i="7"/>
  <c r="G23" i="7"/>
  <c r="F23" i="7"/>
  <c r="E23" i="7"/>
  <c r="A23" i="7"/>
  <c r="U22" i="7"/>
  <c r="S22" i="7"/>
  <c r="P22" i="7"/>
  <c r="N22" i="7"/>
  <c r="G32" i="6" s="1"/>
  <c r="K22" i="7"/>
  <c r="E32" i="6" s="1"/>
  <c r="J22" i="7"/>
  <c r="H22" i="7"/>
  <c r="G22" i="7"/>
  <c r="F22" i="7"/>
  <c r="E22" i="7"/>
  <c r="A22" i="7"/>
  <c r="U21" i="7"/>
  <c r="S21" i="7"/>
  <c r="P21" i="7"/>
  <c r="N21" i="7"/>
  <c r="G37" i="6"/>
  <c r="K21" i="7"/>
  <c r="E37" i="6"/>
  <c r="J21" i="7"/>
  <c r="H21" i="7"/>
  <c r="G21" i="7"/>
  <c r="F21" i="7"/>
  <c r="E21" i="7"/>
  <c r="A21" i="7"/>
  <c r="U20" i="7"/>
  <c r="H20" i="7"/>
  <c r="G20" i="7"/>
  <c r="F20" i="7"/>
  <c r="E20" i="7"/>
  <c r="D20" i="7"/>
  <c r="A20" i="7"/>
  <c r="U19" i="7"/>
  <c r="S19" i="7"/>
  <c r="P19" i="7"/>
  <c r="N19" i="7"/>
  <c r="K19" i="7"/>
  <c r="J19" i="7"/>
  <c r="H19" i="7"/>
  <c r="G19" i="7"/>
  <c r="F19" i="7"/>
  <c r="E19" i="7"/>
  <c r="A19" i="7"/>
  <c r="U18" i="7"/>
  <c r="H18" i="7"/>
  <c r="G18" i="7"/>
  <c r="F18" i="7"/>
  <c r="E18" i="7"/>
  <c r="D18" i="7"/>
  <c r="A18" i="7"/>
  <c r="U17" i="7"/>
  <c r="S17" i="7"/>
  <c r="P17" i="7"/>
  <c r="N17" i="7"/>
  <c r="G24" i="6"/>
  <c r="K17" i="7"/>
  <c r="E24" i="6" s="1"/>
  <c r="J17" i="7"/>
  <c r="H17" i="7"/>
  <c r="G17" i="7"/>
  <c r="F17" i="7"/>
  <c r="E17" i="7"/>
  <c r="A17" i="7"/>
  <c r="G16" i="7"/>
  <c r="A16" i="7"/>
  <c r="U15" i="7"/>
  <c r="S15" i="7"/>
  <c r="P15" i="7"/>
  <c r="N15" i="7"/>
  <c r="G19" i="6" s="1"/>
  <c r="K15" i="7"/>
  <c r="E19" i="6" s="1"/>
  <c r="J15" i="7"/>
  <c r="H15" i="7"/>
  <c r="G15" i="7"/>
  <c r="F15" i="7"/>
  <c r="E15" i="7"/>
  <c r="A15" i="7"/>
  <c r="U14" i="7"/>
  <c r="S14" i="7"/>
  <c r="P14" i="7"/>
  <c r="N14" i="7"/>
  <c r="G20" i="6" s="1"/>
  <c r="K14" i="7"/>
  <c r="E20" i="6"/>
  <c r="J14" i="7"/>
  <c r="H14" i="7"/>
  <c r="G14" i="7"/>
  <c r="F14" i="7"/>
  <c r="E14" i="7"/>
  <c r="A14" i="7"/>
  <c r="G13" i="7"/>
  <c r="A13" i="7"/>
  <c r="U12" i="7"/>
  <c r="S12" i="7"/>
  <c r="P12" i="7"/>
  <c r="N12" i="7"/>
  <c r="G12" i="6" s="1"/>
  <c r="K12" i="7"/>
  <c r="E12" i="6" s="1"/>
  <c r="J12" i="7"/>
  <c r="H12" i="7"/>
  <c r="G12" i="7"/>
  <c r="F12" i="7"/>
  <c r="E12" i="7"/>
  <c r="A12" i="7"/>
  <c r="U11" i="7"/>
  <c r="S11" i="7"/>
  <c r="P11" i="7"/>
  <c r="N11" i="7"/>
  <c r="G13" i="6"/>
  <c r="K11" i="7"/>
  <c r="E13" i="6"/>
  <c r="J11" i="7"/>
  <c r="H11" i="7"/>
  <c r="G11" i="7"/>
  <c r="F11" i="7"/>
  <c r="E11" i="7"/>
  <c r="A11" i="7"/>
  <c r="U10" i="7"/>
  <c r="S10" i="7"/>
  <c r="P10" i="7"/>
  <c r="N10" i="7"/>
  <c r="G14" i="6" s="1"/>
  <c r="K10" i="7"/>
  <c r="E14" i="6" s="1"/>
  <c r="J10" i="7"/>
  <c r="H10" i="7"/>
  <c r="G10" i="7"/>
  <c r="F10" i="7"/>
  <c r="E10" i="7"/>
  <c r="A10" i="7"/>
  <c r="U9" i="7"/>
  <c r="S9" i="7"/>
  <c r="P9" i="7"/>
  <c r="N9" i="7"/>
  <c r="G15" i="6"/>
  <c r="K9" i="7"/>
  <c r="E15" i="6"/>
  <c r="J9" i="7"/>
  <c r="H9" i="7"/>
  <c r="G9" i="7"/>
  <c r="F9" i="7"/>
  <c r="E9" i="7"/>
  <c r="A9" i="7"/>
  <c r="G8" i="7"/>
  <c r="A8" i="7"/>
  <c r="G7" i="7"/>
  <c r="A7" i="7"/>
  <c r="G6" i="7"/>
  <c r="A6" i="7"/>
  <c r="AA32" i="5"/>
  <c r="AA43" i="5"/>
  <c r="AA53" i="5"/>
  <c r="AA63" i="5"/>
  <c r="AA73" i="5"/>
  <c r="AA79" i="5"/>
  <c r="AA86" i="5"/>
  <c r="AA119" i="5"/>
  <c r="AA125" i="5"/>
  <c r="AA132" i="5"/>
  <c r="AA156" i="5"/>
  <c r="AA163" i="5"/>
  <c r="AA173" i="5"/>
  <c r="AA180" i="5"/>
  <c r="AA185" i="5"/>
  <c r="AA192" i="5"/>
  <c r="AA197" i="5"/>
  <c r="AA204" i="5"/>
  <c r="AA205" i="5"/>
  <c r="AA206" i="5"/>
  <c r="AA211" i="5"/>
  <c r="AA218" i="5"/>
  <c r="AA223" i="5"/>
  <c r="AA233" i="5"/>
  <c r="AA237" i="5"/>
  <c r="AA243" i="5"/>
  <c r="AA250" i="5"/>
  <c r="AA265" i="5"/>
  <c r="AA266" i="5"/>
  <c r="AA267" i="5"/>
  <c r="AA268" i="5"/>
  <c r="AA269" i="5"/>
  <c r="AA270" i="5"/>
  <c r="AA275" i="5"/>
  <c r="AA282" i="5"/>
  <c r="AA287" i="5"/>
  <c r="AA294" i="5"/>
  <c r="AA295" i="5"/>
  <c r="AA296" i="5"/>
  <c r="AA301" i="5"/>
  <c r="AA308" i="5"/>
  <c r="AA309" i="5"/>
  <c r="AA314" i="5"/>
  <c r="AA327" i="5"/>
  <c r="AA332" i="5"/>
  <c r="AA335" i="5"/>
  <c r="AA348" i="5"/>
  <c r="AA353" i="5"/>
  <c r="AA360" i="5"/>
  <c r="AA365" i="5"/>
  <c r="AA372" i="5"/>
  <c r="AA377" i="5"/>
  <c r="AA381" i="5"/>
  <c r="AA385" i="5"/>
  <c r="AA392" i="5"/>
  <c r="AA397" i="5"/>
  <c r="AA403" i="5"/>
  <c r="AA408" i="5"/>
  <c r="AA415" i="5"/>
  <c r="AA420" i="5"/>
  <c r="AA426" i="5"/>
  <c r="AA431" i="5"/>
  <c r="AA453" i="5"/>
  <c r="AA464" i="5"/>
  <c r="AA474" i="5"/>
  <c r="AA484" i="5"/>
  <c r="AA494" i="5"/>
  <c r="AA500" i="5"/>
  <c r="AA507" i="5"/>
  <c r="AA540" i="5"/>
  <c r="AA546" i="5"/>
  <c r="AA553" i="5"/>
  <c r="AA577" i="5"/>
  <c r="AA584" i="5"/>
  <c r="AA594" i="5"/>
  <c r="AA601" i="5"/>
  <c r="AA606" i="5"/>
  <c r="AA613" i="5"/>
  <c r="AA618" i="5"/>
  <c r="AA625" i="5"/>
  <c r="AA626" i="5"/>
  <c r="AA627" i="5"/>
  <c r="AA632" i="5"/>
  <c r="AA642" i="5"/>
  <c r="AA646" i="5"/>
  <c r="AA652" i="5"/>
  <c r="AA659" i="5"/>
  <c r="AA674" i="5"/>
  <c r="AA675" i="5"/>
  <c r="AA676" i="5"/>
  <c r="AA677" i="5"/>
  <c r="AA678" i="5"/>
  <c r="AA683" i="5"/>
  <c r="AA690" i="5"/>
  <c r="AA691" i="5"/>
  <c r="AA692" i="5"/>
  <c r="AA693" i="5"/>
  <c r="AA694" i="5"/>
  <c r="AA695" i="5"/>
  <c r="AA696" i="5"/>
  <c r="AA701" i="5"/>
  <c r="AA708" i="5"/>
  <c r="AA709" i="5"/>
  <c r="AA714" i="5"/>
  <c r="AA721" i="5"/>
  <c r="AA722" i="5"/>
  <c r="AA727" i="5"/>
  <c r="AA737" i="5"/>
  <c r="AA741" i="5"/>
  <c r="AA747" i="5"/>
  <c r="AA754" i="5"/>
  <c r="AA769" i="5"/>
  <c r="AA774" i="5"/>
  <c r="AA781" i="5"/>
  <c r="AA782" i="5"/>
  <c r="AA783" i="5"/>
  <c r="AA788" i="5"/>
  <c r="AA795" i="5"/>
  <c r="AA796" i="5"/>
  <c r="AA801" i="5"/>
  <c r="AA811" i="5"/>
  <c r="AA815" i="5"/>
  <c r="AA821" i="5"/>
  <c r="AA822" i="5"/>
  <c r="AA823" i="5"/>
  <c r="AA824" i="5"/>
  <c r="AA825" i="5"/>
  <c r="AA826" i="5"/>
  <c r="AA827" i="5"/>
  <c r="AA832" i="5"/>
  <c r="AA842" i="5"/>
  <c r="AA849" i="5"/>
  <c r="AA859" i="5"/>
  <c r="AA866" i="5"/>
  <c r="AA871" i="5"/>
  <c r="AA877" i="5"/>
  <c r="AA882" i="5"/>
  <c r="AA895" i="5"/>
  <c r="AA900" i="5"/>
  <c r="AA907" i="5"/>
  <c r="AA912" i="5"/>
  <c r="AA919" i="5"/>
  <c r="AA924" i="5"/>
  <c r="AA928" i="5"/>
  <c r="AA932" i="5"/>
  <c r="AA939" i="5"/>
  <c r="AA944" i="5"/>
  <c r="AA950" i="5"/>
  <c r="AA955" i="5"/>
  <c r="AA962" i="5"/>
  <c r="AA967" i="5"/>
  <c r="AA973" i="5"/>
  <c r="AA978" i="5"/>
  <c r="AA985" i="5"/>
  <c r="AA990" i="5"/>
  <c r="AA1012" i="5"/>
  <c r="AA1023" i="5"/>
  <c r="AA1033" i="5"/>
  <c r="AA1043" i="5"/>
  <c r="AA1053" i="5"/>
  <c r="AA1059" i="5"/>
  <c r="AA1066" i="5"/>
  <c r="AA1099" i="5"/>
  <c r="AA1105" i="5"/>
  <c r="AA1112" i="5"/>
  <c r="AA1136" i="5"/>
  <c r="AA1143" i="5"/>
  <c r="AA1153" i="5"/>
  <c r="AA1160" i="5"/>
  <c r="AA1165" i="5"/>
  <c r="AA1172" i="5"/>
  <c r="AA1177" i="5"/>
  <c r="AA1184" i="5"/>
  <c r="AA1185" i="5"/>
  <c r="AA1186" i="5"/>
  <c r="AA1191" i="5"/>
  <c r="AA1201" i="5"/>
  <c r="AA1205" i="5"/>
  <c r="AA1211" i="5"/>
  <c r="AA1218" i="5"/>
  <c r="AA1233" i="5"/>
  <c r="AA1234" i="5"/>
  <c r="AA1235" i="5"/>
  <c r="AA1236" i="5"/>
  <c r="AA1237" i="5"/>
  <c r="AA1242" i="5"/>
  <c r="AA1249" i="5"/>
  <c r="AA1250" i="5"/>
  <c r="AA1251" i="5"/>
  <c r="AA1252" i="5"/>
  <c r="AA1253" i="5"/>
  <c r="AA1254" i="5"/>
  <c r="AA1255" i="5"/>
  <c r="AA1260" i="5"/>
  <c r="AA1267" i="5"/>
  <c r="AA1268" i="5"/>
  <c r="AA1273" i="5"/>
  <c r="AA1280" i="5"/>
  <c r="AA1281" i="5"/>
  <c r="AA1286" i="5"/>
  <c r="AA1296" i="5"/>
  <c r="AA1300" i="5"/>
  <c r="AA1306" i="5"/>
  <c r="AA1313" i="5"/>
  <c r="AA1328" i="5"/>
  <c r="AA1333" i="5"/>
  <c r="AA1340" i="5"/>
  <c r="AA1341" i="5"/>
  <c r="AA1342" i="5"/>
  <c r="AA1347" i="5"/>
  <c r="AA1354" i="5"/>
  <c r="AA1355" i="5"/>
  <c r="AA1360" i="5"/>
  <c r="AA1370" i="5"/>
  <c r="AA1374" i="5"/>
  <c r="AA1380" i="5"/>
  <c r="AA1381" i="5"/>
  <c r="AA1382" i="5"/>
  <c r="AA1383" i="5"/>
  <c r="AA1384" i="5"/>
  <c r="AA1385" i="5"/>
  <c r="AA1386" i="5"/>
  <c r="AA1391" i="5"/>
  <c r="AA1401" i="5"/>
  <c r="AA1408" i="5"/>
  <c r="AA1418" i="5"/>
  <c r="AA1425" i="5"/>
  <c r="AA1430" i="5"/>
  <c r="AA1436" i="5"/>
  <c r="AA1441" i="5"/>
  <c r="AA1454" i="5"/>
  <c r="AA1459" i="5"/>
  <c r="AA1466" i="5"/>
  <c r="AA1471" i="5"/>
  <c r="AA1478" i="5"/>
  <c r="AA1483" i="5"/>
  <c r="AA1487" i="5"/>
  <c r="AA1491" i="5"/>
  <c r="AA1498" i="5"/>
  <c r="AA1503" i="5"/>
  <c r="AA1509" i="5"/>
  <c r="AA1514" i="5"/>
  <c r="AA1521" i="5"/>
  <c r="AA1526" i="5"/>
  <c r="AA1532" i="5"/>
  <c r="AA1537" i="5"/>
  <c r="AA1544" i="5"/>
  <c r="AA1549" i="5"/>
  <c r="Z32" i="5"/>
  <c r="Z43" i="5"/>
  <c r="Z53" i="5"/>
  <c r="Z63" i="5"/>
  <c r="Z73" i="5"/>
  <c r="Z79" i="5"/>
  <c r="Z86" i="5"/>
  <c r="Z90" i="5"/>
  <c r="Z94" i="5"/>
  <c r="Z98" i="5"/>
  <c r="Z102" i="5"/>
  <c r="Z119" i="5"/>
  <c r="Z125" i="5"/>
  <c r="Z132" i="5"/>
  <c r="Z136" i="5"/>
  <c r="Z140" i="5"/>
  <c r="Z156" i="5"/>
  <c r="Z163" i="5"/>
  <c r="Z173" i="5"/>
  <c r="Z180" i="5"/>
  <c r="Z185" i="5"/>
  <c r="Z192" i="5"/>
  <c r="Z197" i="5"/>
  <c r="Z204" i="5"/>
  <c r="Z205" i="5"/>
  <c r="Z206" i="5"/>
  <c r="Z211" i="5"/>
  <c r="Z218" i="5"/>
  <c r="Z223" i="5"/>
  <c r="Z233" i="5"/>
  <c r="Z237" i="5"/>
  <c r="Z243" i="5"/>
  <c r="Z250" i="5"/>
  <c r="Z254" i="5"/>
  <c r="Z258" i="5"/>
  <c r="Z265" i="5"/>
  <c r="Z266" i="5"/>
  <c r="Z267" i="5"/>
  <c r="Z268" i="5"/>
  <c r="Z269" i="5"/>
  <c r="Z270" i="5"/>
  <c r="Z275" i="5"/>
  <c r="Z282" i="5"/>
  <c r="Z287" i="5"/>
  <c r="Z294" i="5"/>
  <c r="Z295" i="5"/>
  <c r="Z296" i="5"/>
  <c r="Z301" i="5"/>
  <c r="Z308" i="5"/>
  <c r="Z309" i="5"/>
  <c r="Z314" i="5"/>
  <c r="Z327" i="5"/>
  <c r="Z332" i="5"/>
  <c r="Z335" i="5"/>
  <c r="Z348" i="5"/>
  <c r="Z353" i="5"/>
  <c r="Z360" i="5"/>
  <c r="Z365" i="5"/>
  <c r="Z372" i="5"/>
  <c r="Z377" i="5"/>
  <c r="Z381" i="5"/>
  <c r="Z385" i="5"/>
  <c r="Z392" i="5"/>
  <c r="Z397" i="5"/>
  <c r="Z403" i="5"/>
  <c r="Z408" i="5"/>
  <c r="Z415" i="5"/>
  <c r="Z420" i="5"/>
  <c r="Z426" i="5"/>
  <c r="Z431" i="5"/>
  <c r="Z453" i="5"/>
  <c r="Z464" i="5"/>
  <c r="Z474" i="5"/>
  <c r="Z484" i="5"/>
  <c r="Z494" i="5"/>
  <c r="Z500" i="5"/>
  <c r="Z507" i="5"/>
  <c r="Z511" i="5"/>
  <c r="Z515" i="5"/>
  <c r="Z519" i="5"/>
  <c r="Z523" i="5"/>
  <c r="Z540" i="5"/>
  <c r="Z546" i="5"/>
  <c r="Z553" i="5"/>
  <c r="Z557" i="5"/>
  <c r="Z561" i="5"/>
  <c r="Z577" i="5"/>
  <c r="Z584" i="5"/>
  <c r="Z594" i="5"/>
  <c r="Z601" i="5"/>
  <c r="Z606" i="5"/>
  <c r="Z613" i="5"/>
  <c r="Z618" i="5"/>
  <c r="Z625" i="5"/>
  <c r="Z626" i="5"/>
  <c r="Z627" i="5"/>
  <c r="Z632" i="5"/>
  <c r="Z642" i="5"/>
  <c r="Z646" i="5"/>
  <c r="Z652" i="5"/>
  <c r="Z659" i="5"/>
  <c r="Z663" i="5"/>
  <c r="Z667" i="5"/>
  <c r="Z674" i="5"/>
  <c r="Z675" i="5"/>
  <c r="Z676" i="5"/>
  <c r="Z677" i="5"/>
  <c r="Z678" i="5"/>
  <c r="Z683" i="5"/>
  <c r="Z690" i="5"/>
  <c r="Z691" i="5"/>
  <c r="Z692" i="5"/>
  <c r="Z693" i="5"/>
  <c r="Z694" i="5"/>
  <c r="Z695" i="5"/>
  <c r="Z696" i="5"/>
  <c r="Z701" i="5"/>
  <c r="Z708" i="5"/>
  <c r="Z709" i="5"/>
  <c r="Z714" i="5"/>
  <c r="Z721" i="5"/>
  <c r="Z722" i="5"/>
  <c r="Z727" i="5"/>
  <c r="Z737" i="5"/>
  <c r="Z741" i="5"/>
  <c r="Z747" i="5"/>
  <c r="Z754" i="5"/>
  <c r="Z758" i="5"/>
  <c r="Z762" i="5"/>
  <c r="Z769" i="5"/>
  <c r="Z774" i="5"/>
  <c r="Z781" i="5"/>
  <c r="Z782" i="5"/>
  <c r="Z783" i="5"/>
  <c r="Z788" i="5"/>
  <c r="Z795" i="5"/>
  <c r="Z796" i="5"/>
  <c r="Z801" i="5"/>
  <c r="Z811" i="5"/>
  <c r="Z815" i="5"/>
  <c r="Z821" i="5"/>
  <c r="Z822" i="5"/>
  <c r="Z823" i="5"/>
  <c r="Z824" i="5"/>
  <c r="Z825" i="5"/>
  <c r="Z826" i="5"/>
  <c r="Z827" i="5"/>
  <c r="Z832" i="5"/>
  <c r="Z842" i="5"/>
  <c r="Z849" i="5"/>
  <c r="Z859" i="5"/>
  <c r="Z866" i="5"/>
  <c r="Z871" i="5"/>
  <c r="Z877" i="5"/>
  <c r="Z882" i="5"/>
  <c r="Z895" i="5"/>
  <c r="Z900" i="5"/>
  <c r="Z907" i="5"/>
  <c r="Z912" i="5"/>
  <c r="Z919" i="5"/>
  <c r="Z924" i="5"/>
  <c r="Z928" i="5"/>
  <c r="Z932" i="5"/>
  <c r="Z939" i="5"/>
  <c r="Z944" i="5"/>
  <c r="Z950" i="5"/>
  <c r="Z955" i="5"/>
  <c r="Z962" i="5"/>
  <c r="Z967" i="5"/>
  <c r="Z973" i="5"/>
  <c r="Z978" i="5"/>
  <c r="Z985" i="5"/>
  <c r="Z990" i="5"/>
  <c r="Z1012" i="5"/>
  <c r="Z1023" i="5"/>
  <c r="Z1033" i="5"/>
  <c r="Z1043" i="5"/>
  <c r="Z1053" i="5"/>
  <c r="Z1059" i="5"/>
  <c r="Z1066" i="5"/>
  <c r="Z1070" i="5"/>
  <c r="Z1074" i="5"/>
  <c r="Z1078" i="5"/>
  <c r="Z1082" i="5"/>
  <c r="Z1099" i="5"/>
  <c r="Z1105" i="5"/>
  <c r="Z1112" i="5"/>
  <c r="Z1116" i="5"/>
  <c r="Z1120" i="5"/>
  <c r="Z1136" i="5"/>
  <c r="Z1143" i="5"/>
  <c r="Z1153" i="5"/>
  <c r="Z1160" i="5"/>
  <c r="Z1165" i="5"/>
  <c r="Z1172" i="5"/>
  <c r="Z1177" i="5"/>
  <c r="Z1184" i="5"/>
  <c r="Z1185" i="5"/>
  <c r="Z1186" i="5"/>
  <c r="Z1191" i="5"/>
  <c r="Z1201" i="5"/>
  <c r="Z1205" i="5"/>
  <c r="Z1211" i="5"/>
  <c r="Z1218" i="5"/>
  <c r="Z1222" i="5"/>
  <c r="Z1226" i="5"/>
  <c r="Z1233" i="5"/>
  <c r="Z1234" i="5"/>
  <c r="Z1235" i="5"/>
  <c r="Z1236" i="5"/>
  <c r="Z1237" i="5"/>
  <c r="Z1242" i="5"/>
  <c r="Z1249" i="5"/>
  <c r="Z1250" i="5"/>
  <c r="Z1251" i="5"/>
  <c r="Z1252" i="5"/>
  <c r="Z1253" i="5"/>
  <c r="Z1254" i="5"/>
  <c r="Z1255" i="5"/>
  <c r="Z1260" i="5"/>
  <c r="Z1267" i="5"/>
  <c r="Z1268" i="5"/>
  <c r="Z1273" i="5"/>
  <c r="Z1280" i="5"/>
  <c r="Z1281" i="5"/>
  <c r="Z1286" i="5"/>
  <c r="Z1296" i="5"/>
  <c r="Z1300" i="5"/>
  <c r="Z1306" i="5"/>
  <c r="Z1313" i="5"/>
  <c r="Z1317" i="5"/>
  <c r="Z1321" i="5"/>
  <c r="Z1328" i="5"/>
  <c r="Z1333" i="5"/>
  <c r="Z1340" i="5"/>
  <c r="Z1341" i="5"/>
  <c r="Z1342" i="5"/>
  <c r="Z1347" i="5"/>
  <c r="Z1354" i="5"/>
  <c r="Z1355" i="5"/>
  <c r="Z1360" i="5"/>
  <c r="Z1370" i="5"/>
  <c r="Z1374" i="5"/>
  <c r="Z1380" i="5"/>
  <c r="Z1381" i="5"/>
  <c r="Z1382" i="5"/>
  <c r="Z1383" i="5"/>
  <c r="Z1384" i="5"/>
  <c r="Z1385" i="5"/>
  <c r="Z1386" i="5"/>
  <c r="Z1391" i="5"/>
  <c r="Z1401" i="5"/>
  <c r="Z1408" i="5"/>
  <c r="Z1418" i="5"/>
  <c r="Z1425" i="5"/>
  <c r="Z1430" i="5"/>
  <c r="Z1436" i="5"/>
  <c r="Z1441" i="5"/>
  <c r="Z1454" i="5"/>
  <c r="Z1459" i="5"/>
  <c r="Z1466" i="5"/>
  <c r="Z1471" i="5"/>
  <c r="Z1478" i="5"/>
  <c r="Z1483" i="5"/>
  <c r="Z1487" i="5"/>
  <c r="Z1491" i="5"/>
  <c r="Z1498" i="5"/>
  <c r="Z1503" i="5"/>
  <c r="Z1509" i="5"/>
  <c r="Z1514" i="5"/>
  <c r="Z1521" i="5"/>
  <c r="Z1526" i="5"/>
  <c r="Z1532" i="5"/>
  <c r="Z1537" i="5"/>
  <c r="Z1544" i="5"/>
  <c r="Z1549" i="5"/>
  <c r="Y32" i="5"/>
  <c r="Y43" i="5"/>
  <c r="Y53" i="5"/>
  <c r="Y63" i="5"/>
  <c r="Y73" i="5"/>
  <c r="Y79" i="5"/>
  <c r="Y86" i="5"/>
  <c r="Y90" i="5"/>
  <c r="Y94" i="5"/>
  <c r="Y98" i="5"/>
  <c r="Y102" i="5"/>
  <c r="Y119" i="5"/>
  <c r="Y125" i="5"/>
  <c r="Y132" i="5"/>
  <c r="Y136" i="5"/>
  <c r="Y140" i="5"/>
  <c r="Y156" i="5"/>
  <c r="Y163" i="5"/>
  <c r="Y173" i="5"/>
  <c r="Y180" i="5"/>
  <c r="Y185" i="5"/>
  <c r="Y192" i="5"/>
  <c r="Y197" i="5"/>
  <c r="Y204" i="5"/>
  <c r="Y205" i="5"/>
  <c r="Y206" i="5"/>
  <c r="Y211" i="5"/>
  <c r="Y218" i="5"/>
  <c r="Y223" i="5"/>
  <c r="Y233" i="5"/>
  <c r="Y237" i="5"/>
  <c r="Y243" i="5"/>
  <c r="Y250" i="5"/>
  <c r="Y254" i="5"/>
  <c r="Y258" i="5"/>
  <c r="Y265" i="5"/>
  <c r="Y266" i="5"/>
  <c r="Y267" i="5"/>
  <c r="Y268" i="5"/>
  <c r="Y269" i="5"/>
  <c r="Y270" i="5"/>
  <c r="Y275" i="5"/>
  <c r="Y282" i="5"/>
  <c r="Y287" i="5"/>
  <c r="Y294" i="5"/>
  <c r="Y295" i="5"/>
  <c r="Y296" i="5"/>
  <c r="Y301" i="5"/>
  <c r="Y308" i="5"/>
  <c r="Y309" i="5"/>
  <c r="Y314" i="5"/>
  <c r="Y327" i="5"/>
  <c r="Y332" i="5"/>
  <c r="Y335" i="5"/>
  <c r="Y348" i="5"/>
  <c r="Y353" i="5"/>
  <c r="Y360" i="5"/>
  <c r="Y365" i="5"/>
  <c r="Y372" i="5"/>
  <c r="Y377" i="5"/>
  <c r="Y381" i="5"/>
  <c r="Y385" i="5"/>
  <c r="Y392" i="5"/>
  <c r="Y397" i="5"/>
  <c r="Y403" i="5"/>
  <c r="Y408" i="5"/>
  <c r="Y415" i="5"/>
  <c r="Y420" i="5"/>
  <c r="Y426" i="5"/>
  <c r="Y431" i="5"/>
  <c r="Y453" i="5"/>
  <c r="Y464" i="5"/>
  <c r="Y474" i="5"/>
  <c r="Y484" i="5"/>
  <c r="Y494" i="5"/>
  <c r="Y500" i="5"/>
  <c r="Y507" i="5"/>
  <c r="Y511" i="5"/>
  <c r="Y515" i="5"/>
  <c r="Y519" i="5"/>
  <c r="Y523" i="5"/>
  <c r="Y540" i="5"/>
  <c r="Y546" i="5"/>
  <c r="Y553" i="5"/>
  <c r="Y557" i="5"/>
  <c r="Y561" i="5"/>
  <c r="Y577" i="5"/>
  <c r="Y584" i="5"/>
  <c r="Y594" i="5"/>
  <c r="Y601" i="5"/>
  <c r="Y606" i="5"/>
  <c r="Y613" i="5"/>
  <c r="Y618" i="5"/>
  <c r="Y625" i="5"/>
  <c r="Y626" i="5"/>
  <c r="Y627" i="5"/>
  <c r="Y632" i="5"/>
  <c r="Y642" i="5"/>
  <c r="Y646" i="5"/>
  <c r="Y652" i="5"/>
  <c r="Y659" i="5"/>
  <c r="Y663" i="5"/>
  <c r="Y667" i="5"/>
  <c r="Y674" i="5"/>
  <c r="Y675" i="5"/>
  <c r="Y676" i="5"/>
  <c r="Y677" i="5"/>
  <c r="Y678" i="5"/>
  <c r="Y683" i="5"/>
  <c r="Y690" i="5"/>
  <c r="Y691" i="5"/>
  <c r="Y692" i="5"/>
  <c r="Y693" i="5"/>
  <c r="Y694" i="5"/>
  <c r="Y695" i="5"/>
  <c r="Y696" i="5"/>
  <c r="Y701" i="5"/>
  <c r="Y708" i="5"/>
  <c r="Y709" i="5"/>
  <c r="Y714" i="5"/>
  <c r="Y721" i="5"/>
  <c r="Y722" i="5"/>
  <c r="Y727" i="5"/>
  <c r="Y737" i="5"/>
  <c r="Y741" i="5"/>
  <c r="Y747" i="5"/>
  <c r="Y754" i="5"/>
  <c r="Y758" i="5"/>
  <c r="Y762" i="5"/>
  <c r="Y769" i="5"/>
  <c r="Y774" i="5"/>
  <c r="Y781" i="5"/>
  <c r="Y782" i="5"/>
  <c r="Y783" i="5"/>
  <c r="Y788" i="5"/>
  <c r="Y795" i="5"/>
  <c r="Y796" i="5"/>
  <c r="Y801" i="5"/>
  <c r="Y811" i="5"/>
  <c r="Y815" i="5"/>
  <c r="Y821" i="5"/>
  <c r="Y822" i="5"/>
  <c r="Y823" i="5"/>
  <c r="Y824" i="5"/>
  <c r="Y825" i="5"/>
  <c r="Y826" i="5"/>
  <c r="Y827" i="5"/>
  <c r="Y832" i="5"/>
  <c r="Y842" i="5"/>
  <c r="Y849" i="5"/>
  <c r="Y859" i="5"/>
  <c r="Y866" i="5"/>
  <c r="Y871" i="5"/>
  <c r="Y877" i="5"/>
  <c r="Y882" i="5"/>
  <c r="Y895" i="5"/>
  <c r="Y900" i="5"/>
  <c r="Y907" i="5"/>
  <c r="Y912" i="5"/>
  <c r="Y919" i="5"/>
  <c r="Y924" i="5"/>
  <c r="Y928" i="5"/>
  <c r="Y932" i="5"/>
  <c r="Y939" i="5"/>
  <c r="Y944" i="5"/>
  <c r="Y950" i="5"/>
  <c r="Y955" i="5"/>
  <c r="Y962" i="5"/>
  <c r="Y967" i="5"/>
  <c r="Y973" i="5"/>
  <c r="Y978" i="5"/>
  <c r="Y985" i="5"/>
  <c r="Y990" i="5"/>
  <c r="Y1012" i="5"/>
  <c r="Y1023" i="5"/>
  <c r="Y1033" i="5"/>
  <c r="Y1043" i="5"/>
  <c r="Y1053" i="5"/>
  <c r="Y1059" i="5"/>
  <c r="Y1066" i="5"/>
  <c r="Y1070" i="5"/>
  <c r="Y1074" i="5"/>
  <c r="Y1078" i="5"/>
  <c r="Y1082" i="5"/>
  <c r="Y1099" i="5"/>
  <c r="Y1105" i="5"/>
  <c r="Y1112" i="5"/>
  <c r="Y1116" i="5"/>
  <c r="Y1120" i="5"/>
  <c r="Y1136" i="5"/>
  <c r="Y1143" i="5"/>
  <c r="Y1153" i="5"/>
  <c r="Y1160" i="5"/>
  <c r="Y1165" i="5"/>
  <c r="Y1172" i="5"/>
  <c r="Y1177" i="5"/>
  <c r="Y1184" i="5"/>
  <c r="Y1185" i="5"/>
  <c r="Y1186" i="5"/>
  <c r="Y1191" i="5"/>
  <c r="Y1201" i="5"/>
  <c r="Y1205" i="5"/>
  <c r="Y1211" i="5"/>
  <c r="Y1218" i="5"/>
  <c r="Y1222" i="5"/>
  <c r="Y1226" i="5"/>
  <c r="Y1233" i="5"/>
  <c r="Y1234" i="5"/>
  <c r="Y1235" i="5"/>
  <c r="Y1236" i="5"/>
  <c r="Y1237" i="5"/>
  <c r="Y1242" i="5"/>
  <c r="Y1249" i="5"/>
  <c r="Y1250" i="5"/>
  <c r="Y1251" i="5"/>
  <c r="Y1252" i="5"/>
  <c r="Y1253" i="5"/>
  <c r="Y1254" i="5"/>
  <c r="Y1255" i="5"/>
  <c r="Y1260" i="5"/>
  <c r="Y1267" i="5"/>
  <c r="Y1268" i="5"/>
  <c r="Y1273" i="5"/>
  <c r="Y1280" i="5"/>
  <c r="Y1281" i="5"/>
  <c r="Y1286" i="5"/>
  <c r="Y1296" i="5"/>
  <c r="Y1300" i="5"/>
  <c r="Y1306" i="5"/>
  <c r="Y1313" i="5"/>
  <c r="Y1317" i="5"/>
  <c r="Y1321" i="5"/>
  <c r="Y1328" i="5"/>
  <c r="Y1333" i="5"/>
  <c r="Y1340" i="5"/>
  <c r="Y1341" i="5"/>
  <c r="Y1342" i="5"/>
  <c r="Y1347" i="5"/>
  <c r="Y1354" i="5"/>
  <c r="Y1355" i="5"/>
  <c r="Y1360" i="5"/>
  <c r="Y1370" i="5"/>
  <c r="Y1374" i="5"/>
  <c r="Y1380" i="5"/>
  <c r="Y1381" i="5"/>
  <c r="Y1382" i="5"/>
  <c r="Y1383" i="5"/>
  <c r="Y1384" i="5"/>
  <c r="Y1385" i="5"/>
  <c r="Y1386" i="5"/>
  <c r="Y1391" i="5"/>
  <c r="Y1401" i="5"/>
  <c r="Y1408" i="5"/>
  <c r="Y1418" i="5"/>
  <c r="Y1425" i="5"/>
  <c r="Y1430" i="5"/>
  <c r="Y1436" i="5"/>
  <c r="Y1441" i="5"/>
  <c r="Y1454" i="5"/>
  <c r="Y1459" i="5"/>
  <c r="Y1466" i="5"/>
  <c r="Y1471" i="5"/>
  <c r="Y1478" i="5"/>
  <c r="Y1483" i="5"/>
  <c r="Y1487" i="5"/>
  <c r="Y1491" i="5"/>
  <c r="Y1498" i="5"/>
  <c r="Y1503" i="5"/>
  <c r="Y1509" i="5"/>
  <c r="Y1514" i="5"/>
  <c r="Y1521" i="5"/>
  <c r="Y1526" i="5"/>
  <c r="Y1532" i="5"/>
  <c r="Y1537" i="5"/>
  <c r="Y1544" i="5"/>
  <c r="Y1549" i="5"/>
  <c r="X90" i="5"/>
  <c r="X94" i="5"/>
  <c r="X98" i="5"/>
  <c r="X102" i="5"/>
  <c r="X136" i="5"/>
  <c r="X140" i="5"/>
  <c r="X254" i="5"/>
  <c r="X258" i="5"/>
  <c r="X511" i="5"/>
  <c r="X515" i="5"/>
  <c r="X519" i="5"/>
  <c r="X523" i="5"/>
  <c r="X557" i="5"/>
  <c r="X561" i="5"/>
  <c r="X663" i="5"/>
  <c r="X667" i="5"/>
  <c r="X758" i="5"/>
  <c r="X762" i="5"/>
  <c r="X1070" i="5"/>
  <c r="X1074" i="5"/>
  <c r="X1078" i="5"/>
  <c r="X1082" i="5"/>
  <c r="X1116" i="5"/>
  <c r="X1120" i="5"/>
  <c r="X1222" i="5"/>
  <c r="X1226" i="5"/>
  <c r="X1317" i="5"/>
  <c r="X1321" i="5"/>
  <c r="I1561" i="5"/>
  <c r="J1561" i="5"/>
  <c r="I1558" i="5"/>
  <c r="J1558" i="5"/>
  <c r="I1557" i="5"/>
  <c r="J1557" i="5"/>
  <c r="A1556" i="5"/>
  <c r="I1554" i="5"/>
  <c r="J1554" i="5"/>
  <c r="I1553" i="5"/>
  <c r="J1553" i="5"/>
  <c r="A1552" i="5"/>
  <c r="H1548" i="5"/>
  <c r="G1548" i="5"/>
  <c r="E1548" i="5"/>
  <c r="J1547" i="5"/>
  <c r="E1547" i="5"/>
  <c r="J1546" i="5"/>
  <c r="E1546" i="5"/>
  <c r="J1545" i="5"/>
  <c r="E1545" i="5"/>
  <c r="J1544" i="5"/>
  <c r="H1544" i="5"/>
  <c r="F1544" i="5"/>
  <c r="E1544" i="5"/>
  <c r="D1544" i="5"/>
  <c r="B1544" i="5"/>
  <c r="A1544" i="5"/>
  <c r="J1543" i="5"/>
  <c r="H1543" i="5"/>
  <c r="G1543" i="5"/>
  <c r="F1543" i="5"/>
  <c r="J1542" i="5"/>
  <c r="H1542" i="5"/>
  <c r="G1542" i="5"/>
  <c r="F1542" i="5"/>
  <c r="J1541" i="5"/>
  <c r="H1541" i="5"/>
  <c r="G1541" i="5"/>
  <c r="F1541" i="5"/>
  <c r="J1540" i="5"/>
  <c r="H1540" i="5"/>
  <c r="G1540" i="5"/>
  <c r="F1540" i="5"/>
  <c r="E1539" i="5"/>
  <c r="D1539" i="5"/>
  <c r="B1539" i="5"/>
  <c r="A1539" i="5"/>
  <c r="H1536" i="5"/>
  <c r="G1536" i="5"/>
  <c r="E1536" i="5"/>
  <c r="J1535" i="5"/>
  <c r="E1535" i="5"/>
  <c r="J1534" i="5"/>
  <c r="E1534" i="5"/>
  <c r="J1533" i="5"/>
  <c r="E1533" i="5"/>
  <c r="J1532" i="5"/>
  <c r="H1532" i="5"/>
  <c r="F1532" i="5"/>
  <c r="E1532" i="5"/>
  <c r="D1532" i="5"/>
  <c r="B1532" i="5"/>
  <c r="A1532" i="5"/>
  <c r="J1531" i="5"/>
  <c r="H1531" i="5"/>
  <c r="G1531" i="5"/>
  <c r="F1531" i="5"/>
  <c r="J1530" i="5"/>
  <c r="H1530" i="5"/>
  <c r="G1530" i="5"/>
  <c r="F1530" i="5"/>
  <c r="J1529" i="5"/>
  <c r="H1529" i="5"/>
  <c r="G1529" i="5"/>
  <c r="F1529" i="5"/>
  <c r="E1528" i="5"/>
  <c r="D1528" i="5"/>
  <c r="B1528" i="5"/>
  <c r="A1528" i="5"/>
  <c r="H1525" i="5"/>
  <c r="G1525" i="5"/>
  <c r="E1525" i="5"/>
  <c r="J1524" i="5"/>
  <c r="E1524" i="5"/>
  <c r="J1523" i="5"/>
  <c r="E1523" i="5"/>
  <c r="J1522" i="5"/>
  <c r="E1522" i="5"/>
  <c r="J1521" i="5"/>
  <c r="H1521" i="5"/>
  <c r="F1521" i="5"/>
  <c r="E1521" i="5"/>
  <c r="D1521" i="5"/>
  <c r="B1521" i="5"/>
  <c r="A1521" i="5"/>
  <c r="J1520" i="5"/>
  <c r="H1520" i="5"/>
  <c r="G1520" i="5"/>
  <c r="F1520" i="5"/>
  <c r="J1519" i="5"/>
  <c r="H1519" i="5"/>
  <c r="G1519" i="5"/>
  <c r="F1519" i="5"/>
  <c r="J1518" i="5"/>
  <c r="H1518" i="5"/>
  <c r="G1518" i="5"/>
  <c r="F1518" i="5"/>
  <c r="J1517" i="5"/>
  <c r="H1517" i="5"/>
  <c r="G1517" i="5"/>
  <c r="F1517" i="5"/>
  <c r="E1516" i="5"/>
  <c r="D1516" i="5"/>
  <c r="B1516" i="5"/>
  <c r="A1516" i="5"/>
  <c r="H1513" i="5"/>
  <c r="G1513" i="5"/>
  <c r="E1513" i="5"/>
  <c r="J1512" i="5"/>
  <c r="E1512" i="5"/>
  <c r="J1511" i="5"/>
  <c r="E1511" i="5"/>
  <c r="J1510" i="5"/>
  <c r="E1510" i="5"/>
  <c r="J1509" i="5"/>
  <c r="H1509" i="5"/>
  <c r="F1509" i="5"/>
  <c r="E1509" i="5"/>
  <c r="D1509" i="5"/>
  <c r="B1509" i="5"/>
  <c r="A1509" i="5"/>
  <c r="J1508" i="5"/>
  <c r="H1508" i="5"/>
  <c r="G1508" i="5"/>
  <c r="F1508" i="5"/>
  <c r="J1507" i="5"/>
  <c r="H1507" i="5"/>
  <c r="G1507" i="5"/>
  <c r="F1507" i="5"/>
  <c r="J1506" i="5"/>
  <c r="H1506" i="5"/>
  <c r="G1506" i="5"/>
  <c r="F1506" i="5"/>
  <c r="E1505" i="5"/>
  <c r="D1505" i="5"/>
  <c r="B1505" i="5"/>
  <c r="A1505" i="5"/>
  <c r="H1502" i="5"/>
  <c r="G1502" i="5"/>
  <c r="E1502" i="5"/>
  <c r="J1501" i="5"/>
  <c r="E1501" i="5"/>
  <c r="J1500" i="5"/>
  <c r="E1500" i="5"/>
  <c r="J1499" i="5"/>
  <c r="E1499" i="5"/>
  <c r="J1498" i="5"/>
  <c r="H1498" i="5"/>
  <c r="F1498" i="5"/>
  <c r="E1498" i="5"/>
  <c r="D1498" i="5"/>
  <c r="B1498" i="5"/>
  <c r="A1498" i="5"/>
  <c r="J1497" i="5"/>
  <c r="H1497" i="5"/>
  <c r="G1497" i="5"/>
  <c r="F1497" i="5"/>
  <c r="J1496" i="5"/>
  <c r="H1496" i="5"/>
  <c r="G1496" i="5"/>
  <c r="F1496" i="5"/>
  <c r="J1495" i="5"/>
  <c r="H1495" i="5"/>
  <c r="G1495" i="5"/>
  <c r="F1495" i="5"/>
  <c r="J1494" i="5"/>
  <c r="H1494" i="5"/>
  <c r="G1494" i="5"/>
  <c r="F1494" i="5"/>
  <c r="E1493" i="5"/>
  <c r="D1493" i="5"/>
  <c r="B1493" i="5"/>
  <c r="A1493" i="5"/>
  <c r="H1490" i="5"/>
  <c r="G1490" i="5"/>
  <c r="E1490" i="5"/>
  <c r="J1489" i="5"/>
  <c r="E1489" i="5"/>
  <c r="J1488" i="5"/>
  <c r="E1488" i="5"/>
  <c r="J1487" i="5"/>
  <c r="H1487" i="5"/>
  <c r="F1487" i="5"/>
  <c r="E1487" i="5"/>
  <c r="D1487" i="5"/>
  <c r="B1487" i="5"/>
  <c r="A1487" i="5"/>
  <c r="J1486" i="5"/>
  <c r="H1486" i="5"/>
  <c r="G1486" i="5"/>
  <c r="F1486" i="5"/>
  <c r="E1485" i="5"/>
  <c r="D1485" i="5"/>
  <c r="B1485" i="5"/>
  <c r="A1485" i="5"/>
  <c r="H1482" i="5"/>
  <c r="G1482" i="5"/>
  <c r="E1482" i="5"/>
  <c r="J1481" i="5"/>
  <c r="E1481" i="5"/>
  <c r="J1480" i="5"/>
  <c r="E1480" i="5"/>
  <c r="J1479" i="5"/>
  <c r="E1479" i="5"/>
  <c r="J1478" i="5"/>
  <c r="H1478" i="5"/>
  <c r="F1478" i="5"/>
  <c r="E1478" i="5"/>
  <c r="D1478" i="5"/>
  <c r="B1478" i="5"/>
  <c r="A1478" i="5"/>
  <c r="J1477" i="5"/>
  <c r="H1477" i="5"/>
  <c r="G1477" i="5"/>
  <c r="F1477" i="5"/>
  <c r="J1476" i="5"/>
  <c r="H1476" i="5"/>
  <c r="G1476" i="5"/>
  <c r="F1476" i="5"/>
  <c r="J1475" i="5"/>
  <c r="H1475" i="5"/>
  <c r="G1475" i="5"/>
  <c r="F1475" i="5"/>
  <c r="J1474" i="5"/>
  <c r="H1474" i="5"/>
  <c r="G1474" i="5"/>
  <c r="F1474" i="5"/>
  <c r="E1473" i="5"/>
  <c r="D1473" i="5"/>
  <c r="B1473" i="5"/>
  <c r="A1473" i="5"/>
  <c r="H1470" i="5"/>
  <c r="G1470" i="5"/>
  <c r="E1470" i="5"/>
  <c r="J1469" i="5"/>
  <c r="E1469" i="5"/>
  <c r="J1468" i="5"/>
  <c r="E1468" i="5"/>
  <c r="J1467" i="5"/>
  <c r="E1467" i="5"/>
  <c r="J1466" i="5"/>
  <c r="H1466" i="5"/>
  <c r="F1466" i="5"/>
  <c r="E1466" i="5"/>
  <c r="D1466" i="5"/>
  <c r="B1466" i="5"/>
  <c r="A1466" i="5"/>
  <c r="J1465" i="5"/>
  <c r="H1465" i="5"/>
  <c r="G1465" i="5"/>
  <c r="F1465" i="5"/>
  <c r="J1464" i="5"/>
  <c r="H1464" i="5"/>
  <c r="G1464" i="5"/>
  <c r="F1464" i="5"/>
  <c r="J1463" i="5"/>
  <c r="H1463" i="5"/>
  <c r="G1463" i="5"/>
  <c r="F1463" i="5"/>
  <c r="J1462" i="5"/>
  <c r="H1462" i="5"/>
  <c r="G1462" i="5"/>
  <c r="F1462" i="5"/>
  <c r="E1461" i="5"/>
  <c r="D1461" i="5"/>
  <c r="B1461" i="5"/>
  <c r="A1461" i="5"/>
  <c r="H1458" i="5"/>
  <c r="G1458" i="5"/>
  <c r="E1458" i="5"/>
  <c r="J1457" i="5"/>
  <c r="E1457" i="5"/>
  <c r="J1456" i="5"/>
  <c r="E1456" i="5"/>
  <c r="J1455" i="5"/>
  <c r="E1455" i="5"/>
  <c r="J1454" i="5"/>
  <c r="H1454" i="5"/>
  <c r="F1454" i="5"/>
  <c r="E1454" i="5"/>
  <c r="D1454" i="5"/>
  <c r="B1454" i="5"/>
  <c r="A1454" i="5"/>
  <c r="J1453" i="5"/>
  <c r="H1453" i="5"/>
  <c r="G1453" i="5"/>
  <c r="F1453" i="5"/>
  <c r="J1452" i="5"/>
  <c r="H1452" i="5"/>
  <c r="G1452" i="5"/>
  <c r="F1452" i="5"/>
  <c r="J1451" i="5"/>
  <c r="H1451" i="5"/>
  <c r="G1451" i="5"/>
  <c r="F1451" i="5"/>
  <c r="J1450" i="5"/>
  <c r="H1450" i="5"/>
  <c r="G1450" i="5"/>
  <c r="F1450" i="5"/>
  <c r="E1449" i="5"/>
  <c r="D1449" i="5"/>
  <c r="B1449" i="5"/>
  <c r="A1449" i="5"/>
  <c r="A1448" i="5"/>
  <c r="I1446" i="5"/>
  <c r="J1446" i="5"/>
  <c r="I1445" i="5"/>
  <c r="J1445" i="5"/>
  <c r="A1444" i="5"/>
  <c r="H1440" i="5"/>
  <c r="G1440" i="5"/>
  <c r="E1440" i="5"/>
  <c r="J1439" i="5"/>
  <c r="E1439" i="5"/>
  <c r="J1438" i="5"/>
  <c r="E1438" i="5"/>
  <c r="J1437" i="5"/>
  <c r="E1437" i="5"/>
  <c r="J1436" i="5"/>
  <c r="H1436" i="5"/>
  <c r="F1436" i="5"/>
  <c r="E1436" i="5"/>
  <c r="D1436" i="5"/>
  <c r="B1436" i="5"/>
  <c r="A1436" i="5"/>
  <c r="J1435" i="5"/>
  <c r="H1435" i="5"/>
  <c r="G1435" i="5"/>
  <c r="F1435" i="5"/>
  <c r="J1434" i="5"/>
  <c r="H1434" i="5"/>
  <c r="G1434" i="5"/>
  <c r="F1434" i="5"/>
  <c r="J1433" i="5"/>
  <c r="H1433" i="5"/>
  <c r="G1433" i="5"/>
  <c r="F1433" i="5"/>
  <c r="E1432" i="5"/>
  <c r="D1432" i="5"/>
  <c r="B1432" i="5"/>
  <c r="A1432" i="5"/>
  <c r="H1429" i="5"/>
  <c r="G1429" i="5"/>
  <c r="E1429" i="5"/>
  <c r="J1428" i="5"/>
  <c r="E1428" i="5"/>
  <c r="J1427" i="5"/>
  <c r="E1427" i="5"/>
  <c r="J1426" i="5"/>
  <c r="E1426" i="5"/>
  <c r="J1425" i="5"/>
  <c r="H1425" i="5"/>
  <c r="F1425" i="5"/>
  <c r="E1425" i="5"/>
  <c r="D1425" i="5"/>
  <c r="B1425" i="5"/>
  <c r="A1425" i="5"/>
  <c r="J1424" i="5"/>
  <c r="H1424" i="5"/>
  <c r="G1424" i="5"/>
  <c r="F1424" i="5"/>
  <c r="J1423" i="5"/>
  <c r="H1423" i="5"/>
  <c r="G1423" i="5"/>
  <c r="F1423" i="5"/>
  <c r="J1422" i="5"/>
  <c r="H1422" i="5"/>
  <c r="G1422" i="5"/>
  <c r="F1422" i="5"/>
  <c r="J1421" i="5"/>
  <c r="H1421" i="5"/>
  <c r="G1421" i="5"/>
  <c r="F1421" i="5"/>
  <c r="E1420" i="5"/>
  <c r="D1420" i="5"/>
  <c r="B1420" i="5"/>
  <c r="A1420" i="5"/>
  <c r="H1417" i="5"/>
  <c r="G1417" i="5"/>
  <c r="E1417" i="5"/>
  <c r="J1416" i="5"/>
  <c r="E1416" i="5"/>
  <c r="J1415" i="5"/>
  <c r="E1415" i="5"/>
  <c r="J1414" i="5"/>
  <c r="E1414" i="5"/>
  <c r="J1413" i="5"/>
  <c r="H1413" i="5"/>
  <c r="G1413" i="5"/>
  <c r="F1413" i="5"/>
  <c r="J1412" i="5"/>
  <c r="H1412" i="5"/>
  <c r="G1412" i="5"/>
  <c r="F1412" i="5"/>
  <c r="J1411" i="5"/>
  <c r="H1411" i="5"/>
  <c r="G1411" i="5"/>
  <c r="F1411" i="5"/>
  <c r="E1410" i="5"/>
  <c r="D1410" i="5"/>
  <c r="B1410" i="5"/>
  <c r="A1410" i="5"/>
  <c r="H1407" i="5"/>
  <c r="G1407" i="5"/>
  <c r="E1407" i="5"/>
  <c r="J1406" i="5"/>
  <c r="E1406" i="5"/>
  <c r="J1405" i="5"/>
  <c r="E1405" i="5"/>
  <c r="J1404" i="5"/>
  <c r="H1404" i="5"/>
  <c r="G1404" i="5"/>
  <c r="F1404" i="5"/>
  <c r="E1403" i="5"/>
  <c r="D1403" i="5"/>
  <c r="B1403" i="5"/>
  <c r="A1403" i="5"/>
  <c r="H1400" i="5"/>
  <c r="G1400" i="5"/>
  <c r="E1400" i="5"/>
  <c r="J1399" i="5"/>
  <c r="E1399" i="5"/>
  <c r="J1398" i="5"/>
  <c r="E1398" i="5"/>
  <c r="J1397" i="5"/>
  <c r="E1397" i="5"/>
  <c r="J1396" i="5"/>
  <c r="H1396" i="5"/>
  <c r="G1396" i="5"/>
  <c r="F1396" i="5"/>
  <c r="J1395" i="5"/>
  <c r="H1395" i="5"/>
  <c r="G1395" i="5"/>
  <c r="F1395" i="5"/>
  <c r="J1394" i="5"/>
  <c r="H1394" i="5"/>
  <c r="G1394" i="5"/>
  <c r="F1394" i="5"/>
  <c r="E1393" i="5"/>
  <c r="D1393" i="5"/>
  <c r="B1393" i="5"/>
  <c r="A1393" i="5"/>
  <c r="H1390" i="5"/>
  <c r="G1390" i="5"/>
  <c r="E1390" i="5"/>
  <c r="J1389" i="5"/>
  <c r="E1389" i="5"/>
  <c r="J1388" i="5"/>
  <c r="E1388" i="5"/>
  <c r="J1387" i="5"/>
  <c r="E1387" i="5"/>
  <c r="J1386" i="5"/>
  <c r="H1386" i="5"/>
  <c r="F1386" i="5"/>
  <c r="E1386" i="5"/>
  <c r="D1386" i="5"/>
  <c r="B1386" i="5"/>
  <c r="A1386" i="5"/>
  <c r="J1385" i="5"/>
  <c r="H1385" i="5"/>
  <c r="F1385" i="5"/>
  <c r="E1385" i="5"/>
  <c r="D1385" i="5"/>
  <c r="B1385" i="5"/>
  <c r="A1385" i="5"/>
  <c r="J1384" i="5"/>
  <c r="H1384" i="5"/>
  <c r="F1384" i="5"/>
  <c r="E1384" i="5"/>
  <c r="D1384" i="5"/>
  <c r="B1384" i="5"/>
  <c r="A1384" i="5"/>
  <c r="J1383" i="5"/>
  <c r="H1383" i="5"/>
  <c r="F1383" i="5"/>
  <c r="E1383" i="5"/>
  <c r="D1383" i="5"/>
  <c r="B1383" i="5"/>
  <c r="A1383" i="5"/>
  <c r="J1382" i="5"/>
  <c r="H1382" i="5"/>
  <c r="F1382" i="5"/>
  <c r="E1382" i="5"/>
  <c r="D1382" i="5"/>
  <c r="B1382" i="5"/>
  <c r="A1382" i="5"/>
  <c r="J1381" i="5"/>
  <c r="H1381" i="5"/>
  <c r="F1381" i="5"/>
  <c r="E1381" i="5"/>
  <c r="D1381" i="5"/>
  <c r="B1381" i="5"/>
  <c r="A1381" i="5"/>
  <c r="J1380" i="5"/>
  <c r="H1380" i="5"/>
  <c r="F1380" i="5"/>
  <c r="E1380" i="5"/>
  <c r="D1380" i="5"/>
  <c r="B1380" i="5"/>
  <c r="A1380" i="5"/>
  <c r="J1379" i="5"/>
  <c r="H1379" i="5"/>
  <c r="G1379" i="5"/>
  <c r="F1379" i="5"/>
  <c r="J1378" i="5"/>
  <c r="H1378" i="5"/>
  <c r="G1378" i="5"/>
  <c r="F1378" i="5"/>
  <c r="J1377" i="5"/>
  <c r="H1377" i="5"/>
  <c r="G1377" i="5"/>
  <c r="F1377" i="5"/>
  <c r="E1376" i="5"/>
  <c r="D1376" i="5"/>
  <c r="B1376" i="5"/>
  <c r="A1376" i="5"/>
  <c r="H1373" i="5"/>
  <c r="G1373" i="5"/>
  <c r="E1373" i="5"/>
  <c r="J1372" i="5"/>
  <c r="E1372" i="5"/>
  <c r="J1371" i="5"/>
  <c r="E1371" i="5"/>
  <c r="J1370" i="5"/>
  <c r="H1370" i="5"/>
  <c r="F1370" i="5"/>
  <c r="E1370" i="5"/>
  <c r="D1370" i="5"/>
  <c r="B1370" i="5"/>
  <c r="A1370" i="5"/>
  <c r="J1369" i="5"/>
  <c r="H1369" i="5"/>
  <c r="G1369" i="5"/>
  <c r="F1369" i="5"/>
  <c r="E1368" i="5"/>
  <c r="D1368" i="5"/>
  <c r="B1368" i="5"/>
  <c r="A1368" i="5"/>
  <c r="A1367" i="5"/>
  <c r="I1365" i="5"/>
  <c r="J1365" i="5"/>
  <c r="I1364" i="5"/>
  <c r="J1364" i="5"/>
  <c r="A1363" i="5"/>
  <c r="H1359" i="5"/>
  <c r="G1359" i="5"/>
  <c r="E1359" i="5"/>
  <c r="J1358" i="5"/>
  <c r="E1358" i="5"/>
  <c r="J1357" i="5"/>
  <c r="E1357" i="5"/>
  <c r="J1356" i="5"/>
  <c r="E1356" i="5"/>
  <c r="J1355" i="5"/>
  <c r="H1355" i="5"/>
  <c r="F1355" i="5"/>
  <c r="E1355" i="5"/>
  <c r="D1355" i="5"/>
  <c r="B1355" i="5"/>
  <c r="A1355" i="5"/>
  <c r="J1354" i="5"/>
  <c r="H1354" i="5"/>
  <c r="F1354" i="5"/>
  <c r="E1354" i="5"/>
  <c r="D1354" i="5"/>
  <c r="B1354" i="5"/>
  <c r="A1354" i="5"/>
  <c r="J1353" i="5"/>
  <c r="H1353" i="5"/>
  <c r="G1353" i="5"/>
  <c r="F1353" i="5"/>
  <c r="J1352" i="5"/>
  <c r="H1352" i="5"/>
  <c r="G1352" i="5"/>
  <c r="F1352" i="5"/>
  <c r="J1351" i="5"/>
  <c r="H1351" i="5"/>
  <c r="G1351" i="5"/>
  <c r="F1351" i="5"/>
  <c r="J1350" i="5"/>
  <c r="H1350" i="5"/>
  <c r="G1350" i="5"/>
  <c r="F1350" i="5"/>
  <c r="E1349" i="5"/>
  <c r="D1349" i="5"/>
  <c r="B1349" i="5"/>
  <c r="A1349" i="5"/>
  <c r="H1346" i="5"/>
  <c r="G1346" i="5"/>
  <c r="E1346" i="5"/>
  <c r="J1345" i="5"/>
  <c r="E1345" i="5"/>
  <c r="J1344" i="5"/>
  <c r="E1344" i="5"/>
  <c r="J1343" i="5"/>
  <c r="E1343" i="5"/>
  <c r="J1342" i="5"/>
  <c r="H1342" i="5"/>
  <c r="F1342" i="5"/>
  <c r="E1342" i="5"/>
  <c r="D1342" i="5"/>
  <c r="B1342" i="5"/>
  <c r="A1342" i="5"/>
  <c r="J1341" i="5"/>
  <c r="H1341" i="5"/>
  <c r="F1341" i="5"/>
  <c r="E1341" i="5"/>
  <c r="D1341" i="5"/>
  <c r="B1341" i="5"/>
  <c r="A1341" i="5"/>
  <c r="J1340" i="5"/>
  <c r="H1340" i="5"/>
  <c r="F1340" i="5"/>
  <c r="E1340" i="5"/>
  <c r="D1340" i="5"/>
  <c r="B1340" i="5"/>
  <c r="A1340" i="5"/>
  <c r="J1339" i="5"/>
  <c r="H1339" i="5"/>
  <c r="G1339" i="5"/>
  <c r="F1339" i="5"/>
  <c r="J1338" i="5"/>
  <c r="H1338" i="5"/>
  <c r="G1338" i="5"/>
  <c r="F1338" i="5"/>
  <c r="J1337" i="5"/>
  <c r="H1337" i="5"/>
  <c r="G1337" i="5"/>
  <c r="F1337" i="5"/>
  <c r="J1336" i="5"/>
  <c r="H1336" i="5"/>
  <c r="G1336" i="5"/>
  <c r="F1336" i="5"/>
  <c r="E1335" i="5"/>
  <c r="D1335" i="5"/>
  <c r="B1335" i="5"/>
  <c r="A1335" i="5"/>
  <c r="H1332" i="5"/>
  <c r="G1332" i="5"/>
  <c r="E1332" i="5"/>
  <c r="J1331" i="5"/>
  <c r="E1331" i="5"/>
  <c r="J1330" i="5"/>
  <c r="E1330" i="5"/>
  <c r="J1329" i="5"/>
  <c r="E1329" i="5"/>
  <c r="J1328" i="5"/>
  <c r="H1328" i="5"/>
  <c r="F1328" i="5"/>
  <c r="E1328" i="5"/>
  <c r="D1328" i="5"/>
  <c r="B1328" i="5"/>
  <c r="A1328" i="5"/>
  <c r="J1327" i="5"/>
  <c r="H1327" i="5"/>
  <c r="G1327" i="5"/>
  <c r="F1327" i="5"/>
  <c r="J1326" i="5"/>
  <c r="H1326" i="5"/>
  <c r="G1326" i="5"/>
  <c r="F1326" i="5"/>
  <c r="J1325" i="5"/>
  <c r="H1325" i="5"/>
  <c r="G1325" i="5"/>
  <c r="F1325" i="5"/>
  <c r="J1324" i="5"/>
  <c r="H1324" i="5"/>
  <c r="G1324" i="5"/>
  <c r="F1324" i="5"/>
  <c r="E1323" i="5"/>
  <c r="D1323" i="5"/>
  <c r="B1323" i="5"/>
  <c r="A1323" i="5"/>
  <c r="J1320" i="5"/>
  <c r="H1320" i="5"/>
  <c r="G1320" i="5"/>
  <c r="F1320" i="5"/>
  <c r="E1319" i="5"/>
  <c r="D1319" i="5"/>
  <c r="B1319" i="5"/>
  <c r="A1319" i="5"/>
  <c r="J1316" i="5"/>
  <c r="H1316" i="5"/>
  <c r="G1316" i="5"/>
  <c r="F1316" i="5"/>
  <c r="E1315" i="5"/>
  <c r="D1315" i="5"/>
  <c r="B1315" i="5"/>
  <c r="A1315" i="5"/>
  <c r="H1312" i="5"/>
  <c r="G1312" i="5"/>
  <c r="E1312" i="5"/>
  <c r="J1311" i="5"/>
  <c r="E1311" i="5"/>
  <c r="J1310" i="5"/>
  <c r="E1310" i="5"/>
  <c r="J1309" i="5"/>
  <c r="H1309" i="5"/>
  <c r="G1309" i="5"/>
  <c r="F1309" i="5"/>
  <c r="E1308" i="5"/>
  <c r="D1308" i="5"/>
  <c r="B1308" i="5"/>
  <c r="A1308" i="5"/>
  <c r="J1305" i="5"/>
  <c r="E1305" i="5"/>
  <c r="J1304" i="5"/>
  <c r="H1304" i="5"/>
  <c r="G1304" i="5"/>
  <c r="F1304" i="5"/>
  <c r="J1303" i="5"/>
  <c r="H1303" i="5"/>
  <c r="G1303" i="5"/>
  <c r="F1303" i="5"/>
  <c r="E1302" i="5"/>
  <c r="D1302" i="5"/>
  <c r="B1302" i="5"/>
  <c r="A1302" i="5"/>
  <c r="H1299" i="5"/>
  <c r="G1299" i="5"/>
  <c r="E1299" i="5"/>
  <c r="J1298" i="5"/>
  <c r="E1298" i="5"/>
  <c r="J1297" i="5"/>
  <c r="E1297" i="5"/>
  <c r="J1296" i="5"/>
  <c r="H1296" i="5"/>
  <c r="F1296" i="5"/>
  <c r="E1296" i="5"/>
  <c r="D1296" i="5"/>
  <c r="B1296" i="5"/>
  <c r="A1296" i="5"/>
  <c r="J1295" i="5"/>
  <c r="H1295" i="5"/>
  <c r="G1295" i="5"/>
  <c r="F1295" i="5"/>
  <c r="E1294" i="5"/>
  <c r="D1294" i="5"/>
  <c r="B1294" i="5"/>
  <c r="A1294" i="5"/>
  <c r="A1293" i="5"/>
  <c r="I1291" i="5"/>
  <c r="J1291" i="5"/>
  <c r="I1290" i="5"/>
  <c r="J1290" i="5"/>
  <c r="A1289" i="5"/>
  <c r="H1285" i="5"/>
  <c r="G1285" i="5"/>
  <c r="E1285" i="5"/>
  <c r="J1284" i="5"/>
  <c r="E1284" i="5"/>
  <c r="J1283" i="5"/>
  <c r="E1283" i="5"/>
  <c r="J1282" i="5"/>
  <c r="E1282" i="5"/>
  <c r="J1281" i="5"/>
  <c r="H1281" i="5"/>
  <c r="F1281" i="5"/>
  <c r="E1281" i="5"/>
  <c r="D1281" i="5"/>
  <c r="B1281" i="5"/>
  <c r="A1281" i="5"/>
  <c r="J1280" i="5"/>
  <c r="H1280" i="5"/>
  <c r="F1280" i="5"/>
  <c r="E1280" i="5"/>
  <c r="D1280" i="5"/>
  <c r="B1280" i="5"/>
  <c r="A1280" i="5"/>
  <c r="J1279" i="5"/>
  <c r="H1279" i="5"/>
  <c r="G1279" i="5"/>
  <c r="F1279" i="5"/>
  <c r="J1278" i="5"/>
  <c r="H1278" i="5"/>
  <c r="G1278" i="5"/>
  <c r="F1278" i="5"/>
  <c r="J1277" i="5"/>
  <c r="H1277" i="5"/>
  <c r="G1277" i="5"/>
  <c r="F1277" i="5"/>
  <c r="J1276" i="5"/>
  <c r="H1276" i="5"/>
  <c r="G1276" i="5"/>
  <c r="F1276" i="5"/>
  <c r="E1275" i="5"/>
  <c r="D1275" i="5"/>
  <c r="B1275" i="5"/>
  <c r="A1275" i="5"/>
  <c r="H1272" i="5"/>
  <c r="G1272" i="5"/>
  <c r="E1272" i="5"/>
  <c r="J1271" i="5"/>
  <c r="E1271" i="5"/>
  <c r="J1270" i="5"/>
  <c r="E1270" i="5"/>
  <c r="J1269" i="5"/>
  <c r="E1269" i="5"/>
  <c r="J1268" i="5"/>
  <c r="H1268" i="5"/>
  <c r="F1268" i="5"/>
  <c r="E1268" i="5"/>
  <c r="D1268" i="5"/>
  <c r="B1268" i="5"/>
  <c r="A1268" i="5"/>
  <c r="J1267" i="5"/>
  <c r="H1267" i="5"/>
  <c r="F1267" i="5"/>
  <c r="E1267" i="5"/>
  <c r="D1267" i="5"/>
  <c r="B1267" i="5"/>
  <c r="A1267" i="5"/>
  <c r="J1266" i="5"/>
  <c r="H1266" i="5"/>
  <c r="G1266" i="5"/>
  <c r="F1266" i="5"/>
  <c r="J1265" i="5"/>
  <c r="H1265" i="5"/>
  <c r="G1265" i="5"/>
  <c r="F1265" i="5"/>
  <c r="J1264" i="5"/>
  <c r="H1264" i="5"/>
  <c r="G1264" i="5"/>
  <c r="F1264" i="5"/>
  <c r="J1263" i="5"/>
  <c r="H1263" i="5"/>
  <c r="G1263" i="5"/>
  <c r="F1263" i="5"/>
  <c r="E1262" i="5"/>
  <c r="D1262" i="5"/>
  <c r="B1262" i="5"/>
  <c r="A1262" i="5"/>
  <c r="H1259" i="5"/>
  <c r="G1259" i="5"/>
  <c r="E1259" i="5"/>
  <c r="J1258" i="5"/>
  <c r="E1258" i="5"/>
  <c r="J1257" i="5"/>
  <c r="E1257" i="5"/>
  <c r="J1256" i="5"/>
  <c r="E1256" i="5"/>
  <c r="J1255" i="5"/>
  <c r="H1255" i="5"/>
  <c r="F1255" i="5"/>
  <c r="E1255" i="5"/>
  <c r="D1255" i="5"/>
  <c r="B1255" i="5"/>
  <c r="A1255" i="5"/>
  <c r="J1254" i="5"/>
  <c r="H1254" i="5"/>
  <c r="F1254" i="5"/>
  <c r="E1254" i="5"/>
  <c r="D1254" i="5"/>
  <c r="B1254" i="5"/>
  <c r="A1254" i="5"/>
  <c r="J1253" i="5"/>
  <c r="H1253" i="5"/>
  <c r="F1253" i="5"/>
  <c r="E1253" i="5"/>
  <c r="D1253" i="5"/>
  <c r="B1253" i="5"/>
  <c r="A1253" i="5"/>
  <c r="J1252" i="5"/>
  <c r="H1252" i="5"/>
  <c r="F1252" i="5"/>
  <c r="E1252" i="5"/>
  <c r="D1252" i="5"/>
  <c r="B1252" i="5"/>
  <c r="A1252" i="5"/>
  <c r="J1251" i="5"/>
  <c r="H1251" i="5"/>
  <c r="F1251" i="5"/>
  <c r="E1251" i="5"/>
  <c r="D1251" i="5"/>
  <c r="B1251" i="5"/>
  <c r="A1251" i="5"/>
  <c r="J1250" i="5"/>
  <c r="H1250" i="5"/>
  <c r="F1250" i="5"/>
  <c r="E1250" i="5"/>
  <c r="D1250" i="5"/>
  <c r="B1250" i="5"/>
  <c r="A1250" i="5"/>
  <c r="J1249" i="5"/>
  <c r="H1249" i="5"/>
  <c r="F1249" i="5"/>
  <c r="E1249" i="5"/>
  <c r="D1249" i="5"/>
  <c r="B1249" i="5"/>
  <c r="A1249" i="5"/>
  <c r="J1248" i="5"/>
  <c r="H1248" i="5"/>
  <c r="G1248" i="5"/>
  <c r="F1248" i="5"/>
  <c r="J1247" i="5"/>
  <c r="H1247" i="5"/>
  <c r="G1247" i="5"/>
  <c r="F1247" i="5"/>
  <c r="J1246" i="5"/>
  <c r="H1246" i="5"/>
  <c r="G1246" i="5"/>
  <c r="F1246" i="5"/>
  <c r="J1245" i="5"/>
  <c r="H1245" i="5"/>
  <c r="G1245" i="5"/>
  <c r="F1245" i="5"/>
  <c r="E1244" i="5"/>
  <c r="D1244" i="5"/>
  <c r="B1244" i="5"/>
  <c r="A1244" i="5"/>
  <c r="H1241" i="5"/>
  <c r="G1241" i="5"/>
  <c r="E1241" i="5"/>
  <c r="J1240" i="5"/>
  <c r="E1240" i="5"/>
  <c r="J1239" i="5"/>
  <c r="E1239" i="5"/>
  <c r="J1238" i="5"/>
  <c r="E1238" i="5"/>
  <c r="J1237" i="5"/>
  <c r="H1237" i="5"/>
  <c r="F1237" i="5"/>
  <c r="E1237" i="5"/>
  <c r="D1237" i="5"/>
  <c r="B1237" i="5"/>
  <c r="A1237" i="5"/>
  <c r="J1236" i="5"/>
  <c r="H1236" i="5"/>
  <c r="F1236" i="5"/>
  <c r="E1236" i="5"/>
  <c r="D1236" i="5"/>
  <c r="B1236" i="5"/>
  <c r="A1236" i="5"/>
  <c r="J1235" i="5"/>
  <c r="H1235" i="5"/>
  <c r="F1235" i="5"/>
  <c r="E1235" i="5"/>
  <c r="D1235" i="5"/>
  <c r="B1235" i="5"/>
  <c r="A1235" i="5"/>
  <c r="J1234" i="5"/>
  <c r="H1234" i="5"/>
  <c r="F1234" i="5"/>
  <c r="E1234" i="5"/>
  <c r="D1234" i="5"/>
  <c r="B1234" i="5"/>
  <c r="A1234" i="5"/>
  <c r="J1233" i="5"/>
  <c r="H1233" i="5"/>
  <c r="F1233" i="5"/>
  <c r="E1233" i="5"/>
  <c r="D1233" i="5"/>
  <c r="B1233" i="5"/>
  <c r="A1233" i="5"/>
  <c r="J1232" i="5"/>
  <c r="H1232" i="5"/>
  <c r="G1232" i="5"/>
  <c r="F1232" i="5"/>
  <c r="J1231" i="5"/>
  <c r="H1231" i="5"/>
  <c r="G1231" i="5"/>
  <c r="F1231" i="5"/>
  <c r="J1230" i="5"/>
  <c r="H1230" i="5"/>
  <c r="G1230" i="5"/>
  <c r="F1230" i="5"/>
  <c r="J1229" i="5"/>
  <c r="H1229" i="5"/>
  <c r="G1229" i="5"/>
  <c r="F1229" i="5"/>
  <c r="E1228" i="5"/>
  <c r="D1228" i="5"/>
  <c r="B1228" i="5"/>
  <c r="A1228" i="5"/>
  <c r="J1225" i="5"/>
  <c r="H1225" i="5"/>
  <c r="G1225" i="5"/>
  <c r="F1225" i="5"/>
  <c r="E1224" i="5"/>
  <c r="D1224" i="5"/>
  <c r="B1224" i="5"/>
  <c r="A1224" i="5"/>
  <c r="J1221" i="5"/>
  <c r="H1221" i="5"/>
  <c r="G1221" i="5"/>
  <c r="F1221" i="5"/>
  <c r="E1220" i="5"/>
  <c r="D1220" i="5"/>
  <c r="B1220" i="5"/>
  <c r="A1220" i="5"/>
  <c r="H1217" i="5"/>
  <c r="G1217" i="5"/>
  <c r="E1217" i="5"/>
  <c r="J1216" i="5"/>
  <c r="E1216" i="5"/>
  <c r="J1215" i="5"/>
  <c r="E1215" i="5"/>
  <c r="J1214" i="5"/>
  <c r="H1214" i="5"/>
  <c r="G1214" i="5"/>
  <c r="F1214" i="5"/>
  <c r="E1213" i="5"/>
  <c r="D1213" i="5"/>
  <c r="B1213" i="5"/>
  <c r="A1213" i="5"/>
  <c r="J1210" i="5"/>
  <c r="E1210" i="5"/>
  <c r="J1209" i="5"/>
  <c r="H1209" i="5"/>
  <c r="G1209" i="5"/>
  <c r="F1209" i="5"/>
  <c r="J1208" i="5"/>
  <c r="H1208" i="5"/>
  <c r="G1208" i="5"/>
  <c r="F1208" i="5"/>
  <c r="E1207" i="5"/>
  <c r="D1207" i="5"/>
  <c r="B1207" i="5"/>
  <c r="A1207" i="5"/>
  <c r="H1204" i="5"/>
  <c r="G1204" i="5"/>
  <c r="E1204" i="5"/>
  <c r="J1203" i="5"/>
  <c r="E1203" i="5"/>
  <c r="J1202" i="5"/>
  <c r="E1202" i="5"/>
  <c r="J1201" i="5"/>
  <c r="H1201" i="5"/>
  <c r="F1201" i="5"/>
  <c r="E1201" i="5"/>
  <c r="D1201" i="5"/>
  <c r="B1201" i="5"/>
  <c r="A1201" i="5"/>
  <c r="J1200" i="5"/>
  <c r="H1200" i="5"/>
  <c r="G1200" i="5"/>
  <c r="F1200" i="5"/>
  <c r="E1199" i="5"/>
  <c r="D1199" i="5"/>
  <c r="B1199" i="5"/>
  <c r="A1199" i="5"/>
  <c r="A1198" i="5"/>
  <c r="I1196" i="5"/>
  <c r="J1196" i="5"/>
  <c r="I1195" i="5"/>
  <c r="J1195" i="5"/>
  <c r="A1194" i="5"/>
  <c r="H1190" i="5"/>
  <c r="G1190" i="5"/>
  <c r="E1190" i="5"/>
  <c r="J1189" i="5"/>
  <c r="E1189" i="5"/>
  <c r="J1188" i="5"/>
  <c r="E1188" i="5"/>
  <c r="J1187" i="5"/>
  <c r="E1187" i="5"/>
  <c r="J1186" i="5"/>
  <c r="H1186" i="5"/>
  <c r="F1186" i="5"/>
  <c r="E1186" i="5"/>
  <c r="D1186" i="5"/>
  <c r="B1186" i="5"/>
  <c r="A1186" i="5"/>
  <c r="J1185" i="5"/>
  <c r="H1185" i="5"/>
  <c r="F1185" i="5"/>
  <c r="E1185" i="5"/>
  <c r="D1185" i="5"/>
  <c r="B1185" i="5"/>
  <c r="A1185" i="5"/>
  <c r="J1184" i="5"/>
  <c r="H1184" i="5"/>
  <c r="F1184" i="5"/>
  <c r="E1184" i="5"/>
  <c r="D1184" i="5"/>
  <c r="B1184" i="5"/>
  <c r="A1184" i="5"/>
  <c r="J1183" i="5"/>
  <c r="H1183" i="5"/>
  <c r="G1183" i="5"/>
  <c r="F1183" i="5"/>
  <c r="J1182" i="5"/>
  <c r="H1182" i="5"/>
  <c r="G1182" i="5"/>
  <c r="F1182" i="5"/>
  <c r="J1181" i="5"/>
  <c r="H1181" i="5"/>
  <c r="G1181" i="5"/>
  <c r="F1181" i="5"/>
  <c r="J1180" i="5"/>
  <c r="H1180" i="5"/>
  <c r="G1180" i="5"/>
  <c r="F1180" i="5"/>
  <c r="E1179" i="5"/>
  <c r="D1179" i="5"/>
  <c r="B1179" i="5"/>
  <c r="A1179" i="5"/>
  <c r="H1176" i="5"/>
  <c r="G1176" i="5"/>
  <c r="E1176" i="5"/>
  <c r="J1175" i="5"/>
  <c r="E1175" i="5"/>
  <c r="J1174" i="5"/>
  <c r="E1174" i="5"/>
  <c r="J1173" i="5"/>
  <c r="E1173" i="5"/>
  <c r="J1172" i="5"/>
  <c r="H1172" i="5"/>
  <c r="F1172" i="5"/>
  <c r="E1172" i="5"/>
  <c r="D1172" i="5"/>
  <c r="B1172" i="5"/>
  <c r="A1172" i="5"/>
  <c r="J1171" i="5"/>
  <c r="H1171" i="5"/>
  <c r="G1171" i="5"/>
  <c r="F1171" i="5"/>
  <c r="J1170" i="5"/>
  <c r="H1170" i="5"/>
  <c r="G1170" i="5"/>
  <c r="F1170" i="5"/>
  <c r="J1169" i="5"/>
  <c r="H1169" i="5"/>
  <c r="G1169" i="5"/>
  <c r="F1169" i="5"/>
  <c r="J1168" i="5"/>
  <c r="H1168" i="5"/>
  <c r="G1168" i="5"/>
  <c r="F1168" i="5"/>
  <c r="E1167" i="5"/>
  <c r="D1167" i="5"/>
  <c r="B1167" i="5"/>
  <c r="A1167" i="5"/>
  <c r="H1164" i="5"/>
  <c r="G1164" i="5"/>
  <c r="E1164" i="5"/>
  <c r="J1163" i="5"/>
  <c r="E1163" i="5"/>
  <c r="J1162" i="5"/>
  <c r="E1162" i="5"/>
  <c r="J1161" i="5"/>
  <c r="E1161" i="5"/>
  <c r="J1160" i="5"/>
  <c r="H1160" i="5"/>
  <c r="F1160" i="5"/>
  <c r="E1160" i="5"/>
  <c r="D1160" i="5"/>
  <c r="B1160" i="5"/>
  <c r="A1160" i="5"/>
  <c r="J1159" i="5"/>
  <c r="H1159" i="5"/>
  <c r="G1159" i="5"/>
  <c r="F1159" i="5"/>
  <c r="J1158" i="5"/>
  <c r="H1158" i="5"/>
  <c r="G1158" i="5"/>
  <c r="F1158" i="5"/>
  <c r="J1157" i="5"/>
  <c r="H1157" i="5"/>
  <c r="G1157" i="5"/>
  <c r="F1157" i="5"/>
  <c r="J1156" i="5"/>
  <c r="H1156" i="5"/>
  <c r="G1156" i="5"/>
  <c r="F1156" i="5"/>
  <c r="E1155" i="5"/>
  <c r="D1155" i="5"/>
  <c r="B1155" i="5"/>
  <c r="A1155" i="5"/>
  <c r="H1152" i="5"/>
  <c r="G1152" i="5"/>
  <c r="E1152" i="5"/>
  <c r="J1151" i="5"/>
  <c r="E1151" i="5"/>
  <c r="J1150" i="5"/>
  <c r="E1150" i="5"/>
  <c r="J1149" i="5"/>
  <c r="E1149" i="5"/>
  <c r="J1148" i="5"/>
  <c r="H1148" i="5"/>
  <c r="G1148" i="5"/>
  <c r="F1148" i="5"/>
  <c r="J1147" i="5"/>
  <c r="H1147" i="5"/>
  <c r="G1147" i="5"/>
  <c r="F1147" i="5"/>
  <c r="J1146" i="5"/>
  <c r="H1146" i="5"/>
  <c r="G1146" i="5"/>
  <c r="F1146" i="5"/>
  <c r="E1145" i="5"/>
  <c r="D1145" i="5"/>
  <c r="B1145" i="5"/>
  <c r="A1145" i="5"/>
  <c r="H1142" i="5"/>
  <c r="G1142" i="5"/>
  <c r="E1142" i="5"/>
  <c r="J1141" i="5"/>
  <c r="E1141" i="5"/>
  <c r="J1140" i="5"/>
  <c r="E1140" i="5"/>
  <c r="J1139" i="5"/>
  <c r="H1139" i="5"/>
  <c r="G1139" i="5"/>
  <c r="F1139" i="5"/>
  <c r="E1138" i="5"/>
  <c r="D1138" i="5"/>
  <c r="B1138" i="5"/>
  <c r="A1138" i="5"/>
  <c r="H1135" i="5"/>
  <c r="G1135" i="5"/>
  <c r="E1135" i="5"/>
  <c r="J1134" i="5"/>
  <c r="E1134" i="5"/>
  <c r="J1133" i="5"/>
  <c r="E1133" i="5"/>
  <c r="J1132" i="5"/>
  <c r="E1132" i="5"/>
  <c r="J1131" i="5"/>
  <c r="H1131" i="5"/>
  <c r="G1131" i="5"/>
  <c r="F1131" i="5"/>
  <c r="J1130" i="5"/>
  <c r="H1130" i="5"/>
  <c r="G1130" i="5"/>
  <c r="F1130" i="5"/>
  <c r="J1129" i="5"/>
  <c r="H1129" i="5"/>
  <c r="G1129" i="5"/>
  <c r="F1129" i="5"/>
  <c r="E1128" i="5"/>
  <c r="D1128" i="5"/>
  <c r="B1128" i="5"/>
  <c r="A1128" i="5"/>
  <c r="A1127" i="5"/>
  <c r="I1125" i="5"/>
  <c r="J1125" i="5"/>
  <c r="I1124" i="5"/>
  <c r="J1124" i="5"/>
  <c r="A1123" i="5"/>
  <c r="J1119" i="5"/>
  <c r="H1119" i="5"/>
  <c r="G1119" i="5"/>
  <c r="F1119" i="5"/>
  <c r="E1118" i="5"/>
  <c r="D1118" i="5"/>
  <c r="B1118" i="5"/>
  <c r="A1118" i="5"/>
  <c r="J1115" i="5"/>
  <c r="H1115" i="5"/>
  <c r="G1115" i="5"/>
  <c r="F1115" i="5"/>
  <c r="E1114" i="5"/>
  <c r="D1114" i="5"/>
  <c r="B1114" i="5"/>
  <c r="A1114" i="5"/>
  <c r="H1111" i="5"/>
  <c r="G1111" i="5"/>
  <c r="E1111" i="5"/>
  <c r="J1110" i="5"/>
  <c r="E1110" i="5"/>
  <c r="J1109" i="5"/>
  <c r="E1109" i="5"/>
  <c r="J1108" i="5"/>
  <c r="H1108" i="5"/>
  <c r="G1108" i="5"/>
  <c r="F1108" i="5"/>
  <c r="E1107" i="5"/>
  <c r="D1107" i="5"/>
  <c r="B1107" i="5"/>
  <c r="A1107" i="5"/>
  <c r="J1104" i="5"/>
  <c r="E1104" i="5"/>
  <c r="J1103" i="5"/>
  <c r="H1103" i="5"/>
  <c r="G1103" i="5"/>
  <c r="F1103" i="5"/>
  <c r="J1102" i="5"/>
  <c r="H1102" i="5"/>
  <c r="G1102" i="5"/>
  <c r="F1102" i="5"/>
  <c r="E1101" i="5"/>
  <c r="D1101" i="5"/>
  <c r="B1101" i="5"/>
  <c r="A1101" i="5"/>
  <c r="H1098" i="5"/>
  <c r="G1098" i="5"/>
  <c r="E1098" i="5"/>
  <c r="J1097" i="5"/>
  <c r="E1097" i="5"/>
  <c r="J1096" i="5"/>
  <c r="E1096" i="5"/>
  <c r="J1095" i="5"/>
  <c r="E1095" i="5"/>
  <c r="J1094" i="5"/>
  <c r="H1094" i="5"/>
  <c r="G1094" i="5"/>
  <c r="F1094" i="5"/>
  <c r="J1093" i="5"/>
  <c r="H1093" i="5"/>
  <c r="G1093" i="5"/>
  <c r="F1093" i="5"/>
  <c r="J1092" i="5"/>
  <c r="H1092" i="5"/>
  <c r="G1092" i="5"/>
  <c r="F1092" i="5"/>
  <c r="J1091" i="5"/>
  <c r="H1091" i="5"/>
  <c r="G1091" i="5"/>
  <c r="F1091" i="5"/>
  <c r="E1090" i="5"/>
  <c r="D1090" i="5"/>
  <c r="B1090" i="5"/>
  <c r="A1090" i="5"/>
  <c r="A1089" i="5"/>
  <c r="I1087" i="5"/>
  <c r="J1087" i="5"/>
  <c r="I1086" i="5"/>
  <c r="J1086" i="5"/>
  <c r="A1085" i="5"/>
  <c r="J1081" i="5"/>
  <c r="H1081" i="5"/>
  <c r="G1081" i="5"/>
  <c r="F1081" i="5"/>
  <c r="E1080" i="5"/>
  <c r="D1080" i="5"/>
  <c r="B1080" i="5"/>
  <c r="A1080" i="5"/>
  <c r="J1077" i="5"/>
  <c r="H1077" i="5"/>
  <c r="G1077" i="5"/>
  <c r="F1077" i="5"/>
  <c r="E1076" i="5"/>
  <c r="D1076" i="5"/>
  <c r="B1076" i="5"/>
  <c r="A1076" i="5"/>
  <c r="J1073" i="5"/>
  <c r="H1073" i="5"/>
  <c r="G1073" i="5"/>
  <c r="F1073" i="5"/>
  <c r="E1072" i="5"/>
  <c r="D1072" i="5"/>
  <c r="B1072" i="5"/>
  <c r="A1072" i="5"/>
  <c r="J1069" i="5"/>
  <c r="H1069" i="5"/>
  <c r="G1069" i="5"/>
  <c r="F1069" i="5"/>
  <c r="E1068" i="5"/>
  <c r="D1068" i="5"/>
  <c r="B1068" i="5"/>
  <c r="A1068" i="5"/>
  <c r="H1065" i="5"/>
  <c r="G1065" i="5"/>
  <c r="E1065" i="5"/>
  <c r="J1064" i="5"/>
  <c r="E1064" i="5"/>
  <c r="J1063" i="5"/>
  <c r="E1063" i="5"/>
  <c r="J1062" i="5"/>
  <c r="H1062" i="5"/>
  <c r="G1062" i="5"/>
  <c r="F1062" i="5"/>
  <c r="E1061" i="5"/>
  <c r="D1061" i="5"/>
  <c r="B1061" i="5"/>
  <c r="A1061" i="5"/>
  <c r="J1058" i="5"/>
  <c r="E1058" i="5"/>
  <c r="J1057" i="5"/>
  <c r="H1057" i="5"/>
  <c r="G1057" i="5"/>
  <c r="F1057" i="5"/>
  <c r="J1056" i="5"/>
  <c r="H1056" i="5"/>
  <c r="G1056" i="5"/>
  <c r="F1056" i="5"/>
  <c r="E1055" i="5"/>
  <c r="D1055" i="5"/>
  <c r="B1055" i="5"/>
  <c r="A1055" i="5"/>
  <c r="H1052" i="5"/>
  <c r="G1052" i="5"/>
  <c r="E1052" i="5"/>
  <c r="J1051" i="5"/>
  <c r="E1051" i="5"/>
  <c r="J1050" i="5"/>
  <c r="E1050" i="5"/>
  <c r="J1049" i="5"/>
  <c r="E1049" i="5"/>
  <c r="J1048" i="5"/>
  <c r="H1048" i="5"/>
  <c r="G1048" i="5"/>
  <c r="F1048" i="5"/>
  <c r="J1047" i="5"/>
  <c r="H1047" i="5"/>
  <c r="G1047" i="5"/>
  <c r="F1047" i="5"/>
  <c r="J1046" i="5"/>
  <c r="H1046" i="5"/>
  <c r="G1046" i="5"/>
  <c r="F1046" i="5"/>
  <c r="E1045" i="5"/>
  <c r="D1045" i="5"/>
  <c r="B1045" i="5"/>
  <c r="A1045" i="5"/>
  <c r="H1042" i="5"/>
  <c r="G1042" i="5"/>
  <c r="E1042" i="5"/>
  <c r="J1041" i="5"/>
  <c r="E1041" i="5"/>
  <c r="J1040" i="5"/>
  <c r="E1040" i="5"/>
  <c r="J1039" i="5"/>
  <c r="E1039" i="5"/>
  <c r="J1038" i="5"/>
  <c r="H1038" i="5"/>
  <c r="G1038" i="5"/>
  <c r="F1038" i="5"/>
  <c r="J1037" i="5"/>
  <c r="H1037" i="5"/>
  <c r="G1037" i="5"/>
  <c r="F1037" i="5"/>
  <c r="J1036" i="5"/>
  <c r="H1036" i="5"/>
  <c r="G1036" i="5"/>
  <c r="F1036" i="5"/>
  <c r="E1035" i="5"/>
  <c r="D1035" i="5"/>
  <c r="B1035" i="5"/>
  <c r="A1035" i="5"/>
  <c r="H1032" i="5"/>
  <c r="G1032" i="5"/>
  <c r="E1032" i="5"/>
  <c r="J1031" i="5"/>
  <c r="E1031" i="5"/>
  <c r="J1030" i="5"/>
  <c r="E1030" i="5"/>
  <c r="J1029" i="5"/>
  <c r="E1029" i="5"/>
  <c r="J1028" i="5"/>
  <c r="H1028" i="5"/>
  <c r="G1028" i="5"/>
  <c r="F1028" i="5"/>
  <c r="J1027" i="5"/>
  <c r="H1027" i="5"/>
  <c r="G1027" i="5"/>
  <c r="F1027" i="5"/>
  <c r="J1026" i="5"/>
  <c r="H1026" i="5"/>
  <c r="G1026" i="5"/>
  <c r="F1026" i="5"/>
  <c r="E1025" i="5"/>
  <c r="D1025" i="5"/>
  <c r="B1025" i="5"/>
  <c r="A1025" i="5"/>
  <c r="H1022" i="5"/>
  <c r="G1022" i="5"/>
  <c r="E1022" i="5"/>
  <c r="J1021" i="5"/>
  <c r="E1021" i="5"/>
  <c r="J1020" i="5"/>
  <c r="E1020" i="5"/>
  <c r="J1019" i="5"/>
  <c r="E1019" i="5"/>
  <c r="J1018" i="5"/>
  <c r="H1018" i="5"/>
  <c r="G1018" i="5"/>
  <c r="F1018" i="5"/>
  <c r="J1017" i="5"/>
  <c r="H1017" i="5"/>
  <c r="G1017" i="5"/>
  <c r="F1017" i="5"/>
  <c r="J1016" i="5"/>
  <c r="H1016" i="5"/>
  <c r="G1016" i="5"/>
  <c r="F1016" i="5"/>
  <c r="J1015" i="5"/>
  <c r="H1015" i="5"/>
  <c r="G1015" i="5"/>
  <c r="F1015" i="5"/>
  <c r="E1014" i="5"/>
  <c r="D1014" i="5"/>
  <c r="B1014" i="5"/>
  <c r="A1014" i="5"/>
  <c r="H1011" i="5"/>
  <c r="G1011" i="5"/>
  <c r="E1011" i="5"/>
  <c r="J1010" i="5"/>
  <c r="E1010" i="5"/>
  <c r="J1009" i="5"/>
  <c r="E1009" i="5"/>
  <c r="J1008" i="5"/>
  <c r="E1008" i="5"/>
  <c r="J1007" i="5"/>
  <c r="H1007" i="5"/>
  <c r="G1007" i="5"/>
  <c r="F1007" i="5"/>
  <c r="J1006" i="5"/>
  <c r="H1006" i="5"/>
  <c r="G1006" i="5"/>
  <c r="F1006" i="5"/>
  <c r="J1005" i="5"/>
  <c r="H1005" i="5"/>
  <c r="G1005" i="5"/>
  <c r="F1005" i="5"/>
  <c r="E1004" i="5"/>
  <c r="D1004" i="5"/>
  <c r="B1004" i="5"/>
  <c r="A1004" i="5"/>
  <c r="A1003" i="5"/>
  <c r="A1001" i="5"/>
  <c r="I999" i="5"/>
  <c r="J999" i="5"/>
  <c r="I998" i="5"/>
  <c r="J998" i="5"/>
  <c r="A997" i="5"/>
  <c r="I995" i="5"/>
  <c r="J995" i="5"/>
  <c r="I994" i="5"/>
  <c r="J994" i="5"/>
  <c r="A993" i="5"/>
  <c r="H989" i="5"/>
  <c r="G989" i="5"/>
  <c r="E989" i="5"/>
  <c r="J988" i="5"/>
  <c r="E988" i="5"/>
  <c r="J987" i="5"/>
  <c r="E987" i="5"/>
  <c r="J986" i="5"/>
  <c r="E986" i="5"/>
  <c r="J985" i="5"/>
  <c r="H985" i="5"/>
  <c r="F985" i="5"/>
  <c r="E985" i="5"/>
  <c r="D985" i="5"/>
  <c r="B985" i="5"/>
  <c r="A985" i="5"/>
  <c r="J984" i="5"/>
  <c r="H984" i="5"/>
  <c r="G984" i="5"/>
  <c r="F984" i="5"/>
  <c r="J983" i="5"/>
  <c r="H983" i="5"/>
  <c r="G983" i="5"/>
  <c r="F983" i="5"/>
  <c r="J982" i="5"/>
  <c r="H982" i="5"/>
  <c r="G982" i="5"/>
  <c r="F982" i="5"/>
  <c r="J981" i="5"/>
  <c r="H981" i="5"/>
  <c r="G981" i="5"/>
  <c r="F981" i="5"/>
  <c r="E980" i="5"/>
  <c r="D980" i="5"/>
  <c r="B980" i="5"/>
  <c r="A980" i="5"/>
  <c r="H977" i="5"/>
  <c r="G977" i="5"/>
  <c r="E977" i="5"/>
  <c r="J976" i="5"/>
  <c r="E976" i="5"/>
  <c r="J975" i="5"/>
  <c r="E975" i="5"/>
  <c r="J974" i="5"/>
  <c r="E974" i="5"/>
  <c r="J973" i="5"/>
  <c r="H973" i="5"/>
  <c r="F973" i="5"/>
  <c r="E973" i="5"/>
  <c r="D973" i="5"/>
  <c r="B973" i="5"/>
  <c r="A973" i="5"/>
  <c r="J972" i="5"/>
  <c r="H972" i="5"/>
  <c r="G972" i="5"/>
  <c r="F972" i="5"/>
  <c r="J971" i="5"/>
  <c r="H971" i="5"/>
  <c r="G971" i="5"/>
  <c r="F971" i="5"/>
  <c r="J970" i="5"/>
  <c r="H970" i="5"/>
  <c r="G970" i="5"/>
  <c r="F970" i="5"/>
  <c r="E969" i="5"/>
  <c r="D969" i="5"/>
  <c r="B969" i="5"/>
  <c r="A969" i="5"/>
  <c r="H966" i="5"/>
  <c r="G966" i="5"/>
  <c r="E966" i="5"/>
  <c r="J965" i="5"/>
  <c r="E965" i="5"/>
  <c r="J964" i="5"/>
  <c r="E964" i="5"/>
  <c r="J963" i="5"/>
  <c r="E963" i="5"/>
  <c r="J962" i="5"/>
  <c r="H962" i="5"/>
  <c r="F962" i="5"/>
  <c r="E962" i="5"/>
  <c r="D962" i="5"/>
  <c r="B962" i="5"/>
  <c r="A962" i="5"/>
  <c r="J961" i="5"/>
  <c r="H961" i="5"/>
  <c r="G961" i="5"/>
  <c r="F961" i="5"/>
  <c r="J960" i="5"/>
  <c r="H960" i="5"/>
  <c r="G960" i="5"/>
  <c r="F960" i="5"/>
  <c r="J959" i="5"/>
  <c r="H959" i="5"/>
  <c r="G959" i="5"/>
  <c r="F959" i="5"/>
  <c r="J958" i="5"/>
  <c r="H958" i="5"/>
  <c r="G958" i="5"/>
  <c r="F958" i="5"/>
  <c r="E957" i="5"/>
  <c r="D957" i="5"/>
  <c r="B957" i="5"/>
  <c r="A957" i="5"/>
  <c r="H954" i="5"/>
  <c r="G954" i="5"/>
  <c r="E954" i="5"/>
  <c r="J953" i="5"/>
  <c r="E953" i="5"/>
  <c r="J952" i="5"/>
  <c r="E952" i="5"/>
  <c r="J951" i="5"/>
  <c r="E951" i="5"/>
  <c r="J950" i="5"/>
  <c r="H950" i="5"/>
  <c r="F950" i="5"/>
  <c r="E950" i="5"/>
  <c r="D950" i="5"/>
  <c r="B950" i="5"/>
  <c r="A950" i="5"/>
  <c r="J949" i="5"/>
  <c r="H949" i="5"/>
  <c r="G949" i="5"/>
  <c r="F949" i="5"/>
  <c r="J948" i="5"/>
  <c r="H948" i="5"/>
  <c r="G948" i="5"/>
  <c r="F948" i="5"/>
  <c r="J947" i="5"/>
  <c r="H947" i="5"/>
  <c r="G947" i="5"/>
  <c r="F947" i="5"/>
  <c r="E946" i="5"/>
  <c r="D946" i="5"/>
  <c r="B946" i="5"/>
  <c r="A946" i="5"/>
  <c r="H943" i="5"/>
  <c r="G943" i="5"/>
  <c r="E943" i="5"/>
  <c r="J942" i="5"/>
  <c r="E942" i="5"/>
  <c r="J941" i="5"/>
  <c r="E941" i="5"/>
  <c r="J940" i="5"/>
  <c r="E940" i="5"/>
  <c r="J939" i="5"/>
  <c r="H939" i="5"/>
  <c r="F939" i="5"/>
  <c r="E939" i="5"/>
  <c r="D939" i="5"/>
  <c r="B939" i="5"/>
  <c r="A939" i="5"/>
  <c r="J938" i="5"/>
  <c r="H938" i="5"/>
  <c r="G938" i="5"/>
  <c r="F938" i="5"/>
  <c r="J937" i="5"/>
  <c r="H937" i="5"/>
  <c r="G937" i="5"/>
  <c r="F937" i="5"/>
  <c r="J936" i="5"/>
  <c r="H936" i="5"/>
  <c r="G936" i="5"/>
  <c r="F936" i="5"/>
  <c r="J935" i="5"/>
  <c r="H935" i="5"/>
  <c r="G935" i="5"/>
  <c r="F935" i="5"/>
  <c r="E934" i="5"/>
  <c r="D934" i="5"/>
  <c r="B934" i="5"/>
  <c r="A934" i="5"/>
  <c r="H931" i="5"/>
  <c r="G931" i="5"/>
  <c r="E931" i="5"/>
  <c r="J930" i="5"/>
  <c r="E930" i="5"/>
  <c r="J929" i="5"/>
  <c r="E929" i="5"/>
  <c r="J928" i="5"/>
  <c r="H928" i="5"/>
  <c r="F928" i="5"/>
  <c r="E928" i="5"/>
  <c r="D928" i="5"/>
  <c r="B928" i="5"/>
  <c r="A928" i="5"/>
  <c r="J927" i="5"/>
  <c r="H927" i="5"/>
  <c r="G927" i="5"/>
  <c r="F927" i="5"/>
  <c r="E926" i="5"/>
  <c r="D926" i="5"/>
  <c r="B926" i="5"/>
  <c r="A926" i="5"/>
  <c r="H923" i="5"/>
  <c r="G923" i="5"/>
  <c r="E923" i="5"/>
  <c r="J922" i="5"/>
  <c r="E922" i="5"/>
  <c r="J921" i="5"/>
  <c r="E921" i="5"/>
  <c r="J920" i="5"/>
  <c r="E920" i="5"/>
  <c r="J919" i="5"/>
  <c r="H919" i="5"/>
  <c r="F919" i="5"/>
  <c r="E919" i="5"/>
  <c r="D919" i="5"/>
  <c r="B919" i="5"/>
  <c r="A919" i="5"/>
  <c r="J918" i="5"/>
  <c r="H918" i="5"/>
  <c r="G918" i="5"/>
  <c r="F918" i="5"/>
  <c r="J917" i="5"/>
  <c r="H917" i="5"/>
  <c r="G917" i="5"/>
  <c r="F917" i="5"/>
  <c r="J916" i="5"/>
  <c r="H916" i="5"/>
  <c r="G916" i="5"/>
  <c r="F916" i="5"/>
  <c r="J915" i="5"/>
  <c r="H915" i="5"/>
  <c r="G915" i="5"/>
  <c r="F915" i="5"/>
  <c r="E914" i="5"/>
  <c r="D914" i="5"/>
  <c r="B914" i="5"/>
  <c r="A914" i="5"/>
  <c r="H911" i="5"/>
  <c r="G911" i="5"/>
  <c r="E911" i="5"/>
  <c r="J910" i="5"/>
  <c r="E910" i="5"/>
  <c r="J909" i="5"/>
  <c r="E909" i="5"/>
  <c r="J908" i="5"/>
  <c r="E908" i="5"/>
  <c r="J907" i="5"/>
  <c r="H907" i="5"/>
  <c r="F907" i="5"/>
  <c r="E907" i="5"/>
  <c r="D907" i="5"/>
  <c r="B907" i="5"/>
  <c r="A907" i="5"/>
  <c r="J906" i="5"/>
  <c r="H906" i="5"/>
  <c r="G906" i="5"/>
  <c r="F906" i="5"/>
  <c r="J905" i="5"/>
  <c r="H905" i="5"/>
  <c r="G905" i="5"/>
  <c r="F905" i="5"/>
  <c r="J904" i="5"/>
  <c r="H904" i="5"/>
  <c r="G904" i="5"/>
  <c r="F904" i="5"/>
  <c r="J903" i="5"/>
  <c r="H903" i="5"/>
  <c r="G903" i="5"/>
  <c r="F903" i="5"/>
  <c r="E902" i="5"/>
  <c r="D902" i="5"/>
  <c r="B902" i="5"/>
  <c r="A902" i="5"/>
  <c r="H899" i="5"/>
  <c r="G899" i="5"/>
  <c r="E899" i="5"/>
  <c r="J898" i="5"/>
  <c r="E898" i="5"/>
  <c r="J897" i="5"/>
  <c r="E897" i="5"/>
  <c r="J896" i="5"/>
  <c r="E896" i="5"/>
  <c r="J895" i="5"/>
  <c r="H895" i="5"/>
  <c r="F895" i="5"/>
  <c r="E895" i="5"/>
  <c r="D895" i="5"/>
  <c r="B895" i="5"/>
  <c r="A895" i="5"/>
  <c r="J894" i="5"/>
  <c r="H894" i="5"/>
  <c r="G894" i="5"/>
  <c r="F894" i="5"/>
  <c r="J893" i="5"/>
  <c r="H893" i="5"/>
  <c r="G893" i="5"/>
  <c r="F893" i="5"/>
  <c r="J892" i="5"/>
  <c r="H892" i="5"/>
  <c r="G892" i="5"/>
  <c r="F892" i="5"/>
  <c r="J891" i="5"/>
  <c r="H891" i="5"/>
  <c r="G891" i="5"/>
  <c r="F891" i="5"/>
  <c r="E890" i="5"/>
  <c r="D890" i="5"/>
  <c r="B890" i="5"/>
  <c r="A890" i="5"/>
  <c r="A889" i="5"/>
  <c r="I887" i="5"/>
  <c r="J887" i="5"/>
  <c r="I886" i="5"/>
  <c r="J886" i="5"/>
  <c r="A885" i="5"/>
  <c r="H881" i="5"/>
  <c r="G881" i="5"/>
  <c r="E881" i="5"/>
  <c r="J880" i="5"/>
  <c r="E880" i="5"/>
  <c r="J879" i="5"/>
  <c r="E879" i="5"/>
  <c r="J878" i="5"/>
  <c r="E878" i="5"/>
  <c r="J877" i="5"/>
  <c r="H877" i="5"/>
  <c r="F877" i="5"/>
  <c r="E877" i="5"/>
  <c r="D877" i="5"/>
  <c r="B877" i="5"/>
  <c r="A877" i="5"/>
  <c r="J876" i="5"/>
  <c r="H876" i="5"/>
  <c r="G876" i="5"/>
  <c r="F876" i="5"/>
  <c r="J875" i="5"/>
  <c r="H875" i="5"/>
  <c r="G875" i="5"/>
  <c r="F875" i="5"/>
  <c r="J874" i="5"/>
  <c r="H874" i="5"/>
  <c r="G874" i="5"/>
  <c r="F874" i="5"/>
  <c r="E873" i="5"/>
  <c r="D873" i="5"/>
  <c r="B873" i="5"/>
  <c r="A873" i="5"/>
  <c r="H870" i="5"/>
  <c r="G870" i="5"/>
  <c r="E870" i="5"/>
  <c r="J869" i="5"/>
  <c r="E869" i="5"/>
  <c r="J868" i="5"/>
  <c r="E868" i="5"/>
  <c r="J867" i="5"/>
  <c r="E867" i="5"/>
  <c r="J866" i="5"/>
  <c r="H866" i="5"/>
  <c r="F866" i="5"/>
  <c r="E866" i="5"/>
  <c r="D866" i="5"/>
  <c r="B866" i="5"/>
  <c r="A866" i="5"/>
  <c r="J865" i="5"/>
  <c r="H865" i="5"/>
  <c r="G865" i="5"/>
  <c r="F865" i="5"/>
  <c r="J864" i="5"/>
  <c r="H864" i="5"/>
  <c r="G864" i="5"/>
  <c r="F864" i="5"/>
  <c r="J863" i="5"/>
  <c r="H863" i="5"/>
  <c r="G863" i="5"/>
  <c r="F863" i="5"/>
  <c r="J862" i="5"/>
  <c r="H862" i="5"/>
  <c r="G862" i="5"/>
  <c r="F862" i="5"/>
  <c r="E861" i="5"/>
  <c r="D861" i="5"/>
  <c r="B861" i="5"/>
  <c r="A861" i="5"/>
  <c r="H858" i="5"/>
  <c r="G858" i="5"/>
  <c r="E858" i="5"/>
  <c r="J857" i="5"/>
  <c r="E857" i="5"/>
  <c r="J856" i="5"/>
  <c r="E856" i="5"/>
  <c r="J855" i="5"/>
  <c r="E855" i="5"/>
  <c r="J854" i="5"/>
  <c r="H854" i="5"/>
  <c r="G854" i="5"/>
  <c r="F854" i="5"/>
  <c r="J853" i="5"/>
  <c r="H853" i="5"/>
  <c r="G853" i="5"/>
  <c r="F853" i="5"/>
  <c r="J852" i="5"/>
  <c r="H852" i="5"/>
  <c r="G852" i="5"/>
  <c r="F852" i="5"/>
  <c r="E851" i="5"/>
  <c r="D851" i="5"/>
  <c r="B851" i="5"/>
  <c r="A851" i="5"/>
  <c r="H848" i="5"/>
  <c r="G848" i="5"/>
  <c r="E848" i="5"/>
  <c r="J847" i="5"/>
  <c r="E847" i="5"/>
  <c r="J846" i="5"/>
  <c r="E846" i="5"/>
  <c r="J845" i="5"/>
  <c r="H845" i="5"/>
  <c r="G845" i="5"/>
  <c r="F845" i="5"/>
  <c r="E844" i="5"/>
  <c r="D844" i="5"/>
  <c r="B844" i="5"/>
  <c r="A844" i="5"/>
  <c r="H841" i="5"/>
  <c r="G841" i="5"/>
  <c r="E841" i="5"/>
  <c r="J840" i="5"/>
  <c r="E840" i="5"/>
  <c r="J839" i="5"/>
  <c r="E839" i="5"/>
  <c r="J838" i="5"/>
  <c r="E838" i="5"/>
  <c r="J837" i="5"/>
  <c r="H837" i="5"/>
  <c r="G837" i="5"/>
  <c r="F837" i="5"/>
  <c r="J836" i="5"/>
  <c r="H836" i="5"/>
  <c r="G836" i="5"/>
  <c r="F836" i="5"/>
  <c r="J835" i="5"/>
  <c r="H835" i="5"/>
  <c r="G835" i="5"/>
  <c r="F835" i="5"/>
  <c r="E834" i="5"/>
  <c r="D834" i="5"/>
  <c r="B834" i="5"/>
  <c r="A834" i="5"/>
  <c r="H831" i="5"/>
  <c r="G831" i="5"/>
  <c r="E831" i="5"/>
  <c r="J830" i="5"/>
  <c r="E830" i="5"/>
  <c r="J829" i="5"/>
  <c r="E829" i="5"/>
  <c r="J828" i="5"/>
  <c r="E828" i="5"/>
  <c r="J827" i="5"/>
  <c r="H827" i="5"/>
  <c r="F827" i="5"/>
  <c r="E827" i="5"/>
  <c r="D827" i="5"/>
  <c r="B827" i="5"/>
  <c r="A827" i="5"/>
  <c r="J826" i="5"/>
  <c r="H826" i="5"/>
  <c r="F826" i="5"/>
  <c r="E826" i="5"/>
  <c r="D826" i="5"/>
  <c r="B826" i="5"/>
  <c r="A826" i="5"/>
  <c r="J825" i="5"/>
  <c r="H825" i="5"/>
  <c r="F825" i="5"/>
  <c r="E825" i="5"/>
  <c r="D825" i="5"/>
  <c r="B825" i="5"/>
  <c r="A825" i="5"/>
  <c r="J824" i="5"/>
  <c r="H824" i="5"/>
  <c r="F824" i="5"/>
  <c r="E824" i="5"/>
  <c r="D824" i="5"/>
  <c r="B824" i="5"/>
  <c r="A824" i="5"/>
  <c r="J823" i="5"/>
  <c r="H823" i="5"/>
  <c r="F823" i="5"/>
  <c r="E823" i="5"/>
  <c r="D823" i="5"/>
  <c r="B823" i="5"/>
  <c r="A823" i="5"/>
  <c r="J822" i="5"/>
  <c r="H822" i="5"/>
  <c r="F822" i="5"/>
  <c r="E822" i="5"/>
  <c r="D822" i="5"/>
  <c r="B822" i="5"/>
  <c r="A822" i="5"/>
  <c r="J821" i="5"/>
  <c r="H821" i="5"/>
  <c r="F821" i="5"/>
  <c r="E821" i="5"/>
  <c r="D821" i="5"/>
  <c r="B821" i="5"/>
  <c r="A821" i="5"/>
  <c r="J820" i="5"/>
  <c r="H820" i="5"/>
  <c r="G820" i="5"/>
  <c r="F820" i="5"/>
  <c r="J819" i="5"/>
  <c r="H819" i="5"/>
  <c r="G819" i="5"/>
  <c r="F819" i="5"/>
  <c r="J818" i="5"/>
  <c r="H818" i="5"/>
  <c r="G818" i="5"/>
  <c r="F818" i="5"/>
  <c r="E817" i="5"/>
  <c r="D817" i="5"/>
  <c r="B817" i="5"/>
  <c r="A817" i="5"/>
  <c r="H814" i="5"/>
  <c r="G814" i="5"/>
  <c r="E814" i="5"/>
  <c r="J813" i="5"/>
  <c r="E813" i="5"/>
  <c r="J812" i="5"/>
  <c r="E812" i="5"/>
  <c r="J811" i="5"/>
  <c r="H811" i="5"/>
  <c r="F811" i="5"/>
  <c r="E811" i="5"/>
  <c r="D811" i="5"/>
  <c r="B811" i="5"/>
  <c r="A811" i="5"/>
  <c r="J810" i="5"/>
  <c r="H810" i="5"/>
  <c r="G810" i="5"/>
  <c r="F810" i="5"/>
  <c r="E809" i="5"/>
  <c r="D809" i="5"/>
  <c r="B809" i="5"/>
  <c r="A809" i="5"/>
  <c r="A808" i="5"/>
  <c r="I806" i="5"/>
  <c r="J806" i="5"/>
  <c r="I805" i="5"/>
  <c r="J805" i="5"/>
  <c r="A804" i="5"/>
  <c r="H800" i="5"/>
  <c r="G800" i="5"/>
  <c r="E800" i="5"/>
  <c r="J799" i="5"/>
  <c r="E799" i="5"/>
  <c r="J798" i="5"/>
  <c r="E798" i="5"/>
  <c r="J797" i="5"/>
  <c r="E797" i="5"/>
  <c r="J796" i="5"/>
  <c r="H796" i="5"/>
  <c r="F796" i="5"/>
  <c r="E796" i="5"/>
  <c r="D796" i="5"/>
  <c r="B796" i="5"/>
  <c r="A796" i="5"/>
  <c r="J795" i="5"/>
  <c r="H795" i="5"/>
  <c r="F795" i="5"/>
  <c r="E795" i="5"/>
  <c r="D795" i="5"/>
  <c r="B795" i="5"/>
  <c r="A795" i="5"/>
  <c r="J794" i="5"/>
  <c r="H794" i="5"/>
  <c r="G794" i="5"/>
  <c r="F794" i="5"/>
  <c r="J793" i="5"/>
  <c r="H793" i="5"/>
  <c r="G793" i="5"/>
  <c r="F793" i="5"/>
  <c r="J792" i="5"/>
  <c r="H792" i="5"/>
  <c r="G792" i="5"/>
  <c r="F792" i="5"/>
  <c r="J791" i="5"/>
  <c r="H791" i="5"/>
  <c r="G791" i="5"/>
  <c r="F791" i="5"/>
  <c r="E790" i="5"/>
  <c r="D790" i="5"/>
  <c r="B790" i="5"/>
  <c r="A790" i="5"/>
  <c r="H787" i="5"/>
  <c r="G787" i="5"/>
  <c r="E787" i="5"/>
  <c r="J786" i="5"/>
  <c r="E786" i="5"/>
  <c r="J785" i="5"/>
  <c r="E785" i="5"/>
  <c r="J784" i="5"/>
  <c r="E784" i="5"/>
  <c r="J783" i="5"/>
  <c r="H783" i="5"/>
  <c r="F783" i="5"/>
  <c r="E783" i="5"/>
  <c r="D783" i="5"/>
  <c r="B783" i="5"/>
  <c r="A783" i="5"/>
  <c r="J782" i="5"/>
  <c r="H782" i="5"/>
  <c r="F782" i="5"/>
  <c r="E782" i="5"/>
  <c r="D782" i="5"/>
  <c r="B782" i="5"/>
  <c r="A782" i="5"/>
  <c r="J781" i="5"/>
  <c r="H781" i="5"/>
  <c r="F781" i="5"/>
  <c r="E781" i="5"/>
  <c r="D781" i="5"/>
  <c r="B781" i="5"/>
  <c r="A781" i="5"/>
  <c r="J780" i="5"/>
  <c r="H780" i="5"/>
  <c r="G780" i="5"/>
  <c r="F780" i="5"/>
  <c r="J779" i="5"/>
  <c r="H779" i="5"/>
  <c r="G779" i="5"/>
  <c r="F779" i="5"/>
  <c r="J778" i="5"/>
  <c r="H778" i="5"/>
  <c r="G778" i="5"/>
  <c r="F778" i="5"/>
  <c r="J777" i="5"/>
  <c r="H777" i="5"/>
  <c r="G777" i="5"/>
  <c r="F777" i="5"/>
  <c r="E776" i="5"/>
  <c r="D776" i="5"/>
  <c r="B776" i="5"/>
  <c r="A776" i="5"/>
  <c r="H773" i="5"/>
  <c r="G773" i="5"/>
  <c r="E773" i="5"/>
  <c r="J772" i="5"/>
  <c r="E772" i="5"/>
  <c r="J771" i="5"/>
  <c r="E771" i="5"/>
  <c r="J770" i="5"/>
  <c r="E770" i="5"/>
  <c r="J769" i="5"/>
  <c r="H769" i="5"/>
  <c r="F769" i="5"/>
  <c r="E769" i="5"/>
  <c r="D769" i="5"/>
  <c r="B769" i="5"/>
  <c r="A769" i="5"/>
  <c r="J768" i="5"/>
  <c r="H768" i="5"/>
  <c r="G768" i="5"/>
  <c r="F768" i="5"/>
  <c r="J767" i="5"/>
  <c r="H767" i="5"/>
  <c r="G767" i="5"/>
  <c r="F767" i="5"/>
  <c r="J766" i="5"/>
  <c r="H766" i="5"/>
  <c r="G766" i="5"/>
  <c r="F766" i="5"/>
  <c r="J765" i="5"/>
  <c r="H765" i="5"/>
  <c r="G765" i="5"/>
  <c r="F765" i="5"/>
  <c r="E764" i="5"/>
  <c r="D764" i="5"/>
  <c r="B764" i="5"/>
  <c r="A764" i="5"/>
  <c r="J761" i="5"/>
  <c r="H761" i="5"/>
  <c r="G761" i="5"/>
  <c r="F761" i="5"/>
  <c r="E760" i="5"/>
  <c r="D760" i="5"/>
  <c r="B760" i="5"/>
  <c r="A760" i="5"/>
  <c r="J757" i="5"/>
  <c r="H757" i="5"/>
  <c r="G757" i="5"/>
  <c r="F757" i="5"/>
  <c r="E756" i="5"/>
  <c r="D756" i="5"/>
  <c r="B756" i="5"/>
  <c r="A756" i="5"/>
  <c r="H753" i="5"/>
  <c r="G753" i="5"/>
  <c r="E753" i="5"/>
  <c r="J752" i="5"/>
  <c r="E752" i="5"/>
  <c r="J751" i="5"/>
  <c r="E751" i="5"/>
  <c r="J750" i="5"/>
  <c r="H750" i="5"/>
  <c r="G750" i="5"/>
  <c r="F750" i="5"/>
  <c r="E749" i="5"/>
  <c r="D749" i="5"/>
  <c r="B749" i="5"/>
  <c r="A749" i="5"/>
  <c r="J746" i="5"/>
  <c r="E746" i="5"/>
  <c r="J745" i="5"/>
  <c r="H745" i="5"/>
  <c r="G745" i="5"/>
  <c r="F745" i="5"/>
  <c r="J744" i="5"/>
  <c r="H744" i="5"/>
  <c r="G744" i="5"/>
  <c r="F744" i="5"/>
  <c r="E743" i="5"/>
  <c r="D743" i="5"/>
  <c r="B743" i="5"/>
  <c r="A743" i="5"/>
  <c r="H740" i="5"/>
  <c r="G740" i="5"/>
  <c r="E740" i="5"/>
  <c r="J739" i="5"/>
  <c r="E739" i="5"/>
  <c r="J738" i="5"/>
  <c r="E738" i="5"/>
  <c r="J737" i="5"/>
  <c r="H737" i="5"/>
  <c r="F737" i="5"/>
  <c r="E737" i="5"/>
  <c r="D737" i="5"/>
  <c r="B737" i="5"/>
  <c r="A737" i="5"/>
  <c r="J736" i="5"/>
  <c r="H736" i="5"/>
  <c r="G736" i="5"/>
  <c r="F736" i="5"/>
  <c r="E735" i="5"/>
  <c r="D735" i="5"/>
  <c r="B735" i="5"/>
  <c r="A735" i="5"/>
  <c r="A734" i="5"/>
  <c r="I732" i="5"/>
  <c r="J732" i="5"/>
  <c r="I731" i="5"/>
  <c r="J731" i="5"/>
  <c r="A730" i="5"/>
  <c r="H726" i="5"/>
  <c r="G726" i="5"/>
  <c r="E726" i="5"/>
  <c r="J725" i="5"/>
  <c r="E725" i="5"/>
  <c r="J724" i="5"/>
  <c r="E724" i="5"/>
  <c r="J723" i="5"/>
  <c r="E723" i="5"/>
  <c r="J722" i="5"/>
  <c r="H722" i="5"/>
  <c r="F722" i="5"/>
  <c r="E722" i="5"/>
  <c r="D722" i="5"/>
  <c r="B722" i="5"/>
  <c r="A722" i="5"/>
  <c r="J721" i="5"/>
  <c r="H721" i="5"/>
  <c r="F721" i="5"/>
  <c r="E721" i="5"/>
  <c r="D721" i="5"/>
  <c r="B721" i="5"/>
  <c r="A721" i="5"/>
  <c r="J720" i="5"/>
  <c r="H720" i="5"/>
  <c r="G720" i="5"/>
  <c r="F720" i="5"/>
  <c r="J719" i="5"/>
  <c r="H719" i="5"/>
  <c r="G719" i="5"/>
  <c r="F719" i="5"/>
  <c r="J718" i="5"/>
  <c r="H718" i="5"/>
  <c r="G718" i="5"/>
  <c r="F718" i="5"/>
  <c r="J717" i="5"/>
  <c r="H717" i="5"/>
  <c r="G717" i="5"/>
  <c r="F717" i="5"/>
  <c r="E716" i="5"/>
  <c r="D716" i="5"/>
  <c r="B716" i="5"/>
  <c r="A716" i="5"/>
  <c r="H713" i="5"/>
  <c r="G713" i="5"/>
  <c r="E713" i="5"/>
  <c r="J712" i="5"/>
  <c r="E712" i="5"/>
  <c r="J711" i="5"/>
  <c r="E711" i="5"/>
  <c r="J710" i="5"/>
  <c r="E710" i="5"/>
  <c r="J709" i="5"/>
  <c r="H709" i="5"/>
  <c r="F709" i="5"/>
  <c r="E709" i="5"/>
  <c r="D709" i="5"/>
  <c r="B709" i="5"/>
  <c r="A709" i="5"/>
  <c r="J708" i="5"/>
  <c r="H708" i="5"/>
  <c r="F708" i="5"/>
  <c r="E708" i="5"/>
  <c r="D708" i="5"/>
  <c r="B708" i="5"/>
  <c r="A708" i="5"/>
  <c r="J707" i="5"/>
  <c r="H707" i="5"/>
  <c r="G707" i="5"/>
  <c r="F707" i="5"/>
  <c r="J706" i="5"/>
  <c r="H706" i="5"/>
  <c r="G706" i="5"/>
  <c r="F706" i="5"/>
  <c r="J705" i="5"/>
  <c r="H705" i="5"/>
  <c r="G705" i="5"/>
  <c r="F705" i="5"/>
  <c r="J704" i="5"/>
  <c r="H704" i="5"/>
  <c r="G704" i="5"/>
  <c r="F704" i="5"/>
  <c r="E703" i="5"/>
  <c r="D703" i="5"/>
  <c r="B703" i="5"/>
  <c r="A703" i="5"/>
  <c r="H700" i="5"/>
  <c r="G700" i="5"/>
  <c r="E700" i="5"/>
  <c r="J699" i="5"/>
  <c r="E699" i="5"/>
  <c r="J698" i="5"/>
  <c r="E698" i="5"/>
  <c r="J697" i="5"/>
  <c r="E697" i="5"/>
  <c r="J696" i="5"/>
  <c r="H696" i="5"/>
  <c r="F696" i="5"/>
  <c r="E696" i="5"/>
  <c r="D696" i="5"/>
  <c r="B696" i="5"/>
  <c r="A696" i="5"/>
  <c r="J695" i="5"/>
  <c r="H695" i="5"/>
  <c r="F695" i="5"/>
  <c r="E695" i="5"/>
  <c r="D695" i="5"/>
  <c r="B695" i="5"/>
  <c r="A695" i="5"/>
  <c r="J694" i="5"/>
  <c r="H694" i="5"/>
  <c r="F694" i="5"/>
  <c r="E694" i="5"/>
  <c r="D694" i="5"/>
  <c r="B694" i="5"/>
  <c r="A694" i="5"/>
  <c r="J693" i="5"/>
  <c r="H693" i="5"/>
  <c r="F693" i="5"/>
  <c r="E693" i="5"/>
  <c r="D693" i="5"/>
  <c r="B693" i="5"/>
  <c r="A693" i="5"/>
  <c r="J692" i="5"/>
  <c r="H692" i="5"/>
  <c r="F692" i="5"/>
  <c r="E692" i="5"/>
  <c r="D692" i="5"/>
  <c r="B692" i="5"/>
  <c r="A692" i="5"/>
  <c r="J691" i="5"/>
  <c r="H691" i="5"/>
  <c r="F691" i="5"/>
  <c r="E691" i="5"/>
  <c r="D691" i="5"/>
  <c r="B691" i="5"/>
  <c r="A691" i="5"/>
  <c r="J690" i="5"/>
  <c r="H690" i="5"/>
  <c r="F690" i="5"/>
  <c r="E690" i="5"/>
  <c r="D690" i="5"/>
  <c r="B690" i="5"/>
  <c r="A690" i="5"/>
  <c r="J689" i="5"/>
  <c r="H689" i="5"/>
  <c r="G689" i="5"/>
  <c r="F689" i="5"/>
  <c r="J688" i="5"/>
  <c r="H688" i="5"/>
  <c r="G688" i="5"/>
  <c r="F688" i="5"/>
  <c r="J687" i="5"/>
  <c r="H687" i="5"/>
  <c r="G687" i="5"/>
  <c r="F687" i="5"/>
  <c r="J686" i="5"/>
  <c r="H686" i="5"/>
  <c r="G686" i="5"/>
  <c r="F686" i="5"/>
  <c r="E685" i="5"/>
  <c r="D685" i="5"/>
  <c r="B685" i="5"/>
  <c r="A685" i="5"/>
  <c r="H682" i="5"/>
  <c r="G682" i="5"/>
  <c r="E682" i="5"/>
  <c r="J681" i="5"/>
  <c r="E681" i="5"/>
  <c r="J680" i="5"/>
  <c r="E680" i="5"/>
  <c r="J679" i="5"/>
  <c r="E679" i="5"/>
  <c r="J678" i="5"/>
  <c r="H678" i="5"/>
  <c r="F678" i="5"/>
  <c r="E678" i="5"/>
  <c r="D678" i="5"/>
  <c r="B678" i="5"/>
  <c r="A678" i="5"/>
  <c r="J677" i="5"/>
  <c r="H677" i="5"/>
  <c r="F677" i="5"/>
  <c r="E677" i="5"/>
  <c r="D677" i="5"/>
  <c r="B677" i="5"/>
  <c r="A677" i="5"/>
  <c r="J676" i="5"/>
  <c r="H676" i="5"/>
  <c r="F676" i="5"/>
  <c r="E676" i="5"/>
  <c r="D676" i="5"/>
  <c r="B676" i="5"/>
  <c r="A676" i="5"/>
  <c r="J675" i="5"/>
  <c r="H675" i="5"/>
  <c r="F675" i="5"/>
  <c r="E675" i="5"/>
  <c r="D675" i="5"/>
  <c r="B675" i="5"/>
  <c r="A675" i="5"/>
  <c r="J674" i="5"/>
  <c r="H674" i="5"/>
  <c r="F674" i="5"/>
  <c r="E674" i="5"/>
  <c r="D674" i="5"/>
  <c r="B674" i="5"/>
  <c r="A674" i="5"/>
  <c r="J673" i="5"/>
  <c r="H673" i="5"/>
  <c r="G673" i="5"/>
  <c r="F673" i="5"/>
  <c r="J672" i="5"/>
  <c r="H672" i="5"/>
  <c r="G672" i="5"/>
  <c r="F672" i="5"/>
  <c r="J671" i="5"/>
  <c r="H671" i="5"/>
  <c r="G671" i="5"/>
  <c r="F671" i="5"/>
  <c r="J670" i="5"/>
  <c r="H670" i="5"/>
  <c r="G670" i="5"/>
  <c r="F670" i="5"/>
  <c r="E669" i="5"/>
  <c r="D669" i="5"/>
  <c r="B669" i="5"/>
  <c r="A669" i="5"/>
  <c r="J666" i="5"/>
  <c r="H666" i="5"/>
  <c r="G666" i="5"/>
  <c r="F666" i="5"/>
  <c r="E665" i="5"/>
  <c r="D665" i="5"/>
  <c r="B665" i="5"/>
  <c r="A665" i="5"/>
  <c r="J662" i="5"/>
  <c r="H662" i="5"/>
  <c r="G662" i="5"/>
  <c r="F662" i="5"/>
  <c r="E661" i="5"/>
  <c r="D661" i="5"/>
  <c r="B661" i="5"/>
  <c r="A661" i="5"/>
  <c r="H658" i="5"/>
  <c r="G658" i="5"/>
  <c r="E658" i="5"/>
  <c r="J657" i="5"/>
  <c r="E657" i="5"/>
  <c r="J656" i="5"/>
  <c r="E656" i="5"/>
  <c r="J655" i="5"/>
  <c r="H655" i="5"/>
  <c r="G655" i="5"/>
  <c r="F655" i="5"/>
  <c r="E654" i="5"/>
  <c r="D654" i="5"/>
  <c r="B654" i="5"/>
  <c r="A654" i="5"/>
  <c r="J651" i="5"/>
  <c r="E651" i="5"/>
  <c r="J650" i="5"/>
  <c r="H650" i="5"/>
  <c r="G650" i="5"/>
  <c r="F650" i="5"/>
  <c r="J649" i="5"/>
  <c r="H649" i="5"/>
  <c r="G649" i="5"/>
  <c r="F649" i="5"/>
  <c r="E648" i="5"/>
  <c r="D648" i="5"/>
  <c r="B648" i="5"/>
  <c r="A648" i="5"/>
  <c r="H645" i="5"/>
  <c r="G645" i="5"/>
  <c r="E645" i="5"/>
  <c r="J644" i="5"/>
  <c r="E644" i="5"/>
  <c r="J643" i="5"/>
  <c r="E643" i="5"/>
  <c r="J642" i="5"/>
  <c r="H642" i="5"/>
  <c r="F642" i="5"/>
  <c r="E642" i="5"/>
  <c r="D642" i="5"/>
  <c r="B642" i="5"/>
  <c r="A642" i="5"/>
  <c r="J641" i="5"/>
  <c r="H641" i="5"/>
  <c r="G641" i="5"/>
  <c r="F641" i="5"/>
  <c r="E640" i="5"/>
  <c r="D640" i="5"/>
  <c r="B640" i="5"/>
  <c r="A640" i="5"/>
  <c r="A639" i="5"/>
  <c r="I637" i="5"/>
  <c r="J637" i="5"/>
  <c r="I636" i="5"/>
  <c r="J636" i="5"/>
  <c r="A635" i="5"/>
  <c r="H631" i="5"/>
  <c r="G631" i="5"/>
  <c r="E631" i="5"/>
  <c r="J630" i="5"/>
  <c r="E630" i="5"/>
  <c r="J629" i="5"/>
  <c r="E629" i="5"/>
  <c r="J628" i="5"/>
  <c r="E628" i="5"/>
  <c r="J627" i="5"/>
  <c r="H627" i="5"/>
  <c r="F627" i="5"/>
  <c r="E627" i="5"/>
  <c r="D627" i="5"/>
  <c r="B627" i="5"/>
  <c r="A627" i="5"/>
  <c r="J626" i="5"/>
  <c r="H626" i="5"/>
  <c r="F626" i="5"/>
  <c r="E626" i="5"/>
  <c r="D626" i="5"/>
  <c r="B626" i="5"/>
  <c r="A626" i="5"/>
  <c r="J625" i="5"/>
  <c r="H625" i="5"/>
  <c r="F625" i="5"/>
  <c r="E625" i="5"/>
  <c r="D625" i="5"/>
  <c r="B625" i="5"/>
  <c r="A625" i="5"/>
  <c r="J624" i="5"/>
  <c r="H624" i="5"/>
  <c r="G624" i="5"/>
  <c r="F624" i="5"/>
  <c r="J623" i="5"/>
  <c r="H623" i="5"/>
  <c r="G623" i="5"/>
  <c r="F623" i="5"/>
  <c r="J622" i="5"/>
  <c r="H622" i="5"/>
  <c r="G622" i="5"/>
  <c r="F622" i="5"/>
  <c r="J621" i="5"/>
  <c r="H621" i="5"/>
  <c r="G621" i="5"/>
  <c r="F621" i="5"/>
  <c r="E620" i="5"/>
  <c r="D620" i="5"/>
  <c r="B620" i="5"/>
  <c r="A620" i="5"/>
  <c r="H617" i="5"/>
  <c r="G617" i="5"/>
  <c r="E617" i="5"/>
  <c r="J616" i="5"/>
  <c r="E616" i="5"/>
  <c r="J615" i="5"/>
  <c r="E615" i="5"/>
  <c r="J614" i="5"/>
  <c r="E614" i="5"/>
  <c r="J613" i="5"/>
  <c r="H613" i="5"/>
  <c r="F613" i="5"/>
  <c r="E613" i="5"/>
  <c r="D613" i="5"/>
  <c r="B613" i="5"/>
  <c r="A613" i="5"/>
  <c r="J612" i="5"/>
  <c r="H612" i="5"/>
  <c r="G612" i="5"/>
  <c r="F612" i="5"/>
  <c r="J611" i="5"/>
  <c r="H611" i="5"/>
  <c r="G611" i="5"/>
  <c r="F611" i="5"/>
  <c r="J610" i="5"/>
  <c r="H610" i="5"/>
  <c r="G610" i="5"/>
  <c r="F610" i="5"/>
  <c r="J609" i="5"/>
  <c r="H609" i="5"/>
  <c r="G609" i="5"/>
  <c r="F609" i="5"/>
  <c r="E608" i="5"/>
  <c r="D608" i="5"/>
  <c r="B608" i="5"/>
  <c r="A608" i="5"/>
  <c r="H605" i="5"/>
  <c r="G605" i="5"/>
  <c r="E605" i="5"/>
  <c r="J604" i="5"/>
  <c r="E604" i="5"/>
  <c r="J603" i="5"/>
  <c r="E603" i="5"/>
  <c r="J602" i="5"/>
  <c r="E602" i="5"/>
  <c r="J601" i="5"/>
  <c r="H601" i="5"/>
  <c r="F601" i="5"/>
  <c r="E601" i="5"/>
  <c r="D601" i="5"/>
  <c r="B601" i="5"/>
  <c r="A601" i="5"/>
  <c r="J600" i="5"/>
  <c r="H600" i="5"/>
  <c r="G600" i="5"/>
  <c r="F600" i="5"/>
  <c r="J599" i="5"/>
  <c r="H599" i="5"/>
  <c r="G599" i="5"/>
  <c r="F599" i="5"/>
  <c r="J598" i="5"/>
  <c r="H598" i="5"/>
  <c r="G598" i="5"/>
  <c r="F598" i="5"/>
  <c r="J597" i="5"/>
  <c r="H597" i="5"/>
  <c r="G597" i="5"/>
  <c r="F597" i="5"/>
  <c r="E596" i="5"/>
  <c r="D596" i="5"/>
  <c r="B596" i="5"/>
  <c r="A596" i="5"/>
  <c r="H593" i="5"/>
  <c r="G593" i="5"/>
  <c r="E593" i="5"/>
  <c r="J592" i="5"/>
  <c r="E592" i="5"/>
  <c r="J591" i="5"/>
  <c r="E591" i="5"/>
  <c r="J590" i="5"/>
  <c r="E590" i="5"/>
  <c r="J589" i="5"/>
  <c r="H589" i="5"/>
  <c r="G589" i="5"/>
  <c r="F589" i="5"/>
  <c r="J588" i="5"/>
  <c r="H588" i="5"/>
  <c r="G588" i="5"/>
  <c r="F588" i="5"/>
  <c r="J587" i="5"/>
  <c r="H587" i="5"/>
  <c r="G587" i="5"/>
  <c r="F587" i="5"/>
  <c r="E586" i="5"/>
  <c r="D586" i="5"/>
  <c r="B586" i="5"/>
  <c r="A586" i="5"/>
  <c r="H583" i="5"/>
  <c r="G583" i="5"/>
  <c r="E583" i="5"/>
  <c r="J582" i="5"/>
  <c r="E582" i="5"/>
  <c r="J581" i="5"/>
  <c r="E581" i="5"/>
  <c r="J580" i="5"/>
  <c r="H580" i="5"/>
  <c r="G580" i="5"/>
  <c r="F580" i="5"/>
  <c r="E579" i="5"/>
  <c r="D579" i="5"/>
  <c r="B579" i="5"/>
  <c r="A579" i="5"/>
  <c r="H576" i="5"/>
  <c r="G576" i="5"/>
  <c r="E576" i="5"/>
  <c r="J575" i="5"/>
  <c r="E575" i="5"/>
  <c r="J574" i="5"/>
  <c r="E574" i="5"/>
  <c r="J573" i="5"/>
  <c r="E573" i="5"/>
  <c r="J572" i="5"/>
  <c r="H572" i="5"/>
  <c r="G572" i="5"/>
  <c r="F572" i="5"/>
  <c r="J571" i="5"/>
  <c r="H571" i="5"/>
  <c r="G571" i="5"/>
  <c r="F571" i="5"/>
  <c r="J570" i="5"/>
  <c r="H570" i="5"/>
  <c r="G570" i="5"/>
  <c r="F570" i="5"/>
  <c r="E569" i="5"/>
  <c r="D569" i="5"/>
  <c r="B569" i="5"/>
  <c r="A569" i="5"/>
  <c r="A568" i="5"/>
  <c r="I566" i="5"/>
  <c r="J566" i="5"/>
  <c r="I565" i="5"/>
  <c r="J565" i="5"/>
  <c r="A564" i="5"/>
  <c r="J560" i="5"/>
  <c r="H560" i="5"/>
  <c r="G560" i="5"/>
  <c r="F560" i="5"/>
  <c r="E559" i="5"/>
  <c r="D559" i="5"/>
  <c r="B559" i="5"/>
  <c r="A559" i="5"/>
  <c r="J556" i="5"/>
  <c r="H556" i="5"/>
  <c r="G556" i="5"/>
  <c r="F556" i="5"/>
  <c r="E555" i="5"/>
  <c r="D555" i="5"/>
  <c r="B555" i="5"/>
  <c r="A555" i="5"/>
  <c r="H552" i="5"/>
  <c r="G552" i="5"/>
  <c r="E552" i="5"/>
  <c r="J551" i="5"/>
  <c r="E551" i="5"/>
  <c r="J550" i="5"/>
  <c r="E550" i="5"/>
  <c r="J549" i="5"/>
  <c r="H549" i="5"/>
  <c r="G549" i="5"/>
  <c r="F549" i="5"/>
  <c r="E548" i="5"/>
  <c r="D548" i="5"/>
  <c r="B548" i="5"/>
  <c r="A548" i="5"/>
  <c r="J545" i="5"/>
  <c r="E545" i="5"/>
  <c r="J544" i="5"/>
  <c r="H544" i="5"/>
  <c r="G544" i="5"/>
  <c r="F544" i="5"/>
  <c r="J543" i="5"/>
  <c r="H543" i="5"/>
  <c r="G543" i="5"/>
  <c r="F543" i="5"/>
  <c r="E542" i="5"/>
  <c r="D542" i="5"/>
  <c r="B542" i="5"/>
  <c r="A542" i="5"/>
  <c r="H539" i="5"/>
  <c r="G539" i="5"/>
  <c r="E539" i="5"/>
  <c r="J538" i="5"/>
  <c r="E538" i="5"/>
  <c r="J537" i="5"/>
  <c r="E537" i="5"/>
  <c r="J536" i="5"/>
  <c r="E536" i="5"/>
  <c r="J535" i="5"/>
  <c r="H535" i="5"/>
  <c r="G535" i="5"/>
  <c r="F535" i="5"/>
  <c r="J534" i="5"/>
  <c r="H534" i="5"/>
  <c r="G534" i="5"/>
  <c r="F534" i="5"/>
  <c r="J533" i="5"/>
  <c r="H533" i="5"/>
  <c r="G533" i="5"/>
  <c r="F533" i="5"/>
  <c r="J532" i="5"/>
  <c r="H532" i="5"/>
  <c r="G532" i="5"/>
  <c r="F532" i="5"/>
  <c r="E531" i="5"/>
  <c r="D531" i="5"/>
  <c r="B531" i="5"/>
  <c r="A531" i="5"/>
  <c r="A530" i="5"/>
  <c r="I528" i="5"/>
  <c r="J528" i="5"/>
  <c r="I527" i="5"/>
  <c r="J527" i="5"/>
  <c r="A526" i="5"/>
  <c r="J522" i="5"/>
  <c r="H522" i="5"/>
  <c r="G522" i="5"/>
  <c r="F522" i="5"/>
  <c r="E521" i="5"/>
  <c r="D521" i="5"/>
  <c r="B521" i="5"/>
  <c r="A521" i="5"/>
  <c r="J518" i="5"/>
  <c r="H518" i="5"/>
  <c r="G518" i="5"/>
  <c r="F518" i="5"/>
  <c r="E517" i="5"/>
  <c r="D517" i="5"/>
  <c r="B517" i="5"/>
  <c r="A517" i="5"/>
  <c r="J514" i="5"/>
  <c r="H514" i="5"/>
  <c r="G514" i="5"/>
  <c r="F514" i="5"/>
  <c r="E513" i="5"/>
  <c r="D513" i="5"/>
  <c r="B513" i="5"/>
  <c r="A513" i="5"/>
  <c r="J510" i="5"/>
  <c r="H510" i="5"/>
  <c r="G510" i="5"/>
  <c r="F510" i="5"/>
  <c r="E509" i="5"/>
  <c r="D509" i="5"/>
  <c r="B509" i="5"/>
  <c r="A509" i="5"/>
  <c r="H506" i="5"/>
  <c r="G506" i="5"/>
  <c r="E506" i="5"/>
  <c r="J505" i="5"/>
  <c r="E505" i="5"/>
  <c r="J504" i="5"/>
  <c r="E504" i="5"/>
  <c r="J503" i="5"/>
  <c r="H503" i="5"/>
  <c r="G503" i="5"/>
  <c r="F503" i="5"/>
  <c r="E502" i="5"/>
  <c r="D502" i="5"/>
  <c r="B502" i="5"/>
  <c r="A502" i="5"/>
  <c r="J499" i="5"/>
  <c r="E499" i="5"/>
  <c r="J498" i="5"/>
  <c r="H498" i="5"/>
  <c r="G498" i="5"/>
  <c r="F498" i="5"/>
  <c r="J497" i="5"/>
  <c r="H497" i="5"/>
  <c r="G497" i="5"/>
  <c r="F497" i="5"/>
  <c r="E496" i="5"/>
  <c r="D496" i="5"/>
  <c r="B496" i="5"/>
  <c r="A496" i="5"/>
  <c r="H493" i="5"/>
  <c r="G493" i="5"/>
  <c r="E493" i="5"/>
  <c r="J492" i="5"/>
  <c r="E492" i="5"/>
  <c r="J491" i="5"/>
  <c r="E491" i="5"/>
  <c r="J490" i="5"/>
  <c r="E490" i="5"/>
  <c r="J489" i="5"/>
  <c r="H489" i="5"/>
  <c r="G489" i="5"/>
  <c r="F489" i="5"/>
  <c r="J488" i="5"/>
  <c r="H488" i="5"/>
  <c r="G488" i="5"/>
  <c r="F488" i="5"/>
  <c r="J487" i="5"/>
  <c r="H487" i="5"/>
  <c r="G487" i="5"/>
  <c r="F487" i="5"/>
  <c r="E486" i="5"/>
  <c r="D486" i="5"/>
  <c r="B486" i="5"/>
  <c r="A486" i="5"/>
  <c r="H483" i="5"/>
  <c r="G483" i="5"/>
  <c r="E483" i="5"/>
  <c r="J482" i="5"/>
  <c r="E482" i="5"/>
  <c r="J481" i="5"/>
  <c r="E481" i="5"/>
  <c r="J480" i="5"/>
  <c r="E480" i="5"/>
  <c r="J479" i="5"/>
  <c r="H479" i="5"/>
  <c r="G479" i="5"/>
  <c r="F479" i="5"/>
  <c r="J478" i="5"/>
  <c r="H478" i="5"/>
  <c r="G478" i="5"/>
  <c r="F478" i="5"/>
  <c r="J477" i="5"/>
  <c r="H477" i="5"/>
  <c r="G477" i="5"/>
  <c r="F477" i="5"/>
  <c r="E476" i="5"/>
  <c r="D476" i="5"/>
  <c r="B476" i="5"/>
  <c r="A476" i="5"/>
  <c r="H473" i="5"/>
  <c r="G473" i="5"/>
  <c r="E473" i="5"/>
  <c r="J472" i="5"/>
  <c r="E472" i="5"/>
  <c r="J471" i="5"/>
  <c r="E471" i="5"/>
  <c r="J470" i="5"/>
  <c r="E470" i="5"/>
  <c r="J469" i="5"/>
  <c r="H469" i="5"/>
  <c r="G469" i="5"/>
  <c r="F469" i="5"/>
  <c r="J468" i="5"/>
  <c r="H468" i="5"/>
  <c r="G468" i="5"/>
  <c r="F468" i="5"/>
  <c r="J467" i="5"/>
  <c r="H467" i="5"/>
  <c r="G467" i="5"/>
  <c r="F467" i="5"/>
  <c r="E466" i="5"/>
  <c r="D466" i="5"/>
  <c r="B466" i="5"/>
  <c r="A466" i="5"/>
  <c r="H463" i="5"/>
  <c r="G463" i="5"/>
  <c r="E463" i="5"/>
  <c r="J462" i="5"/>
  <c r="E462" i="5"/>
  <c r="J461" i="5"/>
  <c r="E461" i="5"/>
  <c r="J460" i="5"/>
  <c r="E460" i="5"/>
  <c r="J459" i="5"/>
  <c r="H459" i="5"/>
  <c r="G459" i="5"/>
  <c r="F459" i="5"/>
  <c r="J458" i="5"/>
  <c r="H458" i="5"/>
  <c r="G458" i="5"/>
  <c r="F458" i="5"/>
  <c r="J457" i="5"/>
  <c r="H457" i="5"/>
  <c r="G457" i="5"/>
  <c r="F457" i="5"/>
  <c r="J456" i="5"/>
  <c r="H456" i="5"/>
  <c r="G456" i="5"/>
  <c r="F456" i="5"/>
  <c r="E455" i="5"/>
  <c r="D455" i="5"/>
  <c r="B455" i="5"/>
  <c r="A455" i="5"/>
  <c r="H452" i="5"/>
  <c r="G452" i="5"/>
  <c r="E452" i="5"/>
  <c r="J451" i="5"/>
  <c r="E451" i="5"/>
  <c r="J450" i="5"/>
  <c r="E450" i="5"/>
  <c r="J449" i="5"/>
  <c r="E449" i="5"/>
  <c r="J448" i="5"/>
  <c r="H448" i="5"/>
  <c r="G448" i="5"/>
  <c r="F448" i="5"/>
  <c r="J447" i="5"/>
  <c r="H447" i="5"/>
  <c r="G447" i="5"/>
  <c r="F447" i="5"/>
  <c r="J446" i="5"/>
  <c r="H446" i="5"/>
  <c r="G446" i="5"/>
  <c r="F446" i="5"/>
  <c r="E445" i="5"/>
  <c r="D445" i="5"/>
  <c r="B445" i="5"/>
  <c r="A445" i="5"/>
  <c r="A444" i="5"/>
  <c r="A442" i="5"/>
  <c r="I440" i="5"/>
  <c r="J440" i="5"/>
  <c r="I439" i="5"/>
  <c r="J439" i="5"/>
  <c r="A438" i="5"/>
  <c r="I436" i="5"/>
  <c r="J436" i="5"/>
  <c r="I435" i="5"/>
  <c r="J435" i="5"/>
  <c r="A434" i="5"/>
  <c r="H430" i="5"/>
  <c r="G430" i="5"/>
  <c r="E430" i="5"/>
  <c r="J429" i="5"/>
  <c r="E429" i="5"/>
  <c r="J428" i="5"/>
  <c r="E428" i="5"/>
  <c r="J427" i="5"/>
  <c r="E427" i="5"/>
  <c r="J426" i="5"/>
  <c r="H426" i="5"/>
  <c r="F426" i="5"/>
  <c r="E426" i="5"/>
  <c r="D426" i="5"/>
  <c r="B426" i="5"/>
  <c r="A426" i="5"/>
  <c r="J425" i="5"/>
  <c r="H425" i="5"/>
  <c r="G425" i="5"/>
  <c r="F425" i="5"/>
  <c r="J424" i="5"/>
  <c r="H424" i="5"/>
  <c r="G424" i="5"/>
  <c r="F424" i="5"/>
  <c r="J423" i="5"/>
  <c r="H423" i="5"/>
  <c r="G423" i="5"/>
  <c r="F423" i="5"/>
  <c r="E422" i="5"/>
  <c r="D422" i="5"/>
  <c r="B422" i="5"/>
  <c r="A422" i="5"/>
  <c r="H419" i="5"/>
  <c r="G419" i="5"/>
  <c r="E419" i="5"/>
  <c r="J418" i="5"/>
  <c r="E418" i="5"/>
  <c r="J417" i="5"/>
  <c r="E417" i="5"/>
  <c r="J416" i="5"/>
  <c r="E416" i="5"/>
  <c r="J415" i="5"/>
  <c r="H415" i="5"/>
  <c r="F415" i="5"/>
  <c r="E415" i="5"/>
  <c r="D415" i="5"/>
  <c r="B415" i="5"/>
  <c r="A415" i="5"/>
  <c r="J414" i="5"/>
  <c r="H414" i="5"/>
  <c r="G414" i="5"/>
  <c r="F414" i="5"/>
  <c r="J413" i="5"/>
  <c r="H413" i="5"/>
  <c r="G413" i="5"/>
  <c r="F413" i="5"/>
  <c r="J412" i="5"/>
  <c r="H412" i="5"/>
  <c r="G412" i="5"/>
  <c r="F412" i="5"/>
  <c r="J411" i="5"/>
  <c r="H411" i="5"/>
  <c r="G411" i="5"/>
  <c r="F411" i="5"/>
  <c r="E410" i="5"/>
  <c r="D410" i="5"/>
  <c r="B410" i="5"/>
  <c r="A410" i="5"/>
  <c r="H407" i="5"/>
  <c r="G407" i="5"/>
  <c r="E407" i="5"/>
  <c r="J406" i="5"/>
  <c r="E406" i="5"/>
  <c r="J405" i="5"/>
  <c r="E405" i="5"/>
  <c r="J404" i="5"/>
  <c r="E404" i="5"/>
  <c r="J403" i="5"/>
  <c r="H403" i="5"/>
  <c r="F403" i="5"/>
  <c r="E403" i="5"/>
  <c r="D403" i="5"/>
  <c r="B403" i="5"/>
  <c r="A403" i="5"/>
  <c r="J402" i="5"/>
  <c r="H402" i="5"/>
  <c r="G402" i="5"/>
  <c r="F402" i="5"/>
  <c r="J401" i="5"/>
  <c r="H401" i="5"/>
  <c r="G401" i="5"/>
  <c r="F401" i="5"/>
  <c r="J400" i="5"/>
  <c r="H400" i="5"/>
  <c r="G400" i="5"/>
  <c r="F400" i="5"/>
  <c r="E399" i="5"/>
  <c r="D399" i="5"/>
  <c r="B399" i="5"/>
  <c r="A399" i="5"/>
  <c r="H396" i="5"/>
  <c r="G396" i="5"/>
  <c r="E396" i="5"/>
  <c r="J395" i="5"/>
  <c r="E395" i="5"/>
  <c r="J394" i="5"/>
  <c r="E394" i="5"/>
  <c r="J393" i="5"/>
  <c r="E393" i="5"/>
  <c r="J392" i="5"/>
  <c r="H392" i="5"/>
  <c r="F392" i="5"/>
  <c r="E392" i="5"/>
  <c r="D392" i="5"/>
  <c r="B392" i="5"/>
  <c r="A392" i="5"/>
  <c r="J391" i="5"/>
  <c r="H391" i="5"/>
  <c r="G391" i="5"/>
  <c r="F391" i="5"/>
  <c r="J390" i="5"/>
  <c r="H390" i="5"/>
  <c r="G390" i="5"/>
  <c r="F390" i="5"/>
  <c r="J389" i="5"/>
  <c r="H389" i="5"/>
  <c r="G389" i="5"/>
  <c r="F389" i="5"/>
  <c r="J388" i="5"/>
  <c r="H388" i="5"/>
  <c r="G388" i="5"/>
  <c r="F388" i="5"/>
  <c r="E387" i="5"/>
  <c r="D387" i="5"/>
  <c r="B387" i="5"/>
  <c r="A387" i="5"/>
  <c r="H384" i="5"/>
  <c r="G384" i="5"/>
  <c r="E384" i="5"/>
  <c r="J383" i="5"/>
  <c r="E383" i="5"/>
  <c r="J382" i="5"/>
  <c r="E382" i="5"/>
  <c r="J381" i="5"/>
  <c r="H381" i="5"/>
  <c r="F381" i="5"/>
  <c r="E381" i="5"/>
  <c r="D381" i="5"/>
  <c r="B381" i="5"/>
  <c r="A381" i="5"/>
  <c r="J380" i="5"/>
  <c r="H380" i="5"/>
  <c r="G380" i="5"/>
  <c r="F380" i="5"/>
  <c r="E379" i="5"/>
  <c r="D379" i="5"/>
  <c r="B379" i="5"/>
  <c r="A379" i="5"/>
  <c r="H376" i="5"/>
  <c r="G376" i="5"/>
  <c r="E376" i="5"/>
  <c r="J375" i="5"/>
  <c r="E375" i="5"/>
  <c r="J374" i="5"/>
  <c r="E374" i="5"/>
  <c r="J373" i="5"/>
  <c r="E373" i="5"/>
  <c r="J372" i="5"/>
  <c r="H372" i="5"/>
  <c r="F372" i="5"/>
  <c r="E372" i="5"/>
  <c r="D372" i="5"/>
  <c r="B372" i="5"/>
  <c r="A372" i="5"/>
  <c r="J371" i="5"/>
  <c r="H371" i="5"/>
  <c r="G371" i="5"/>
  <c r="F371" i="5"/>
  <c r="J370" i="5"/>
  <c r="H370" i="5"/>
  <c r="G370" i="5"/>
  <c r="F370" i="5"/>
  <c r="J369" i="5"/>
  <c r="H369" i="5"/>
  <c r="G369" i="5"/>
  <c r="F369" i="5"/>
  <c r="J368" i="5"/>
  <c r="H368" i="5"/>
  <c r="G368" i="5"/>
  <c r="F368" i="5"/>
  <c r="E367" i="5"/>
  <c r="D367" i="5"/>
  <c r="B367" i="5"/>
  <c r="A367" i="5"/>
  <c r="H364" i="5"/>
  <c r="G364" i="5"/>
  <c r="E364" i="5"/>
  <c r="J363" i="5"/>
  <c r="E363" i="5"/>
  <c r="J362" i="5"/>
  <c r="E362" i="5"/>
  <c r="J361" i="5"/>
  <c r="E361" i="5"/>
  <c r="J360" i="5"/>
  <c r="H360" i="5"/>
  <c r="F360" i="5"/>
  <c r="E360" i="5"/>
  <c r="D360" i="5"/>
  <c r="B360" i="5"/>
  <c r="A360" i="5"/>
  <c r="J359" i="5"/>
  <c r="H359" i="5"/>
  <c r="G359" i="5"/>
  <c r="F359" i="5"/>
  <c r="J358" i="5"/>
  <c r="H358" i="5"/>
  <c r="G358" i="5"/>
  <c r="F358" i="5"/>
  <c r="J357" i="5"/>
  <c r="H357" i="5"/>
  <c r="G357" i="5"/>
  <c r="F357" i="5"/>
  <c r="J356" i="5"/>
  <c r="H356" i="5"/>
  <c r="G356" i="5"/>
  <c r="F356" i="5"/>
  <c r="E355" i="5"/>
  <c r="D355" i="5"/>
  <c r="B355" i="5"/>
  <c r="A355" i="5"/>
  <c r="H352" i="5"/>
  <c r="G352" i="5"/>
  <c r="E352" i="5"/>
  <c r="J351" i="5"/>
  <c r="E351" i="5"/>
  <c r="J350" i="5"/>
  <c r="E350" i="5"/>
  <c r="J349" i="5"/>
  <c r="E349" i="5"/>
  <c r="J348" i="5"/>
  <c r="H348" i="5"/>
  <c r="F348" i="5"/>
  <c r="E348" i="5"/>
  <c r="D348" i="5"/>
  <c r="B348" i="5"/>
  <c r="A348" i="5"/>
  <c r="J347" i="5"/>
  <c r="H347" i="5"/>
  <c r="G347" i="5"/>
  <c r="F347" i="5"/>
  <c r="J346" i="5"/>
  <c r="H346" i="5"/>
  <c r="G346" i="5"/>
  <c r="F346" i="5"/>
  <c r="J345" i="5"/>
  <c r="H345" i="5"/>
  <c r="G345" i="5"/>
  <c r="F345" i="5"/>
  <c r="J344" i="5"/>
  <c r="H344" i="5"/>
  <c r="G344" i="5"/>
  <c r="F344" i="5"/>
  <c r="E343" i="5"/>
  <c r="D343" i="5"/>
  <c r="B343" i="5"/>
  <c r="A343" i="5"/>
  <c r="A342" i="5"/>
  <c r="I340" i="5"/>
  <c r="J340" i="5"/>
  <c r="I339" i="5"/>
  <c r="J339" i="5"/>
  <c r="A338" i="5"/>
  <c r="J334" i="5"/>
  <c r="H334" i="5"/>
  <c r="G334" i="5"/>
  <c r="F334" i="5"/>
  <c r="E334" i="5"/>
  <c r="D334" i="5"/>
  <c r="B334" i="5"/>
  <c r="A334" i="5"/>
  <c r="H331" i="5"/>
  <c r="G331" i="5"/>
  <c r="E331" i="5"/>
  <c r="J330" i="5"/>
  <c r="E330" i="5"/>
  <c r="J329" i="5"/>
  <c r="E329" i="5"/>
  <c r="J328" i="5"/>
  <c r="E328" i="5"/>
  <c r="J327" i="5"/>
  <c r="H327" i="5"/>
  <c r="F327" i="5"/>
  <c r="E327" i="5"/>
  <c r="D327" i="5"/>
  <c r="B327" i="5"/>
  <c r="A327" i="5"/>
  <c r="J326" i="5"/>
  <c r="H326" i="5"/>
  <c r="G326" i="5"/>
  <c r="F326" i="5"/>
  <c r="J325" i="5"/>
  <c r="H325" i="5"/>
  <c r="G325" i="5"/>
  <c r="F325" i="5"/>
  <c r="J324" i="5"/>
  <c r="H324" i="5"/>
  <c r="G324" i="5"/>
  <c r="F324" i="5"/>
  <c r="J323" i="5"/>
  <c r="H323" i="5"/>
  <c r="G323" i="5"/>
  <c r="F323" i="5"/>
  <c r="E322" i="5"/>
  <c r="D322" i="5"/>
  <c r="B322" i="5"/>
  <c r="A322" i="5"/>
  <c r="A321" i="5"/>
  <c r="I319" i="5"/>
  <c r="J319" i="5"/>
  <c r="I318" i="5"/>
  <c r="J318" i="5"/>
  <c r="A317" i="5"/>
  <c r="H313" i="5"/>
  <c r="G313" i="5"/>
  <c r="E313" i="5"/>
  <c r="J312" i="5"/>
  <c r="E312" i="5"/>
  <c r="J311" i="5"/>
  <c r="E311" i="5"/>
  <c r="J310" i="5"/>
  <c r="E310" i="5"/>
  <c r="J309" i="5"/>
  <c r="H309" i="5"/>
  <c r="F309" i="5"/>
  <c r="E309" i="5"/>
  <c r="D309" i="5"/>
  <c r="B309" i="5"/>
  <c r="A309" i="5"/>
  <c r="J308" i="5"/>
  <c r="H308" i="5"/>
  <c r="F308" i="5"/>
  <c r="E308" i="5"/>
  <c r="D308" i="5"/>
  <c r="B308" i="5"/>
  <c r="A308" i="5"/>
  <c r="J307" i="5"/>
  <c r="H307" i="5"/>
  <c r="G307" i="5"/>
  <c r="F307" i="5"/>
  <c r="J306" i="5"/>
  <c r="H306" i="5"/>
  <c r="G306" i="5"/>
  <c r="F306" i="5"/>
  <c r="J305" i="5"/>
  <c r="H305" i="5"/>
  <c r="G305" i="5"/>
  <c r="F305" i="5"/>
  <c r="J304" i="5"/>
  <c r="H304" i="5"/>
  <c r="G304" i="5"/>
  <c r="F304" i="5"/>
  <c r="E303" i="5"/>
  <c r="D303" i="5"/>
  <c r="B303" i="5"/>
  <c r="A303" i="5"/>
  <c r="H300" i="5"/>
  <c r="G300" i="5"/>
  <c r="E300" i="5"/>
  <c r="J299" i="5"/>
  <c r="E299" i="5"/>
  <c r="J298" i="5"/>
  <c r="E298" i="5"/>
  <c r="J297" i="5"/>
  <c r="E297" i="5"/>
  <c r="J296" i="5"/>
  <c r="H296" i="5"/>
  <c r="F296" i="5"/>
  <c r="E296" i="5"/>
  <c r="D296" i="5"/>
  <c r="B296" i="5"/>
  <c r="A296" i="5"/>
  <c r="J295" i="5"/>
  <c r="H295" i="5"/>
  <c r="F295" i="5"/>
  <c r="E295" i="5"/>
  <c r="D295" i="5"/>
  <c r="B295" i="5"/>
  <c r="A295" i="5"/>
  <c r="J294" i="5"/>
  <c r="H294" i="5"/>
  <c r="F294" i="5"/>
  <c r="E294" i="5"/>
  <c r="D294" i="5"/>
  <c r="B294" i="5"/>
  <c r="A294" i="5"/>
  <c r="J293" i="5"/>
  <c r="H293" i="5"/>
  <c r="G293" i="5"/>
  <c r="F293" i="5"/>
  <c r="J292" i="5"/>
  <c r="H292" i="5"/>
  <c r="G292" i="5"/>
  <c r="F292" i="5"/>
  <c r="J291" i="5"/>
  <c r="H291" i="5"/>
  <c r="G291" i="5"/>
  <c r="F291" i="5"/>
  <c r="J290" i="5"/>
  <c r="H290" i="5"/>
  <c r="G290" i="5"/>
  <c r="F290" i="5"/>
  <c r="E289" i="5"/>
  <c r="D289" i="5"/>
  <c r="B289" i="5"/>
  <c r="A289" i="5"/>
  <c r="H286" i="5"/>
  <c r="G286" i="5"/>
  <c r="E286" i="5"/>
  <c r="J285" i="5"/>
  <c r="E285" i="5"/>
  <c r="J284" i="5"/>
  <c r="E284" i="5"/>
  <c r="J283" i="5"/>
  <c r="E283" i="5"/>
  <c r="J282" i="5"/>
  <c r="H282" i="5"/>
  <c r="F282" i="5"/>
  <c r="E282" i="5"/>
  <c r="D282" i="5"/>
  <c r="B282" i="5"/>
  <c r="A282" i="5"/>
  <c r="J281" i="5"/>
  <c r="H281" i="5"/>
  <c r="G281" i="5"/>
  <c r="F281" i="5"/>
  <c r="J280" i="5"/>
  <c r="H280" i="5"/>
  <c r="G280" i="5"/>
  <c r="F280" i="5"/>
  <c r="J279" i="5"/>
  <c r="H279" i="5"/>
  <c r="G279" i="5"/>
  <c r="F279" i="5"/>
  <c r="J278" i="5"/>
  <c r="H278" i="5"/>
  <c r="G278" i="5"/>
  <c r="F278" i="5"/>
  <c r="E277" i="5"/>
  <c r="D277" i="5"/>
  <c r="B277" i="5"/>
  <c r="A277" i="5"/>
  <c r="H274" i="5"/>
  <c r="G274" i="5"/>
  <c r="E274" i="5"/>
  <c r="J273" i="5"/>
  <c r="E273" i="5"/>
  <c r="J272" i="5"/>
  <c r="E272" i="5"/>
  <c r="J271" i="5"/>
  <c r="E271" i="5"/>
  <c r="J270" i="5"/>
  <c r="H270" i="5"/>
  <c r="F270" i="5"/>
  <c r="E270" i="5"/>
  <c r="D270" i="5"/>
  <c r="B270" i="5"/>
  <c r="A270" i="5"/>
  <c r="J269" i="5"/>
  <c r="H269" i="5"/>
  <c r="F269" i="5"/>
  <c r="E269" i="5"/>
  <c r="D269" i="5"/>
  <c r="B269" i="5"/>
  <c r="A269" i="5"/>
  <c r="J268" i="5"/>
  <c r="H268" i="5"/>
  <c r="F268" i="5"/>
  <c r="E268" i="5"/>
  <c r="D268" i="5"/>
  <c r="B268" i="5"/>
  <c r="A268" i="5"/>
  <c r="J267" i="5"/>
  <c r="H267" i="5"/>
  <c r="F267" i="5"/>
  <c r="E267" i="5"/>
  <c r="D267" i="5"/>
  <c r="B267" i="5"/>
  <c r="A267" i="5"/>
  <c r="J266" i="5"/>
  <c r="H266" i="5"/>
  <c r="F266" i="5"/>
  <c r="E266" i="5"/>
  <c r="D266" i="5"/>
  <c r="B266" i="5"/>
  <c r="A266" i="5"/>
  <c r="J265" i="5"/>
  <c r="H265" i="5"/>
  <c r="F265" i="5"/>
  <c r="E265" i="5"/>
  <c r="D265" i="5"/>
  <c r="B265" i="5"/>
  <c r="A265" i="5"/>
  <c r="J264" i="5"/>
  <c r="H264" i="5"/>
  <c r="G264" i="5"/>
  <c r="F264" i="5"/>
  <c r="J263" i="5"/>
  <c r="H263" i="5"/>
  <c r="G263" i="5"/>
  <c r="F263" i="5"/>
  <c r="J262" i="5"/>
  <c r="H262" i="5"/>
  <c r="G262" i="5"/>
  <c r="F262" i="5"/>
  <c r="J261" i="5"/>
  <c r="H261" i="5"/>
  <c r="G261" i="5"/>
  <c r="F261" i="5"/>
  <c r="E260" i="5"/>
  <c r="D260" i="5"/>
  <c r="B260" i="5"/>
  <c r="A260" i="5"/>
  <c r="J257" i="5"/>
  <c r="H257" i="5"/>
  <c r="G257" i="5"/>
  <c r="F257" i="5"/>
  <c r="E256" i="5"/>
  <c r="D256" i="5"/>
  <c r="B256" i="5"/>
  <c r="A256" i="5"/>
  <c r="J253" i="5"/>
  <c r="H253" i="5"/>
  <c r="G253" i="5"/>
  <c r="F253" i="5"/>
  <c r="E252" i="5"/>
  <c r="D252" i="5"/>
  <c r="B252" i="5"/>
  <c r="A252" i="5"/>
  <c r="H249" i="5"/>
  <c r="G249" i="5"/>
  <c r="E249" i="5"/>
  <c r="J248" i="5"/>
  <c r="E248" i="5"/>
  <c r="J247" i="5"/>
  <c r="E247" i="5"/>
  <c r="J246" i="5"/>
  <c r="H246" i="5"/>
  <c r="G246" i="5"/>
  <c r="F246" i="5"/>
  <c r="E245" i="5"/>
  <c r="D245" i="5"/>
  <c r="B245" i="5"/>
  <c r="A245" i="5"/>
  <c r="J242" i="5"/>
  <c r="E242" i="5"/>
  <c r="J241" i="5"/>
  <c r="H241" i="5"/>
  <c r="G241" i="5"/>
  <c r="F241" i="5"/>
  <c r="J240" i="5"/>
  <c r="H240" i="5"/>
  <c r="G240" i="5"/>
  <c r="F240" i="5"/>
  <c r="E239" i="5"/>
  <c r="D239" i="5"/>
  <c r="B239" i="5"/>
  <c r="A239" i="5"/>
  <c r="H236" i="5"/>
  <c r="G236" i="5"/>
  <c r="E236" i="5"/>
  <c r="J235" i="5"/>
  <c r="E235" i="5"/>
  <c r="J234" i="5"/>
  <c r="E234" i="5"/>
  <c r="J233" i="5"/>
  <c r="H233" i="5"/>
  <c r="F233" i="5"/>
  <c r="E233" i="5"/>
  <c r="D233" i="5"/>
  <c r="B233" i="5"/>
  <c r="A233" i="5"/>
  <c r="J232" i="5"/>
  <c r="H232" i="5"/>
  <c r="G232" i="5"/>
  <c r="F232" i="5"/>
  <c r="E231" i="5"/>
  <c r="D231" i="5"/>
  <c r="B231" i="5"/>
  <c r="A231" i="5"/>
  <c r="A230" i="5"/>
  <c r="I228" i="5"/>
  <c r="J228" i="5"/>
  <c r="I227" i="5"/>
  <c r="J227" i="5"/>
  <c r="A226" i="5"/>
  <c r="H222" i="5"/>
  <c r="G222" i="5"/>
  <c r="E222" i="5"/>
  <c r="J221" i="5"/>
  <c r="E221" i="5"/>
  <c r="J220" i="5"/>
  <c r="E220" i="5"/>
  <c r="J219" i="5"/>
  <c r="E219" i="5"/>
  <c r="J218" i="5"/>
  <c r="H218" i="5"/>
  <c r="F218" i="5"/>
  <c r="E218" i="5"/>
  <c r="D218" i="5"/>
  <c r="B218" i="5"/>
  <c r="A218" i="5"/>
  <c r="J217" i="5"/>
  <c r="H217" i="5"/>
  <c r="G217" i="5"/>
  <c r="F217" i="5"/>
  <c r="J216" i="5"/>
  <c r="H216" i="5"/>
  <c r="G216" i="5"/>
  <c r="F216" i="5"/>
  <c r="J215" i="5"/>
  <c r="H215" i="5"/>
  <c r="G215" i="5"/>
  <c r="F215" i="5"/>
  <c r="J214" i="5"/>
  <c r="H214" i="5"/>
  <c r="G214" i="5"/>
  <c r="F214" i="5"/>
  <c r="E213" i="5"/>
  <c r="D213" i="5"/>
  <c r="B213" i="5"/>
  <c r="A213" i="5"/>
  <c r="H210" i="5"/>
  <c r="G210" i="5"/>
  <c r="E210" i="5"/>
  <c r="J209" i="5"/>
  <c r="E209" i="5"/>
  <c r="J208" i="5"/>
  <c r="E208" i="5"/>
  <c r="J207" i="5"/>
  <c r="E207" i="5"/>
  <c r="J206" i="5"/>
  <c r="H206" i="5"/>
  <c r="F206" i="5"/>
  <c r="E206" i="5"/>
  <c r="D206" i="5"/>
  <c r="B206" i="5"/>
  <c r="A206" i="5"/>
  <c r="J205" i="5"/>
  <c r="H205" i="5"/>
  <c r="F205" i="5"/>
  <c r="E205" i="5"/>
  <c r="D205" i="5"/>
  <c r="B205" i="5"/>
  <c r="A205" i="5"/>
  <c r="J204" i="5"/>
  <c r="H204" i="5"/>
  <c r="F204" i="5"/>
  <c r="E204" i="5"/>
  <c r="D204" i="5"/>
  <c r="B204" i="5"/>
  <c r="A204" i="5"/>
  <c r="J203" i="5"/>
  <c r="H203" i="5"/>
  <c r="G203" i="5"/>
  <c r="F203" i="5"/>
  <c r="J202" i="5"/>
  <c r="H202" i="5"/>
  <c r="G202" i="5"/>
  <c r="F202" i="5"/>
  <c r="J201" i="5"/>
  <c r="H201" i="5"/>
  <c r="G201" i="5"/>
  <c r="F201" i="5"/>
  <c r="J200" i="5"/>
  <c r="H200" i="5"/>
  <c r="G200" i="5"/>
  <c r="F200" i="5"/>
  <c r="E199" i="5"/>
  <c r="D199" i="5"/>
  <c r="B199" i="5"/>
  <c r="A199" i="5"/>
  <c r="H196" i="5"/>
  <c r="G196" i="5"/>
  <c r="E196" i="5"/>
  <c r="J195" i="5"/>
  <c r="E195" i="5"/>
  <c r="J194" i="5"/>
  <c r="E194" i="5"/>
  <c r="J193" i="5"/>
  <c r="E193" i="5"/>
  <c r="J192" i="5"/>
  <c r="H192" i="5"/>
  <c r="F192" i="5"/>
  <c r="E192" i="5"/>
  <c r="D192" i="5"/>
  <c r="B192" i="5"/>
  <c r="A192" i="5"/>
  <c r="J191" i="5"/>
  <c r="H191" i="5"/>
  <c r="G191" i="5"/>
  <c r="F191" i="5"/>
  <c r="J190" i="5"/>
  <c r="H190" i="5"/>
  <c r="G190" i="5"/>
  <c r="F190" i="5"/>
  <c r="J189" i="5"/>
  <c r="H189" i="5"/>
  <c r="G189" i="5"/>
  <c r="F189" i="5"/>
  <c r="J188" i="5"/>
  <c r="H188" i="5"/>
  <c r="G188" i="5"/>
  <c r="F188" i="5"/>
  <c r="E187" i="5"/>
  <c r="D187" i="5"/>
  <c r="B187" i="5"/>
  <c r="A187" i="5"/>
  <c r="H184" i="5"/>
  <c r="G184" i="5"/>
  <c r="E184" i="5"/>
  <c r="J183" i="5"/>
  <c r="E183" i="5"/>
  <c r="J182" i="5"/>
  <c r="E182" i="5"/>
  <c r="J181" i="5"/>
  <c r="E181" i="5"/>
  <c r="J180" i="5"/>
  <c r="H180" i="5"/>
  <c r="F180" i="5"/>
  <c r="E180" i="5"/>
  <c r="D180" i="5"/>
  <c r="B180" i="5"/>
  <c r="A180" i="5"/>
  <c r="J179" i="5"/>
  <c r="H179" i="5"/>
  <c r="G179" i="5"/>
  <c r="F179" i="5"/>
  <c r="J178" i="5"/>
  <c r="H178" i="5"/>
  <c r="G178" i="5"/>
  <c r="F178" i="5"/>
  <c r="J177" i="5"/>
  <c r="H177" i="5"/>
  <c r="G177" i="5"/>
  <c r="F177" i="5"/>
  <c r="J176" i="5"/>
  <c r="H176" i="5"/>
  <c r="G176" i="5"/>
  <c r="F176" i="5"/>
  <c r="E175" i="5"/>
  <c r="D175" i="5"/>
  <c r="B175" i="5"/>
  <c r="A175" i="5"/>
  <c r="H172" i="5"/>
  <c r="G172" i="5"/>
  <c r="E172" i="5"/>
  <c r="J171" i="5"/>
  <c r="E171" i="5"/>
  <c r="J170" i="5"/>
  <c r="E170" i="5"/>
  <c r="J169" i="5"/>
  <c r="E169" i="5"/>
  <c r="J168" i="5"/>
  <c r="H168" i="5"/>
  <c r="G168" i="5"/>
  <c r="F168" i="5"/>
  <c r="J167" i="5"/>
  <c r="H167" i="5"/>
  <c r="G167" i="5"/>
  <c r="F167" i="5"/>
  <c r="J166" i="5"/>
  <c r="H166" i="5"/>
  <c r="G166" i="5"/>
  <c r="F166" i="5"/>
  <c r="E165" i="5"/>
  <c r="D165" i="5"/>
  <c r="B165" i="5"/>
  <c r="A165" i="5"/>
  <c r="H162" i="5"/>
  <c r="G162" i="5"/>
  <c r="E162" i="5"/>
  <c r="J161" i="5"/>
  <c r="E161" i="5"/>
  <c r="J160" i="5"/>
  <c r="E160" i="5"/>
  <c r="J159" i="5"/>
  <c r="H159" i="5"/>
  <c r="G159" i="5"/>
  <c r="F159" i="5"/>
  <c r="E158" i="5"/>
  <c r="D158" i="5"/>
  <c r="B158" i="5"/>
  <c r="A158" i="5"/>
  <c r="H155" i="5"/>
  <c r="G155" i="5"/>
  <c r="E155" i="5"/>
  <c r="J154" i="5"/>
  <c r="E154" i="5"/>
  <c r="J153" i="5"/>
  <c r="E153" i="5"/>
  <c r="J152" i="5"/>
  <c r="E152" i="5"/>
  <c r="J151" i="5"/>
  <c r="H151" i="5"/>
  <c r="G151" i="5"/>
  <c r="F151" i="5"/>
  <c r="J150" i="5"/>
  <c r="H150" i="5"/>
  <c r="G150" i="5"/>
  <c r="F150" i="5"/>
  <c r="J149" i="5"/>
  <c r="H149" i="5"/>
  <c r="G149" i="5"/>
  <c r="F149" i="5"/>
  <c r="E148" i="5"/>
  <c r="D148" i="5"/>
  <c r="B148" i="5"/>
  <c r="A148" i="5"/>
  <c r="A147" i="5"/>
  <c r="I145" i="5"/>
  <c r="J145" i="5"/>
  <c r="I144" i="5"/>
  <c r="J144" i="5"/>
  <c r="A143" i="5"/>
  <c r="J139" i="5"/>
  <c r="H139" i="5"/>
  <c r="G139" i="5"/>
  <c r="F139" i="5"/>
  <c r="D138" i="5"/>
  <c r="B138" i="5"/>
  <c r="A138" i="5"/>
  <c r="J135" i="5"/>
  <c r="H135" i="5"/>
  <c r="G135" i="5"/>
  <c r="F135" i="5"/>
  <c r="E134" i="5"/>
  <c r="D134" i="5"/>
  <c r="B134" i="5"/>
  <c r="A134" i="5"/>
  <c r="H131" i="5"/>
  <c r="G131" i="5"/>
  <c r="E131" i="5"/>
  <c r="J130" i="5"/>
  <c r="E130" i="5"/>
  <c r="J129" i="5"/>
  <c r="E129" i="5"/>
  <c r="J128" i="5"/>
  <c r="H128" i="5"/>
  <c r="G128" i="5"/>
  <c r="F128" i="5"/>
  <c r="E127" i="5"/>
  <c r="D127" i="5"/>
  <c r="B127" i="5"/>
  <c r="A127" i="5"/>
  <c r="J124" i="5"/>
  <c r="E124" i="5"/>
  <c r="J123" i="5"/>
  <c r="H123" i="5"/>
  <c r="G123" i="5"/>
  <c r="F123" i="5"/>
  <c r="J122" i="5"/>
  <c r="H122" i="5"/>
  <c r="G122" i="5"/>
  <c r="F122" i="5"/>
  <c r="E121" i="5"/>
  <c r="D121" i="5"/>
  <c r="B121" i="5"/>
  <c r="A121" i="5"/>
  <c r="H118" i="5"/>
  <c r="G118" i="5"/>
  <c r="E118" i="5"/>
  <c r="J117" i="5"/>
  <c r="E117" i="5"/>
  <c r="J116" i="5"/>
  <c r="E116" i="5"/>
  <c r="J115" i="5"/>
  <c r="E115" i="5"/>
  <c r="J114" i="5"/>
  <c r="H114" i="5"/>
  <c r="G114" i="5"/>
  <c r="F114" i="5"/>
  <c r="J113" i="5"/>
  <c r="H113" i="5"/>
  <c r="G113" i="5"/>
  <c r="F113" i="5"/>
  <c r="J112" i="5"/>
  <c r="H112" i="5"/>
  <c r="G112" i="5"/>
  <c r="F112" i="5"/>
  <c r="J111" i="5"/>
  <c r="H111" i="5"/>
  <c r="G111" i="5"/>
  <c r="F111" i="5"/>
  <c r="E110" i="5"/>
  <c r="D110" i="5"/>
  <c r="B110" i="5"/>
  <c r="A110" i="5"/>
  <c r="A109" i="5"/>
  <c r="I107" i="5"/>
  <c r="J107" i="5"/>
  <c r="I106" i="5"/>
  <c r="J106" i="5"/>
  <c r="A105" i="5"/>
  <c r="J101" i="5"/>
  <c r="H101" i="5"/>
  <c r="G101" i="5"/>
  <c r="F101" i="5"/>
  <c r="E100" i="5"/>
  <c r="D100" i="5"/>
  <c r="B100" i="5"/>
  <c r="A100" i="5"/>
  <c r="J97" i="5"/>
  <c r="H97" i="5"/>
  <c r="G97" i="5"/>
  <c r="F97" i="5"/>
  <c r="U96" i="5"/>
  <c r="E96" i="5"/>
  <c r="D96" i="5"/>
  <c r="B96" i="5"/>
  <c r="A96" i="5"/>
  <c r="J93" i="5"/>
  <c r="H93" i="5"/>
  <c r="G93" i="5"/>
  <c r="F93" i="5"/>
  <c r="E92" i="5"/>
  <c r="D92" i="5"/>
  <c r="B92" i="5"/>
  <c r="A92" i="5"/>
  <c r="J89" i="5"/>
  <c r="H89" i="5"/>
  <c r="G89" i="5"/>
  <c r="F89" i="5"/>
  <c r="E88" i="5"/>
  <c r="D88" i="5"/>
  <c r="B88" i="5"/>
  <c r="A88" i="5"/>
  <c r="H85" i="5"/>
  <c r="G85" i="5"/>
  <c r="E85" i="5"/>
  <c r="J84" i="5"/>
  <c r="E84" i="5"/>
  <c r="J83" i="5"/>
  <c r="E83" i="5"/>
  <c r="J82" i="5"/>
  <c r="H82" i="5"/>
  <c r="G82" i="5"/>
  <c r="F82" i="5"/>
  <c r="E81" i="5"/>
  <c r="D81" i="5"/>
  <c r="B81" i="5"/>
  <c r="A81" i="5"/>
  <c r="J78" i="5"/>
  <c r="E78" i="5"/>
  <c r="J77" i="5"/>
  <c r="H77" i="5"/>
  <c r="G77" i="5"/>
  <c r="F77" i="5"/>
  <c r="J76" i="5"/>
  <c r="H76" i="5"/>
  <c r="G76" i="5"/>
  <c r="F76" i="5"/>
  <c r="E75" i="5"/>
  <c r="D75" i="5"/>
  <c r="B75" i="5"/>
  <c r="A75" i="5"/>
  <c r="H72" i="5"/>
  <c r="G72" i="5"/>
  <c r="E72" i="5"/>
  <c r="J71" i="5"/>
  <c r="E71" i="5"/>
  <c r="J70" i="5"/>
  <c r="E70" i="5"/>
  <c r="J69" i="5"/>
  <c r="E69" i="5"/>
  <c r="J68" i="5"/>
  <c r="H68" i="5"/>
  <c r="G68" i="5"/>
  <c r="F68" i="5"/>
  <c r="J67" i="5"/>
  <c r="H67" i="5"/>
  <c r="G67" i="5"/>
  <c r="F67" i="5"/>
  <c r="J66" i="5"/>
  <c r="H66" i="5"/>
  <c r="G66" i="5"/>
  <c r="F66" i="5"/>
  <c r="E65" i="5"/>
  <c r="D65" i="5"/>
  <c r="B65" i="5"/>
  <c r="A65" i="5"/>
  <c r="H62" i="5"/>
  <c r="G62" i="5"/>
  <c r="E62" i="5"/>
  <c r="J61" i="5"/>
  <c r="E61" i="5"/>
  <c r="J60" i="5"/>
  <c r="E60" i="5"/>
  <c r="J59" i="5"/>
  <c r="E59" i="5"/>
  <c r="J58" i="5"/>
  <c r="H58" i="5"/>
  <c r="G58" i="5"/>
  <c r="F58" i="5"/>
  <c r="J57" i="5"/>
  <c r="H57" i="5"/>
  <c r="G57" i="5"/>
  <c r="F57" i="5"/>
  <c r="J56" i="5"/>
  <c r="H56" i="5"/>
  <c r="G56" i="5"/>
  <c r="F56" i="5"/>
  <c r="E55" i="5"/>
  <c r="D55" i="5"/>
  <c r="B55" i="5"/>
  <c r="A55" i="5"/>
  <c r="H52" i="5"/>
  <c r="G52" i="5"/>
  <c r="E52" i="5"/>
  <c r="J51" i="5"/>
  <c r="E51" i="5"/>
  <c r="J50" i="5"/>
  <c r="E50" i="5"/>
  <c r="J49" i="5"/>
  <c r="E49" i="5"/>
  <c r="J48" i="5"/>
  <c r="H48" i="5"/>
  <c r="G48" i="5"/>
  <c r="F48" i="5"/>
  <c r="J47" i="5"/>
  <c r="H47" i="5"/>
  <c r="G47" i="5"/>
  <c r="F47" i="5"/>
  <c r="J46" i="5"/>
  <c r="H46" i="5"/>
  <c r="G46" i="5"/>
  <c r="F46" i="5"/>
  <c r="E45" i="5"/>
  <c r="D45" i="5"/>
  <c r="B45" i="5"/>
  <c r="A45" i="5"/>
  <c r="H42" i="5"/>
  <c r="G42" i="5"/>
  <c r="E42" i="5"/>
  <c r="J41" i="5"/>
  <c r="E41" i="5"/>
  <c r="J40" i="5"/>
  <c r="E40" i="5"/>
  <c r="J39" i="5"/>
  <c r="E39" i="5"/>
  <c r="J38" i="5"/>
  <c r="H38" i="5"/>
  <c r="G38" i="5"/>
  <c r="F38" i="5"/>
  <c r="J37" i="5"/>
  <c r="H37" i="5"/>
  <c r="G37" i="5"/>
  <c r="F37" i="5"/>
  <c r="J36" i="5"/>
  <c r="H36" i="5"/>
  <c r="G36" i="5"/>
  <c r="F36" i="5"/>
  <c r="J35" i="5"/>
  <c r="H35" i="5"/>
  <c r="G35" i="5"/>
  <c r="F35" i="5"/>
  <c r="E34" i="5"/>
  <c r="D34" i="5"/>
  <c r="B34" i="5"/>
  <c r="A34" i="5"/>
  <c r="H31" i="5"/>
  <c r="G31" i="5"/>
  <c r="E31" i="5"/>
  <c r="J30" i="5"/>
  <c r="E30" i="5"/>
  <c r="J29" i="5"/>
  <c r="E29" i="5"/>
  <c r="J28" i="5"/>
  <c r="E28" i="5"/>
  <c r="J27" i="5"/>
  <c r="H27" i="5"/>
  <c r="G27" i="5"/>
  <c r="F27" i="5"/>
  <c r="J26" i="5"/>
  <c r="H26" i="5"/>
  <c r="G26" i="5"/>
  <c r="F26" i="5"/>
  <c r="J25" i="5"/>
  <c r="H25" i="5"/>
  <c r="G25" i="5"/>
  <c r="F25" i="5"/>
  <c r="E24" i="5"/>
  <c r="D24" i="5"/>
  <c r="B24" i="5"/>
  <c r="A24" i="5"/>
  <c r="A23" i="5"/>
  <c r="A21" i="5"/>
  <c r="A13" i="5"/>
  <c r="A8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1" i="3"/>
  <c r="CX1" i="3"/>
  <c r="CY1" i="3"/>
  <c r="CZ1" i="3"/>
  <c r="DB1" i="3" s="1"/>
  <c r="DA1" i="3"/>
  <c r="DC1" i="3"/>
  <c r="A2" i="3"/>
  <c r="CX2" i="3"/>
  <c r="CY2" i="3"/>
  <c r="CZ2" i="3"/>
  <c r="DB2" i="3"/>
  <c r="DA2" i="3"/>
  <c r="DC2" i="3"/>
  <c r="A3" i="3"/>
  <c r="CY3" i="3"/>
  <c r="CZ3" i="3"/>
  <c r="DB3" i="3"/>
  <c r="DA3" i="3"/>
  <c r="DC3" i="3"/>
  <c r="A4" i="3"/>
  <c r="CY4" i="3"/>
  <c r="CZ4" i="3"/>
  <c r="DB4" i="3"/>
  <c r="DA4" i="3"/>
  <c r="DC4" i="3"/>
  <c r="A5" i="3"/>
  <c r="CY5" i="3"/>
  <c r="CZ5" i="3"/>
  <c r="DB5" i="3"/>
  <c r="DA5" i="3"/>
  <c r="DC5" i="3"/>
  <c r="A6" i="3"/>
  <c r="CY6" i="3"/>
  <c r="CZ6" i="3"/>
  <c r="DB6" i="3"/>
  <c r="DA6" i="3"/>
  <c r="DC6" i="3"/>
  <c r="A7" i="3"/>
  <c r="CY7" i="3"/>
  <c r="CZ7" i="3"/>
  <c r="DB7" i="3"/>
  <c r="L12" i="7" s="1"/>
  <c r="DA7" i="3"/>
  <c r="DC7" i="3"/>
  <c r="Q12" i="7"/>
  <c r="A8" i="3"/>
  <c r="CY8" i="3"/>
  <c r="CZ8" i="3"/>
  <c r="DB8" i="3" s="1"/>
  <c r="L11" i="7" s="1"/>
  <c r="DA8" i="3"/>
  <c r="DC8" i="3"/>
  <c r="Q11" i="7"/>
  <c r="A9" i="3"/>
  <c r="CY9" i="3"/>
  <c r="CZ9" i="3"/>
  <c r="DB9" i="3"/>
  <c r="L10" i="7" s="1"/>
  <c r="DA9" i="3"/>
  <c r="DC9" i="3"/>
  <c r="Q10" i="7" s="1"/>
  <c r="A10" i="3"/>
  <c r="CY10" i="3"/>
  <c r="CZ10" i="3"/>
  <c r="DB10" i="3"/>
  <c r="L9" i="7" s="1"/>
  <c r="DA10" i="3"/>
  <c r="DC10" i="3"/>
  <c r="Q9" i="7"/>
  <c r="A11" i="3"/>
  <c r="CY11" i="3"/>
  <c r="CZ11" i="3"/>
  <c r="DB11" i="3" s="1"/>
  <c r="DA11" i="3"/>
  <c r="DC11" i="3"/>
  <c r="A12" i="3"/>
  <c r="CY12" i="3"/>
  <c r="CZ12" i="3"/>
  <c r="DB12" i="3" s="1"/>
  <c r="DA12" i="3"/>
  <c r="DC12" i="3"/>
  <c r="A13" i="3"/>
  <c r="CY13" i="3"/>
  <c r="CZ13" i="3"/>
  <c r="DB13" i="3" s="1"/>
  <c r="DA13" i="3"/>
  <c r="DC13" i="3"/>
  <c r="A14" i="3"/>
  <c r="CY14" i="3"/>
  <c r="CZ14" i="3"/>
  <c r="DB14" i="3" s="1"/>
  <c r="DA14" i="3"/>
  <c r="DC14" i="3"/>
  <c r="A15" i="3"/>
  <c r="CY15" i="3"/>
  <c r="CZ15" i="3"/>
  <c r="DB15" i="3" s="1"/>
  <c r="DA15" i="3"/>
  <c r="DC15" i="3"/>
  <c r="A16" i="3"/>
  <c r="CY16" i="3"/>
  <c r="CZ16" i="3"/>
  <c r="DB16" i="3" s="1"/>
  <c r="DA16" i="3"/>
  <c r="DC16" i="3"/>
  <c r="A17" i="3"/>
  <c r="CY17" i="3"/>
  <c r="CZ17" i="3"/>
  <c r="DB17" i="3" s="1"/>
  <c r="DA17" i="3"/>
  <c r="DC17" i="3"/>
  <c r="A18" i="3"/>
  <c r="CY18" i="3"/>
  <c r="CZ18" i="3"/>
  <c r="DB18" i="3" s="1"/>
  <c r="DA18" i="3"/>
  <c r="DC18" i="3"/>
  <c r="A19" i="3"/>
  <c r="CY19" i="3"/>
  <c r="CZ19" i="3"/>
  <c r="DB19" i="3"/>
  <c r="DA19" i="3"/>
  <c r="DC19" i="3"/>
  <c r="A20" i="3"/>
  <c r="CX20" i="3"/>
  <c r="CY20" i="3"/>
  <c r="CZ20" i="3"/>
  <c r="DB20" i="3" s="1"/>
  <c r="DA20" i="3"/>
  <c r="DC20" i="3"/>
  <c r="A21" i="3"/>
  <c r="CY21" i="3"/>
  <c r="CZ21" i="3"/>
  <c r="DB21" i="3" s="1"/>
  <c r="DA21" i="3"/>
  <c r="DC21" i="3"/>
  <c r="A22" i="3"/>
  <c r="CY22" i="3"/>
  <c r="CZ22" i="3"/>
  <c r="DB22" i="3" s="1"/>
  <c r="DA22" i="3"/>
  <c r="DC22" i="3"/>
  <c r="A23" i="3"/>
  <c r="CY23" i="3"/>
  <c r="CZ23" i="3"/>
  <c r="DB23" i="3" s="1"/>
  <c r="DA23" i="3"/>
  <c r="DC23" i="3"/>
  <c r="A24" i="3"/>
  <c r="CX24" i="3"/>
  <c r="CY24" i="3"/>
  <c r="CZ24" i="3"/>
  <c r="DB24" i="3"/>
  <c r="DA24" i="3"/>
  <c r="DC24" i="3"/>
  <c r="A25" i="3"/>
  <c r="CX25" i="3"/>
  <c r="CY25" i="3"/>
  <c r="CZ25" i="3"/>
  <c r="DB25" i="3" s="1"/>
  <c r="DA25" i="3"/>
  <c r="DC25" i="3"/>
  <c r="A26" i="3"/>
  <c r="CX26" i="3"/>
  <c r="CY26" i="3"/>
  <c r="CZ26" i="3"/>
  <c r="DA26" i="3"/>
  <c r="DB26" i="3"/>
  <c r="DC26" i="3"/>
  <c r="A27" i="3"/>
  <c r="CX27" i="3"/>
  <c r="CY27" i="3"/>
  <c r="CZ27" i="3"/>
  <c r="DB27" i="3" s="1"/>
  <c r="DA27" i="3"/>
  <c r="DC27" i="3"/>
  <c r="A28" i="3"/>
  <c r="CX28" i="3"/>
  <c r="CY28" i="3"/>
  <c r="CZ28" i="3"/>
  <c r="DB28" i="3" s="1"/>
  <c r="DA28" i="3"/>
  <c r="DC28" i="3"/>
  <c r="A29" i="3"/>
  <c r="CX29" i="3"/>
  <c r="CY29" i="3"/>
  <c r="CZ29" i="3"/>
  <c r="DB29" i="3" s="1"/>
  <c r="DA29" i="3"/>
  <c r="DC29" i="3"/>
  <c r="A30" i="3"/>
  <c r="CX30" i="3"/>
  <c r="CY30" i="3"/>
  <c r="CZ30" i="3"/>
  <c r="DB30" i="3"/>
  <c r="L15" i="7" s="1"/>
  <c r="DA30" i="3"/>
  <c r="DC30" i="3"/>
  <c r="Q15" i="7" s="1"/>
  <c r="A31" i="3"/>
  <c r="CX31" i="3"/>
  <c r="CY31" i="3"/>
  <c r="CZ31" i="3"/>
  <c r="DB31" i="3" s="1"/>
  <c r="L14" i="7" s="1"/>
  <c r="DA31" i="3"/>
  <c r="DC31" i="3"/>
  <c r="Q14" i="7" s="1"/>
  <c r="A32" i="3"/>
  <c r="CX32" i="3"/>
  <c r="CY32" i="3"/>
  <c r="CZ32" i="3"/>
  <c r="DB32" i="3"/>
  <c r="DA32" i="3"/>
  <c r="DC32" i="3"/>
  <c r="A33" i="3"/>
  <c r="CY33" i="3"/>
  <c r="CZ33" i="3"/>
  <c r="DB33" i="3" s="1"/>
  <c r="DA33" i="3"/>
  <c r="DC33" i="3"/>
  <c r="A34" i="3"/>
  <c r="CY34" i="3"/>
  <c r="CZ34" i="3"/>
  <c r="DA34" i="3"/>
  <c r="DB34" i="3"/>
  <c r="DC34" i="3"/>
  <c r="A35" i="3"/>
  <c r="CY35" i="3"/>
  <c r="CZ35" i="3"/>
  <c r="DA35" i="3"/>
  <c r="DB35" i="3"/>
  <c r="DC35" i="3"/>
  <c r="A36" i="3"/>
  <c r="CY36" i="3"/>
  <c r="CZ36" i="3"/>
  <c r="DB36" i="3" s="1"/>
  <c r="DA36" i="3"/>
  <c r="DC36" i="3"/>
  <c r="A37" i="3"/>
  <c r="CY37" i="3"/>
  <c r="CZ37" i="3"/>
  <c r="DB37" i="3" s="1"/>
  <c r="DA37" i="3"/>
  <c r="DC37" i="3"/>
  <c r="A38" i="3"/>
  <c r="CY38" i="3"/>
  <c r="CZ38" i="3"/>
  <c r="DB38" i="3" s="1"/>
  <c r="DA38" i="3"/>
  <c r="DC38" i="3"/>
  <c r="A39" i="3"/>
  <c r="CY39" i="3"/>
  <c r="CZ39" i="3"/>
  <c r="DB39" i="3" s="1"/>
  <c r="DA39" i="3"/>
  <c r="DC39" i="3"/>
  <c r="A40" i="3"/>
  <c r="CX40" i="3"/>
  <c r="CY40" i="3"/>
  <c r="CZ40" i="3"/>
  <c r="DB40" i="3"/>
  <c r="DA40" i="3"/>
  <c r="DC40" i="3"/>
  <c r="A41" i="3"/>
  <c r="CX41" i="3"/>
  <c r="CY41" i="3"/>
  <c r="CZ41" i="3"/>
  <c r="DB41" i="3" s="1"/>
  <c r="DA41" i="3"/>
  <c r="DC41" i="3"/>
  <c r="A42" i="3"/>
  <c r="CX42" i="3"/>
  <c r="CY42" i="3"/>
  <c r="CZ42" i="3"/>
  <c r="DB42" i="3" s="1"/>
  <c r="DA42" i="3"/>
  <c r="DC42" i="3"/>
  <c r="A43" i="3"/>
  <c r="CX43" i="3"/>
  <c r="CY43" i="3"/>
  <c r="CZ43" i="3"/>
  <c r="DB43" i="3"/>
  <c r="DA43" i="3"/>
  <c r="DC43" i="3"/>
  <c r="A44" i="3"/>
  <c r="CX44" i="3"/>
  <c r="CY44" i="3"/>
  <c r="CZ44" i="3"/>
  <c r="DB44" i="3"/>
  <c r="L17" i="7" s="1"/>
  <c r="DA44" i="3"/>
  <c r="DC44" i="3"/>
  <c r="Q17" i="7" s="1"/>
  <c r="A45" i="3"/>
  <c r="CX45" i="3"/>
  <c r="CY45" i="3"/>
  <c r="CZ45" i="3"/>
  <c r="DB45" i="3" s="1"/>
  <c r="DA45" i="3"/>
  <c r="DC45" i="3"/>
  <c r="A46" i="3"/>
  <c r="CX46" i="3"/>
  <c r="CY46" i="3"/>
  <c r="CZ46" i="3"/>
  <c r="DB46" i="3" s="1"/>
  <c r="DA46" i="3"/>
  <c r="DC46" i="3"/>
  <c r="A47" i="3"/>
  <c r="CX47" i="3"/>
  <c r="CY47" i="3"/>
  <c r="CZ47" i="3"/>
  <c r="DB47" i="3"/>
  <c r="DA47" i="3"/>
  <c r="DC47" i="3"/>
  <c r="A48" i="3"/>
  <c r="CX48" i="3"/>
  <c r="CY48" i="3"/>
  <c r="CZ48" i="3"/>
  <c r="DB48" i="3" s="1"/>
  <c r="DA48" i="3"/>
  <c r="DC48" i="3"/>
  <c r="A49" i="3"/>
  <c r="CX49" i="3"/>
  <c r="CY49" i="3"/>
  <c r="CZ49" i="3"/>
  <c r="DB49" i="3" s="1"/>
  <c r="DA49" i="3"/>
  <c r="DC49" i="3"/>
  <c r="A50" i="3"/>
  <c r="CX50" i="3"/>
  <c r="CY50" i="3"/>
  <c r="CZ50" i="3"/>
  <c r="DB50" i="3"/>
  <c r="L19" i="7" s="1"/>
  <c r="DA50" i="3"/>
  <c r="DC50" i="3"/>
  <c r="Q19" i="7" s="1"/>
  <c r="A51" i="3"/>
  <c r="CX51" i="3"/>
  <c r="CY51" i="3"/>
  <c r="CZ51" i="3"/>
  <c r="DB51" i="3"/>
  <c r="DA51" i="3"/>
  <c r="DC51" i="3"/>
  <c r="A52" i="3"/>
  <c r="CY52" i="3"/>
  <c r="CZ52" i="3"/>
  <c r="DA52" i="3"/>
  <c r="DB52" i="3"/>
  <c r="DC52" i="3"/>
  <c r="A53" i="3"/>
  <c r="CY53" i="3"/>
  <c r="CZ53" i="3"/>
  <c r="DA53" i="3"/>
  <c r="DB53" i="3"/>
  <c r="DC53" i="3"/>
  <c r="A54" i="3"/>
  <c r="CY54" i="3"/>
  <c r="CZ54" i="3"/>
  <c r="DB54" i="3"/>
  <c r="DA54" i="3"/>
  <c r="DC54" i="3"/>
  <c r="A55" i="3"/>
  <c r="CY55" i="3"/>
  <c r="CZ55" i="3"/>
  <c r="DB55" i="3"/>
  <c r="DA55" i="3"/>
  <c r="DC55" i="3"/>
  <c r="A56" i="3"/>
  <c r="CY56" i="3"/>
  <c r="CZ56" i="3"/>
  <c r="DB56" i="3"/>
  <c r="DA56" i="3"/>
  <c r="DC56" i="3"/>
  <c r="A57" i="3"/>
  <c r="CY57" i="3"/>
  <c r="CZ57" i="3"/>
  <c r="DB57" i="3"/>
  <c r="DA57" i="3"/>
  <c r="DC57" i="3"/>
  <c r="A58" i="3"/>
  <c r="CY58" i="3"/>
  <c r="CZ58" i="3"/>
  <c r="DA58" i="3"/>
  <c r="DB58" i="3"/>
  <c r="DC58" i="3"/>
  <c r="A59" i="3"/>
  <c r="CY59" i="3"/>
  <c r="CZ59" i="3"/>
  <c r="DA59" i="3"/>
  <c r="DB59" i="3"/>
  <c r="L27" i="7"/>
  <c r="DC59" i="3"/>
  <c r="Q27" i="7" s="1"/>
  <c r="A60" i="3"/>
  <c r="CY60" i="3"/>
  <c r="CZ60" i="3"/>
  <c r="DB60" i="3"/>
  <c r="L26" i="7"/>
  <c r="DA60" i="3"/>
  <c r="DC60" i="3"/>
  <c r="Q26" i="7"/>
  <c r="A61" i="3"/>
  <c r="CY61" i="3"/>
  <c r="CZ61" i="3"/>
  <c r="DB61" i="3" s="1"/>
  <c r="L25" i="7" s="1"/>
  <c r="DA61" i="3"/>
  <c r="DC61" i="3"/>
  <c r="Q25" i="7"/>
  <c r="A62" i="3"/>
  <c r="CY62" i="3"/>
  <c r="CZ62" i="3"/>
  <c r="DB62" i="3"/>
  <c r="L24" i="7" s="1"/>
  <c r="DA62" i="3"/>
  <c r="DC62" i="3"/>
  <c r="Q24" i="7" s="1"/>
  <c r="A63" i="3"/>
  <c r="CY63" i="3"/>
  <c r="CZ63" i="3"/>
  <c r="DB63" i="3"/>
  <c r="L23" i="7"/>
  <c r="DA63" i="3"/>
  <c r="DC63" i="3"/>
  <c r="Q23" i="7"/>
  <c r="A64" i="3"/>
  <c r="CY64" i="3"/>
  <c r="CZ64" i="3"/>
  <c r="DB64" i="3" s="1"/>
  <c r="L22" i="7" s="1"/>
  <c r="DA64" i="3"/>
  <c r="DC64" i="3"/>
  <c r="Q22" i="7"/>
  <c r="A65" i="3"/>
  <c r="CY65" i="3"/>
  <c r="CZ65" i="3"/>
  <c r="DB65" i="3" s="1"/>
  <c r="DA65" i="3"/>
  <c r="DC65" i="3"/>
  <c r="A66" i="3"/>
  <c r="CY66" i="3"/>
  <c r="CZ66" i="3"/>
  <c r="DB66" i="3"/>
  <c r="DA66" i="3"/>
  <c r="DC66" i="3"/>
  <c r="A67" i="3"/>
  <c r="CY67" i="3"/>
  <c r="CZ67" i="3"/>
  <c r="DB67" i="3" s="1"/>
  <c r="DA67" i="3"/>
  <c r="DC67" i="3"/>
  <c r="A68" i="3"/>
  <c r="CY68" i="3"/>
  <c r="CZ68" i="3"/>
  <c r="DB68" i="3"/>
  <c r="L21" i="7" s="1"/>
  <c r="DA68" i="3"/>
  <c r="DC68" i="3"/>
  <c r="Q21" i="7" s="1"/>
  <c r="A69" i="3"/>
  <c r="CY69" i="3"/>
  <c r="CZ69" i="3"/>
  <c r="DB69" i="3"/>
  <c r="DA69" i="3"/>
  <c r="DC69" i="3"/>
  <c r="A70" i="3"/>
  <c r="CY70" i="3"/>
  <c r="CZ70" i="3"/>
  <c r="DA70" i="3"/>
  <c r="DB70" i="3"/>
  <c r="DC70" i="3"/>
  <c r="A71" i="3"/>
  <c r="CY71" i="3"/>
  <c r="CZ71" i="3"/>
  <c r="DA71" i="3"/>
  <c r="DB71" i="3"/>
  <c r="DC71" i="3"/>
  <c r="A72" i="3"/>
  <c r="CY72" i="3"/>
  <c r="CZ72" i="3"/>
  <c r="DB72" i="3"/>
  <c r="L31" i="7"/>
  <c r="DA72" i="3"/>
  <c r="DC72" i="3"/>
  <c r="Q31" i="7"/>
  <c r="A73" i="3"/>
  <c r="CY73" i="3"/>
  <c r="CZ73" i="3"/>
  <c r="DB73" i="3" s="1"/>
  <c r="DA73" i="3"/>
  <c r="DC73" i="3"/>
  <c r="A74" i="3"/>
  <c r="CY74" i="3"/>
  <c r="CZ74" i="3"/>
  <c r="DB74" i="3" s="1"/>
  <c r="DA74" i="3"/>
  <c r="DC74" i="3"/>
  <c r="A75" i="3"/>
  <c r="CX75" i="3"/>
  <c r="CY75" i="3"/>
  <c r="CZ75" i="3"/>
  <c r="DB75" i="3" s="1"/>
  <c r="DA75" i="3"/>
  <c r="DC75" i="3"/>
  <c r="A76" i="3"/>
  <c r="CX76" i="3"/>
  <c r="CY76" i="3"/>
  <c r="CZ76" i="3"/>
  <c r="DB76" i="3"/>
  <c r="DA76" i="3"/>
  <c r="DC76" i="3"/>
  <c r="A77" i="3"/>
  <c r="CY77" i="3"/>
  <c r="CZ77" i="3"/>
  <c r="DB77" i="3"/>
  <c r="DA77" i="3"/>
  <c r="DC77" i="3"/>
  <c r="A78" i="3"/>
  <c r="CY78" i="3"/>
  <c r="CZ78" i="3"/>
  <c r="DB78" i="3"/>
  <c r="DA78" i="3"/>
  <c r="DC78" i="3"/>
  <c r="A79" i="3"/>
  <c r="CY79" i="3"/>
  <c r="CZ79" i="3"/>
  <c r="DB79" i="3"/>
  <c r="DA79" i="3"/>
  <c r="DC79" i="3"/>
  <c r="A80" i="3"/>
  <c r="CY80" i="3"/>
  <c r="CZ80" i="3"/>
  <c r="DB80" i="3"/>
  <c r="DA80" i="3"/>
  <c r="DC80" i="3"/>
  <c r="A81" i="3"/>
  <c r="CY81" i="3"/>
  <c r="CZ81" i="3"/>
  <c r="DB81" i="3"/>
  <c r="DA81" i="3"/>
  <c r="DC81" i="3"/>
  <c r="A82" i="3"/>
  <c r="CY82" i="3"/>
  <c r="CZ82" i="3"/>
  <c r="DB82" i="3"/>
  <c r="L36" i="7" s="1"/>
  <c r="DA82" i="3"/>
  <c r="DC82" i="3"/>
  <c r="Q36" i="7" s="1"/>
  <c r="A83" i="3"/>
  <c r="CY83" i="3"/>
  <c r="CZ83" i="3"/>
  <c r="DB83" i="3"/>
  <c r="DA83" i="3"/>
  <c r="DC83" i="3"/>
  <c r="A84" i="3"/>
  <c r="CY84" i="3"/>
  <c r="CZ84" i="3"/>
  <c r="DB84" i="3"/>
  <c r="DA84" i="3"/>
  <c r="DC84" i="3"/>
  <c r="A85" i="3"/>
  <c r="CY85" i="3"/>
  <c r="CZ85" i="3"/>
  <c r="DB85" i="3"/>
  <c r="DA85" i="3"/>
  <c r="DC85" i="3"/>
  <c r="A86" i="3"/>
  <c r="CY86" i="3"/>
  <c r="CZ86" i="3"/>
  <c r="DB86" i="3"/>
  <c r="L35" i="7"/>
  <c r="DA86" i="3"/>
  <c r="DC86" i="3"/>
  <c r="Q35" i="7"/>
  <c r="A87" i="3"/>
  <c r="CY87" i="3"/>
  <c r="CZ87" i="3"/>
  <c r="DB87" i="3" s="1"/>
  <c r="L34" i="7" s="1"/>
  <c r="DA87" i="3"/>
  <c r="DC87" i="3"/>
  <c r="Q34" i="7"/>
  <c r="A88" i="3"/>
  <c r="CY88" i="3"/>
  <c r="CZ88" i="3"/>
  <c r="DB88" i="3"/>
  <c r="DA88" i="3"/>
  <c r="DC88" i="3"/>
  <c r="A89" i="3"/>
  <c r="CY89" i="3"/>
  <c r="CZ89" i="3"/>
  <c r="DB89" i="3"/>
  <c r="DA89" i="3"/>
  <c r="DC89" i="3"/>
  <c r="A90" i="3"/>
  <c r="CY90" i="3"/>
  <c r="CZ90" i="3"/>
  <c r="DB90" i="3"/>
  <c r="DA90" i="3"/>
  <c r="DC90" i="3"/>
  <c r="A91" i="3"/>
  <c r="CY91" i="3"/>
  <c r="CZ91" i="3"/>
  <c r="DB91" i="3"/>
  <c r="DA91" i="3"/>
  <c r="DC91" i="3"/>
  <c r="A92" i="3"/>
  <c r="CY92" i="3"/>
  <c r="CZ92" i="3"/>
  <c r="DB92" i="3"/>
  <c r="DA92" i="3"/>
  <c r="DC92" i="3"/>
  <c r="A93" i="3"/>
  <c r="CY93" i="3"/>
  <c r="CZ93" i="3"/>
  <c r="DB93" i="3"/>
  <c r="DA93" i="3"/>
  <c r="DC93" i="3"/>
  <c r="A94" i="3"/>
  <c r="CY94" i="3"/>
  <c r="CZ94" i="3"/>
  <c r="DB94" i="3"/>
  <c r="L43" i="7" s="1"/>
  <c r="DA94" i="3"/>
  <c r="DC94" i="3"/>
  <c r="Q43" i="7" s="1"/>
  <c r="A95" i="3"/>
  <c r="CY95" i="3"/>
  <c r="CZ95" i="3"/>
  <c r="DB95" i="3"/>
  <c r="DA95" i="3"/>
  <c r="DC95" i="3"/>
  <c r="A96" i="3"/>
  <c r="CY96" i="3"/>
  <c r="CZ96" i="3"/>
  <c r="DB96" i="3"/>
  <c r="DA96" i="3"/>
  <c r="DC96" i="3"/>
  <c r="A97" i="3"/>
  <c r="CY97" i="3"/>
  <c r="CZ97" i="3"/>
  <c r="DB97" i="3"/>
  <c r="L48" i="7"/>
  <c r="DA97" i="3"/>
  <c r="DC97" i="3"/>
  <c r="Q48" i="7"/>
  <c r="A98" i="3"/>
  <c r="CY98" i="3"/>
  <c r="CZ98" i="3"/>
  <c r="DB98" i="3" s="1"/>
  <c r="DA98" i="3"/>
  <c r="DC98" i="3"/>
  <c r="A99" i="3"/>
  <c r="CY99" i="3"/>
  <c r="CZ99" i="3"/>
  <c r="DB99" i="3" s="1"/>
  <c r="L47" i="7" s="1"/>
  <c r="DA99" i="3"/>
  <c r="DC99" i="3"/>
  <c r="Q47" i="7"/>
  <c r="A100" i="3"/>
  <c r="CY100" i="3"/>
  <c r="CZ100" i="3"/>
  <c r="DB100" i="3"/>
  <c r="L46" i="7" s="1"/>
  <c r="DA100" i="3"/>
  <c r="DC100" i="3"/>
  <c r="Q46" i="7" s="1"/>
  <c r="A101" i="3"/>
  <c r="CY101" i="3"/>
  <c r="CZ101" i="3"/>
  <c r="DB101" i="3"/>
  <c r="DA101" i="3"/>
  <c r="DC101" i="3"/>
  <c r="A102" i="3"/>
  <c r="CY102" i="3"/>
  <c r="CZ102" i="3"/>
  <c r="DB102" i="3"/>
  <c r="DA102" i="3"/>
  <c r="DC102" i="3"/>
  <c r="A103" i="3"/>
  <c r="CY103" i="3"/>
  <c r="CZ103" i="3"/>
  <c r="DB103" i="3"/>
  <c r="L45" i="7"/>
  <c r="DA103" i="3"/>
  <c r="DC103" i="3"/>
  <c r="Q45" i="7"/>
  <c r="A104" i="3"/>
  <c r="CY104" i="3"/>
  <c r="CZ104" i="3"/>
  <c r="DB104" i="3" s="1"/>
  <c r="DA104" i="3"/>
  <c r="DC104" i="3"/>
  <c r="A105" i="3"/>
  <c r="CY105" i="3"/>
  <c r="CZ105" i="3"/>
  <c r="DB105" i="3" s="1"/>
  <c r="DA105" i="3"/>
  <c r="DC105" i="3"/>
  <c r="A106" i="3"/>
  <c r="CY106" i="3"/>
  <c r="CZ106" i="3"/>
  <c r="DB106" i="3" s="1"/>
  <c r="DA106" i="3"/>
  <c r="DC106" i="3"/>
  <c r="A107" i="3"/>
  <c r="CY107" i="3"/>
  <c r="CZ107" i="3"/>
  <c r="DB107" i="3" s="1"/>
  <c r="L55" i="7" s="1"/>
  <c r="DA107" i="3"/>
  <c r="DC107" i="3"/>
  <c r="Q55" i="7"/>
  <c r="A108" i="3"/>
  <c r="CY108" i="3"/>
  <c r="CZ108" i="3"/>
  <c r="DB108" i="3"/>
  <c r="L54" i="7" s="1"/>
  <c r="DA108" i="3"/>
  <c r="DC108" i="3"/>
  <c r="Q54" i="7" s="1"/>
  <c r="A109" i="3"/>
  <c r="CY109" i="3"/>
  <c r="CZ109" i="3"/>
  <c r="DB109" i="3"/>
  <c r="DA109" i="3"/>
  <c r="DC109" i="3"/>
  <c r="A110" i="3"/>
  <c r="CY110" i="3"/>
  <c r="CZ110" i="3"/>
  <c r="DB110" i="3"/>
  <c r="L53" i="7"/>
  <c r="DA110" i="3"/>
  <c r="DC110" i="3"/>
  <c r="Q53" i="7"/>
  <c r="A111" i="3"/>
  <c r="CY111" i="3"/>
  <c r="CZ111" i="3"/>
  <c r="DB111" i="3" s="1"/>
  <c r="DA111" i="3"/>
  <c r="DC111" i="3"/>
  <c r="A112" i="3"/>
  <c r="CY112" i="3"/>
  <c r="CZ112" i="3"/>
  <c r="DB112" i="3" s="1"/>
  <c r="L52" i="7" s="1"/>
  <c r="DA112" i="3"/>
  <c r="DC112" i="3"/>
  <c r="Q52" i="7"/>
  <c r="A113" i="3"/>
  <c r="CX113" i="3"/>
  <c r="CY113" i="3"/>
  <c r="CZ113" i="3"/>
  <c r="DB113" i="3" s="1"/>
  <c r="DA113" i="3"/>
  <c r="DC113" i="3"/>
  <c r="A114" i="3"/>
  <c r="CX114" i="3"/>
  <c r="CY114" i="3"/>
  <c r="CZ114" i="3"/>
  <c r="DB114" i="3"/>
  <c r="DA114" i="3"/>
  <c r="DC114" i="3"/>
  <c r="A115" i="3"/>
  <c r="CX115" i="3"/>
  <c r="CY115" i="3"/>
  <c r="CZ115" i="3"/>
  <c r="DA115" i="3"/>
  <c r="DB115" i="3"/>
  <c r="L59" i="7" s="1"/>
  <c r="DC115" i="3"/>
  <c r="Q59" i="7" s="1"/>
  <c r="A116" i="3"/>
  <c r="CX116" i="3"/>
  <c r="CY116" i="3"/>
  <c r="CZ116" i="3"/>
  <c r="DB116" i="3"/>
  <c r="DA116" i="3"/>
  <c r="DC116" i="3"/>
  <c r="A117" i="3"/>
  <c r="CY117" i="3"/>
  <c r="CZ117" i="3"/>
  <c r="DB117" i="3"/>
  <c r="DA117" i="3"/>
  <c r="DC117" i="3"/>
  <c r="A118" i="3"/>
  <c r="CY118" i="3"/>
  <c r="CZ118" i="3"/>
  <c r="DB118" i="3" s="1"/>
  <c r="DA118" i="3"/>
  <c r="DC118" i="3"/>
  <c r="A119" i="3"/>
  <c r="CY119" i="3"/>
  <c r="CZ119" i="3"/>
  <c r="DB119" i="3" s="1"/>
  <c r="DA119" i="3"/>
  <c r="DC119" i="3"/>
  <c r="A120" i="3"/>
  <c r="CY120" i="3"/>
  <c r="CZ120" i="3"/>
  <c r="DB120" i="3"/>
  <c r="DA120" i="3"/>
  <c r="DC120" i="3"/>
  <c r="A121" i="3"/>
  <c r="CY121" i="3"/>
  <c r="CZ121" i="3"/>
  <c r="DB121" i="3" s="1"/>
  <c r="DA121" i="3"/>
  <c r="DC121" i="3"/>
  <c r="A122" i="3"/>
  <c r="CY122" i="3"/>
  <c r="CZ122" i="3"/>
  <c r="DB122" i="3"/>
  <c r="DA122" i="3"/>
  <c r="DC122" i="3"/>
  <c r="A123" i="3"/>
  <c r="CY123" i="3"/>
  <c r="CZ123" i="3"/>
  <c r="DB123" i="3"/>
  <c r="L63" i="7" s="1"/>
  <c r="DA123" i="3"/>
  <c r="DC123" i="3"/>
  <c r="Q63" i="7" s="1"/>
  <c r="A124" i="3"/>
  <c r="CY124" i="3"/>
  <c r="CZ124" i="3"/>
  <c r="DA124" i="3"/>
  <c r="DB124" i="3"/>
  <c r="DC124" i="3"/>
  <c r="A125" i="3"/>
  <c r="CY125" i="3"/>
  <c r="CZ125" i="3"/>
  <c r="DA125" i="3"/>
  <c r="DB125" i="3"/>
  <c r="DC125" i="3"/>
  <c r="A126" i="3"/>
  <c r="CY126" i="3"/>
  <c r="CZ126" i="3"/>
  <c r="DB126" i="3"/>
  <c r="DA126" i="3"/>
  <c r="DC126" i="3"/>
  <c r="A127" i="3"/>
  <c r="CY127" i="3"/>
  <c r="CZ127" i="3"/>
  <c r="DA127" i="3"/>
  <c r="DB127" i="3"/>
  <c r="DC127" i="3"/>
  <c r="A128" i="3"/>
  <c r="CY128" i="3"/>
  <c r="CZ128" i="3"/>
  <c r="DA128" i="3"/>
  <c r="DB128" i="3"/>
  <c r="DC128" i="3"/>
  <c r="A129" i="3"/>
  <c r="CY129" i="3"/>
  <c r="CZ129" i="3"/>
  <c r="DB129" i="3"/>
  <c r="DA129" i="3"/>
  <c r="DC129" i="3"/>
  <c r="A130" i="3"/>
  <c r="CY130" i="3"/>
  <c r="CZ130" i="3"/>
  <c r="DA130" i="3"/>
  <c r="DB130" i="3"/>
  <c r="DC130" i="3"/>
  <c r="A131" i="3"/>
  <c r="CY131" i="3"/>
  <c r="CZ131" i="3"/>
  <c r="DA131" i="3"/>
  <c r="DB131" i="3"/>
  <c r="DC131" i="3"/>
  <c r="A132" i="3"/>
  <c r="CY132" i="3"/>
  <c r="CZ132" i="3"/>
  <c r="DB132" i="3"/>
  <c r="L65" i="7"/>
  <c r="DA132" i="3"/>
  <c r="DC132" i="3"/>
  <c r="Q65" i="7"/>
  <c r="A133" i="3"/>
  <c r="CY133" i="3"/>
  <c r="CZ133" i="3"/>
  <c r="DB133" i="3" s="1"/>
  <c r="DA133" i="3"/>
  <c r="DC133" i="3"/>
  <c r="A134" i="3"/>
  <c r="CY134" i="3"/>
  <c r="CZ134" i="3"/>
  <c r="DB134" i="3" s="1"/>
  <c r="DA134" i="3"/>
  <c r="DC134" i="3"/>
  <c r="A135" i="3"/>
  <c r="CY135" i="3"/>
  <c r="CZ135" i="3"/>
  <c r="DB135" i="3" s="1"/>
  <c r="DA135" i="3"/>
  <c r="DC135" i="3"/>
  <c r="A136" i="3"/>
  <c r="CY136" i="3"/>
  <c r="CZ136" i="3"/>
  <c r="DB136" i="3" s="1"/>
  <c r="DA136" i="3"/>
  <c r="DC136" i="3"/>
  <c r="A137" i="3"/>
  <c r="CY137" i="3"/>
  <c r="CZ137" i="3"/>
  <c r="DB137" i="3" s="1"/>
  <c r="DA137" i="3"/>
  <c r="DC137" i="3"/>
  <c r="A138" i="3"/>
  <c r="CY138" i="3"/>
  <c r="CZ138" i="3"/>
  <c r="DB138" i="3" s="1"/>
  <c r="DA138" i="3"/>
  <c r="DC138" i="3"/>
  <c r="A139" i="3"/>
  <c r="CY139" i="3"/>
  <c r="CZ139" i="3"/>
  <c r="DB139" i="3" s="1"/>
  <c r="DA139" i="3"/>
  <c r="DC139" i="3"/>
  <c r="A140" i="3"/>
  <c r="CY140" i="3"/>
  <c r="CZ140" i="3"/>
  <c r="DB140" i="3" s="1"/>
  <c r="DA140" i="3"/>
  <c r="DC140" i="3"/>
  <c r="A141" i="3"/>
  <c r="CY141" i="3"/>
  <c r="CZ141" i="3"/>
  <c r="DB141" i="3" s="1"/>
  <c r="DA141" i="3"/>
  <c r="DC141" i="3"/>
  <c r="A142" i="3"/>
  <c r="CY142" i="3"/>
  <c r="CZ142" i="3"/>
  <c r="DB142" i="3" s="1"/>
  <c r="DA142" i="3"/>
  <c r="DC142" i="3"/>
  <c r="A143" i="3"/>
  <c r="CY143" i="3"/>
  <c r="CZ143" i="3"/>
  <c r="DB143" i="3" s="1"/>
  <c r="L67" i="7" s="1"/>
  <c r="DA143" i="3"/>
  <c r="DC143" i="3"/>
  <c r="Q67" i="7"/>
  <c r="A144" i="3"/>
  <c r="CY144" i="3"/>
  <c r="CZ144" i="3"/>
  <c r="DB144" i="3"/>
  <c r="DA144" i="3"/>
  <c r="DC144" i="3"/>
  <c r="A145" i="3"/>
  <c r="CY145" i="3"/>
  <c r="CZ145" i="3"/>
  <c r="DB145" i="3" s="1"/>
  <c r="DA145" i="3"/>
  <c r="DC145" i="3"/>
  <c r="A146" i="3"/>
  <c r="CY146" i="3"/>
  <c r="CZ146" i="3"/>
  <c r="DB146" i="3" s="1"/>
  <c r="DA146" i="3"/>
  <c r="DC146" i="3"/>
  <c r="A147" i="3"/>
  <c r="CY147" i="3"/>
  <c r="CZ147" i="3"/>
  <c r="DB147" i="3"/>
  <c r="DA147" i="3"/>
  <c r="DC147" i="3"/>
  <c r="A148" i="3"/>
  <c r="CY148" i="3"/>
  <c r="CZ148" i="3"/>
  <c r="DB148" i="3" s="1"/>
  <c r="DA148" i="3"/>
  <c r="DC148" i="3"/>
  <c r="A149" i="3"/>
  <c r="CY149" i="3"/>
  <c r="CZ149" i="3"/>
  <c r="DB149" i="3" s="1"/>
  <c r="DA149" i="3"/>
  <c r="DC149" i="3"/>
  <c r="A150" i="3"/>
  <c r="CY150" i="3"/>
  <c r="CZ150" i="3"/>
  <c r="DB150" i="3"/>
  <c r="DA150" i="3"/>
  <c r="DC150" i="3"/>
  <c r="A151" i="3"/>
  <c r="CY151" i="3"/>
  <c r="CZ151" i="3"/>
  <c r="DB151" i="3"/>
  <c r="DA151" i="3"/>
  <c r="DC151" i="3"/>
  <c r="A152" i="3"/>
  <c r="CY152" i="3"/>
  <c r="CZ152" i="3"/>
  <c r="DB152" i="3" s="1"/>
  <c r="DA152" i="3"/>
  <c r="DC152" i="3"/>
  <c r="A153" i="3"/>
  <c r="CY153" i="3"/>
  <c r="CZ153" i="3"/>
  <c r="DB153" i="3"/>
  <c r="DA153" i="3"/>
  <c r="DC153" i="3"/>
  <c r="A154" i="3"/>
  <c r="CY154" i="3"/>
  <c r="CZ154" i="3"/>
  <c r="DB154" i="3" s="1"/>
  <c r="DA154" i="3"/>
  <c r="DC154" i="3"/>
  <c r="A155" i="3"/>
  <c r="CY155" i="3"/>
  <c r="CZ155" i="3"/>
  <c r="DB155" i="3" s="1"/>
  <c r="L70" i="7" s="1"/>
  <c r="DA155" i="3"/>
  <c r="DC155" i="3"/>
  <c r="Q70" i="7" s="1"/>
  <c r="A156" i="3"/>
  <c r="CY156" i="3"/>
  <c r="CZ156" i="3"/>
  <c r="DB156" i="3"/>
  <c r="DA156" i="3"/>
  <c r="DC156" i="3"/>
  <c r="A157" i="3"/>
  <c r="CY157" i="3"/>
  <c r="CZ157" i="3"/>
  <c r="DA157" i="3"/>
  <c r="DB157" i="3"/>
  <c r="DC157" i="3"/>
  <c r="A158" i="3"/>
  <c r="CY158" i="3"/>
  <c r="CZ158" i="3"/>
  <c r="DA158" i="3"/>
  <c r="DB158" i="3"/>
  <c r="DC158" i="3"/>
  <c r="A159" i="3"/>
  <c r="CY159" i="3"/>
  <c r="CZ159" i="3"/>
  <c r="DB159" i="3"/>
  <c r="DA159" i="3"/>
  <c r="DC159" i="3"/>
  <c r="A160" i="3"/>
  <c r="CY160" i="3"/>
  <c r="CZ160" i="3"/>
  <c r="DA160" i="3"/>
  <c r="DB160" i="3"/>
  <c r="DC160" i="3"/>
  <c r="A161" i="3"/>
  <c r="CY161" i="3"/>
  <c r="CZ161" i="3"/>
  <c r="DA161" i="3"/>
  <c r="DB161" i="3"/>
  <c r="DC161" i="3"/>
  <c r="A162" i="3"/>
  <c r="CY162" i="3"/>
  <c r="CZ162" i="3"/>
  <c r="DB162" i="3"/>
  <c r="DA162" i="3"/>
  <c r="DC162" i="3"/>
  <c r="A163" i="3"/>
  <c r="CY163" i="3"/>
  <c r="CZ163" i="3"/>
  <c r="DA163" i="3"/>
  <c r="DB163" i="3"/>
  <c r="DC163" i="3"/>
  <c r="A164" i="3"/>
  <c r="CY164" i="3"/>
  <c r="CZ164" i="3"/>
  <c r="DA164" i="3"/>
  <c r="DB164" i="3"/>
  <c r="DC164" i="3"/>
  <c r="A165" i="3"/>
  <c r="CY165" i="3"/>
  <c r="CZ165" i="3"/>
  <c r="DB165" i="3"/>
  <c r="DA165" i="3"/>
  <c r="DC165" i="3"/>
  <c r="A166" i="3"/>
  <c r="CY166" i="3"/>
  <c r="CZ166" i="3"/>
  <c r="DA166" i="3"/>
  <c r="DB166" i="3"/>
  <c r="DC166" i="3"/>
  <c r="A167" i="3"/>
  <c r="CY167" i="3"/>
  <c r="CZ167" i="3"/>
  <c r="DA167" i="3"/>
  <c r="DB167" i="3"/>
  <c r="DC167" i="3"/>
  <c r="A168" i="3"/>
  <c r="CY168" i="3"/>
  <c r="CZ168" i="3"/>
  <c r="DB168" i="3"/>
  <c r="DA168" i="3"/>
  <c r="DC168" i="3"/>
  <c r="A169" i="3"/>
  <c r="CY169" i="3"/>
  <c r="CZ169" i="3"/>
  <c r="DB169" i="3"/>
  <c r="DA169" i="3"/>
  <c r="DC169" i="3"/>
  <c r="A170" i="3"/>
  <c r="CY170" i="3"/>
  <c r="CZ170" i="3"/>
  <c r="DA170" i="3"/>
  <c r="DB170" i="3"/>
  <c r="L73" i="7" s="1"/>
  <c r="DC170" i="3"/>
  <c r="Q73" i="7"/>
  <c r="A171" i="3"/>
  <c r="CY171" i="3"/>
  <c r="CZ171" i="3"/>
  <c r="DB171" i="3" s="1"/>
  <c r="DA171" i="3"/>
  <c r="DC171" i="3"/>
  <c r="A172" i="3"/>
  <c r="CY172" i="3"/>
  <c r="CZ172" i="3"/>
  <c r="DB172" i="3" s="1"/>
  <c r="DA172" i="3"/>
  <c r="DC172" i="3"/>
  <c r="A173" i="3"/>
  <c r="CY173" i="3"/>
  <c r="CZ173" i="3"/>
  <c r="DB173" i="3" s="1"/>
  <c r="DA173" i="3"/>
  <c r="DC173" i="3"/>
  <c r="A174" i="3"/>
  <c r="CY174" i="3"/>
  <c r="CZ174" i="3"/>
  <c r="DB174" i="3" s="1"/>
  <c r="DA174" i="3"/>
  <c r="DC174" i="3"/>
  <c r="A175" i="3"/>
  <c r="CY175" i="3"/>
  <c r="CZ175" i="3"/>
  <c r="DB175" i="3" s="1"/>
  <c r="DA175" i="3"/>
  <c r="DC175" i="3"/>
  <c r="A176" i="3"/>
  <c r="CX176" i="3"/>
  <c r="CY176" i="3"/>
  <c r="CZ176" i="3"/>
  <c r="DB176" i="3" s="1"/>
  <c r="DA176" i="3"/>
  <c r="DC176" i="3"/>
  <c r="A177" i="3"/>
  <c r="CX177" i="3"/>
  <c r="CY177" i="3"/>
  <c r="CZ177" i="3"/>
  <c r="DB177" i="3"/>
  <c r="DA177" i="3"/>
  <c r="DC177" i="3"/>
  <c r="A178" i="3"/>
  <c r="CY178" i="3"/>
  <c r="CZ178" i="3"/>
  <c r="DB178" i="3"/>
  <c r="DA178" i="3"/>
  <c r="DC178" i="3"/>
  <c r="A179" i="3"/>
  <c r="CY179" i="3"/>
  <c r="CZ179" i="3"/>
  <c r="DB179" i="3"/>
  <c r="DA179" i="3"/>
  <c r="DC179" i="3"/>
  <c r="A180" i="3"/>
  <c r="CY180" i="3"/>
  <c r="CZ180" i="3"/>
  <c r="DB180" i="3"/>
  <c r="DA180" i="3"/>
  <c r="DC180" i="3"/>
  <c r="A181" i="3"/>
  <c r="CY181" i="3"/>
  <c r="CZ181" i="3"/>
  <c r="DB181" i="3"/>
  <c r="DA181" i="3"/>
  <c r="DC181" i="3"/>
  <c r="A182" i="3"/>
  <c r="CY182" i="3"/>
  <c r="CZ182" i="3"/>
  <c r="DB182" i="3"/>
  <c r="L81" i="7" s="1"/>
  <c r="DA182" i="3"/>
  <c r="DC182" i="3"/>
  <c r="Q81" i="7" s="1"/>
  <c r="A183" i="3"/>
  <c r="CY183" i="3"/>
  <c r="CZ183" i="3"/>
  <c r="DB183" i="3"/>
  <c r="L80" i="7"/>
  <c r="DA183" i="3"/>
  <c r="DC183" i="3"/>
  <c r="Q80" i="7"/>
  <c r="A184" i="3"/>
  <c r="CY184" i="3"/>
  <c r="CZ184" i="3"/>
  <c r="DB184" i="3" s="1"/>
  <c r="L79" i="7" s="1"/>
  <c r="DA184" i="3"/>
  <c r="DC184" i="3"/>
  <c r="Q79" i="7"/>
  <c r="A185" i="3"/>
  <c r="CY185" i="3"/>
  <c r="CZ185" i="3"/>
  <c r="DB185" i="3"/>
  <c r="L78" i="7" s="1"/>
  <c r="DA185" i="3"/>
  <c r="DC185" i="3"/>
  <c r="Q78" i="7"/>
  <c r="A186" i="3"/>
  <c r="CY186" i="3"/>
  <c r="CZ186" i="3"/>
  <c r="DB186" i="3"/>
  <c r="DA186" i="3"/>
  <c r="DC186" i="3"/>
  <c r="A187" i="3"/>
  <c r="CY187" i="3"/>
  <c r="CZ187" i="3"/>
  <c r="DB187" i="3"/>
  <c r="DA187" i="3"/>
  <c r="DC187" i="3"/>
  <c r="A188" i="3"/>
  <c r="CY188" i="3"/>
  <c r="CZ188" i="3"/>
  <c r="DB188" i="3"/>
  <c r="DA188" i="3"/>
  <c r="DC188" i="3"/>
  <c r="A189" i="3"/>
  <c r="CY189" i="3"/>
  <c r="CZ189" i="3"/>
  <c r="DB189" i="3"/>
  <c r="DA189" i="3"/>
  <c r="DC189" i="3"/>
  <c r="A190" i="3"/>
  <c r="CY190" i="3"/>
  <c r="CZ190" i="3"/>
  <c r="DB190" i="3"/>
  <c r="DA190" i="3"/>
  <c r="DC190" i="3"/>
  <c r="A191" i="3"/>
  <c r="CY191" i="3"/>
  <c r="CZ191" i="3"/>
  <c r="DB191" i="3"/>
  <c r="DA191" i="3"/>
  <c r="DC191" i="3"/>
  <c r="A192" i="3"/>
  <c r="CY192" i="3"/>
  <c r="CZ192" i="3"/>
  <c r="DB192" i="3"/>
  <c r="DA192" i="3"/>
  <c r="DC192" i="3"/>
  <c r="A193" i="3"/>
  <c r="CY193" i="3"/>
  <c r="CZ193" i="3"/>
  <c r="DB193" i="3"/>
  <c r="DA193" i="3"/>
  <c r="DC193" i="3"/>
  <c r="A194" i="3"/>
  <c r="CY194" i="3"/>
  <c r="CZ194" i="3"/>
  <c r="DB194" i="3"/>
  <c r="DA194" i="3"/>
  <c r="DC194" i="3"/>
  <c r="A195" i="3"/>
  <c r="CX195" i="3"/>
  <c r="CY195" i="3"/>
  <c r="CZ195" i="3"/>
  <c r="DB195" i="3"/>
  <c r="DA195" i="3"/>
  <c r="DC195" i="3"/>
  <c r="A196" i="3"/>
  <c r="CY196" i="3"/>
  <c r="CZ196" i="3"/>
  <c r="DA196" i="3"/>
  <c r="DB196" i="3"/>
  <c r="DC196" i="3"/>
  <c r="A197" i="3"/>
  <c r="CY197" i="3"/>
  <c r="CZ197" i="3"/>
  <c r="DA197" i="3"/>
  <c r="DB197" i="3"/>
  <c r="DC197" i="3"/>
  <c r="A198" i="3"/>
  <c r="CY198" i="3"/>
  <c r="CZ198" i="3"/>
  <c r="DB198" i="3"/>
  <c r="DA198" i="3"/>
  <c r="DC198" i="3"/>
  <c r="A199" i="3"/>
  <c r="CX199" i="3"/>
  <c r="CY199" i="3"/>
  <c r="CZ199" i="3"/>
  <c r="DB199" i="3"/>
  <c r="DA199" i="3"/>
  <c r="DC199" i="3"/>
  <c r="A200" i="3"/>
  <c r="CX200" i="3"/>
  <c r="CY200" i="3"/>
  <c r="CZ200" i="3"/>
  <c r="DB200" i="3" s="1"/>
  <c r="DA200" i="3"/>
  <c r="DC200" i="3"/>
  <c r="A201" i="3"/>
  <c r="CX201" i="3"/>
  <c r="CY201" i="3"/>
  <c r="CZ201" i="3"/>
  <c r="DB201" i="3"/>
  <c r="DA201" i="3"/>
  <c r="DC201" i="3"/>
  <c r="A202" i="3"/>
  <c r="CX202" i="3"/>
  <c r="CY202" i="3"/>
  <c r="CZ202" i="3"/>
  <c r="DB202" i="3" s="1"/>
  <c r="DA202" i="3"/>
  <c r="DC202" i="3"/>
  <c r="A203" i="3"/>
  <c r="CX203" i="3"/>
  <c r="CY203" i="3"/>
  <c r="CZ203" i="3"/>
  <c r="DB203" i="3"/>
  <c r="DA203" i="3"/>
  <c r="DC203" i="3"/>
  <c r="A204" i="3"/>
  <c r="CX204" i="3"/>
  <c r="CY204" i="3"/>
  <c r="CZ204" i="3"/>
  <c r="DB204" i="3" s="1"/>
  <c r="DA204" i="3"/>
  <c r="DC204" i="3"/>
  <c r="A205" i="3"/>
  <c r="CX205" i="3"/>
  <c r="CY205" i="3"/>
  <c r="CZ205" i="3"/>
  <c r="DB205" i="3"/>
  <c r="L84" i="7" s="1"/>
  <c r="DA205" i="3"/>
  <c r="DC205" i="3"/>
  <c r="Q84" i="7"/>
  <c r="A206" i="3"/>
  <c r="CX206" i="3"/>
  <c r="CY206" i="3"/>
  <c r="CZ206" i="3"/>
  <c r="DB206" i="3" s="1"/>
  <c r="DA206" i="3"/>
  <c r="L83" i="7"/>
  <c r="DC206" i="3"/>
  <c r="Q83" i="7" s="1"/>
  <c r="A207" i="3"/>
  <c r="CX207" i="3"/>
  <c r="CY207" i="3"/>
  <c r="CZ207" i="3"/>
  <c r="DB207" i="3"/>
  <c r="DA207" i="3"/>
  <c r="DC207" i="3"/>
  <c r="A208" i="3"/>
  <c r="CX208" i="3"/>
  <c r="CY208" i="3"/>
  <c r="CZ208" i="3"/>
  <c r="DB208" i="3" s="1"/>
  <c r="DA208" i="3"/>
  <c r="DC208" i="3"/>
  <c r="A209" i="3"/>
  <c r="CY209" i="3"/>
  <c r="CZ209" i="3"/>
  <c r="DB209" i="3" s="1"/>
  <c r="DA209" i="3"/>
  <c r="DC209" i="3"/>
  <c r="A210" i="3"/>
  <c r="CY210" i="3"/>
  <c r="CZ210" i="3"/>
  <c r="DB210" i="3" s="1"/>
  <c r="DA210" i="3"/>
  <c r="DC210" i="3"/>
  <c r="A211" i="3"/>
  <c r="CY211" i="3"/>
  <c r="CZ211" i="3"/>
  <c r="DB211" i="3" s="1"/>
  <c r="DA211" i="3"/>
  <c r="DC211" i="3"/>
  <c r="A212" i="3"/>
  <c r="CY212" i="3"/>
  <c r="CZ212" i="3"/>
  <c r="DB212" i="3" s="1"/>
  <c r="DA212" i="3"/>
  <c r="DC212" i="3"/>
  <c r="A213" i="3"/>
  <c r="CY213" i="3"/>
  <c r="CZ213" i="3"/>
  <c r="DB213" i="3" s="1"/>
  <c r="DA213" i="3"/>
  <c r="DC213" i="3"/>
  <c r="A214" i="3"/>
  <c r="CY214" i="3"/>
  <c r="CZ214" i="3"/>
  <c r="DB214" i="3" s="1"/>
  <c r="DA214" i="3"/>
  <c r="DC214" i="3"/>
  <c r="A215" i="3"/>
  <c r="CX215" i="3"/>
  <c r="CY215" i="3"/>
  <c r="CZ215" i="3"/>
  <c r="DB215" i="3"/>
  <c r="DA215" i="3"/>
  <c r="DC215" i="3"/>
  <c r="A216" i="3"/>
  <c r="CX216" i="3"/>
  <c r="CY216" i="3"/>
  <c r="CZ216" i="3"/>
  <c r="DB216" i="3" s="1"/>
  <c r="DA216" i="3"/>
  <c r="DC216" i="3"/>
  <c r="A217" i="3"/>
  <c r="CX217" i="3"/>
  <c r="CY217" i="3"/>
  <c r="CZ217" i="3"/>
  <c r="DB217" i="3"/>
  <c r="DA217" i="3"/>
  <c r="DC217" i="3"/>
  <c r="A218" i="3"/>
  <c r="CX218" i="3"/>
  <c r="CY218" i="3"/>
  <c r="CZ218" i="3"/>
  <c r="DB218" i="3" s="1"/>
  <c r="DA218" i="3"/>
  <c r="DC218" i="3"/>
  <c r="A219" i="3"/>
  <c r="CX219" i="3"/>
  <c r="CY219" i="3"/>
  <c r="CZ219" i="3"/>
  <c r="DB219" i="3" s="1"/>
  <c r="L86" i="7" s="1"/>
  <c r="DA219" i="3"/>
  <c r="DC219" i="3"/>
  <c r="Q86" i="7"/>
  <c r="A220" i="3"/>
  <c r="CX220" i="3"/>
  <c r="CY220" i="3"/>
  <c r="CZ220" i="3"/>
  <c r="DB220" i="3" s="1"/>
  <c r="DA220" i="3"/>
  <c r="DC220" i="3"/>
  <c r="A221" i="3"/>
  <c r="CX221" i="3"/>
  <c r="CY221" i="3"/>
  <c r="CZ221" i="3"/>
  <c r="DB221" i="3"/>
  <c r="DA221" i="3"/>
  <c r="DC221" i="3"/>
  <c r="A222" i="3"/>
  <c r="CX222" i="3"/>
  <c r="CY222" i="3"/>
  <c r="CZ222" i="3"/>
  <c r="DB222" i="3" s="1"/>
  <c r="DA222" i="3"/>
  <c r="DC222" i="3"/>
  <c r="A223" i="3"/>
  <c r="CX223" i="3"/>
  <c r="CY223" i="3"/>
  <c r="CZ223" i="3"/>
  <c r="DB223" i="3"/>
  <c r="DA223" i="3"/>
  <c r="DC223" i="3"/>
  <c r="A224" i="3"/>
  <c r="CX224" i="3"/>
  <c r="CY224" i="3"/>
  <c r="CZ224" i="3"/>
  <c r="DB224" i="3" s="1"/>
  <c r="DA224" i="3"/>
  <c r="DC224" i="3"/>
  <c r="A225" i="3"/>
  <c r="CX225" i="3"/>
  <c r="CY225" i="3"/>
  <c r="CZ225" i="3"/>
  <c r="DB225" i="3"/>
  <c r="L88" i="7" s="1"/>
  <c r="DA225" i="3"/>
  <c r="DC225" i="3"/>
  <c r="Q88" i="7" s="1"/>
  <c r="A226" i="3"/>
  <c r="CX226" i="3"/>
  <c r="CY226" i="3"/>
  <c r="CZ226" i="3"/>
  <c r="DB226" i="3"/>
  <c r="DA226" i="3"/>
  <c r="DC226" i="3"/>
  <c r="A227" i="3"/>
  <c r="CY227" i="3"/>
  <c r="CZ227" i="3"/>
  <c r="DB227" i="3"/>
  <c r="DA227" i="3"/>
  <c r="DC227" i="3"/>
  <c r="A228" i="3"/>
  <c r="CY228" i="3"/>
  <c r="CZ228" i="3"/>
  <c r="DB228" i="3"/>
  <c r="DA228" i="3"/>
  <c r="DC228" i="3"/>
  <c r="A229" i="3"/>
  <c r="CY229" i="3"/>
  <c r="CZ229" i="3"/>
  <c r="DB229" i="3"/>
  <c r="DA229" i="3"/>
  <c r="DC229" i="3"/>
  <c r="A230" i="3"/>
  <c r="CY230" i="3"/>
  <c r="CZ230" i="3"/>
  <c r="DB230" i="3"/>
  <c r="DA230" i="3"/>
  <c r="DC230" i="3"/>
  <c r="A231" i="3"/>
  <c r="CY231" i="3"/>
  <c r="CZ231" i="3"/>
  <c r="DB231" i="3"/>
  <c r="DA231" i="3"/>
  <c r="DC231" i="3"/>
  <c r="A232" i="3"/>
  <c r="CY232" i="3"/>
  <c r="CZ232" i="3"/>
  <c r="DB232" i="3"/>
  <c r="DA232" i="3"/>
  <c r="DC232" i="3"/>
  <c r="A233" i="3"/>
  <c r="CY233" i="3"/>
  <c r="CZ233" i="3"/>
  <c r="DB233" i="3"/>
  <c r="DA233" i="3"/>
  <c r="DC233" i="3"/>
  <c r="A234" i="3"/>
  <c r="CY234" i="3"/>
  <c r="CZ234" i="3"/>
  <c r="DB234" i="3"/>
  <c r="L96" i="7" s="1"/>
  <c r="DA234" i="3"/>
  <c r="DC234" i="3"/>
  <c r="Q96" i="7" s="1"/>
  <c r="A235" i="3"/>
  <c r="CY235" i="3"/>
  <c r="CZ235" i="3"/>
  <c r="DB235" i="3" s="1"/>
  <c r="L95" i="7" s="1"/>
  <c r="DA235" i="3"/>
  <c r="DC235" i="3"/>
  <c r="Q95" i="7" s="1"/>
  <c r="A236" i="3"/>
  <c r="CY236" i="3"/>
  <c r="CZ236" i="3"/>
  <c r="DB236" i="3" s="1"/>
  <c r="L94" i="7"/>
  <c r="DA236" i="3"/>
  <c r="DC236" i="3"/>
  <c r="Q94" i="7" s="1"/>
  <c r="A237" i="3"/>
  <c r="CY237" i="3"/>
  <c r="CZ237" i="3"/>
  <c r="DB237" i="3"/>
  <c r="L93" i="7"/>
  <c r="DA237" i="3"/>
  <c r="DC237" i="3"/>
  <c r="Q93" i="7" s="1"/>
  <c r="A238" i="3"/>
  <c r="CY238" i="3"/>
  <c r="CZ238" i="3"/>
  <c r="DB238" i="3" s="1"/>
  <c r="L92" i="7"/>
  <c r="DA238" i="3"/>
  <c r="DC238" i="3"/>
  <c r="Q92" i="7"/>
  <c r="A239" i="3"/>
  <c r="CY239" i="3"/>
  <c r="CZ239" i="3"/>
  <c r="DB239" i="3" s="1"/>
  <c r="L91" i="7" s="1"/>
  <c r="DA239" i="3"/>
  <c r="DC239" i="3"/>
  <c r="Q91" i="7" s="1"/>
  <c r="A240" i="3"/>
  <c r="CY240" i="3"/>
  <c r="CZ240" i="3"/>
  <c r="DB240" i="3" s="1"/>
  <c r="DA240" i="3"/>
  <c r="DC240" i="3"/>
  <c r="A241" i="3"/>
  <c r="CY241" i="3"/>
  <c r="CZ241" i="3"/>
  <c r="DB241" i="3" s="1"/>
  <c r="DA241" i="3"/>
  <c r="DC241" i="3"/>
  <c r="A242" i="3"/>
  <c r="CY242" i="3"/>
  <c r="CZ242" i="3"/>
  <c r="DB242" i="3" s="1"/>
  <c r="DA242" i="3"/>
  <c r="DC242" i="3"/>
  <c r="A243" i="3"/>
  <c r="CY243" i="3"/>
  <c r="CZ243" i="3"/>
  <c r="DB243" i="3" s="1"/>
  <c r="L90" i="7" s="1"/>
  <c r="DA243" i="3"/>
  <c r="DC243" i="3"/>
  <c r="Q90" i="7" s="1"/>
  <c r="A244" i="3"/>
  <c r="CY244" i="3"/>
  <c r="CZ244" i="3"/>
  <c r="DB244" i="3" s="1"/>
  <c r="DA244" i="3"/>
  <c r="DC244" i="3"/>
  <c r="A245" i="3"/>
  <c r="CY245" i="3"/>
  <c r="CZ245" i="3"/>
  <c r="DB245" i="3" s="1"/>
  <c r="DA245" i="3"/>
  <c r="DC245" i="3"/>
  <c r="A246" i="3"/>
  <c r="CX246" i="3"/>
  <c r="CY246" i="3"/>
  <c r="CZ246" i="3"/>
  <c r="DB246" i="3"/>
  <c r="DA246" i="3"/>
  <c r="DC246" i="3"/>
  <c r="A247" i="3"/>
  <c r="CX247" i="3"/>
  <c r="CY247" i="3"/>
  <c r="CZ247" i="3"/>
  <c r="DA247" i="3"/>
  <c r="DB247" i="3"/>
  <c r="DC247" i="3"/>
  <c r="A248" i="3"/>
  <c r="CY248" i="3"/>
  <c r="CZ248" i="3"/>
  <c r="DA248" i="3"/>
  <c r="DB248" i="3"/>
  <c r="DC248" i="3"/>
  <c r="A249" i="3"/>
  <c r="CY249" i="3"/>
  <c r="CZ249" i="3"/>
  <c r="DB249" i="3" s="1"/>
  <c r="DA249" i="3"/>
  <c r="DC249" i="3"/>
  <c r="A250" i="3"/>
  <c r="CY250" i="3"/>
  <c r="CZ250" i="3"/>
  <c r="DB250" i="3" s="1"/>
  <c r="DA250" i="3"/>
  <c r="DC250" i="3"/>
  <c r="A251" i="3"/>
  <c r="CY251" i="3"/>
  <c r="CZ251" i="3"/>
  <c r="DB251" i="3" s="1"/>
  <c r="DA251" i="3"/>
  <c r="DC251" i="3"/>
  <c r="A252" i="3"/>
  <c r="CY252" i="3"/>
  <c r="CZ252" i="3"/>
  <c r="DB252" i="3" s="1"/>
  <c r="DA252" i="3"/>
  <c r="DC252" i="3"/>
  <c r="A253" i="3"/>
  <c r="CY253" i="3"/>
  <c r="CZ253" i="3"/>
  <c r="DB253" i="3" s="1"/>
  <c r="DA253" i="3"/>
  <c r="DC253" i="3"/>
  <c r="A254" i="3"/>
  <c r="CY254" i="3"/>
  <c r="CZ254" i="3"/>
  <c r="DB254" i="3" s="1"/>
  <c r="L103" i="7" s="1"/>
  <c r="DA254" i="3"/>
  <c r="DC254" i="3"/>
  <c r="Q103" i="7" s="1"/>
  <c r="A255" i="3"/>
  <c r="CY255" i="3"/>
  <c r="CZ255" i="3"/>
  <c r="DB255" i="3"/>
  <c r="L102" i="7"/>
  <c r="DA255" i="3"/>
  <c r="DC255" i="3"/>
  <c r="Q102" i="7" s="1"/>
  <c r="A256" i="3"/>
  <c r="CY256" i="3"/>
  <c r="CZ256" i="3"/>
  <c r="DB256" i="3" s="1"/>
  <c r="DA256" i="3"/>
  <c r="DC256" i="3"/>
  <c r="A257" i="3"/>
  <c r="CY257" i="3"/>
  <c r="CZ257" i="3"/>
  <c r="DB257" i="3" s="1"/>
  <c r="DA257" i="3"/>
  <c r="DC257" i="3"/>
  <c r="A258" i="3"/>
  <c r="CY258" i="3"/>
  <c r="CZ258" i="3"/>
  <c r="DB258" i="3" s="1"/>
  <c r="DA258" i="3"/>
  <c r="DC258" i="3"/>
  <c r="A259" i="3"/>
  <c r="CY259" i="3"/>
  <c r="CZ259" i="3"/>
  <c r="DA259" i="3"/>
  <c r="DB259" i="3"/>
  <c r="DC259" i="3"/>
  <c r="A260" i="3"/>
  <c r="CY260" i="3"/>
  <c r="CZ260" i="3"/>
  <c r="DA260" i="3"/>
  <c r="DB260" i="3"/>
  <c r="L101" i="7" s="1"/>
  <c r="DC260" i="3"/>
  <c r="Q101" i="7" s="1"/>
  <c r="A261" i="3"/>
  <c r="CY261" i="3"/>
  <c r="CZ261" i="3"/>
  <c r="DB261" i="3" s="1"/>
  <c r="DA261" i="3"/>
  <c r="DC261" i="3"/>
  <c r="A262" i="3"/>
  <c r="CY262" i="3"/>
  <c r="CZ262" i="3"/>
  <c r="DA262" i="3"/>
  <c r="DB262" i="3"/>
  <c r="DC262" i="3"/>
  <c r="A263" i="3"/>
  <c r="CY263" i="3"/>
  <c r="CZ263" i="3"/>
  <c r="DB263" i="3" s="1"/>
  <c r="DA263" i="3"/>
  <c r="DC263" i="3"/>
  <c r="A264" i="3"/>
  <c r="CY264" i="3"/>
  <c r="CZ264" i="3"/>
  <c r="DB264" i="3" s="1"/>
  <c r="DA264" i="3"/>
  <c r="DC264" i="3"/>
  <c r="A265" i="3"/>
  <c r="CY265" i="3"/>
  <c r="CZ265" i="3"/>
  <c r="DA265" i="3"/>
  <c r="DB265" i="3"/>
  <c r="DC265" i="3"/>
  <c r="A266" i="3"/>
  <c r="CY266" i="3"/>
  <c r="CZ266" i="3"/>
  <c r="DA266" i="3"/>
  <c r="DB266" i="3"/>
  <c r="DC266" i="3"/>
  <c r="A267" i="3"/>
  <c r="CY267" i="3"/>
  <c r="CZ267" i="3"/>
  <c r="DA267" i="3"/>
  <c r="DB267" i="3"/>
  <c r="DC267" i="3"/>
  <c r="A268" i="3"/>
  <c r="CY268" i="3"/>
  <c r="CZ268" i="3"/>
  <c r="DA268" i="3"/>
  <c r="DB268" i="3"/>
  <c r="L111" i="7"/>
  <c r="DC268" i="3"/>
  <c r="Q111" i="7" s="1"/>
  <c r="A269" i="3"/>
  <c r="CY269" i="3"/>
  <c r="CZ269" i="3"/>
  <c r="DB269" i="3" s="1"/>
  <c r="DA269" i="3"/>
  <c r="DC269" i="3"/>
  <c r="A270" i="3"/>
  <c r="CY270" i="3"/>
  <c r="CZ270" i="3"/>
  <c r="DB270" i="3" s="1"/>
  <c r="DA270" i="3"/>
  <c r="DC270" i="3"/>
  <c r="A271" i="3"/>
  <c r="CY271" i="3"/>
  <c r="CZ271" i="3"/>
  <c r="DB271" i="3" s="1"/>
  <c r="DA271" i="3"/>
  <c r="DC271" i="3"/>
  <c r="A272" i="3"/>
  <c r="CY272" i="3"/>
  <c r="CZ272" i="3"/>
  <c r="DB272" i="3" s="1"/>
  <c r="DA272" i="3"/>
  <c r="DC272" i="3"/>
  <c r="A273" i="3"/>
  <c r="CY273" i="3"/>
  <c r="CZ273" i="3"/>
  <c r="DB273" i="3" s="1"/>
  <c r="DA273" i="3"/>
  <c r="DC273" i="3"/>
  <c r="A274" i="3"/>
  <c r="CY274" i="3"/>
  <c r="CZ274" i="3"/>
  <c r="DB274" i="3" s="1"/>
  <c r="DA274" i="3"/>
  <c r="DC274" i="3"/>
  <c r="A275" i="3"/>
  <c r="CY275" i="3"/>
  <c r="CZ275" i="3"/>
  <c r="DB275" i="3" s="1"/>
  <c r="DA275" i="3"/>
  <c r="DC275" i="3"/>
  <c r="A276" i="3"/>
  <c r="CY276" i="3"/>
  <c r="CZ276" i="3"/>
  <c r="DB276" i="3" s="1"/>
  <c r="L110" i="7" s="1"/>
  <c r="DA276" i="3"/>
  <c r="DC276" i="3"/>
  <c r="Q110" i="7" s="1"/>
  <c r="A277" i="3"/>
  <c r="CY277" i="3"/>
  <c r="CZ277" i="3"/>
  <c r="DA277" i="3"/>
  <c r="DB277" i="3"/>
  <c r="L109" i="7" s="1"/>
  <c r="DC277" i="3"/>
  <c r="Q109" i="7" s="1"/>
  <c r="A278" i="3"/>
  <c r="CY278" i="3"/>
  <c r="CZ278" i="3"/>
  <c r="DB278" i="3" s="1"/>
  <c r="DA278" i="3"/>
  <c r="DC278" i="3"/>
  <c r="A279" i="3"/>
  <c r="CY279" i="3"/>
  <c r="CZ279" i="3"/>
  <c r="DB279" i="3" s="1"/>
  <c r="DA279" i="3"/>
  <c r="DC279" i="3"/>
  <c r="A280" i="3"/>
  <c r="CY280" i="3"/>
  <c r="CZ280" i="3"/>
  <c r="DB280" i="3" s="1"/>
  <c r="DA280" i="3"/>
  <c r="DC280" i="3"/>
  <c r="A281" i="3"/>
  <c r="CY281" i="3"/>
  <c r="CZ281" i="3"/>
  <c r="DB281" i="3" s="1"/>
  <c r="DA281" i="3"/>
  <c r="DC281" i="3"/>
  <c r="A282" i="3"/>
  <c r="CY282" i="3"/>
  <c r="CZ282" i="3"/>
  <c r="DA282" i="3"/>
  <c r="DB282" i="3"/>
  <c r="DC282" i="3"/>
  <c r="A283" i="3"/>
  <c r="CY283" i="3"/>
  <c r="CZ283" i="3"/>
  <c r="DB283" i="3" s="1"/>
  <c r="DA283" i="3"/>
  <c r="DC283" i="3"/>
  <c r="A284" i="3"/>
  <c r="CY284" i="3"/>
  <c r="CZ284" i="3"/>
  <c r="DA284" i="3"/>
  <c r="DB284" i="3"/>
  <c r="DC284" i="3"/>
  <c r="A285" i="3"/>
  <c r="CY285" i="3"/>
  <c r="CZ285" i="3"/>
  <c r="DA285" i="3"/>
  <c r="DB285" i="3"/>
  <c r="DC285" i="3"/>
  <c r="A286" i="3"/>
  <c r="CY286" i="3"/>
  <c r="CZ286" i="3"/>
  <c r="DB286" i="3" s="1"/>
  <c r="L121" i="7"/>
  <c r="DA286" i="3"/>
  <c r="DC286" i="3"/>
  <c r="Q121" i="7"/>
  <c r="A287" i="3"/>
  <c r="CY287" i="3"/>
  <c r="CZ287" i="3"/>
  <c r="DB287" i="3" s="1"/>
  <c r="L120" i="7" s="1"/>
  <c r="DA287" i="3"/>
  <c r="DC287" i="3"/>
  <c r="Q120" i="7" s="1"/>
  <c r="A288" i="3"/>
  <c r="CY288" i="3"/>
  <c r="CZ288" i="3"/>
  <c r="DB288" i="3" s="1"/>
  <c r="L119" i="7" s="1"/>
  <c r="DA288" i="3"/>
  <c r="DC288" i="3"/>
  <c r="Q119" i="7" s="1"/>
  <c r="A289" i="3"/>
  <c r="CY289" i="3"/>
  <c r="CZ289" i="3"/>
  <c r="DB289" i="3" s="1"/>
  <c r="DA289" i="3"/>
  <c r="DC289" i="3"/>
  <c r="A290" i="3"/>
  <c r="CY290" i="3"/>
  <c r="CZ290" i="3"/>
  <c r="DA290" i="3"/>
  <c r="DB290" i="3"/>
  <c r="DC290" i="3"/>
  <c r="A291" i="3"/>
  <c r="CY291" i="3"/>
  <c r="CZ291" i="3"/>
  <c r="DA291" i="3"/>
  <c r="DB291" i="3"/>
  <c r="DC291" i="3"/>
  <c r="A292" i="3"/>
  <c r="CY292" i="3"/>
  <c r="CZ292" i="3"/>
  <c r="DB292" i="3" s="1"/>
  <c r="DA292" i="3"/>
  <c r="DC292" i="3"/>
  <c r="A293" i="3"/>
  <c r="CY293" i="3"/>
  <c r="CZ293" i="3"/>
  <c r="DB293" i="3" s="1"/>
  <c r="DA293" i="3"/>
  <c r="DC293" i="3"/>
  <c r="A294" i="3"/>
  <c r="CY294" i="3"/>
  <c r="CZ294" i="3"/>
  <c r="DA294" i="3"/>
  <c r="DB294" i="3"/>
  <c r="L124" i="7" s="1"/>
  <c r="DC294" i="3"/>
  <c r="Q124" i="7"/>
  <c r="A295" i="3"/>
  <c r="CY295" i="3"/>
  <c r="CZ295" i="3"/>
  <c r="DB295" i="3" s="1"/>
  <c r="DA295" i="3"/>
  <c r="DC295" i="3"/>
  <c r="A296" i="3"/>
  <c r="CY296" i="3"/>
  <c r="CZ296" i="3"/>
  <c r="DB296" i="3" s="1"/>
  <c r="DA296" i="3"/>
  <c r="DC296" i="3"/>
  <c r="A297" i="3"/>
  <c r="CY297" i="3"/>
  <c r="CZ297" i="3"/>
  <c r="DB297" i="3" s="1"/>
  <c r="DA297" i="3"/>
  <c r="DC297" i="3"/>
  <c r="A298" i="3"/>
  <c r="CY298" i="3"/>
  <c r="CZ298" i="3"/>
  <c r="DB298" i="3" s="1"/>
  <c r="DA298" i="3"/>
  <c r="DC298" i="3"/>
  <c r="A299" i="3"/>
  <c r="CX299" i="3"/>
  <c r="CY299" i="3"/>
  <c r="CZ299" i="3"/>
  <c r="DB299" i="3"/>
  <c r="DA299" i="3"/>
  <c r="DC299" i="3"/>
  <c r="A300" i="3"/>
  <c r="CX300" i="3"/>
  <c r="CY300" i="3"/>
  <c r="CZ300" i="3"/>
  <c r="DB300" i="3" s="1"/>
  <c r="DA300" i="3"/>
  <c r="DC300" i="3"/>
  <c r="A301" i="3"/>
  <c r="CY301" i="3"/>
  <c r="CZ301" i="3"/>
  <c r="DB301" i="3"/>
  <c r="DA301" i="3"/>
  <c r="DC301" i="3"/>
  <c r="A302" i="3"/>
  <c r="CY302" i="3"/>
  <c r="CZ302" i="3"/>
  <c r="DB302" i="3" s="1"/>
  <c r="DA302" i="3"/>
  <c r="DC302" i="3"/>
  <c r="A303" i="3"/>
  <c r="CY303" i="3"/>
  <c r="CZ303" i="3"/>
  <c r="DB303" i="3" s="1"/>
  <c r="DA303" i="3"/>
  <c r="DC303" i="3"/>
  <c r="A304" i="3"/>
  <c r="CY304" i="3"/>
  <c r="CZ304" i="3"/>
  <c r="DB304" i="3"/>
  <c r="L128" i="7" s="1"/>
  <c r="DA304" i="3"/>
  <c r="DC304" i="3"/>
  <c r="Q128" i="7" s="1"/>
  <c r="A305" i="3"/>
  <c r="CY305" i="3"/>
  <c r="CZ305" i="3"/>
  <c r="DB305" i="3" s="1"/>
  <c r="DA305" i="3"/>
  <c r="DC305" i="3"/>
  <c r="A306" i="3"/>
  <c r="CY306" i="3"/>
  <c r="CZ306" i="3"/>
  <c r="DA306" i="3"/>
  <c r="DB306" i="3"/>
  <c r="DC306" i="3"/>
  <c r="A307" i="3"/>
  <c r="CY307" i="3"/>
  <c r="CZ307" i="3"/>
  <c r="DB307" i="3" s="1"/>
  <c r="L133" i="7"/>
  <c r="DA307" i="3"/>
  <c r="DC307" i="3"/>
  <c r="Q133" i="7"/>
  <c r="A308" i="3"/>
  <c r="CY308" i="3"/>
  <c r="CZ308" i="3"/>
  <c r="DB308" i="3" s="1"/>
  <c r="DA308" i="3"/>
  <c r="DC308" i="3"/>
  <c r="A309" i="3"/>
  <c r="CY309" i="3"/>
  <c r="CZ309" i="3"/>
  <c r="DB309" i="3" s="1"/>
  <c r="DA309" i="3"/>
  <c r="L132" i="7"/>
  <c r="DC309" i="3"/>
  <c r="Q132" i="7" s="1"/>
  <c r="A310" i="3"/>
  <c r="CY310" i="3"/>
  <c r="CZ310" i="3"/>
  <c r="DB310" i="3"/>
  <c r="L131" i="7" s="1"/>
  <c r="DA310" i="3"/>
  <c r="DC310" i="3"/>
  <c r="Q131" i="7" s="1"/>
  <c r="A311" i="3"/>
  <c r="CY311" i="3"/>
  <c r="CZ311" i="3"/>
  <c r="DB311" i="3" s="1"/>
  <c r="DA311" i="3"/>
  <c r="DC311" i="3"/>
  <c r="A312" i="3"/>
  <c r="CY312" i="3"/>
  <c r="CZ312" i="3"/>
  <c r="DA312" i="3"/>
  <c r="DB312" i="3"/>
  <c r="DC312" i="3"/>
  <c r="A313" i="3"/>
  <c r="CY313" i="3"/>
  <c r="CZ313" i="3"/>
  <c r="DB313" i="3" s="1"/>
  <c r="L130" i="7" s="1"/>
  <c r="DA313" i="3"/>
  <c r="DC313" i="3"/>
  <c r="Q130" i="7"/>
  <c r="A314" i="3"/>
  <c r="CY314" i="3"/>
  <c r="CZ314" i="3"/>
  <c r="DB314" i="3" s="1"/>
  <c r="DA314" i="3"/>
  <c r="DC314" i="3"/>
  <c r="A315" i="3"/>
  <c r="CY315" i="3"/>
  <c r="CZ315" i="3"/>
  <c r="DB315" i="3" s="1"/>
  <c r="DA315" i="3"/>
  <c r="DC315" i="3"/>
  <c r="A316" i="3"/>
  <c r="CY316" i="3"/>
  <c r="CZ316" i="3"/>
  <c r="DB316" i="3" s="1"/>
  <c r="DA316" i="3"/>
  <c r="DC316" i="3"/>
  <c r="A317" i="3"/>
  <c r="CY317" i="3"/>
  <c r="CZ317" i="3"/>
  <c r="DB317" i="3" s="1"/>
  <c r="L140" i="7" s="1"/>
  <c r="DA317" i="3"/>
  <c r="DC317" i="3"/>
  <c r="Q140" i="7" s="1"/>
  <c r="A318" i="3"/>
  <c r="CY318" i="3"/>
  <c r="CZ318" i="3"/>
  <c r="DB318" i="3" s="1"/>
  <c r="L139" i="7" s="1"/>
  <c r="DA318" i="3"/>
  <c r="DC318" i="3"/>
  <c r="Q139" i="7" s="1"/>
  <c r="A319" i="3"/>
  <c r="CY319" i="3"/>
  <c r="CZ319" i="3"/>
  <c r="DB319" i="3" s="1"/>
  <c r="DA319" i="3"/>
  <c r="DC319" i="3"/>
  <c r="A320" i="3"/>
  <c r="CY320" i="3"/>
  <c r="CZ320" i="3"/>
  <c r="DA320" i="3"/>
  <c r="DB320" i="3"/>
  <c r="L138" i="7" s="1"/>
  <c r="DC320" i="3"/>
  <c r="Q138" i="7"/>
  <c r="A321" i="3"/>
  <c r="CY321" i="3"/>
  <c r="CZ321" i="3"/>
  <c r="DB321" i="3" s="1"/>
  <c r="DA321" i="3"/>
  <c r="DC321" i="3"/>
  <c r="A322" i="3"/>
  <c r="CY322" i="3"/>
  <c r="CZ322" i="3"/>
  <c r="DB322" i="3" s="1"/>
  <c r="L137" i="7" s="1"/>
  <c r="DA322" i="3"/>
  <c r="DC322" i="3"/>
  <c r="Q137" i="7" s="1"/>
  <c r="A323" i="3"/>
  <c r="CY323" i="3"/>
  <c r="CZ323" i="3"/>
  <c r="DB323" i="3"/>
  <c r="DA323" i="3"/>
  <c r="DC323" i="3"/>
  <c r="A324" i="3"/>
  <c r="CY324" i="3"/>
  <c r="CZ324" i="3"/>
  <c r="DB324" i="3" s="1"/>
  <c r="DA324" i="3"/>
  <c r="DC324" i="3"/>
  <c r="A325" i="3"/>
  <c r="CY325" i="3"/>
  <c r="CZ325" i="3"/>
  <c r="DB325" i="3"/>
  <c r="DA325" i="3"/>
  <c r="DC325" i="3"/>
  <c r="A326" i="3"/>
  <c r="CY326" i="3"/>
  <c r="CZ326" i="3"/>
  <c r="DB326" i="3" s="1"/>
  <c r="DA326" i="3"/>
  <c r="DC326" i="3"/>
  <c r="A327" i="3"/>
  <c r="CY327" i="3"/>
  <c r="CZ327" i="3"/>
  <c r="DB327" i="3" s="1"/>
  <c r="DA327" i="3"/>
  <c r="DC327" i="3"/>
  <c r="A328" i="3"/>
  <c r="CY328" i="3"/>
  <c r="CZ328" i="3"/>
  <c r="DB328" i="3"/>
  <c r="DA328" i="3"/>
  <c r="DC328" i="3"/>
  <c r="A329" i="3"/>
  <c r="CY329" i="3"/>
  <c r="CZ329" i="3"/>
  <c r="DB329" i="3"/>
  <c r="DA329" i="3"/>
  <c r="DC329" i="3"/>
  <c r="A330" i="3"/>
  <c r="CY330" i="3"/>
  <c r="CZ330" i="3"/>
  <c r="DB330" i="3" s="1"/>
  <c r="DA330" i="3"/>
  <c r="DC330" i="3"/>
  <c r="A331" i="3"/>
  <c r="CY331" i="3"/>
  <c r="CZ331" i="3"/>
  <c r="DB331" i="3"/>
  <c r="DA331" i="3"/>
  <c r="DC331" i="3"/>
  <c r="A332" i="3"/>
  <c r="CY332" i="3"/>
  <c r="CZ332" i="3"/>
  <c r="DB332" i="3" s="1"/>
  <c r="DA332" i="3"/>
  <c r="DC332" i="3"/>
  <c r="A333" i="3"/>
  <c r="CY333" i="3"/>
  <c r="CZ333" i="3"/>
  <c r="DB333" i="3" s="1"/>
  <c r="DA333" i="3"/>
  <c r="DC333" i="3"/>
  <c r="A334" i="3"/>
  <c r="CY334" i="3"/>
  <c r="CZ334" i="3"/>
  <c r="DB334" i="3"/>
  <c r="DA334" i="3"/>
  <c r="DC334" i="3"/>
  <c r="A335" i="3"/>
  <c r="CY335" i="3"/>
  <c r="CZ335" i="3"/>
  <c r="DB335" i="3"/>
  <c r="DA335" i="3"/>
  <c r="DC335" i="3"/>
  <c r="A336" i="3"/>
  <c r="CY336" i="3"/>
  <c r="CZ336" i="3"/>
  <c r="DB336" i="3" s="1"/>
  <c r="DA336" i="3"/>
  <c r="DC336" i="3"/>
  <c r="A337" i="3"/>
  <c r="CY337" i="3"/>
  <c r="CZ337" i="3"/>
  <c r="DB337" i="3"/>
  <c r="DA337" i="3"/>
  <c r="DC337" i="3"/>
  <c r="A338" i="3"/>
  <c r="CY338" i="3"/>
  <c r="CZ338" i="3"/>
  <c r="DB338" i="3" s="1"/>
  <c r="DA338" i="3"/>
  <c r="DC338" i="3"/>
  <c r="A339" i="3"/>
  <c r="CY339" i="3"/>
  <c r="CZ339" i="3"/>
  <c r="DB339" i="3" s="1"/>
  <c r="DA339" i="3"/>
  <c r="DC339" i="3"/>
  <c r="A340" i="3"/>
  <c r="CX340" i="3"/>
  <c r="CY340" i="3"/>
  <c r="CZ340" i="3"/>
  <c r="DB340" i="3" s="1"/>
  <c r="DA340" i="3"/>
  <c r="DC340" i="3"/>
  <c r="A341" i="3"/>
  <c r="CX341" i="3"/>
  <c r="CY341" i="3"/>
  <c r="CZ341" i="3"/>
  <c r="DB341" i="3"/>
  <c r="DA341" i="3"/>
  <c r="DC341" i="3"/>
  <c r="A342" i="3"/>
  <c r="CX342" i="3"/>
  <c r="CY342" i="3"/>
  <c r="CZ342" i="3"/>
  <c r="DB342" i="3"/>
  <c r="DA342" i="3"/>
  <c r="DC342" i="3"/>
  <c r="A343" i="3"/>
  <c r="CX343" i="3"/>
  <c r="CY343" i="3"/>
  <c r="CZ343" i="3"/>
  <c r="DB343" i="3" s="1"/>
  <c r="DA343" i="3"/>
  <c r="DC343" i="3"/>
  <c r="A344" i="3"/>
  <c r="CX344" i="3"/>
  <c r="CY344" i="3"/>
  <c r="CZ344" i="3"/>
  <c r="DB344" i="3"/>
  <c r="L151" i="7"/>
  <c r="DA344" i="3"/>
  <c r="DC344" i="3"/>
  <c r="Q151" i="7"/>
  <c r="A345" i="3"/>
  <c r="CX345" i="3"/>
  <c r="CY345" i="3"/>
  <c r="CZ345" i="3"/>
  <c r="DA345" i="3"/>
  <c r="DB345" i="3"/>
  <c r="DC345" i="3"/>
  <c r="A346" i="3"/>
  <c r="CY346" i="3"/>
  <c r="CZ346" i="3"/>
  <c r="DB346" i="3"/>
  <c r="DA346" i="3"/>
  <c r="DC346" i="3"/>
  <c r="A347" i="3"/>
  <c r="CY347" i="3"/>
  <c r="CZ347" i="3"/>
  <c r="DB347" i="3"/>
  <c r="DA347" i="3"/>
  <c r="DC347" i="3"/>
  <c r="A348" i="3"/>
  <c r="CY348" i="3"/>
  <c r="CZ348" i="3"/>
  <c r="DA348" i="3"/>
  <c r="DB348" i="3"/>
  <c r="DC348" i="3"/>
  <c r="A349" i="3"/>
  <c r="CY349" i="3"/>
  <c r="CZ349" i="3"/>
  <c r="DB349" i="3"/>
  <c r="DA349" i="3"/>
  <c r="DC349" i="3"/>
  <c r="A350" i="3"/>
  <c r="CY350" i="3"/>
  <c r="CZ350" i="3"/>
  <c r="DA350" i="3"/>
  <c r="DB350" i="3"/>
  <c r="DC350" i="3"/>
  <c r="A351" i="3"/>
  <c r="CY351" i="3"/>
  <c r="CZ351" i="3"/>
  <c r="DA351" i="3"/>
  <c r="DB351" i="3"/>
  <c r="DC351" i="3"/>
  <c r="A352" i="3"/>
  <c r="CY352" i="3"/>
  <c r="CZ352" i="3"/>
  <c r="DB352" i="3"/>
  <c r="DA352" i="3"/>
  <c r="DC352" i="3"/>
  <c r="A353" i="3"/>
  <c r="CY353" i="3"/>
  <c r="CZ353" i="3"/>
  <c r="DB353" i="3"/>
  <c r="DA353" i="3"/>
  <c r="DC353" i="3"/>
  <c r="A354" i="3"/>
  <c r="CY354" i="3"/>
  <c r="CZ354" i="3"/>
  <c r="DA354" i="3"/>
  <c r="DB354" i="3"/>
  <c r="DC354" i="3"/>
  <c r="A355" i="3"/>
  <c r="CY355" i="3"/>
  <c r="CZ355" i="3"/>
  <c r="DB355" i="3"/>
  <c r="DA355" i="3"/>
  <c r="DC355" i="3"/>
  <c r="A356" i="3"/>
  <c r="CY356" i="3"/>
  <c r="CZ356" i="3"/>
  <c r="DA356" i="3"/>
  <c r="DB356" i="3"/>
  <c r="L155" i="7" s="1"/>
  <c r="DC356" i="3"/>
  <c r="Q155" i="7"/>
  <c r="A357" i="3"/>
  <c r="CY357" i="3"/>
  <c r="CZ357" i="3"/>
  <c r="DB357" i="3" s="1"/>
  <c r="DA357" i="3"/>
  <c r="DC357" i="3"/>
  <c r="A358" i="3"/>
  <c r="CY358" i="3"/>
  <c r="CZ358" i="3"/>
  <c r="DB358" i="3" s="1"/>
  <c r="DA358" i="3"/>
  <c r="DC358" i="3"/>
  <c r="A359" i="3"/>
  <c r="CY359" i="3"/>
  <c r="CZ359" i="3"/>
  <c r="DB359" i="3" s="1"/>
  <c r="DA359" i="3"/>
  <c r="DC359" i="3"/>
  <c r="A360" i="3"/>
  <c r="CY360" i="3"/>
  <c r="CZ360" i="3"/>
  <c r="DB360" i="3" s="1"/>
  <c r="DA360" i="3"/>
  <c r="DC360" i="3"/>
  <c r="A361" i="3"/>
  <c r="CY361" i="3"/>
  <c r="CZ361" i="3"/>
  <c r="DB361" i="3" s="1"/>
  <c r="DA361" i="3"/>
  <c r="DC361" i="3"/>
  <c r="A362" i="3"/>
  <c r="CY362" i="3"/>
  <c r="CZ362" i="3"/>
  <c r="DB362" i="3" s="1"/>
  <c r="DA362" i="3"/>
  <c r="DC362" i="3"/>
  <c r="A363" i="3"/>
  <c r="CY363" i="3"/>
  <c r="CZ363" i="3"/>
  <c r="DB363" i="3" s="1"/>
  <c r="DA363" i="3"/>
  <c r="DC363" i="3"/>
  <c r="A364" i="3"/>
  <c r="CY364" i="3"/>
  <c r="CZ364" i="3"/>
  <c r="DB364" i="3" s="1"/>
  <c r="DA364" i="3"/>
  <c r="DC364" i="3"/>
  <c r="A365" i="3"/>
  <c r="CY365" i="3"/>
  <c r="CZ365" i="3"/>
  <c r="DB365" i="3" s="1"/>
  <c r="L157" i="7" s="1"/>
  <c r="DA365" i="3"/>
  <c r="DC365" i="3"/>
  <c r="Q157" i="7"/>
  <c r="A366" i="3"/>
  <c r="CY366" i="3"/>
  <c r="CZ366" i="3"/>
  <c r="DB366" i="3" s="1"/>
  <c r="DA366" i="3"/>
  <c r="DC366" i="3"/>
  <c r="A367" i="3"/>
  <c r="CY367" i="3"/>
  <c r="CZ367" i="3"/>
  <c r="DB367" i="3"/>
  <c r="DA367" i="3"/>
  <c r="DC367" i="3"/>
  <c r="A368" i="3"/>
  <c r="CY368" i="3"/>
  <c r="CZ368" i="3"/>
  <c r="DB368" i="3" s="1"/>
  <c r="DA368" i="3"/>
  <c r="DC368" i="3"/>
  <c r="A369" i="3"/>
  <c r="CY369" i="3"/>
  <c r="CZ369" i="3"/>
  <c r="DB369" i="3" s="1"/>
  <c r="DA369" i="3"/>
  <c r="DC369" i="3"/>
  <c r="A370" i="3"/>
  <c r="CY370" i="3"/>
  <c r="CZ370" i="3"/>
  <c r="DB370" i="3"/>
  <c r="DA370" i="3"/>
  <c r="DC370" i="3"/>
  <c r="A371" i="3"/>
  <c r="CY371" i="3"/>
  <c r="CZ371" i="3"/>
  <c r="DB371" i="3" s="1"/>
  <c r="DA371" i="3"/>
  <c r="DC371" i="3"/>
  <c r="A372" i="3"/>
  <c r="CY372" i="3"/>
  <c r="CZ372" i="3"/>
  <c r="DB372" i="3" s="1"/>
  <c r="DA372" i="3"/>
  <c r="DC372" i="3"/>
  <c r="A373" i="3"/>
  <c r="CY373" i="3"/>
  <c r="CZ373" i="3"/>
  <c r="DB373" i="3"/>
  <c r="DA373" i="3"/>
  <c r="DC373" i="3"/>
  <c r="A374" i="3"/>
  <c r="CY374" i="3"/>
  <c r="CZ374" i="3"/>
  <c r="DB374" i="3"/>
  <c r="DA374" i="3"/>
  <c r="DC374" i="3"/>
  <c r="A375" i="3"/>
  <c r="CY375" i="3"/>
  <c r="CZ375" i="3"/>
  <c r="DB375" i="3" s="1"/>
  <c r="DA375" i="3"/>
  <c r="DC375" i="3"/>
  <c r="A376" i="3"/>
  <c r="CY376" i="3"/>
  <c r="CZ376" i="3"/>
  <c r="DB376" i="3"/>
  <c r="L159" i="7" s="1"/>
  <c r="DA376" i="3"/>
  <c r="DC376" i="3"/>
  <c r="Q159" i="7" s="1"/>
  <c r="A377" i="3"/>
  <c r="CY377" i="3"/>
  <c r="CZ377" i="3"/>
  <c r="DB377" i="3"/>
  <c r="DA377" i="3"/>
  <c r="DC377" i="3"/>
  <c r="A378" i="3"/>
  <c r="CY378" i="3"/>
  <c r="CZ378" i="3"/>
  <c r="DA378" i="3"/>
  <c r="DB378" i="3"/>
  <c r="DC378" i="3"/>
  <c r="A379" i="3"/>
  <c r="CY379" i="3"/>
  <c r="CZ379" i="3"/>
  <c r="DB379" i="3"/>
  <c r="DA379" i="3"/>
  <c r="DC379" i="3"/>
  <c r="A380" i="3"/>
  <c r="CY380" i="3"/>
  <c r="CZ380" i="3"/>
  <c r="DB380" i="3"/>
  <c r="DA380" i="3"/>
  <c r="DC380" i="3"/>
  <c r="A381" i="3"/>
  <c r="CY381" i="3"/>
  <c r="CZ381" i="3"/>
  <c r="DA381" i="3"/>
  <c r="DB381" i="3"/>
  <c r="DC381" i="3"/>
  <c r="A382" i="3"/>
  <c r="CY382" i="3"/>
  <c r="CZ382" i="3"/>
  <c r="DB382" i="3"/>
  <c r="DA382" i="3"/>
  <c r="DC382" i="3"/>
  <c r="A383" i="3"/>
  <c r="CY383" i="3"/>
  <c r="CZ383" i="3"/>
  <c r="DA383" i="3"/>
  <c r="DB383" i="3"/>
  <c r="DC383" i="3"/>
  <c r="A384" i="3"/>
  <c r="CY384" i="3"/>
  <c r="CZ384" i="3"/>
  <c r="DA384" i="3"/>
  <c r="DB384" i="3"/>
  <c r="DC384" i="3"/>
  <c r="A385" i="3"/>
  <c r="CY385" i="3"/>
  <c r="CZ385" i="3"/>
  <c r="DB385" i="3"/>
  <c r="DA385" i="3"/>
  <c r="DC385" i="3"/>
  <c r="A386" i="3"/>
  <c r="CY386" i="3"/>
  <c r="CZ386" i="3"/>
  <c r="DB386" i="3"/>
  <c r="DA386" i="3"/>
  <c r="DC386" i="3"/>
  <c r="A387" i="3"/>
  <c r="CY387" i="3"/>
  <c r="CZ387" i="3"/>
  <c r="DA387" i="3"/>
  <c r="DB387" i="3"/>
  <c r="DC387" i="3"/>
  <c r="A388" i="3"/>
  <c r="CY388" i="3"/>
  <c r="CZ388" i="3"/>
  <c r="DB388" i="3"/>
  <c r="L162" i="7"/>
  <c r="DA388" i="3"/>
  <c r="DC388" i="3"/>
  <c r="Q162" i="7"/>
  <c r="A389" i="3"/>
  <c r="CY389" i="3"/>
  <c r="CZ389" i="3"/>
  <c r="DB389" i="3" s="1"/>
  <c r="DA389" i="3"/>
  <c r="DC389" i="3"/>
  <c r="A390" i="3"/>
  <c r="CY390" i="3"/>
  <c r="CZ390" i="3"/>
  <c r="DB390" i="3" s="1"/>
  <c r="DA390" i="3"/>
  <c r="DC390" i="3"/>
  <c r="A391" i="3"/>
  <c r="CY391" i="3"/>
  <c r="CZ391" i="3"/>
  <c r="DB391" i="3" s="1"/>
  <c r="DA391" i="3"/>
  <c r="DC391" i="3"/>
  <c r="A392" i="3"/>
  <c r="CY392" i="3"/>
  <c r="CZ392" i="3"/>
  <c r="DB392" i="3" s="1"/>
  <c r="DA392" i="3"/>
  <c r="DC392" i="3"/>
  <c r="A393" i="3"/>
  <c r="CY393" i="3"/>
  <c r="CZ393" i="3"/>
  <c r="DB393" i="3" s="1"/>
  <c r="DA393" i="3"/>
  <c r="DC393" i="3"/>
  <c r="A394" i="3"/>
  <c r="CY394" i="3"/>
  <c r="CZ394" i="3"/>
  <c r="DB394" i="3" s="1"/>
  <c r="DA394" i="3"/>
  <c r="DC394" i="3"/>
  <c r="A395" i="3"/>
  <c r="CY395" i="3"/>
  <c r="CZ395" i="3"/>
  <c r="DB395" i="3" s="1"/>
  <c r="DA395" i="3"/>
  <c r="DC395" i="3"/>
  <c r="A396" i="3"/>
  <c r="CY396" i="3"/>
  <c r="CZ396" i="3"/>
  <c r="DB396" i="3" s="1"/>
  <c r="DA396" i="3"/>
  <c r="DC396" i="3"/>
  <c r="A397" i="3"/>
  <c r="CY397" i="3"/>
  <c r="CZ397" i="3"/>
  <c r="DB397" i="3" s="1"/>
  <c r="DA397" i="3"/>
  <c r="DC397" i="3"/>
  <c r="A398" i="3"/>
  <c r="CY398" i="3"/>
  <c r="CZ398" i="3"/>
  <c r="DB398" i="3" s="1"/>
  <c r="DA398" i="3"/>
  <c r="DC398" i="3"/>
  <c r="A399" i="3"/>
  <c r="CY399" i="3"/>
  <c r="CZ399" i="3"/>
  <c r="DB399" i="3" s="1"/>
  <c r="DA399" i="3"/>
  <c r="DC399" i="3"/>
  <c r="A400" i="3"/>
  <c r="CY400" i="3"/>
  <c r="CZ400" i="3"/>
  <c r="DB400" i="3" s="1"/>
  <c r="DA400" i="3"/>
  <c r="DC400" i="3"/>
  <c r="A401" i="3"/>
  <c r="CY401" i="3"/>
  <c r="CZ401" i="3"/>
  <c r="DB401" i="3" s="1"/>
  <c r="DA401" i="3"/>
  <c r="DC401" i="3"/>
  <c r="A402" i="3"/>
  <c r="CY402" i="3"/>
  <c r="CZ402" i="3"/>
  <c r="DB402" i="3" s="1"/>
  <c r="DA402" i="3"/>
  <c r="DC402" i="3"/>
  <c r="A403" i="3"/>
  <c r="CY403" i="3"/>
  <c r="CZ403" i="3"/>
  <c r="DB403" i="3" s="1"/>
  <c r="L165" i="7" s="1"/>
  <c r="DA403" i="3"/>
  <c r="DC403" i="3"/>
  <c r="Q165" i="7"/>
  <c r="A404" i="3"/>
  <c r="CY404" i="3"/>
  <c r="CZ404" i="3"/>
  <c r="DB404" i="3"/>
  <c r="DA404" i="3"/>
  <c r="DC404" i="3"/>
  <c r="A405" i="3"/>
  <c r="CY405" i="3"/>
  <c r="CZ405" i="3"/>
  <c r="DB405" i="3" s="1"/>
  <c r="DA405" i="3"/>
  <c r="DC405" i="3"/>
  <c r="A406" i="3"/>
  <c r="CY406" i="3"/>
  <c r="CZ406" i="3"/>
  <c r="DB406" i="3"/>
  <c r="DA406" i="3"/>
  <c r="DC406" i="3"/>
  <c r="A407" i="3"/>
  <c r="CY407" i="3"/>
  <c r="CZ407" i="3"/>
  <c r="DB407" i="3"/>
  <c r="DA407" i="3"/>
  <c r="DC407" i="3"/>
  <c r="A408" i="3"/>
  <c r="CY408" i="3"/>
  <c r="CZ408" i="3"/>
  <c r="DB408" i="3" s="1"/>
  <c r="DA408" i="3"/>
  <c r="DC408" i="3"/>
  <c r="A409" i="3"/>
  <c r="CY409" i="3"/>
  <c r="CZ409" i="3"/>
  <c r="DB409" i="3" s="1"/>
  <c r="DA409" i="3"/>
  <c r="DC409" i="3"/>
  <c r="A410" i="3"/>
  <c r="CY410" i="3"/>
  <c r="CZ410" i="3"/>
  <c r="DB410" i="3" s="1"/>
  <c r="DA410" i="3"/>
  <c r="DC410" i="3"/>
  <c r="A411" i="3"/>
  <c r="CY411" i="3"/>
  <c r="CZ411" i="3"/>
  <c r="DB411" i="3"/>
  <c r="DA411" i="3"/>
  <c r="DC411" i="3"/>
  <c r="A412" i="3"/>
  <c r="CY412" i="3"/>
  <c r="CZ412" i="3"/>
  <c r="DB412" i="3"/>
  <c r="DA412" i="3"/>
  <c r="DC412" i="3"/>
  <c r="A413" i="3"/>
  <c r="CY413" i="3"/>
  <c r="CZ413" i="3"/>
  <c r="DB413" i="3" s="1"/>
  <c r="DA413" i="3"/>
  <c r="DC413" i="3"/>
  <c r="A414" i="3"/>
  <c r="CY414" i="3"/>
  <c r="CZ414" i="3"/>
  <c r="DB414" i="3"/>
  <c r="L168" i="7" s="1"/>
  <c r="DA414" i="3"/>
  <c r="DC414" i="3"/>
  <c r="Q168" i="7" s="1"/>
  <c r="A415" i="3"/>
  <c r="CX415" i="3"/>
  <c r="CY415" i="3"/>
  <c r="CZ415" i="3"/>
  <c r="DA415" i="3"/>
  <c r="DB415" i="3"/>
  <c r="DC415" i="3"/>
  <c r="A416" i="3"/>
  <c r="CX416" i="3"/>
  <c r="CY416" i="3"/>
  <c r="CZ416" i="3"/>
  <c r="DB416" i="3" s="1"/>
  <c r="DA416" i="3"/>
  <c r="DC416" i="3"/>
  <c r="A417" i="3"/>
  <c r="CY417" i="3"/>
  <c r="CZ417" i="3"/>
  <c r="DB417" i="3" s="1"/>
  <c r="DA417" i="3"/>
  <c r="DC417" i="3"/>
  <c r="A418" i="3"/>
  <c r="CY418" i="3"/>
  <c r="CZ418" i="3"/>
  <c r="DB418" i="3" s="1"/>
  <c r="DA418" i="3"/>
  <c r="DC418" i="3"/>
  <c r="A419" i="3"/>
  <c r="CY419" i="3"/>
  <c r="CZ419" i="3"/>
  <c r="DB419" i="3" s="1"/>
  <c r="DA419" i="3"/>
  <c r="DC419" i="3"/>
  <c r="A420" i="3"/>
  <c r="CY420" i="3"/>
  <c r="CZ420" i="3"/>
  <c r="DB420" i="3" s="1"/>
  <c r="DA420" i="3"/>
  <c r="DC420" i="3"/>
  <c r="A421" i="3"/>
  <c r="CY421" i="3"/>
  <c r="CZ421" i="3"/>
  <c r="DB421" i="3" s="1"/>
  <c r="L175" i="7" s="1"/>
  <c r="DA421" i="3"/>
  <c r="DC421" i="3"/>
  <c r="Q175" i="7"/>
  <c r="A422" i="3"/>
  <c r="CY422" i="3"/>
  <c r="CZ422" i="3"/>
  <c r="DB422" i="3"/>
  <c r="L174" i="7" s="1"/>
  <c r="DA422" i="3"/>
  <c r="DC422" i="3"/>
  <c r="Q174" i="7" s="1"/>
  <c r="A423" i="3"/>
  <c r="CY423" i="3"/>
  <c r="CZ423" i="3"/>
  <c r="DB423" i="3"/>
  <c r="L173" i="7"/>
  <c r="DA423" i="3"/>
  <c r="DC423" i="3"/>
  <c r="Q173" i="7"/>
  <c r="A424" i="3"/>
  <c r="CY424" i="3"/>
  <c r="CZ424" i="3"/>
  <c r="DB424" i="3" s="1"/>
  <c r="L172" i="7" s="1"/>
  <c r="DA424" i="3"/>
  <c r="DC424" i="3"/>
  <c r="Q172" i="7"/>
  <c r="A425" i="3"/>
  <c r="CY425" i="3"/>
  <c r="CZ425" i="3"/>
  <c r="DB425" i="3"/>
  <c r="DA425" i="3"/>
  <c r="DC425" i="3"/>
  <c r="A426" i="3"/>
  <c r="CY426" i="3"/>
  <c r="CZ426" i="3"/>
  <c r="DB426" i="3"/>
  <c r="DA426" i="3"/>
  <c r="DC426" i="3"/>
  <c r="A427" i="3"/>
  <c r="CY427" i="3"/>
  <c r="CZ427" i="3"/>
  <c r="DB427" i="3"/>
  <c r="DA427" i="3"/>
  <c r="DC427" i="3"/>
  <c r="A428" i="3"/>
  <c r="CY428" i="3"/>
  <c r="CZ428" i="3"/>
  <c r="DB428" i="3"/>
  <c r="DA428" i="3"/>
  <c r="DC428" i="3"/>
  <c r="A429" i="3"/>
  <c r="CY429" i="3"/>
  <c r="CZ429" i="3"/>
  <c r="DB429" i="3"/>
  <c r="DA429" i="3"/>
  <c r="DC429" i="3"/>
  <c r="A430" i="3"/>
  <c r="CY430" i="3"/>
  <c r="CZ430" i="3"/>
  <c r="DB430" i="3"/>
  <c r="DA430" i="3"/>
  <c r="DC430" i="3"/>
  <c r="A431" i="3"/>
  <c r="CY431" i="3"/>
  <c r="CZ431" i="3"/>
  <c r="DB431" i="3"/>
  <c r="DA431" i="3"/>
  <c r="DC431" i="3"/>
  <c r="A432" i="3"/>
  <c r="CY432" i="3"/>
  <c r="CZ432" i="3"/>
  <c r="DB432" i="3"/>
  <c r="DA432" i="3"/>
  <c r="DC432" i="3"/>
  <c r="A433" i="3"/>
  <c r="CY433" i="3"/>
  <c r="CZ433" i="3"/>
  <c r="DB433" i="3"/>
  <c r="DA433" i="3"/>
  <c r="DC433" i="3"/>
  <c r="A434" i="3"/>
  <c r="CX434" i="3"/>
  <c r="CY434" i="3"/>
  <c r="CZ434" i="3"/>
  <c r="DB434" i="3" s="1"/>
  <c r="DA434" i="3"/>
  <c r="DC434" i="3"/>
  <c r="A435" i="3"/>
  <c r="CY435" i="3"/>
  <c r="CZ435" i="3"/>
  <c r="DB435" i="3" s="1"/>
  <c r="DA435" i="3"/>
  <c r="DC435" i="3"/>
  <c r="A436" i="3"/>
  <c r="CY436" i="3"/>
  <c r="CZ436" i="3"/>
  <c r="DB436" i="3" s="1"/>
  <c r="DA436" i="3"/>
  <c r="DC436" i="3"/>
  <c r="A437" i="3"/>
  <c r="CY437" i="3"/>
  <c r="CZ437" i="3"/>
  <c r="DB437" i="3" s="1"/>
  <c r="DA437" i="3"/>
  <c r="DC437" i="3"/>
  <c r="A438" i="3"/>
  <c r="CX438" i="3"/>
  <c r="CY438" i="3"/>
  <c r="CZ438" i="3"/>
  <c r="DB438" i="3"/>
  <c r="DA438" i="3"/>
  <c r="DC438" i="3"/>
  <c r="A439" i="3"/>
  <c r="CX439" i="3"/>
  <c r="CY439" i="3"/>
  <c r="CZ439" i="3"/>
  <c r="DB439" i="3"/>
  <c r="DA439" i="3"/>
  <c r="DC439" i="3"/>
  <c r="A440" i="3"/>
  <c r="CX440" i="3"/>
  <c r="CY440" i="3"/>
  <c r="CZ440" i="3"/>
  <c r="DB440" i="3" s="1"/>
  <c r="DA440" i="3"/>
  <c r="DC440" i="3"/>
  <c r="A441" i="3"/>
  <c r="CX441" i="3"/>
  <c r="CY441" i="3"/>
  <c r="CZ441" i="3"/>
  <c r="DB441" i="3"/>
  <c r="DA441" i="3"/>
  <c r="DC441" i="3"/>
  <c r="A442" i="3"/>
  <c r="CX442" i="3"/>
  <c r="CY442" i="3"/>
  <c r="CZ442" i="3"/>
  <c r="DB442" i="3"/>
  <c r="DA442" i="3"/>
  <c r="DC442" i="3"/>
  <c r="A443" i="3"/>
  <c r="CX443" i="3"/>
  <c r="CY443" i="3"/>
  <c r="CZ443" i="3"/>
  <c r="DB443" i="3" s="1"/>
  <c r="DA443" i="3"/>
  <c r="DC443" i="3"/>
  <c r="A444" i="3"/>
  <c r="CX444" i="3"/>
  <c r="CY444" i="3"/>
  <c r="CZ444" i="3"/>
  <c r="DB444" i="3"/>
  <c r="L178" i="7"/>
  <c r="DA444" i="3"/>
  <c r="DC444" i="3"/>
  <c r="Q178" i="7"/>
  <c r="A445" i="3"/>
  <c r="CX445" i="3"/>
  <c r="CY445" i="3"/>
  <c r="CZ445" i="3"/>
  <c r="DB445" i="3"/>
  <c r="L177" i="7"/>
  <c r="DA445" i="3"/>
  <c r="DC445" i="3"/>
  <c r="Q177" i="7"/>
  <c r="A446" i="3"/>
  <c r="CX446" i="3"/>
  <c r="CY446" i="3"/>
  <c r="CZ446" i="3"/>
  <c r="DA446" i="3"/>
  <c r="DB446" i="3"/>
  <c r="DC446" i="3"/>
  <c r="A447" i="3"/>
  <c r="CX447" i="3"/>
  <c r="CY447" i="3"/>
  <c r="CZ447" i="3"/>
  <c r="DB447" i="3"/>
  <c r="DA447" i="3"/>
  <c r="DC447" i="3"/>
  <c r="A448" i="3"/>
  <c r="CY448" i="3"/>
  <c r="CZ448" i="3"/>
  <c r="DB448" i="3"/>
  <c r="DA448" i="3"/>
  <c r="DC448" i="3"/>
  <c r="A449" i="3"/>
  <c r="CY449" i="3"/>
  <c r="CZ449" i="3"/>
  <c r="DB449" i="3" s="1"/>
  <c r="DA449" i="3"/>
  <c r="DC449" i="3"/>
  <c r="A450" i="3"/>
  <c r="CY450" i="3"/>
  <c r="CZ450" i="3"/>
  <c r="DB450" i="3"/>
  <c r="DA450" i="3"/>
  <c r="DC450" i="3"/>
  <c r="A451" i="3"/>
  <c r="CY451" i="3"/>
  <c r="CZ451" i="3"/>
  <c r="DB451" i="3" s="1"/>
  <c r="DA451" i="3"/>
  <c r="DC451" i="3"/>
  <c r="A452" i="3"/>
  <c r="CY452" i="3"/>
  <c r="CZ452" i="3"/>
  <c r="DB452" i="3" s="1"/>
  <c r="DA452" i="3"/>
  <c r="DC452" i="3"/>
  <c r="A453" i="3"/>
  <c r="CY453" i="3"/>
  <c r="CZ453" i="3"/>
  <c r="DB453" i="3"/>
  <c r="DA453" i="3"/>
  <c r="DC453" i="3"/>
  <c r="A454" i="3"/>
  <c r="CX454" i="3"/>
  <c r="CY454" i="3"/>
  <c r="CZ454" i="3"/>
  <c r="DB454" i="3" s="1"/>
  <c r="DA454" i="3"/>
  <c r="DC454" i="3"/>
  <c r="A455" i="3"/>
  <c r="CX455" i="3"/>
  <c r="CY455" i="3"/>
  <c r="CZ455" i="3"/>
  <c r="DB455" i="3"/>
  <c r="DA455" i="3"/>
  <c r="DC455" i="3"/>
  <c r="A456" i="3"/>
  <c r="CX456" i="3"/>
  <c r="CY456" i="3"/>
  <c r="CZ456" i="3"/>
  <c r="DB456" i="3"/>
  <c r="DA456" i="3"/>
  <c r="DC456" i="3"/>
  <c r="A457" i="3"/>
  <c r="CX457" i="3"/>
  <c r="CY457" i="3"/>
  <c r="CZ457" i="3"/>
  <c r="DB457" i="3" s="1"/>
  <c r="DA457" i="3"/>
  <c r="DC457" i="3"/>
  <c r="A458" i="3"/>
  <c r="CX458" i="3"/>
  <c r="CY458" i="3"/>
  <c r="CZ458" i="3"/>
  <c r="DA458" i="3"/>
  <c r="DB458" i="3"/>
  <c r="L180" i="7" s="1"/>
  <c r="DC458" i="3"/>
  <c r="Q180" i="7"/>
  <c r="A459" i="3"/>
  <c r="CX459" i="3"/>
  <c r="CY459" i="3"/>
  <c r="CZ459" i="3"/>
  <c r="DB459" i="3"/>
  <c r="DA459" i="3"/>
  <c r="DC459" i="3"/>
  <c r="A460" i="3"/>
  <c r="CX460" i="3"/>
  <c r="CY460" i="3"/>
  <c r="CZ460" i="3"/>
  <c r="DB460" i="3"/>
  <c r="DA460" i="3"/>
  <c r="DC460" i="3"/>
  <c r="A461" i="3"/>
  <c r="CX461" i="3"/>
  <c r="CY461" i="3"/>
  <c r="CZ461" i="3"/>
  <c r="DB461" i="3" s="1"/>
  <c r="DA461" i="3"/>
  <c r="DC461" i="3"/>
  <c r="A462" i="3"/>
  <c r="CX462" i="3"/>
  <c r="CY462" i="3"/>
  <c r="CZ462" i="3"/>
  <c r="DB462" i="3"/>
  <c r="DA462" i="3"/>
  <c r="DC462" i="3"/>
  <c r="A463" i="3"/>
  <c r="CX463" i="3"/>
  <c r="CY463" i="3"/>
  <c r="CZ463" i="3"/>
  <c r="DB463" i="3"/>
  <c r="DA463" i="3"/>
  <c r="DC463" i="3"/>
  <c r="A464" i="3"/>
  <c r="CX464" i="3"/>
  <c r="CY464" i="3"/>
  <c r="CZ464" i="3"/>
  <c r="DB464" i="3" s="1"/>
  <c r="L182" i="7" s="1"/>
  <c r="DA464" i="3"/>
  <c r="DC464" i="3"/>
  <c r="Q182" i="7"/>
  <c r="A465" i="3"/>
  <c r="CX465" i="3"/>
  <c r="CY465" i="3"/>
  <c r="CZ465" i="3"/>
  <c r="DB465" i="3" s="1"/>
  <c r="DA465" i="3"/>
  <c r="DC465" i="3"/>
  <c r="A466" i="3"/>
  <c r="CY466" i="3"/>
  <c r="CZ466" i="3"/>
  <c r="DB466" i="3" s="1"/>
  <c r="DA466" i="3"/>
  <c r="DC466" i="3"/>
  <c r="A467" i="3"/>
  <c r="CY467" i="3"/>
  <c r="CZ467" i="3"/>
  <c r="DB467" i="3" s="1"/>
  <c r="DA467" i="3"/>
  <c r="DC467" i="3"/>
  <c r="A468" i="3"/>
  <c r="CY468" i="3"/>
  <c r="CZ468" i="3"/>
  <c r="DB468" i="3" s="1"/>
  <c r="DA468" i="3"/>
  <c r="DC468" i="3"/>
  <c r="A469" i="3"/>
  <c r="CY469" i="3"/>
  <c r="CZ469" i="3"/>
  <c r="DB469" i="3" s="1"/>
  <c r="DA469" i="3"/>
  <c r="DC469" i="3"/>
  <c r="A470" i="3"/>
  <c r="CY470" i="3"/>
  <c r="CZ470" i="3"/>
  <c r="DB470" i="3" s="1"/>
  <c r="DA470" i="3"/>
  <c r="DC470" i="3"/>
  <c r="A471" i="3"/>
  <c r="CY471" i="3"/>
  <c r="CZ471" i="3"/>
  <c r="DB471" i="3" s="1"/>
  <c r="DA471" i="3"/>
  <c r="DC471" i="3"/>
  <c r="A472" i="3"/>
  <c r="CY472" i="3"/>
  <c r="CZ472" i="3"/>
  <c r="DB472" i="3" s="1"/>
  <c r="DA472" i="3"/>
  <c r="DC472" i="3"/>
  <c r="A473" i="3"/>
  <c r="CY473" i="3"/>
  <c r="CZ473" i="3"/>
  <c r="DB473" i="3" s="1"/>
  <c r="L190" i="7" s="1"/>
  <c r="DA473" i="3"/>
  <c r="DC473" i="3"/>
  <c r="Q190" i="7"/>
  <c r="A474" i="3"/>
  <c r="CY474" i="3"/>
  <c r="CZ474" i="3"/>
  <c r="DB474" i="3"/>
  <c r="L189" i="7" s="1"/>
  <c r="DA474" i="3"/>
  <c r="DC474" i="3"/>
  <c r="Q189" i="7" s="1"/>
  <c r="A475" i="3"/>
  <c r="CY475" i="3"/>
  <c r="CZ475" i="3"/>
  <c r="DA475" i="3"/>
  <c r="DB475" i="3"/>
  <c r="L188" i="7" s="1"/>
  <c r="DC475" i="3"/>
  <c r="Q188" i="7"/>
  <c r="A476" i="3"/>
  <c r="CY476" i="3"/>
  <c r="CZ476" i="3"/>
  <c r="DB476" i="3" s="1"/>
  <c r="DA476" i="3"/>
  <c r="L187" i="7"/>
  <c r="DC476" i="3"/>
  <c r="Q187" i="7"/>
  <c r="A477" i="3"/>
  <c r="CY477" i="3"/>
  <c r="CZ477" i="3"/>
  <c r="DB477" i="3"/>
  <c r="L186" i="7" s="1"/>
  <c r="DA477" i="3"/>
  <c r="DC477" i="3"/>
  <c r="Q186" i="7" s="1"/>
  <c r="A478" i="3"/>
  <c r="CY478" i="3"/>
  <c r="CZ478" i="3"/>
  <c r="DB478" i="3"/>
  <c r="L185" i="7"/>
  <c r="DA478" i="3"/>
  <c r="DC478" i="3"/>
  <c r="Q185" i="7"/>
  <c r="A479" i="3"/>
  <c r="CY479" i="3"/>
  <c r="CZ479" i="3"/>
  <c r="DB479" i="3" s="1"/>
  <c r="DA479" i="3"/>
  <c r="DC479" i="3"/>
  <c r="A480" i="3"/>
  <c r="CY480" i="3"/>
  <c r="CZ480" i="3"/>
  <c r="DB480" i="3" s="1"/>
  <c r="DA480" i="3"/>
  <c r="DC480" i="3"/>
  <c r="A481" i="3"/>
  <c r="CY481" i="3"/>
  <c r="CZ481" i="3"/>
  <c r="DB481" i="3" s="1"/>
  <c r="DA481" i="3"/>
  <c r="DC481" i="3"/>
  <c r="A482" i="3"/>
  <c r="CY482" i="3"/>
  <c r="CZ482" i="3"/>
  <c r="DB482" i="3" s="1"/>
  <c r="DA482" i="3"/>
  <c r="L184" i="7"/>
  <c r="DC482" i="3"/>
  <c r="Q184" i="7"/>
  <c r="A483" i="3"/>
  <c r="CY483" i="3"/>
  <c r="CZ483" i="3"/>
  <c r="DB483" i="3"/>
  <c r="DA483" i="3"/>
  <c r="DC483" i="3"/>
  <c r="A484" i="3"/>
  <c r="CY484" i="3"/>
  <c r="CZ484" i="3"/>
  <c r="DB484" i="3"/>
  <c r="DA484" i="3"/>
  <c r="DC484" i="3"/>
  <c r="A485" i="3"/>
  <c r="CX485" i="3"/>
  <c r="CY485" i="3"/>
  <c r="CZ485" i="3"/>
  <c r="DB485" i="3" s="1"/>
  <c r="DA485" i="3"/>
  <c r="DC485" i="3"/>
  <c r="A486" i="3"/>
  <c r="CX486" i="3"/>
  <c r="CY486" i="3"/>
  <c r="CZ486" i="3"/>
  <c r="DB486" i="3"/>
  <c r="DA486" i="3"/>
  <c r="DC486" i="3"/>
  <c r="A487" i="3"/>
  <c r="CY487" i="3"/>
  <c r="CZ487" i="3"/>
  <c r="DB487" i="3"/>
  <c r="DA487" i="3"/>
  <c r="DC487" i="3"/>
  <c r="A488" i="3"/>
  <c r="CY488" i="3"/>
  <c r="CZ488" i="3"/>
  <c r="DB488" i="3"/>
  <c r="DA488" i="3"/>
  <c r="DC488" i="3"/>
  <c r="A489" i="3"/>
  <c r="CY489" i="3"/>
  <c r="CZ489" i="3"/>
  <c r="DB489" i="3"/>
  <c r="DA489" i="3"/>
  <c r="DC489" i="3"/>
  <c r="A490" i="3"/>
  <c r="CY490" i="3"/>
  <c r="CZ490" i="3"/>
  <c r="DB490" i="3"/>
  <c r="DA490" i="3"/>
  <c r="DC490" i="3"/>
  <c r="A491" i="3"/>
  <c r="CY491" i="3"/>
  <c r="CZ491" i="3"/>
  <c r="DB491" i="3"/>
  <c r="DA491" i="3"/>
  <c r="DC491" i="3"/>
  <c r="A492" i="3"/>
  <c r="CY492" i="3"/>
  <c r="CZ492" i="3"/>
  <c r="DB492" i="3"/>
  <c r="DA492" i="3"/>
  <c r="DC492" i="3"/>
  <c r="A493" i="3"/>
  <c r="CY493" i="3"/>
  <c r="CZ493" i="3"/>
  <c r="DB493" i="3"/>
  <c r="L197" i="7"/>
  <c r="DA493" i="3"/>
  <c r="DC493" i="3"/>
  <c r="Q197" i="7"/>
  <c r="A494" i="3"/>
  <c r="CY494" i="3"/>
  <c r="CZ494" i="3"/>
  <c r="DB494" i="3" s="1"/>
  <c r="L196" i="7" s="1"/>
  <c r="DA494" i="3"/>
  <c r="DC494" i="3"/>
  <c r="Q196" i="7"/>
  <c r="A495" i="3"/>
  <c r="CY495" i="3"/>
  <c r="CZ495" i="3"/>
  <c r="DB495" i="3"/>
  <c r="DA495" i="3"/>
  <c r="DC495" i="3"/>
  <c r="A496" i="3"/>
  <c r="CY496" i="3"/>
  <c r="CZ496" i="3"/>
  <c r="DB496" i="3"/>
  <c r="DA496" i="3"/>
  <c r="DC496" i="3"/>
  <c r="A497" i="3"/>
  <c r="CY497" i="3"/>
  <c r="CZ497" i="3"/>
  <c r="DB497" i="3"/>
  <c r="DA497" i="3"/>
  <c r="DC497" i="3"/>
  <c r="A498" i="3"/>
  <c r="CY498" i="3"/>
  <c r="CZ498" i="3"/>
  <c r="DB498" i="3"/>
  <c r="DA498" i="3"/>
  <c r="DC498" i="3"/>
  <c r="A499" i="3"/>
  <c r="CY499" i="3"/>
  <c r="CZ499" i="3"/>
  <c r="DB499" i="3"/>
  <c r="L195" i="7" s="1"/>
  <c r="DA499" i="3"/>
  <c r="DC499" i="3"/>
  <c r="Q195" i="7" s="1"/>
  <c r="A500" i="3"/>
  <c r="CY500" i="3"/>
  <c r="CZ500" i="3"/>
  <c r="DB500" i="3"/>
  <c r="DA500" i="3"/>
  <c r="DC500" i="3"/>
  <c r="A501" i="3"/>
  <c r="CY501" i="3"/>
  <c r="CZ501" i="3"/>
  <c r="DB501" i="3"/>
  <c r="DA501" i="3"/>
  <c r="DC501" i="3"/>
  <c r="A502" i="3"/>
  <c r="CY502" i="3"/>
  <c r="CZ502" i="3"/>
  <c r="DB502" i="3"/>
  <c r="DA502" i="3"/>
  <c r="DC502" i="3"/>
  <c r="A503" i="3"/>
  <c r="CY503" i="3"/>
  <c r="CZ503" i="3"/>
  <c r="DB503" i="3"/>
  <c r="DA503" i="3"/>
  <c r="DC503" i="3"/>
  <c r="A504" i="3"/>
  <c r="CY504" i="3"/>
  <c r="CZ504" i="3"/>
  <c r="DB504" i="3"/>
  <c r="DA504" i="3"/>
  <c r="DC504" i="3"/>
  <c r="A505" i="3"/>
  <c r="CY505" i="3"/>
  <c r="CZ505" i="3"/>
  <c r="DB505" i="3"/>
  <c r="DA505" i="3"/>
  <c r="DC505" i="3"/>
  <c r="A506" i="3"/>
  <c r="CY506" i="3"/>
  <c r="CZ506" i="3"/>
  <c r="DB506" i="3"/>
  <c r="DA506" i="3"/>
  <c r="DC506" i="3"/>
  <c r="A507" i="3"/>
  <c r="CY507" i="3"/>
  <c r="CZ507" i="3"/>
  <c r="DB507" i="3"/>
  <c r="L205" i="7" s="1"/>
  <c r="DA507" i="3"/>
  <c r="DC507" i="3"/>
  <c r="Q205" i="7"/>
  <c r="A508" i="3"/>
  <c r="CY508" i="3"/>
  <c r="CZ508" i="3"/>
  <c r="DB508" i="3" s="1"/>
  <c r="DA508" i="3"/>
  <c r="DC508" i="3"/>
  <c r="A509" i="3"/>
  <c r="CY509" i="3"/>
  <c r="CZ509" i="3"/>
  <c r="DB509" i="3" s="1"/>
  <c r="DA509" i="3"/>
  <c r="DC509" i="3"/>
  <c r="A510" i="3"/>
  <c r="CY510" i="3"/>
  <c r="CZ510" i="3"/>
  <c r="DB510" i="3" s="1"/>
  <c r="DA510" i="3"/>
  <c r="DC510" i="3"/>
  <c r="A511" i="3"/>
  <c r="CY511" i="3"/>
  <c r="CZ511" i="3"/>
  <c r="DB511" i="3" s="1"/>
  <c r="DA511" i="3"/>
  <c r="DC511" i="3"/>
  <c r="A512" i="3"/>
  <c r="CY512" i="3"/>
  <c r="CZ512" i="3"/>
  <c r="DB512" i="3" s="1"/>
  <c r="DA512" i="3"/>
  <c r="DC512" i="3"/>
  <c r="A513" i="3"/>
  <c r="CY513" i="3"/>
  <c r="CZ513" i="3"/>
  <c r="DB513" i="3" s="1"/>
  <c r="DA513" i="3"/>
  <c r="DC513" i="3"/>
  <c r="A514" i="3"/>
  <c r="CY514" i="3"/>
  <c r="CZ514" i="3"/>
  <c r="DB514" i="3" s="1"/>
  <c r="DA514" i="3"/>
  <c r="DC514" i="3"/>
  <c r="A515" i="3"/>
  <c r="CY515" i="3"/>
  <c r="CZ515" i="3"/>
  <c r="DB515" i="3" s="1"/>
  <c r="L204" i="7" s="1"/>
  <c r="DA515" i="3"/>
  <c r="DC515" i="3"/>
  <c r="Q204" i="7"/>
  <c r="A516" i="3"/>
  <c r="CY516" i="3"/>
  <c r="CZ516" i="3"/>
  <c r="DB516" i="3"/>
  <c r="L203" i="7" s="1"/>
  <c r="DA516" i="3"/>
  <c r="DC516" i="3"/>
  <c r="Q203" i="7" s="1"/>
  <c r="A517" i="3"/>
  <c r="CY517" i="3"/>
  <c r="CZ517" i="3"/>
  <c r="DB517" i="3"/>
  <c r="DA517" i="3"/>
  <c r="DC517" i="3"/>
  <c r="A518" i="3"/>
  <c r="CY518" i="3"/>
  <c r="CZ518" i="3"/>
  <c r="DB518" i="3"/>
  <c r="DA518" i="3"/>
  <c r="DC518" i="3"/>
  <c r="A519" i="3"/>
  <c r="CY519" i="3"/>
  <c r="CZ519" i="3"/>
  <c r="DB519" i="3"/>
  <c r="DA519" i="3"/>
  <c r="DC519" i="3"/>
  <c r="A520" i="3"/>
  <c r="CY520" i="3"/>
  <c r="CZ520" i="3"/>
  <c r="DB520" i="3"/>
  <c r="DA520" i="3"/>
  <c r="DC520" i="3"/>
  <c r="A521" i="3"/>
  <c r="CY521" i="3"/>
  <c r="CZ521" i="3"/>
  <c r="DB521" i="3"/>
  <c r="DA521" i="3"/>
  <c r="DC521" i="3"/>
  <c r="A522" i="3"/>
  <c r="CY522" i="3"/>
  <c r="CZ522" i="3"/>
  <c r="DB522" i="3"/>
  <c r="DA522" i="3"/>
  <c r="DC522" i="3"/>
  <c r="A523" i="3"/>
  <c r="CY523" i="3"/>
  <c r="CZ523" i="3"/>
  <c r="DB523" i="3"/>
  <c r="DA523" i="3"/>
  <c r="DC523" i="3"/>
  <c r="A524" i="3"/>
  <c r="CY524" i="3"/>
  <c r="CZ524" i="3"/>
  <c r="DB524" i="3"/>
  <c r="DA524" i="3"/>
  <c r="DC524" i="3"/>
  <c r="A525" i="3"/>
  <c r="CY525" i="3"/>
  <c r="CZ525" i="3"/>
  <c r="DB525" i="3"/>
  <c r="L215" i="7"/>
  <c r="DA525" i="3"/>
  <c r="DC525" i="3"/>
  <c r="Q215" i="7"/>
  <c r="A526" i="3"/>
  <c r="CY526" i="3"/>
  <c r="CZ526" i="3"/>
  <c r="DB526" i="3" s="1"/>
  <c r="L214" i="7" s="1"/>
  <c r="DA526" i="3"/>
  <c r="DC526" i="3"/>
  <c r="Q214" i="7"/>
  <c r="A527" i="3"/>
  <c r="CY527" i="3"/>
  <c r="CZ527" i="3"/>
  <c r="DB527" i="3"/>
  <c r="L213" i="7" s="1"/>
  <c r="DA527" i="3"/>
  <c r="DC527" i="3"/>
  <c r="Q213" i="7" s="1"/>
  <c r="A528" i="3"/>
  <c r="CY528" i="3"/>
  <c r="CZ528" i="3"/>
  <c r="DB528" i="3"/>
  <c r="DA528" i="3"/>
  <c r="DC528" i="3"/>
  <c r="A529" i="3"/>
  <c r="CY529" i="3"/>
  <c r="CZ529" i="3"/>
  <c r="DB529" i="3"/>
  <c r="DA529" i="3"/>
  <c r="DC529" i="3"/>
  <c r="A530" i="3"/>
  <c r="CY530" i="3"/>
  <c r="CZ530" i="3"/>
  <c r="DB530" i="3"/>
  <c r="DA530" i="3"/>
  <c r="DC530" i="3"/>
  <c r="A531" i="3"/>
  <c r="CY531" i="3"/>
  <c r="CZ531" i="3"/>
  <c r="DB531" i="3"/>
  <c r="DA531" i="3"/>
  <c r="DC531" i="3"/>
  <c r="A532" i="3"/>
  <c r="CY532" i="3"/>
  <c r="CZ532" i="3"/>
  <c r="DB532" i="3"/>
  <c r="DA532" i="3"/>
  <c r="DC532" i="3"/>
  <c r="A533" i="3"/>
  <c r="CY533" i="3"/>
  <c r="CZ533" i="3"/>
  <c r="DB533" i="3"/>
  <c r="L218" i="7" s="1"/>
  <c r="DA533" i="3"/>
  <c r="DC533" i="3"/>
  <c r="Q218" i="7"/>
  <c r="A534" i="3"/>
  <c r="CY534" i="3"/>
  <c r="CZ534" i="3"/>
  <c r="DB534" i="3" s="1"/>
  <c r="DA534" i="3"/>
  <c r="DC534" i="3"/>
  <c r="A535" i="3"/>
  <c r="CY535" i="3"/>
  <c r="CZ535" i="3"/>
  <c r="DB535" i="3" s="1"/>
  <c r="DA535" i="3"/>
  <c r="DC535" i="3"/>
  <c r="A536" i="3"/>
  <c r="CY536" i="3"/>
  <c r="CZ536" i="3"/>
  <c r="DB536" i="3" s="1"/>
  <c r="DA536" i="3"/>
  <c r="DC536" i="3"/>
  <c r="A537" i="3"/>
  <c r="CY537" i="3"/>
  <c r="CZ537" i="3"/>
  <c r="DB537" i="3" s="1"/>
  <c r="DA537" i="3"/>
  <c r="DC537" i="3"/>
  <c r="A538" i="3"/>
  <c r="CX538" i="3"/>
  <c r="CY538" i="3"/>
  <c r="CZ538" i="3"/>
  <c r="DB538" i="3"/>
  <c r="DA538" i="3"/>
  <c r="DC538" i="3"/>
  <c r="A539" i="3"/>
  <c r="CX539" i="3"/>
  <c r="CY539" i="3"/>
  <c r="CZ539" i="3"/>
  <c r="DB539" i="3"/>
  <c r="DA539" i="3"/>
  <c r="DC539" i="3"/>
  <c r="A540" i="3"/>
  <c r="CY540" i="3"/>
  <c r="CZ540" i="3"/>
  <c r="DB540" i="3"/>
  <c r="DA540" i="3"/>
  <c r="DC540" i="3"/>
  <c r="A541" i="3"/>
  <c r="CY541" i="3"/>
  <c r="CZ541" i="3"/>
  <c r="DB541" i="3"/>
  <c r="DA541" i="3"/>
  <c r="DC541" i="3"/>
  <c r="A542" i="3"/>
  <c r="CY542" i="3"/>
  <c r="CZ542" i="3"/>
  <c r="DB542" i="3"/>
  <c r="DA542" i="3"/>
  <c r="DC542" i="3"/>
  <c r="A543" i="3"/>
  <c r="CY543" i="3"/>
  <c r="CZ543" i="3"/>
  <c r="DB543" i="3"/>
  <c r="L222" i="7" s="1"/>
  <c r="DA543" i="3"/>
  <c r="DC543" i="3"/>
  <c r="Q222" i="7" s="1"/>
  <c r="A544" i="3"/>
  <c r="CY544" i="3"/>
  <c r="CZ544" i="3"/>
  <c r="DB544" i="3"/>
  <c r="DA544" i="3"/>
  <c r="DC544" i="3"/>
  <c r="A545" i="3"/>
  <c r="CY545" i="3"/>
  <c r="CZ545" i="3"/>
  <c r="DB545" i="3"/>
  <c r="DA545" i="3"/>
  <c r="DC545" i="3"/>
  <c r="A546" i="3"/>
  <c r="CY546" i="3"/>
  <c r="CZ546" i="3"/>
  <c r="DB546" i="3"/>
  <c r="L227" i="7" s="1"/>
  <c r="DA546" i="3"/>
  <c r="DC546" i="3"/>
  <c r="Q227" i="7"/>
  <c r="A547" i="3"/>
  <c r="CY547" i="3"/>
  <c r="CZ547" i="3"/>
  <c r="DB547" i="3" s="1"/>
  <c r="DA547" i="3"/>
  <c r="DC547" i="3"/>
  <c r="A548" i="3"/>
  <c r="CY548" i="3"/>
  <c r="CZ548" i="3"/>
  <c r="DB548" i="3" s="1"/>
  <c r="L226" i="7" s="1"/>
  <c r="DA548" i="3"/>
  <c r="DC548" i="3"/>
  <c r="Q226" i="7"/>
  <c r="A549" i="3"/>
  <c r="CY549" i="3"/>
  <c r="CZ549" i="3"/>
  <c r="DB549" i="3"/>
  <c r="L225" i="7" s="1"/>
  <c r="DA549" i="3"/>
  <c r="DC549" i="3"/>
  <c r="Q225" i="7" s="1"/>
  <c r="A550" i="3"/>
  <c r="CY550" i="3"/>
  <c r="CZ550" i="3"/>
  <c r="DB550" i="3"/>
  <c r="DA550" i="3"/>
  <c r="DC550" i="3"/>
  <c r="A551" i="3"/>
  <c r="CY551" i="3"/>
  <c r="CZ551" i="3"/>
  <c r="DB551" i="3"/>
  <c r="DA551" i="3"/>
  <c r="DC551" i="3"/>
  <c r="A552" i="3"/>
  <c r="CY552" i="3"/>
  <c r="CZ552" i="3"/>
  <c r="DB552" i="3"/>
  <c r="L224" i="7"/>
  <c r="DA552" i="3"/>
  <c r="DC552" i="3"/>
  <c r="Q224" i="7"/>
  <c r="A553" i="3"/>
  <c r="CY553" i="3"/>
  <c r="CZ553" i="3"/>
  <c r="DB553" i="3" s="1"/>
  <c r="DA553" i="3"/>
  <c r="DC553" i="3"/>
  <c r="A554" i="3"/>
  <c r="CY554" i="3"/>
  <c r="CZ554" i="3"/>
  <c r="DB554" i="3" s="1"/>
  <c r="DA554" i="3"/>
  <c r="DC554" i="3"/>
  <c r="A555" i="3"/>
  <c r="CY555" i="3"/>
  <c r="CZ555" i="3"/>
  <c r="DB555" i="3" s="1"/>
  <c r="DA555" i="3"/>
  <c r="DC555" i="3"/>
  <c r="A556" i="3"/>
  <c r="CY556" i="3"/>
  <c r="CZ556" i="3"/>
  <c r="DB556" i="3" s="1"/>
  <c r="L234" i="7" s="1"/>
  <c r="DA556" i="3"/>
  <c r="DC556" i="3"/>
  <c r="Q234" i="7"/>
  <c r="A557" i="3"/>
  <c r="CY557" i="3"/>
  <c r="CZ557" i="3"/>
  <c r="DB557" i="3"/>
  <c r="L233" i="7" s="1"/>
  <c r="DA557" i="3"/>
  <c r="DC557" i="3"/>
  <c r="Q233" i="7" s="1"/>
  <c r="A558" i="3"/>
  <c r="CY558" i="3"/>
  <c r="CZ558" i="3"/>
  <c r="DB558" i="3"/>
  <c r="DA558" i="3"/>
  <c r="DC558" i="3"/>
  <c r="A559" i="3"/>
  <c r="CY559" i="3"/>
  <c r="CZ559" i="3"/>
  <c r="DB559" i="3"/>
  <c r="L232" i="7" s="1"/>
  <c r="DA559" i="3"/>
  <c r="DC559" i="3"/>
  <c r="Q232" i="7" s="1"/>
  <c r="A560" i="3"/>
  <c r="CY560" i="3"/>
  <c r="CZ560" i="3"/>
  <c r="DB560" i="3"/>
  <c r="DA560" i="3"/>
  <c r="DC560" i="3"/>
  <c r="A561" i="3"/>
  <c r="CY561" i="3"/>
  <c r="CZ561" i="3"/>
  <c r="DB561" i="3"/>
  <c r="L231" i="7"/>
  <c r="DA561" i="3"/>
  <c r="DC561" i="3"/>
  <c r="Q231" i="7"/>
  <c r="A562" i="3"/>
  <c r="CY562" i="3"/>
  <c r="CZ562" i="3"/>
  <c r="DB562" i="3" s="1"/>
  <c r="DA562" i="3"/>
  <c r="DC562" i="3"/>
  <c r="A563" i="3"/>
  <c r="CY563" i="3"/>
  <c r="CZ563" i="3"/>
  <c r="DB563" i="3" s="1"/>
  <c r="DA563" i="3"/>
  <c r="DC563" i="3"/>
  <c r="A564" i="3"/>
  <c r="CY564" i="3"/>
  <c r="CZ564" i="3"/>
  <c r="DB564" i="3" s="1"/>
  <c r="DA564" i="3"/>
  <c r="DC564" i="3"/>
  <c r="A565" i="3"/>
  <c r="CY565" i="3"/>
  <c r="CZ565" i="3"/>
  <c r="DB565" i="3" s="1"/>
  <c r="DA565" i="3"/>
  <c r="DC565" i="3"/>
  <c r="A566" i="3"/>
  <c r="CY566" i="3"/>
  <c r="CZ566" i="3"/>
  <c r="DB566" i="3" s="1"/>
  <c r="DA566" i="3"/>
  <c r="DC566" i="3"/>
  <c r="A567" i="3"/>
  <c r="CY567" i="3"/>
  <c r="CZ567" i="3"/>
  <c r="DB567" i="3" s="1"/>
  <c r="DA567" i="3"/>
  <c r="DC567" i="3"/>
  <c r="A568" i="3"/>
  <c r="CY568" i="3"/>
  <c r="CZ568" i="3"/>
  <c r="DB568" i="3" s="1"/>
  <c r="DA568" i="3"/>
  <c r="DC568" i="3"/>
  <c r="A569" i="3"/>
  <c r="CY569" i="3"/>
  <c r="CZ569" i="3"/>
  <c r="DB569" i="3" s="1"/>
  <c r="DA569" i="3"/>
  <c r="DC569" i="3"/>
  <c r="A570" i="3"/>
  <c r="CY570" i="3"/>
  <c r="CZ570" i="3"/>
  <c r="DB570" i="3" s="1"/>
  <c r="DA570" i="3"/>
  <c r="DC570" i="3"/>
  <c r="A571" i="3"/>
  <c r="CY571" i="3"/>
  <c r="CZ571" i="3"/>
  <c r="DB571" i="3" s="1"/>
  <c r="DA571" i="3"/>
  <c r="DC571" i="3"/>
  <c r="A572" i="3"/>
  <c r="CY572" i="3"/>
  <c r="CZ572" i="3"/>
  <c r="DB572" i="3" s="1"/>
  <c r="DA572" i="3"/>
  <c r="DC572" i="3"/>
  <c r="A573" i="3"/>
  <c r="CY573" i="3"/>
  <c r="CZ573" i="3"/>
  <c r="DB573" i="3" s="1"/>
  <c r="DA573" i="3"/>
  <c r="DC573" i="3"/>
  <c r="A574" i="3"/>
  <c r="CY574" i="3"/>
  <c r="CZ574" i="3"/>
  <c r="DB574" i="3" s="1"/>
  <c r="DA574" i="3"/>
  <c r="DC574" i="3"/>
  <c r="A575" i="3"/>
  <c r="CY575" i="3"/>
  <c r="CZ575" i="3"/>
  <c r="DB575" i="3" s="1"/>
  <c r="DA575" i="3"/>
  <c r="DC575" i="3"/>
  <c r="A576" i="3"/>
  <c r="CY576" i="3"/>
  <c r="CZ576" i="3"/>
  <c r="DB576" i="3" s="1"/>
  <c r="DA576" i="3"/>
  <c r="DC576" i="3"/>
  <c r="A577" i="3"/>
  <c r="CY577" i="3"/>
  <c r="CZ577" i="3"/>
  <c r="DB577" i="3" s="1"/>
  <c r="DA577" i="3"/>
  <c r="DC577" i="3"/>
  <c r="A578" i="3"/>
  <c r="CY578" i="3"/>
  <c r="CZ578" i="3"/>
  <c r="DB578" i="3" s="1"/>
  <c r="DA578" i="3"/>
  <c r="DC578" i="3"/>
  <c r="A579" i="3"/>
  <c r="CX579" i="3"/>
  <c r="CY579" i="3"/>
  <c r="CZ579" i="3"/>
  <c r="DB579" i="3"/>
  <c r="DA579" i="3"/>
  <c r="DC579" i="3"/>
  <c r="A580" i="3"/>
  <c r="CX580" i="3"/>
  <c r="CY580" i="3"/>
  <c r="CZ580" i="3"/>
  <c r="DB580" i="3" s="1"/>
  <c r="DA580" i="3"/>
  <c r="DC580" i="3"/>
  <c r="A581" i="3"/>
  <c r="CX581" i="3"/>
  <c r="CY581" i="3"/>
  <c r="CZ581" i="3"/>
  <c r="DB581" i="3" s="1"/>
  <c r="DA581" i="3"/>
  <c r="DC581" i="3"/>
  <c r="A582" i="3"/>
  <c r="CX582" i="3"/>
  <c r="CY582" i="3"/>
  <c r="CZ582" i="3"/>
  <c r="DB582" i="3"/>
  <c r="DA582" i="3"/>
  <c r="DC582" i="3"/>
  <c r="A583" i="3"/>
  <c r="CX583" i="3"/>
  <c r="CY583" i="3"/>
  <c r="CZ583" i="3"/>
  <c r="DB583" i="3" s="1"/>
  <c r="L245" i="7" s="1"/>
  <c r="DA583" i="3"/>
  <c r="DC583" i="3"/>
  <c r="Q245" i="7" s="1"/>
  <c r="A584" i="3"/>
  <c r="CX584" i="3"/>
  <c r="CY584" i="3"/>
  <c r="CZ584" i="3"/>
  <c r="DB584" i="3"/>
  <c r="DA584" i="3"/>
  <c r="DC584" i="3"/>
  <c r="A585" i="3"/>
  <c r="CY585" i="3"/>
  <c r="CZ585" i="3"/>
  <c r="DB585" i="3"/>
  <c r="DA585" i="3"/>
  <c r="DC585" i="3"/>
  <c r="A586" i="3"/>
  <c r="CY586" i="3"/>
  <c r="CZ586" i="3"/>
  <c r="DB586" i="3"/>
  <c r="DA586" i="3"/>
  <c r="DC586" i="3"/>
  <c r="A587" i="3"/>
  <c r="CY587" i="3"/>
  <c r="CZ587" i="3"/>
  <c r="DB587" i="3"/>
  <c r="DA587" i="3"/>
  <c r="DC587" i="3"/>
  <c r="A588" i="3"/>
  <c r="CY588" i="3"/>
  <c r="CZ588" i="3"/>
  <c r="DB588" i="3"/>
  <c r="DA588" i="3"/>
  <c r="DC588" i="3"/>
  <c r="A589" i="3"/>
  <c r="CY589" i="3"/>
  <c r="CZ589" i="3"/>
  <c r="DB589" i="3"/>
  <c r="DA589" i="3"/>
  <c r="DC589" i="3"/>
  <c r="A590" i="3"/>
  <c r="CY590" i="3"/>
  <c r="CZ590" i="3"/>
  <c r="DB590" i="3"/>
  <c r="DA590" i="3"/>
  <c r="DC590" i="3"/>
  <c r="A591" i="3"/>
  <c r="CY591" i="3"/>
  <c r="CZ591" i="3"/>
  <c r="DB591" i="3"/>
  <c r="DA591" i="3"/>
  <c r="DC591" i="3"/>
  <c r="A592" i="3"/>
  <c r="CY592" i="3"/>
  <c r="CZ592" i="3"/>
  <c r="DB592" i="3"/>
  <c r="DA592" i="3"/>
  <c r="DC592" i="3"/>
  <c r="A593" i="3"/>
  <c r="CY593" i="3"/>
  <c r="CZ593" i="3"/>
  <c r="DB593" i="3"/>
  <c r="DA593" i="3"/>
  <c r="DC593" i="3"/>
  <c r="A594" i="3"/>
  <c r="CY594" i="3"/>
  <c r="CZ594" i="3"/>
  <c r="DB594" i="3"/>
  <c r="DA594" i="3"/>
  <c r="DC594" i="3"/>
  <c r="A595" i="3"/>
  <c r="CY595" i="3"/>
  <c r="CZ595" i="3"/>
  <c r="DB595" i="3"/>
  <c r="L249" i="7" s="1"/>
  <c r="DA595" i="3"/>
  <c r="DC595" i="3"/>
  <c r="Q249" i="7" s="1"/>
  <c r="A596" i="3"/>
  <c r="CY596" i="3"/>
  <c r="CZ596" i="3"/>
  <c r="DB596" i="3"/>
  <c r="DA596" i="3"/>
  <c r="DC596" i="3"/>
  <c r="A597" i="3"/>
  <c r="CY597" i="3"/>
  <c r="CZ597" i="3"/>
  <c r="DB597" i="3"/>
  <c r="DA597" i="3"/>
  <c r="DC597" i="3"/>
  <c r="A598" i="3"/>
  <c r="CY598" i="3"/>
  <c r="CZ598" i="3"/>
  <c r="DB598" i="3"/>
  <c r="DA598" i="3"/>
  <c r="DC598" i="3"/>
  <c r="A599" i="3"/>
  <c r="CY599" i="3"/>
  <c r="CZ599" i="3"/>
  <c r="DB599" i="3"/>
  <c r="DA599" i="3"/>
  <c r="DC599" i="3"/>
  <c r="A600" i="3"/>
  <c r="CY600" i="3"/>
  <c r="CZ600" i="3"/>
  <c r="DB600" i="3"/>
  <c r="DA600" i="3"/>
  <c r="DC600" i="3"/>
  <c r="A601" i="3"/>
  <c r="CY601" i="3"/>
  <c r="CZ601" i="3"/>
  <c r="DB601" i="3"/>
  <c r="DA601" i="3"/>
  <c r="DC601" i="3"/>
  <c r="A602" i="3"/>
  <c r="CY602" i="3"/>
  <c r="CZ602" i="3"/>
  <c r="DB602" i="3"/>
  <c r="DA602" i="3"/>
  <c r="DC602" i="3"/>
  <c r="A603" i="3"/>
  <c r="CY603" i="3"/>
  <c r="CZ603" i="3"/>
  <c r="DB603" i="3"/>
  <c r="DA603" i="3"/>
  <c r="DC603" i="3"/>
  <c r="A604" i="3"/>
  <c r="CY604" i="3"/>
  <c r="CZ604" i="3"/>
  <c r="DB604" i="3"/>
  <c r="L251" i="7"/>
  <c r="DA604" i="3"/>
  <c r="DC604" i="3"/>
  <c r="Q251" i="7"/>
  <c r="A605" i="3"/>
  <c r="CY605" i="3"/>
  <c r="CZ605" i="3"/>
  <c r="DB605" i="3" s="1"/>
  <c r="DA605" i="3"/>
  <c r="DC605" i="3"/>
  <c r="A606" i="3"/>
  <c r="CY606" i="3"/>
  <c r="CZ606" i="3"/>
  <c r="DB606" i="3" s="1"/>
  <c r="DA606" i="3"/>
  <c r="DC606" i="3"/>
  <c r="A607" i="3"/>
  <c r="CY607" i="3"/>
  <c r="CZ607" i="3"/>
  <c r="DB607" i="3" s="1"/>
  <c r="DA607" i="3"/>
  <c r="DC607" i="3"/>
  <c r="A608" i="3"/>
  <c r="CY608" i="3"/>
  <c r="CZ608" i="3"/>
  <c r="DB608" i="3" s="1"/>
  <c r="DA608" i="3"/>
  <c r="DC608" i="3"/>
  <c r="A609" i="3"/>
  <c r="CY609" i="3"/>
  <c r="CZ609" i="3"/>
  <c r="DB609" i="3" s="1"/>
  <c r="DA609" i="3"/>
  <c r="DC609" i="3"/>
  <c r="A610" i="3"/>
  <c r="CY610" i="3"/>
  <c r="CZ610" i="3"/>
  <c r="DB610" i="3" s="1"/>
  <c r="DA610" i="3"/>
  <c r="DC610" i="3"/>
  <c r="A611" i="3"/>
  <c r="CY611" i="3"/>
  <c r="CZ611" i="3"/>
  <c r="DB611" i="3" s="1"/>
  <c r="DA611" i="3"/>
  <c r="DC611" i="3"/>
  <c r="A612" i="3"/>
  <c r="CY612" i="3"/>
  <c r="CZ612" i="3"/>
  <c r="DB612" i="3" s="1"/>
  <c r="DA612" i="3"/>
  <c r="DC612" i="3"/>
  <c r="A613" i="3"/>
  <c r="CY613" i="3"/>
  <c r="CZ613" i="3"/>
  <c r="DB613" i="3" s="1"/>
  <c r="DA613" i="3"/>
  <c r="DC613" i="3"/>
  <c r="A614" i="3"/>
  <c r="CY614" i="3"/>
  <c r="CZ614" i="3"/>
  <c r="DB614" i="3" s="1"/>
  <c r="DA614" i="3"/>
  <c r="DC614" i="3"/>
  <c r="A615" i="3"/>
  <c r="CY615" i="3"/>
  <c r="CZ615" i="3"/>
  <c r="DB615" i="3" s="1"/>
  <c r="L253" i="7" s="1"/>
  <c r="DA615" i="3"/>
  <c r="DC615" i="3"/>
  <c r="Q253" i="7"/>
  <c r="A616" i="3"/>
  <c r="CY616" i="3"/>
  <c r="CZ616" i="3"/>
  <c r="DB616" i="3"/>
  <c r="DA616" i="3"/>
  <c r="DC616" i="3"/>
  <c r="A617" i="3"/>
  <c r="CY617" i="3"/>
  <c r="CZ617" i="3"/>
  <c r="DB617" i="3"/>
  <c r="DA617" i="3"/>
  <c r="DC617" i="3"/>
  <c r="A618" i="3"/>
  <c r="CY618" i="3"/>
  <c r="CZ618" i="3"/>
  <c r="DB618" i="3"/>
  <c r="DA618" i="3"/>
  <c r="DC618" i="3"/>
  <c r="A619" i="3"/>
  <c r="CY619" i="3"/>
  <c r="CZ619" i="3"/>
  <c r="DB619" i="3"/>
  <c r="DA619" i="3"/>
  <c r="DC619" i="3"/>
  <c r="A620" i="3"/>
  <c r="CY620" i="3"/>
  <c r="CZ620" i="3"/>
  <c r="DB620" i="3"/>
  <c r="DA620" i="3"/>
  <c r="DC620" i="3"/>
  <c r="A621" i="3"/>
  <c r="CY621" i="3"/>
  <c r="CZ621" i="3"/>
  <c r="DB621" i="3"/>
  <c r="DA621" i="3"/>
  <c r="DC621" i="3"/>
  <c r="A622" i="3"/>
  <c r="CY622" i="3"/>
  <c r="CZ622" i="3"/>
  <c r="DB622" i="3"/>
  <c r="DA622" i="3"/>
  <c r="DC622" i="3"/>
  <c r="A623" i="3"/>
  <c r="CY623" i="3"/>
  <c r="CZ623" i="3"/>
  <c r="DB623" i="3"/>
  <c r="DA623" i="3"/>
  <c r="DC623" i="3"/>
  <c r="A624" i="3"/>
  <c r="CY624" i="3"/>
  <c r="CZ624" i="3"/>
  <c r="DB624" i="3"/>
  <c r="DA624" i="3"/>
  <c r="DC624" i="3"/>
  <c r="A625" i="3"/>
  <c r="CY625" i="3"/>
  <c r="CZ625" i="3"/>
  <c r="DB625" i="3"/>
  <c r="DA625" i="3"/>
  <c r="DC625" i="3"/>
  <c r="A626" i="3"/>
  <c r="CY626" i="3"/>
  <c r="CZ626" i="3"/>
  <c r="DB626" i="3"/>
  <c r="DA626" i="3"/>
  <c r="DC626" i="3"/>
  <c r="A627" i="3"/>
  <c r="CY627" i="3"/>
  <c r="CZ627" i="3"/>
  <c r="DB627" i="3"/>
  <c r="L256" i="7" s="1"/>
  <c r="DA627" i="3"/>
  <c r="DC627" i="3"/>
  <c r="Q256" i="7" s="1"/>
  <c r="A628" i="3"/>
  <c r="CY628" i="3"/>
  <c r="CZ628" i="3"/>
  <c r="DB628" i="3"/>
  <c r="DA628" i="3"/>
  <c r="DC628" i="3"/>
  <c r="A629" i="3"/>
  <c r="CY629" i="3"/>
  <c r="CZ629" i="3"/>
  <c r="DB629" i="3"/>
  <c r="DA629" i="3"/>
  <c r="DC629" i="3"/>
  <c r="A630" i="3"/>
  <c r="CY630" i="3"/>
  <c r="CZ630" i="3"/>
  <c r="DB630" i="3"/>
  <c r="DA630" i="3"/>
  <c r="DC630" i="3"/>
  <c r="A631" i="3"/>
  <c r="CY631" i="3"/>
  <c r="CZ631" i="3"/>
  <c r="DB631" i="3"/>
  <c r="DA631" i="3"/>
  <c r="DC631" i="3"/>
  <c r="A632" i="3"/>
  <c r="CY632" i="3"/>
  <c r="CZ632" i="3"/>
  <c r="DB632" i="3"/>
  <c r="DA632" i="3"/>
  <c r="DC632" i="3"/>
  <c r="A633" i="3"/>
  <c r="CY633" i="3"/>
  <c r="CZ633" i="3"/>
  <c r="DB633" i="3"/>
  <c r="DA633" i="3"/>
  <c r="DC633" i="3"/>
  <c r="A634" i="3"/>
  <c r="CY634" i="3"/>
  <c r="CZ634" i="3"/>
  <c r="DB634" i="3"/>
  <c r="DA634" i="3"/>
  <c r="DC634" i="3"/>
  <c r="A635" i="3"/>
  <c r="CY635" i="3"/>
  <c r="CZ635" i="3"/>
  <c r="DB635" i="3"/>
  <c r="DA635" i="3"/>
  <c r="DC635" i="3"/>
  <c r="A636" i="3"/>
  <c r="CY636" i="3"/>
  <c r="CZ636" i="3"/>
  <c r="DB636" i="3"/>
  <c r="DA636" i="3"/>
  <c r="DC636" i="3"/>
  <c r="A637" i="3"/>
  <c r="CY637" i="3"/>
  <c r="CZ637" i="3"/>
  <c r="DB637" i="3"/>
  <c r="DA637" i="3"/>
  <c r="DC637" i="3"/>
  <c r="A638" i="3"/>
  <c r="CY638" i="3"/>
  <c r="CZ638" i="3"/>
  <c r="DB638" i="3"/>
  <c r="DA638" i="3"/>
  <c r="DC638" i="3"/>
  <c r="A639" i="3"/>
  <c r="CY639" i="3"/>
  <c r="CZ639" i="3"/>
  <c r="DB639" i="3"/>
  <c r="DA639" i="3"/>
  <c r="DC639" i="3"/>
  <c r="A640" i="3"/>
  <c r="CY640" i="3"/>
  <c r="CZ640" i="3"/>
  <c r="DB640" i="3"/>
  <c r="DA640" i="3"/>
  <c r="DC640" i="3"/>
  <c r="A641" i="3"/>
  <c r="CY641" i="3"/>
  <c r="CZ641" i="3"/>
  <c r="DB641" i="3"/>
  <c r="DA641" i="3"/>
  <c r="DC641" i="3"/>
  <c r="A642" i="3"/>
  <c r="CY642" i="3"/>
  <c r="CZ642" i="3"/>
  <c r="DB642" i="3"/>
  <c r="L259" i="7" s="1"/>
  <c r="DA642" i="3"/>
  <c r="DC642" i="3"/>
  <c r="Q259" i="7" s="1"/>
  <c r="A643" i="3"/>
  <c r="CY643" i="3"/>
  <c r="CZ643" i="3"/>
  <c r="DB643" i="3" s="1"/>
  <c r="DA643" i="3"/>
  <c r="DC643" i="3"/>
  <c r="A644" i="3"/>
  <c r="CY644" i="3"/>
  <c r="CZ644" i="3"/>
  <c r="DB644" i="3" s="1"/>
  <c r="DA644" i="3"/>
  <c r="DC644" i="3"/>
  <c r="A645" i="3"/>
  <c r="CY645" i="3"/>
  <c r="CZ645" i="3"/>
  <c r="DB645" i="3" s="1"/>
  <c r="DA645" i="3"/>
  <c r="DC645" i="3"/>
  <c r="A646" i="3"/>
  <c r="CY646" i="3"/>
  <c r="CZ646" i="3"/>
  <c r="DB646" i="3" s="1"/>
  <c r="DA646" i="3"/>
  <c r="DC646" i="3"/>
  <c r="A647" i="3"/>
  <c r="CY647" i="3"/>
  <c r="CZ647" i="3"/>
  <c r="DB647" i="3" s="1"/>
  <c r="DA647" i="3"/>
  <c r="DC647" i="3"/>
  <c r="A648" i="3"/>
  <c r="CY648" i="3"/>
  <c r="CZ648" i="3"/>
  <c r="DB648" i="3" s="1"/>
  <c r="DA648" i="3"/>
  <c r="DC648" i="3"/>
  <c r="A649" i="3"/>
  <c r="CY649" i="3"/>
  <c r="CZ649" i="3"/>
  <c r="DB649" i="3" s="1"/>
  <c r="DA649" i="3"/>
  <c r="DC649" i="3"/>
  <c r="A650" i="3"/>
  <c r="CY650" i="3"/>
  <c r="CZ650" i="3"/>
  <c r="DB650" i="3" s="1"/>
  <c r="DA650" i="3"/>
  <c r="DC650" i="3"/>
  <c r="A651" i="3"/>
  <c r="CY651" i="3"/>
  <c r="CZ651" i="3"/>
  <c r="DB651" i="3" s="1"/>
  <c r="DA651" i="3"/>
  <c r="DC651" i="3"/>
  <c r="A652" i="3"/>
  <c r="CY652" i="3"/>
  <c r="CZ652" i="3"/>
  <c r="DB652" i="3" s="1"/>
  <c r="DA652" i="3"/>
  <c r="DC652" i="3"/>
  <c r="A653" i="3"/>
  <c r="CY653" i="3"/>
  <c r="CZ653" i="3"/>
  <c r="DB653" i="3" s="1"/>
  <c r="L262" i="7" s="1"/>
  <c r="DA653" i="3"/>
  <c r="DC653" i="3"/>
  <c r="Q262" i="7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D28" i="1"/>
  <c r="E30" i="1"/>
  <c r="Z30" i="1"/>
  <c r="AA30" i="1"/>
  <c r="AM30" i="1"/>
  <c r="AN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C32" i="1"/>
  <c r="D32" i="1"/>
  <c r="AC32" i="1"/>
  <c r="P32" i="1"/>
  <c r="AE32" i="1"/>
  <c r="CS32" i="1" s="1"/>
  <c r="AF32" i="1"/>
  <c r="CT32" i="1" s="1"/>
  <c r="AG32" i="1"/>
  <c r="AH32" i="1"/>
  <c r="CV32" i="1"/>
  <c r="U32" i="1" s="1"/>
  <c r="U40" i="1"/>
  <c r="AI32" i="1"/>
  <c r="CW32" i="1"/>
  <c r="V32" i="1" s="1"/>
  <c r="AJ32" i="1"/>
  <c r="CX32" i="1" s="1"/>
  <c r="W32" i="1" s="1"/>
  <c r="CQ32" i="1"/>
  <c r="CU32" i="1"/>
  <c r="T32" i="1" s="1"/>
  <c r="FR32" i="1"/>
  <c r="GL32" i="1"/>
  <c r="BZ44" i="1" s="1"/>
  <c r="GO32" i="1"/>
  <c r="GP32" i="1"/>
  <c r="GV32" i="1"/>
  <c r="HC32" i="1" s="1"/>
  <c r="GX32" i="1" s="1"/>
  <c r="C33" i="1"/>
  <c r="D33" i="1"/>
  <c r="AC33" i="1"/>
  <c r="AE33" i="1"/>
  <c r="AF33" i="1"/>
  <c r="AG33" i="1"/>
  <c r="AH33" i="1"/>
  <c r="CV33" i="1" s="1"/>
  <c r="U33" i="1" s="1"/>
  <c r="I42" i="5"/>
  <c r="AB42" i="5" s="1"/>
  <c r="AI33" i="1"/>
  <c r="CW33" i="1" s="1"/>
  <c r="AJ33" i="1"/>
  <c r="CX33" i="1"/>
  <c r="W33" i="1" s="1"/>
  <c r="CU33" i="1"/>
  <c r="FR33" i="1"/>
  <c r="GL33" i="1"/>
  <c r="GO33" i="1"/>
  <c r="GP33" i="1"/>
  <c r="GV33" i="1"/>
  <c r="HC33" i="1"/>
  <c r="GX33" i="1" s="1"/>
  <c r="C34" i="1"/>
  <c r="D34" i="1"/>
  <c r="AC34" i="1"/>
  <c r="AE34" i="1"/>
  <c r="AF34" i="1"/>
  <c r="AG34" i="1"/>
  <c r="CU34" i="1" s="1"/>
  <c r="T34" i="1" s="1"/>
  <c r="AH34" i="1"/>
  <c r="CV34" i="1" s="1"/>
  <c r="U34" i="1"/>
  <c r="I52" i="5" s="1"/>
  <c r="AB52" i="5" s="1"/>
  <c r="AI34" i="1"/>
  <c r="CW34" i="1" s="1"/>
  <c r="V34" i="1" s="1"/>
  <c r="AJ34" i="1"/>
  <c r="CX34" i="1"/>
  <c r="W34" i="1" s="1"/>
  <c r="CS34" i="1"/>
  <c r="FR34" i="1"/>
  <c r="GL34" i="1"/>
  <c r="GO34" i="1"/>
  <c r="GP34" i="1"/>
  <c r="GV34" i="1"/>
  <c r="HC34" i="1"/>
  <c r="GX34" i="1" s="1"/>
  <c r="C35" i="1"/>
  <c r="D35" i="1"/>
  <c r="AC35" i="1"/>
  <c r="AE35" i="1"/>
  <c r="AF35" i="1"/>
  <c r="CT35" i="1" s="1"/>
  <c r="AG35" i="1"/>
  <c r="AH35" i="1"/>
  <c r="CV35" i="1" s="1"/>
  <c r="U35" i="1" s="1"/>
  <c r="I62" i="5" s="1"/>
  <c r="AB62" i="5" s="1"/>
  <c r="AI35" i="1"/>
  <c r="CW35" i="1"/>
  <c r="V35" i="1" s="1"/>
  <c r="AJ35" i="1"/>
  <c r="CX35" i="1"/>
  <c r="W35" i="1" s="1"/>
  <c r="CS35" i="1"/>
  <c r="CU35" i="1"/>
  <c r="T35" i="1"/>
  <c r="FR35" i="1"/>
  <c r="GL35" i="1"/>
  <c r="GO35" i="1"/>
  <c r="GP35" i="1"/>
  <c r="GV35" i="1"/>
  <c r="HC35" i="1" s="1"/>
  <c r="GX35" i="1" s="1"/>
  <c r="D36" i="1"/>
  <c r="AC36" i="1"/>
  <c r="AE36" i="1"/>
  <c r="AF36" i="1"/>
  <c r="CT36" i="1"/>
  <c r="AG36" i="1"/>
  <c r="AH36" i="1"/>
  <c r="CV36" i="1"/>
  <c r="U36" i="1" s="1"/>
  <c r="I72" i="5"/>
  <c r="AB72" i="5" s="1"/>
  <c r="AI36" i="1"/>
  <c r="CW36" i="1"/>
  <c r="V36" i="1" s="1"/>
  <c r="AJ36" i="1"/>
  <c r="CX36" i="1" s="1"/>
  <c r="CU36" i="1"/>
  <c r="T36" i="1" s="1"/>
  <c r="W36" i="1"/>
  <c r="FR36" i="1"/>
  <c r="GL36" i="1"/>
  <c r="GO36" i="1"/>
  <c r="GP36" i="1"/>
  <c r="GV36" i="1"/>
  <c r="HC36" i="1"/>
  <c r="GX36" i="1" s="1"/>
  <c r="D37" i="1"/>
  <c r="AC37" i="1"/>
  <c r="P37" i="1"/>
  <c r="AE37" i="1"/>
  <c r="AF37" i="1"/>
  <c r="AG37" i="1"/>
  <c r="AH37" i="1"/>
  <c r="CV37" i="1" s="1"/>
  <c r="U37" i="1"/>
  <c r="AI37" i="1"/>
  <c r="CW37" i="1" s="1"/>
  <c r="V37" i="1"/>
  <c r="AJ37" i="1"/>
  <c r="CX37" i="1" s="1"/>
  <c r="W37" i="1" s="1"/>
  <c r="CU37" i="1"/>
  <c r="T37" i="1" s="1"/>
  <c r="FR37" i="1"/>
  <c r="GL37" i="1"/>
  <c r="GO37" i="1"/>
  <c r="GP37" i="1"/>
  <c r="GV37" i="1"/>
  <c r="HC37" i="1" s="1"/>
  <c r="GX37" i="1"/>
  <c r="D38" i="1"/>
  <c r="AC38" i="1"/>
  <c r="P38" i="1"/>
  <c r="AE38" i="1"/>
  <c r="AF38" i="1"/>
  <c r="CT38" i="1"/>
  <c r="AG38" i="1"/>
  <c r="AH38" i="1"/>
  <c r="CV38" i="1"/>
  <c r="U38" i="1" s="1"/>
  <c r="I85" i="5" s="1"/>
  <c r="AB85" i="5" s="1"/>
  <c r="AI38" i="1"/>
  <c r="CW38" i="1" s="1"/>
  <c r="V38" i="1"/>
  <c r="AJ38" i="1"/>
  <c r="CX38" i="1" s="1"/>
  <c r="W38" i="1" s="1"/>
  <c r="CU38" i="1"/>
  <c r="T38" i="1"/>
  <c r="FR38" i="1"/>
  <c r="FR39" i="1"/>
  <c r="FR40" i="1"/>
  <c r="FR41" i="1"/>
  <c r="FR42" i="1"/>
  <c r="GL38" i="1"/>
  <c r="GO38" i="1"/>
  <c r="GP38" i="1"/>
  <c r="GV38" i="1"/>
  <c r="HC38" i="1" s="1"/>
  <c r="GX38" i="1" s="1"/>
  <c r="C39" i="1"/>
  <c r="D39" i="1"/>
  <c r="AC39" i="1"/>
  <c r="CQ39" i="1" s="1"/>
  <c r="P39" i="1"/>
  <c r="AE39" i="1"/>
  <c r="AF39" i="1"/>
  <c r="S39" i="1"/>
  <c r="AG39" i="1"/>
  <c r="CU39" i="1" s="1"/>
  <c r="T39" i="1" s="1"/>
  <c r="AH39" i="1"/>
  <c r="CV39" i="1" s="1"/>
  <c r="U39" i="1"/>
  <c r="AI39" i="1"/>
  <c r="CW39" i="1" s="1"/>
  <c r="V39" i="1"/>
  <c r="AJ39" i="1"/>
  <c r="CX39" i="1" s="1"/>
  <c r="W39" i="1" s="1"/>
  <c r="GL39" i="1"/>
  <c r="GN39" i="1"/>
  <c r="GO39" i="1"/>
  <c r="GV39" i="1"/>
  <c r="HC39" i="1"/>
  <c r="GX39" i="1"/>
  <c r="C40" i="1"/>
  <c r="D40" i="1"/>
  <c r="CX21" i="3"/>
  <c r="AC40" i="1"/>
  <c r="AE40" i="1"/>
  <c r="CR40" i="1" s="1"/>
  <c r="AF40" i="1"/>
  <c r="Q92" i="5" s="1"/>
  <c r="AG40" i="1"/>
  <c r="CU40" i="1"/>
  <c r="T40" i="1" s="1"/>
  <c r="AH40" i="1"/>
  <c r="CV40" i="1" s="1"/>
  <c r="AI40" i="1"/>
  <c r="CW40" i="1" s="1"/>
  <c r="V40" i="1" s="1"/>
  <c r="AJ40" i="1"/>
  <c r="CX40" i="1" s="1"/>
  <c r="W40" i="1" s="1"/>
  <c r="GL40" i="1"/>
  <c r="GN40" i="1"/>
  <c r="GO40" i="1"/>
  <c r="GO41" i="1"/>
  <c r="GO42" i="1"/>
  <c r="GV40" i="1"/>
  <c r="HC40" i="1"/>
  <c r="GX40" i="1" s="1"/>
  <c r="C41" i="1"/>
  <c r="D41" i="1"/>
  <c r="CX22" i="3"/>
  <c r="AC41" i="1"/>
  <c r="AE41" i="1"/>
  <c r="CR41" i="1" s="1"/>
  <c r="AD41" i="1"/>
  <c r="AF41" i="1"/>
  <c r="CT41" i="1" s="1"/>
  <c r="S41" i="1"/>
  <c r="AG41" i="1"/>
  <c r="CU41" i="1"/>
  <c r="T41" i="1"/>
  <c r="AH41" i="1"/>
  <c r="CV41" i="1"/>
  <c r="U41" i="1"/>
  <c r="AI41" i="1"/>
  <c r="CW41" i="1"/>
  <c r="V41" i="1"/>
  <c r="AJ41" i="1"/>
  <c r="CX41" i="1"/>
  <c r="W41" i="1"/>
  <c r="GL41" i="1"/>
  <c r="GN41" i="1"/>
  <c r="GV41" i="1"/>
  <c r="HC41" i="1" s="1"/>
  <c r="GX41" i="1"/>
  <c r="C42" i="1"/>
  <c r="D42" i="1"/>
  <c r="CX23" i="3"/>
  <c r="AC42" i="1"/>
  <c r="P42" i="1" s="1"/>
  <c r="AE42" i="1"/>
  <c r="AF42" i="1"/>
  <c r="S42" i="1" s="1"/>
  <c r="AG42" i="1"/>
  <c r="CU42" i="1" s="1"/>
  <c r="T42" i="1" s="1"/>
  <c r="AH42" i="1"/>
  <c r="CV42" i="1"/>
  <c r="U42" i="1" s="1"/>
  <c r="AI42" i="1"/>
  <c r="CW42" i="1" s="1"/>
  <c r="V42" i="1" s="1"/>
  <c r="AJ42" i="1"/>
  <c r="CX42" i="1" s="1"/>
  <c r="W42" i="1" s="1"/>
  <c r="GL42" i="1"/>
  <c r="GN42" i="1"/>
  <c r="GV42" i="1"/>
  <c r="HC42" i="1" s="1"/>
  <c r="GX42" i="1" s="1"/>
  <c r="B44" i="1"/>
  <c r="B30" i="1"/>
  <c r="C44" i="1"/>
  <c r="C30" i="1"/>
  <c r="D44" i="1"/>
  <c r="D30" i="1" s="1"/>
  <c r="F44" i="1"/>
  <c r="F30" i="1"/>
  <c r="BX44" i="1"/>
  <c r="BX30" i="1"/>
  <c r="CK44" i="1"/>
  <c r="CL44" i="1"/>
  <c r="CL30" i="1" s="1"/>
  <c r="D73" i="1"/>
  <c r="E75" i="1"/>
  <c r="Z75" i="1"/>
  <c r="AA75" i="1"/>
  <c r="AM75" i="1"/>
  <c r="AN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C77" i="1"/>
  <c r="D77" i="1"/>
  <c r="AC77" i="1"/>
  <c r="AE77" i="1"/>
  <c r="AF77" i="1"/>
  <c r="CT77" i="1" s="1"/>
  <c r="AG77" i="1"/>
  <c r="AH77" i="1"/>
  <c r="CV77" i="1"/>
  <c r="U77" i="1"/>
  <c r="I118" i="5" s="1"/>
  <c r="AB118" i="5" s="1"/>
  <c r="AI77" i="1"/>
  <c r="CW77" i="1" s="1"/>
  <c r="V77" i="1" s="1"/>
  <c r="AJ77" i="1"/>
  <c r="CX77" i="1" s="1"/>
  <c r="W77" i="1" s="1"/>
  <c r="CU77" i="1"/>
  <c r="T77" i="1" s="1"/>
  <c r="FR77" i="1"/>
  <c r="GL77" i="1"/>
  <c r="GO77" i="1"/>
  <c r="GP77" i="1"/>
  <c r="GV77" i="1"/>
  <c r="HC77" i="1" s="1"/>
  <c r="GX77" i="1"/>
  <c r="D78" i="1"/>
  <c r="AC78" i="1"/>
  <c r="P78" i="1"/>
  <c r="AD78" i="1"/>
  <c r="AE78" i="1"/>
  <c r="AF78" i="1"/>
  <c r="AG78" i="1"/>
  <c r="AH78" i="1"/>
  <c r="CV78" i="1"/>
  <c r="U78" i="1" s="1"/>
  <c r="AI78" i="1"/>
  <c r="CW78" i="1"/>
  <c r="V78" i="1" s="1"/>
  <c r="AJ78" i="1"/>
  <c r="CX78" i="1"/>
  <c r="W78" i="1" s="1"/>
  <c r="CR78" i="1"/>
  <c r="CS78" i="1"/>
  <c r="CU78" i="1"/>
  <c r="T78" i="1" s="1"/>
  <c r="FR78" i="1"/>
  <c r="GL78" i="1"/>
  <c r="GO78" i="1"/>
  <c r="GO79" i="1"/>
  <c r="GO81" i="1"/>
  <c r="GP78" i="1"/>
  <c r="GV78" i="1"/>
  <c r="HC78" i="1" s="1"/>
  <c r="GX78" i="1" s="1"/>
  <c r="D79" i="1"/>
  <c r="AC79" i="1"/>
  <c r="P79" i="1" s="1"/>
  <c r="AE79" i="1"/>
  <c r="CS79" i="1" s="1"/>
  <c r="AF79" i="1"/>
  <c r="AG79" i="1"/>
  <c r="AH79" i="1"/>
  <c r="CV79" i="1" s="1"/>
  <c r="U79" i="1"/>
  <c r="I131" i="5"/>
  <c r="AB131" i="5" s="1"/>
  <c r="AI79" i="1"/>
  <c r="CW79" i="1"/>
  <c r="V79" i="1" s="1"/>
  <c r="AJ79" i="1"/>
  <c r="CX79" i="1" s="1"/>
  <c r="W79" i="1" s="1"/>
  <c r="CT79" i="1"/>
  <c r="CU79" i="1"/>
  <c r="T79" i="1" s="1"/>
  <c r="FR79" i="1"/>
  <c r="FR81" i="1"/>
  <c r="GL79" i="1"/>
  <c r="GP79" i="1"/>
  <c r="GV79" i="1"/>
  <c r="HC79" i="1" s="1"/>
  <c r="GX79" i="1"/>
  <c r="V134" i="5"/>
  <c r="GL81" i="1"/>
  <c r="C81" i="1"/>
  <c r="D81" i="1"/>
  <c r="AC81" i="1"/>
  <c r="AE81" i="1"/>
  <c r="AD81" i="1" s="1"/>
  <c r="AF81" i="1"/>
  <c r="AG81" i="1"/>
  <c r="CU81" i="1" s="1"/>
  <c r="T81" i="1" s="1"/>
  <c r="AH81" i="1"/>
  <c r="CV81" i="1" s="1"/>
  <c r="U81" i="1"/>
  <c r="AI81" i="1"/>
  <c r="AJ81" i="1"/>
  <c r="CW81" i="1"/>
  <c r="V81" i="1" s="1"/>
  <c r="CX81" i="1"/>
  <c r="W81" i="1"/>
  <c r="GN81" i="1"/>
  <c r="GV81" i="1"/>
  <c r="HC81" i="1"/>
  <c r="GX81" i="1" s="1"/>
  <c r="B83" i="1"/>
  <c r="B75" i="1"/>
  <c r="C83" i="1"/>
  <c r="C75" i="1" s="1"/>
  <c r="D83" i="1"/>
  <c r="D75" i="1" s="1"/>
  <c r="F83" i="1"/>
  <c r="F75" i="1"/>
  <c r="BX83" i="1"/>
  <c r="BX75" i="1" s="1"/>
  <c r="CK83" i="1"/>
  <c r="BB83" i="1"/>
  <c r="BB75" i="1" s="1"/>
  <c r="CL83" i="1"/>
  <c r="BC83" i="1" s="1"/>
  <c r="BC75" i="1" s="1"/>
  <c r="D112" i="1"/>
  <c r="E114" i="1"/>
  <c r="Z114" i="1"/>
  <c r="AA114" i="1"/>
  <c r="AM114" i="1"/>
  <c r="AN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C116" i="1"/>
  <c r="D116" i="1"/>
  <c r="AC116" i="1"/>
  <c r="P116" i="1"/>
  <c r="AE116" i="1"/>
  <c r="AF116" i="1"/>
  <c r="CT116" i="1" s="1"/>
  <c r="AG116" i="1"/>
  <c r="CU116" i="1" s="1"/>
  <c r="AH116" i="1"/>
  <c r="CV116" i="1"/>
  <c r="U116" i="1" s="1"/>
  <c r="AI116" i="1"/>
  <c r="CW116" i="1" s="1"/>
  <c r="V116" i="1" s="1"/>
  <c r="AJ116" i="1"/>
  <c r="CX116" i="1" s="1"/>
  <c r="W116" i="1" s="1"/>
  <c r="T116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GL116" i="1"/>
  <c r="GO116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V116" i="1"/>
  <c r="HC116" i="1" s="1"/>
  <c r="GX116" i="1" s="1"/>
  <c r="C117" i="1"/>
  <c r="D117" i="1"/>
  <c r="CX36" i="3"/>
  <c r="AC117" i="1"/>
  <c r="P117" i="1"/>
  <c r="AE117" i="1"/>
  <c r="CR117" i="1"/>
  <c r="AD117" i="1"/>
  <c r="AF117" i="1"/>
  <c r="CT117" i="1" s="1"/>
  <c r="AG117" i="1"/>
  <c r="CU117" i="1" s="1"/>
  <c r="T117" i="1"/>
  <c r="AH117" i="1"/>
  <c r="CV117" i="1" s="1"/>
  <c r="U117" i="1" s="1"/>
  <c r="I162" i="5" s="1"/>
  <c r="AB162" i="5" s="1"/>
  <c r="AI117" i="1"/>
  <c r="CW117" i="1" s="1"/>
  <c r="V117" i="1"/>
  <c r="AJ117" i="1"/>
  <c r="CS117" i="1"/>
  <c r="CX117" i="1"/>
  <c r="W117" i="1" s="1"/>
  <c r="GL117" i="1"/>
  <c r="GO117" i="1"/>
  <c r="GV117" i="1"/>
  <c r="HC117" i="1" s="1"/>
  <c r="GX117" i="1" s="1"/>
  <c r="C118" i="1"/>
  <c r="D118" i="1"/>
  <c r="AC118" i="1"/>
  <c r="AE118" i="1"/>
  <c r="AF118" i="1"/>
  <c r="AG118" i="1"/>
  <c r="CU118" i="1"/>
  <c r="T118" i="1" s="1"/>
  <c r="AH118" i="1"/>
  <c r="CV118" i="1"/>
  <c r="U118" i="1" s="1"/>
  <c r="I172" i="5" s="1"/>
  <c r="AB172" i="5" s="1"/>
  <c r="AI118" i="1"/>
  <c r="AJ118" i="1"/>
  <c r="CX118" i="1" s="1"/>
  <c r="CW118" i="1"/>
  <c r="V118" i="1" s="1"/>
  <c r="W118" i="1"/>
  <c r="GL118" i="1"/>
  <c r="GL119" i="1"/>
  <c r="GL120" i="1"/>
  <c r="GL121" i="1"/>
  <c r="GL122" i="1"/>
  <c r="GL123" i="1"/>
  <c r="GL124" i="1"/>
  <c r="GL125" i="1"/>
  <c r="GL126" i="1"/>
  <c r="GL127" i="1"/>
  <c r="GL128" i="1"/>
  <c r="GO118" i="1"/>
  <c r="GV118" i="1"/>
  <c r="HC118" i="1" s="1"/>
  <c r="GX118" i="1" s="1"/>
  <c r="C119" i="1"/>
  <c r="D119" i="1"/>
  <c r="AC119" i="1"/>
  <c r="CQ119" i="1" s="1"/>
  <c r="AE119" i="1"/>
  <c r="AF119" i="1"/>
  <c r="AG119" i="1"/>
  <c r="AH119" i="1"/>
  <c r="CV119" i="1" s="1"/>
  <c r="U119" i="1" s="1"/>
  <c r="I184" i="5"/>
  <c r="AB184" i="5" s="1"/>
  <c r="AI119" i="1"/>
  <c r="CW119" i="1" s="1"/>
  <c r="V119" i="1" s="1"/>
  <c r="AJ119" i="1"/>
  <c r="CX119" i="1" s="1"/>
  <c r="W119" i="1" s="1"/>
  <c r="CU119" i="1"/>
  <c r="T119" i="1" s="1"/>
  <c r="GO119" i="1"/>
  <c r="GV119" i="1"/>
  <c r="HC119" i="1" s="1"/>
  <c r="GX119" i="1" s="1"/>
  <c r="AC120" i="1"/>
  <c r="CQ120" i="1" s="1"/>
  <c r="AE120" i="1"/>
  <c r="AD120" i="1" s="1"/>
  <c r="AF120" i="1"/>
  <c r="AG120" i="1"/>
  <c r="AH120" i="1"/>
  <c r="AI120" i="1"/>
  <c r="CW120" i="1" s="1"/>
  <c r="V120" i="1" s="1"/>
  <c r="AJ120" i="1"/>
  <c r="CX120" i="1" s="1"/>
  <c r="W120" i="1" s="1"/>
  <c r="CU120" i="1"/>
  <c r="T120" i="1" s="1"/>
  <c r="CV120" i="1"/>
  <c r="U120" i="1" s="1"/>
  <c r="GO120" i="1"/>
  <c r="GV120" i="1"/>
  <c r="HC120" i="1" s="1"/>
  <c r="GX120" i="1" s="1"/>
  <c r="C121" i="1"/>
  <c r="D121" i="1"/>
  <c r="AC121" i="1"/>
  <c r="CQ121" i="1"/>
  <c r="AE121" i="1"/>
  <c r="AD121" i="1" s="1"/>
  <c r="AF121" i="1"/>
  <c r="CT121" i="1" s="1"/>
  <c r="AG121" i="1"/>
  <c r="AH121" i="1"/>
  <c r="CV121" i="1" s="1"/>
  <c r="U121" i="1" s="1"/>
  <c r="I196" i="5" s="1"/>
  <c r="AB196" i="5" s="1"/>
  <c r="AI121" i="1"/>
  <c r="CW121" i="1"/>
  <c r="V121" i="1" s="1"/>
  <c r="AJ121" i="1"/>
  <c r="CX121" i="1" s="1"/>
  <c r="W121" i="1" s="1"/>
  <c r="CU121" i="1"/>
  <c r="T121" i="1"/>
  <c r="GO121" i="1"/>
  <c r="GV121" i="1"/>
  <c r="HC121" i="1" s="1"/>
  <c r="GX121" i="1" s="1"/>
  <c r="U122" i="1"/>
  <c r="AC122" i="1"/>
  <c r="CQ122" i="1" s="1"/>
  <c r="AE122" i="1"/>
  <c r="AF122" i="1"/>
  <c r="CT122" i="1" s="1"/>
  <c r="AG122" i="1"/>
  <c r="CU122" i="1"/>
  <c r="T122" i="1" s="1"/>
  <c r="AH122" i="1"/>
  <c r="CV122" i="1" s="1"/>
  <c r="AI122" i="1"/>
  <c r="CW122" i="1"/>
  <c r="V122" i="1" s="1"/>
  <c r="AJ122" i="1"/>
  <c r="CX122" i="1"/>
  <c r="W122" i="1" s="1"/>
  <c r="GO122" i="1"/>
  <c r="GV122" i="1"/>
  <c r="HC122" i="1"/>
  <c r="GX122" i="1"/>
  <c r="C123" i="1"/>
  <c r="D123" i="1"/>
  <c r="AC123" i="1"/>
  <c r="AE123" i="1"/>
  <c r="AD123" i="1"/>
  <c r="AF123" i="1"/>
  <c r="AG123" i="1"/>
  <c r="CU123" i="1" s="1"/>
  <c r="T123" i="1" s="1"/>
  <c r="AH123" i="1"/>
  <c r="CV123" i="1"/>
  <c r="U123" i="1"/>
  <c r="I210" i="5" s="1"/>
  <c r="AB210" i="5" s="1"/>
  <c r="AI123" i="1"/>
  <c r="CW123" i="1"/>
  <c r="V123" i="1" s="1"/>
  <c r="AJ123" i="1"/>
  <c r="CX123" i="1" s="1"/>
  <c r="W123" i="1" s="1"/>
  <c r="CR123" i="1"/>
  <c r="CS123" i="1"/>
  <c r="GO123" i="1"/>
  <c r="GV123" i="1"/>
  <c r="HC123" i="1" s="1"/>
  <c r="GX123" i="1" s="1"/>
  <c r="AC124" i="1"/>
  <c r="AE124" i="1"/>
  <c r="AF124" i="1"/>
  <c r="AG124" i="1"/>
  <c r="CU124" i="1" s="1"/>
  <c r="T124" i="1"/>
  <c r="AH124" i="1"/>
  <c r="CV124" i="1" s="1"/>
  <c r="U124" i="1" s="1"/>
  <c r="AI124" i="1"/>
  <c r="CW124" i="1" s="1"/>
  <c r="V124" i="1" s="1"/>
  <c r="AJ124" i="1"/>
  <c r="CX124" i="1" s="1"/>
  <c r="CS124" i="1"/>
  <c r="W124" i="1"/>
  <c r="GO124" i="1"/>
  <c r="GV124" i="1"/>
  <c r="HC124" i="1" s="1"/>
  <c r="GX124" i="1"/>
  <c r="AC125" i="1"/>
  <c r="AE125" i="1"/>
  <c r="AF125" i="1"/>
  <c r="CT125" i="1" s="1"/>
  <c r="AG125" i="1"/>
  <c r="CU125" i="1"/>
  <c r="T125" i="1" s="1"/>
  <c r="AH125" i="1"/>
  <c r="CV125" i="1"/>
  <c r="U125" i="1" s="1"/>
  <c r="AI125" i="1"/>
  <c r="CW125" i="1"/>
  <c r="V125" i="1" s="1"/>
  <c r="AJ125" i="1"/>
  <c r="CS125" i="1"/>
  <c r="CX125" i="1"/>
  <c r="W125" i="1" s="1"/>
  <c r="GO125" i="1"/>
  <c r="GV125" i="1"/>
  <c r="HC125" i="1" s="1"/>
  <c r="GX125" i="1" s="1"/>
  <c r="AC126" i="1"/>
  <c r="AE126" i="1"/>
  <c r="AF126" i="1"/>
  <c r="CT126" i="1" s="1"/>
  <c r="AG126" i="1"/>
  <c r="CU126" i="1" s="1"/>
  <c r="T126" i="1" s="1"/>
  <c r="AH126" i="1"/>
  <c r="CV126" i="1" s="1"/>
  <c r="U126" i="1" s="1"/>
  <c r="AI126" i="1"/>
  <c r="CW126" i="1"/>
  <c r="AJ126" i="1"/>
  <c r="CS126" i="1"/>
  <c r="CX126" i="1"/>
  <c r="W126" i="1" s="1"/>
  <c r="GO126" i="1"/>
  <c r="GV126" i="1"/>
  <c r="HC126" i="1" s="1"/>
  <c r="GX126" i="1" s="1"/>
  <c r="C127" i="1"/>
  <c r="D127" i="1"/>
  <c r="AC127" i="1"/>
  <c r="AE127" i="1"/>
  <c r="AF127" i="1"/>
  <c r="AG127" i="1"/>
  <c r="CU127" i="1"/>
  <c r="T127" i="1"/>
  <c r="AH127" i="1"/>
  <c r="CV127" i="1" s="1"/>
  <c r="U127" i="1" s="1"/>
  <c r="I222" i="5" s="1"/>
  <c r="AB222" i="5" s="1"/>
  <c r="AI127" i="1"/>
  <c r="CW127" i="1" s="1"/>
  <c r="AJ127" i="1"/>
  <c r="CX127" i="1"/>
  <c r="W127" i="1" s="1"/>
  <c r="V127" i="1"/>
  <c r="GO127" i="1"/>
  <c r="GV127" i="1"/>
  <c r="HC127" i="1"/>
  <c r="GX127" i="1" s="1"/>
  <c r="AC128" i="1"/>
  <c r="CQ128" i="1"/>
  <c r="AE128" i="1"/>
  <c r="AF128" i="1"/>
  <c r="AG128" i="1"/>
  <c r="CU128" i="1" s="1"/>
  <c r="T128" i="1" s="1"/>
  <c r="AH128" i="1"/>
  <c r="CV128" i="1"/>
  <c r="U128" i="1" s="1"/>
  <c r="AI128" i="1"/>
  <c r="AJ128" i="1"/>
  <c r="CW128" i="1"/>
  <c r="V128" i="1" s="1"/>
  <c r="CX128" i="1"/>
  <c r="W128" i="1" s="1"/>
  <c r="GO128" i="1"/>
  <c r="GV128" i="1"/>
  <c r="HC128" i="1" s="1"/>
  <c r="GX128" i="1" s="1"/>
  <c r="B130" i="1"/>
  <c r="B114" i="1" s="1"/>
  <c r="C130" i="1"/>
  <c r="C114" i="1"/>
  <c r="D130" i="1"/>
  <c r="D114" i="1"/>
  <c r="F130" i="1"/>
  <c r="F114" i="1" s="1"/>
  <c r="BC130" i="1"/>
  <c r="BC114" i="1" s="1"/>
  <c r="BX130" i="1"/>
  <c r="BX114" i="1" s="1"/>
  <c r="CK130" i="1"/>
  <c r="CL130" i="1"/>
  <c r="CL114" i="1" s="1"/>
  <c r="D159" i="1"/>
  <c r="E161" i="1"/>
  <c r="Z161" i="1"/>
  <c r="AA161" i="1"/>
  <c r="AM161" i="1"/>
  <c r="AN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C163" i="1"/>
  <c r="D163" i="1"/>
  <c r="AC163" i="1"/>
  <c r="P163" i="1" s="1"/>
  <c r="AE163" i="1"/>
  <c r="AF163" i="1"/>
  <c r="AG163" i="1"/>
  <c r="CU163" i="1" s="1"/>
  <c r="T163" i="1" s="1"/>
  <c r="AH163" i="1"/>
  <c r="CV163" i="1"/>
  <c r="U163" i="1" s="1"/>
  <c r="I236" i="5" s="1"/>
  <c r="AB236" i="5" s="1"/>
  <c r="AI163" i="1"/>
  <c r="CW163" i="1" s="1"/>
  <c r="V163" i="1" s="1"/>
  <c r="AJ163" i="1"/>
  <c r="CX163" i="1" s="1"/>
  <c r="W163" i="1" s="1"/>
  <c r="FR163" i="1"/>
  <c r="BY186" i="1" s="1"/>
  <c r="AP186" i="1" s="1"/>
  <c r="GL163" i="1"/>
  <c r="GO163" i="1"/>
  <c r="GP163" i="1"/>
  <c r="GV163" i="1"/>
  <c r="HC163" i="1" s="1"/>
  <c r="GX163" i="1"/>
  <c r="AC164" i="1"/>
  <c r="AE164" i="1"/>
  <c r="AF164" i="1"/>
  <c r="AG164" i="1"/>
  <c r="AH164" i="1"/>
  <c r="CV164" i="1"/>
  <c r="U164" i="1" s="1"/>
  <c r="AI164" i="1"/>
  <c r="CW164" i="1"/>
  <c r="V164" i="1" s="1"/>
  <c r="AJ164" i="1"/>
  <c r="CX164" i="1"/>
  <c r="W164" i="1"/>
  <c r="CU164" i="1"/>
  <c r="T164" i="1"/>
  <c r="FR164" i="1"/>
  <c r="GL164" i="1"/>
  <c r="GO164" i="1"/>
  <c r="GP164" i="1"/>
  <c r="GV164" i="1"/>
  <c r="HC164" i="1" s="1"/>
  <c r="GX164" i="1" s="1"/>
  <c r="D165" i="1"/>
  <c r="CV165" i="1"/>
  <c r="U165" i="1" s="1"/>
  <c r="AC165" i="1"/>
  <c r="AE165" i="1"/>
  <c r="AF165" i="1"/>
  <c r="S239" i="5"/>
  <c r="AG165" i="1"/>
  <c r="AH165" i="1"/>
  <c r="AI165" i="1"/>
  <c r="CW165" i="1" s="1"/>
  <c r="V165" i="1" s="1"/>
  <c r="AJ165" i="1"/>
  <c r="CX165" i="1"/>
  <c r="W165" i="1" s="1"/>
  <c r="CU165" i="1"/>
  <c r="T165" i="1" s="1"/>
  <c r="FR165" i="1"/>
  <c r="GL165" i="1"/>
  <c r="GO165" i="1"/>
  <c r="GP165" i="1"/>
  <c r="GV165" i="1"/>
  <c r="HC165" i="1" s="1"/>
  <c r="GX165" i="1" s="1"/>
  <c r="D166" i="1"/>
  <c r="AC166" i="1"/>
  <c r="P166" i="1" s="1"/>
  <c r="AE166" i="1"/>
  <c r="AF166" i="1"/>
  <c r="AG166" i="1"/>
  <c r="CU166" i="1" s="1"/>
  <c r="T166" i="1" s="1"/>
  <c r="AH166" i="1"/>
  <c r="CV166" i="1" s="1"/>
  <c r="U166" i="1" s="1"/>
  <c r="I249" i="5" s="1"/>
  <c r="AB249" i="5" s="1"/>
  <c r="AI166" i="1"/>
  <c r="CW166" i="1"/>
  <c r="V166" i="1" s="1"/>
  <c r="AJ166" i="1"/>
  <c r="CX166" i="1"/>
  <c r="W166" i="1" s="1"/>
  <c r="CT166" i="1"/>
  <c r="FR166" i="1"/>
  <c r="GL166" i="1"/>
  <c r="GO166" i="1"/>
  <c r="GP166" i="1"/>
  <c r="GV166" i="1"/>
  <c r="HC166" i="1" s="1"/>
  <c r="GX166" i="1" s="1"/>
  <c r="C167" i="1"/>
  <c r="D167" i="1"/>
  <c r="AC167" i="1"/>
  <c r="P167" i="1" s="1"/>
  <c r="AE167" i="1"/>
  <c r="AF167" i="1"/>
  <c r="CT167" i="1" s="1"/>
  <c r="AG167" i="1"/>
  <c r="CU167" i="1" s="1"/>
  <c r="T167" i="1"/>
  <c r="AH167" i="1"/>
  <c r="CV167" i="1" s="1"/>
  <c r="U167" i="1" s="1"/>
  <c r="AI167" i="1"/>
  <c r="CW167" i="1" s="1"/>
  <c r="V167" i="1" s="1"/>
  <c r="AJ167" i="1"/>
  <c r="CX167" i="1" s="1"/>
  <c r="W167" i="1" s="1"/>
  <c r="CR167" i="1"/>
  <c r="FR167" i="1"/>
  <c r="GL167" i="1"/>
  <c r="GN167" i="1"/>
  <c r="GO167" i="1"/>
  <c r="GV167" i="1"/>
  <c r="HC167" i="1"/>
  <c r="GX167" i="1" s="1"/>
  <c r="C168" i="1"/>
  <c r="D168" i="1"/>
  <c r="AC168" i="1"/>
  <c r="P168" i="1"/>
  <c r="AD168" i="1"/>
  <c r="AE168" i="1"/>
  <c r="V256" i="5" s="1"/>
  <c r="AF168" i="1"/>
  <c r="CT168" i="1" s="1"/>
  <c r="AG168" i="1"/>
  <c r="CU168" i="1"/>
  <c r="T168" i="1"/>
  <c r="AH168" i="1"/>
  <c r="CV168" i="1"/>
  <c r="U168" i="1" s="1"/>
  <c r="AI168" i="1"/>
  <c r="AJ168" i="1"/>
  <c r="CX168" i="1" s="1"/>
  <c r="CR168" i="1"/>
  <c r="CS168" i="1"/>
  <c r="CW168" i="1"/>
  <c r="V168" i="1" s="1"/>
  <c r="W168" i="1"/>
  <c r="FR168" i="1"/>
  <c r="GL168" i="1"/>
  <c r="GN168" i="1"/>
  <c r="GO168" i="1"/>
  <c r="GV168" i="1"/>
  <c r="HC168" i="1"/>
  <c r="GX168" i="1" s="1"/>
  <c r="C169" i="1"/>
  <c r="D169" i="1"/>
  <c r="AC169" i="1"/>
  <c r="AE169" i="1"/>
  <c r="AF169" i="1"/>
  <c r="AG169" i="1"/>
  <c r="CU169" i="1" s="1"/>
  <c r="T169" i="1" s="1"/>
  <c r="AH169" i="1"/>
  <c r="CV169" i="1"/>
  <c r="U169" i="1" s="1"/>
  <c r="I274" i="5" s="1"/>
  <c r="AB274" i="5" s="1"/>
  <c r="AI169" i="1"/>
  <c r="CW169" i="1" s="1"/>
  <c r="V169" i="1" s="1"/>
  <c r="AJ169" i="1"/>
  <c r="CX169" i="1" s="1"/>
  <c r="W169" i="1" s="1"/>
  <c r="CQ169" i="1"/>
  <c r="FR169" i="1"/>
  <c r="GL169" i="1"/>
  <c r="GO169" i="1"/>
  <c r="GP169" i="1"/>
  <c r="GV169" i="1"/>
  <c r="HC169" i="1" s="1"/>
  <c r="GX169" i="1" s="1"/>
  <c r="AC170" i="1"/>
  <c r="CQ170" i="1" s="1"/>
  <c r="AE170" i="1"/>
  <c r="AF170" i="1"/>
  <c r="AG170" i="1"/>
  <c r="AH170" i="1"/>
  <c r="AI170" i="1"/>
  <c r="CW170" i="1" s="1"/>
  <c r="V170" i="1"/>
  <c r="AJ170" i="1"/>
  <c r="CX170" i="1" s="1"/>
  <c r="W170" i="1" s="1"/>
  <c r="CU170" i="1"/>
  <c r="T170" i="1" s="1"/>
  <c r="CV170" i="1"/>
  <c r="U170" i="1" s="1"/>
  <c r="FR170" i="1"/>
  <c r="GL170" i="1"/>
  <c r="GO170" i="1"/>
  <c r="GP170" i="1"/>
  <c r="GV170" i="1"/>
  <c r="HC170" i="1" s="1"/>
  <c r="GX170" i="1" s="1"/>
  <c r="AC171" i="1"/>
  <c r="CQ171" i="1"/>
  <c r="AE171" i="1"/>
  <c r="AD171" i="1" s="1"/>
  <c r="AF171" i="1"/>
  <c r="AG171" i="1"/>
  <c r="CU171" i="1"/>
  <c r="T171" i="1"/>
  <c r="AH171" i="1"/>
  <c r="CV171" i="1"/>
  <c r="U171" i="1" s="1"/>
  <c r="AI171" i="1"/>
  <c r="AJ171" i="1"/>
  <c r="CX171" i="1"/>
  <c r="W171" i="1" s="1"/>
  <c r="CS171" i="1"/>
  <c r="CW171" i="1"/>
  <c r="V171" i="1" s="1"/>
  <c r="FR171" i="1"/>
  <c r="GL171" i="1"/>
  <c r="GO171" i="1"/>
  <c r="GP171" i="1"/>
  <c r="GV171" i="1"/>
  <c r="HC171" i="1" s="1"/>
  <c r="GX171" i="1" s="1"/>
  <c r="AC172" i="1"/>
  <c r="CQ172" i="1" s="1"/>
  <c r="AE172" i="1"/>
  <c r="AF172" i="1"/>
  <c r="AG172" i="1"/>
  <c r="CU172" i="1" s="1"/>
  <c r="T172" i="1"/>
  <c r="AH172" i="1"/>
  <c r="CV172" i="1" s="1"/>
  <c r="U172" i="1" s="1"/>
  <c r="AI172" i="1"/>
  <c r="AJ172" i="1"/>
  <c r="CX172" i="1"/>
  <c r="W172" i="1"/>
  <c r="CW172" i="1"/>
  <c r="V172" i="1" s="1"/>
  <c r="FR172" i="1"/>
  <c r="GL172" i="1"/>
  <c r="GO172" i="1"/>
  <c r="GP172" i="1"/>
  <c r="GV172" i="1"/>
  <c r="HC172" i="1" s="1"/>
  <c r="GX172" i="1" s="1"/>
  <c r="AC173" i="1"/>
  <c r="CQ173" i="1" s="1"/>
  <c r="AE173" i="1"/>
  <c r="CS173" i="1" s="1"/>
  <c r="AF173" i="1"/>
  <c r="AG173" i="1"/>
  <c r="CU173" i="1"/>
  <c r="T173" i="1" s="1"/>
  <c r="AH173" i="1"/>
  <c r="CV173" i="1"/>
  <c r="U173" i="1"/>
  <c r="AI173" i="1"/>
  <c r="AJ173" i="1"/>
  <c r="CX173" i="1" s="1"/>
  <c r="W173" i="1" s="1"/>
  <c r="CR173" i="1"/>
  <c r="CW173" i="1"/>
  <c r="V173" i="1"/>
  <c r="FR173" i="1"/>
  <c r="GL173" i="1"/>
  <c r="GO173" i="1"/>
  <c r="GP173" i="1"/>
  <c r="GV173" i="1"/>
  <c r="HC173" i="1"/>
  <c r="GX173" i="1" s="1"/>
  <c r="AC174" i="1"/>
  <c r="AD174" i="1"/>
  <c r="AE174" i="1"/>
  <c r="AF174" i="1"/>
  <c r="AG174" i="1"/>
  <c r="CU174" i="1"/>
  <c r="T174" i="1" s="1"/>
  <c r="AH174" i="1"/>
  <c r="CV174" i="1"/>
  <c r="U174" i="1"/>
  <c r="AI174" i="1"/>
  <c r="CW174" i="1"/>
  <c r="V174" i="1" s="1"/>
  <c r="AJ174" i="1"/>
  <c r="CX174" i="1"/>
  <c r="W174" i="1"/>
  <c r="CR174" i="1"/>
  <c r="CS174" i="1"/>
  <c r="FR174" i="1"/>
  <c r="GL174" i="1"/>
  <c r="GO174" i="1"/>
  <c r="GP174" i="1"/>
  <c r="GV174" i="1"/>
  <c r="HC174" i="1" s="1"/>
  <c r="GX174" i="1" s="1"/>
  <c r="T175" i="1"/>
  <c r="AC175" i="1"/>
  <c r="AE175" i="1"/>
  <c r="AF175" i="1"/>
  <c r="AG175" i="1"/>
  <c r="AH175" i="1"/>
  <c r="CV175" i="1" s="1"/>
  <c r="U175" i="1" s="1"/>
  <c r="AI175" i="1"/>
  <c r="CW175" i="1" s="1"/>
  <c r="V175" i="1" s="1"/>
  <c r="AJ175" i="1"/>
  <c r="CX175" i="1"/>
  <c r="W175" i="1" s="1"/>
  <c r="CQ175" i="1"/>
  <c r="CR175" i="1"/>
  <c r="CU175" i="1"/>
  <c r="FR175" i="1"/>
  <c r="GL175" i="1"/>
  <c r="GO175" i="1"/>
  <c r="GP175" i="1"/>
  <c r="GV175" i="1"/>
  <c r="HC175" i="1"/>
  <c r="GX175" i="1" s="1"/>
  <c r="C176" i="1"/>
  <c r="D176" i="1"/>
  <c r="AC176" i="1"/>
  <c r="AE176" i="1"/>
  <c r="AF176" i="1"/>
  <c r="AG176" i="1"/>
  <c r="AH176" i="1"/>
  <c r="CV176" i="1"/>
  <c r="U176" i="1" s="1"/>
  <c r="I286" i="5" s="1"/>
  <c r="AB286" i="5" s="1"/>
  <c r="AI176" i="1"/>
  <c r="AJ176" i="1"/>
  <c r="CX176" i="1"/>
  <c r="W176" i="1"/>
  <c r="CS176" i="1"/>
  <c r="CU176" i="1"/>
  <c r="T176" i="1" s="1"/>
  <c r="CW176" i="1"/>
  <c r="V176" i="1" s="1"/>
  <c r="FR176" i="1"/>
  <c r="GL176" i="1"/>
  <c r="GO176" i="1"/>
  <c r="GP176" i="1"/>
  <c r="GV176" i="1"/>
  <c r="HC176" i="1" s="1"/>
  <c r="GX176" i="1" s="1"/>
  <c r="AC177" i="1"/>
  <c r="AE177" i="1"/>
  <c r="AF177" i="1"/>
  <c r="AG177" i="1"/>
  <c r="CU177" i="1" s="1"/>
  <c r="T177" i="1" s="1"/>
  <c r="AH177" i="1"/>
  <c r="CV177" i="1" s="1"/>
  <c r="U177" i="1" s="1"/>
  <c r="AI177" i="1"/>
  <c r="CW177" i="1"/>
  <c r="V177" i="1" s="1"/>
  <c r="AJ177" i="1"/>
  <c r="CX177" i="1" s="1"/>
  <c r="W177" i="1" s="1"/>
  <c r="CQ177" i="1"/>
  <c r="FR177" i="1"/>
  <c r="GL177" i="1"/>
  <c r="GO177" i="1"/>
  <c r="GP177" i="1"/>
  <c r="GV177" i="1"/>
  <c r="HC177" i="1"/>
  <c r="GX177" i="1" s="1"/>
  <c r="C178" i="1"/>
  <c r="D178" i="1"/>
  <c r="AC178" i="1"/>
  <c r="AE178" i="1"/>
  <c r="CS178" i="1"/>
  <c r="AF178" i="1"/>
  <c r="AG178" i="1"/>
  <c r="AH178" i="1"/>
  <c r="CV178" i="1" s="1"/>
  <c r="U178" i="1" s="1"/>
  <c r="I300" i="5" s="1"/>
  <c r="AB300" i="5" s="1"/>
  <c r="AI178" i="1"/>
  <c r="CW178" i="1"/>
  <c r="AJ178" i="1"/>
  <c r="CX178" i="1" s="1"/>
  <c r="W178" i="1"/>
  <c r="CU178" i="1"/>
  <c r="T178" i="1" s="1"/>
  <c r="FR178" i="1"/>
  <c r="GL178" i="1"/>
  <c r="GO178" i="1"/>
  <c r="GP178" i="1"/>
  <c r="GV178" i="1"/>
  <c r="HC178" i="1" s="1"/>
  <c r="GX178" i="1" s="1"/>
  <c r="AC179" i="1"/>
  <c r="AE179" i="1"/>
  <c r="CS179" i="1"/>
  <c r="AF179" i="1"/>
  <c r="AG179" i="1"/>
  <c r="AH179" i="1"/>
  <c r="AI179" i="1"/>
  <c r="AJ179" i="1"/>
  <c r="CX179" i="1"/>
  <c r="CQ179" i="1"/>
  <c r="CU179" i="1"/>
  <c r="CV179" i="1"/>
  <c r="CW179" i="1"/>
  <c r="FR179" i="1"/>
  <c r="GL179" i="1"/>
  <c r="GO179" i="1"/>
  <c r="GP179" i="1"/>
  <c r="GV179" i="1"/>
  <c r="HC179" i="1" s="1"/>
  <c r="GX179" i="1" s="1"/>
  <c r="AC180" i="1"/>
  <c r="AE180" i="1"/>
  <c r="AF180" i="1"/>
  <c r="AG180" i="1"/>
  <c r="CU180" i="1" s="1"/>
  <c r="AH180" i="1"/>
  <c r="AI180" i="1"/>
  <c r="CW180" i="1" s="1"/>
  <c r="AJ180" i="1"/>
  <c r="CX180" i="1"/>
  <c r="CV180" i="1"/>
  <c r="FR180" i="1"/>
  <c r="GL180" i="1"/>
  <c r="GL181" i="1"/>
  <c r="GL182" i="1"/>
  <c r="GL183" i="1"/>
  <c r="GL184" i="1"/>
  <c r="BZ186" i="1"/>
  <c r="GO180" i="1"/>
  <c r="GP180" i="1"/>
  <c r="GV180" i="1"/>
  <c r="HC180" i="1" s="1"/>
  <c r="GX180" i="1"/>
  <c r="AC181" i="1"/>
  <c r="AE181" i="1"/>
  <c r="AF181" i="1"/>
  <c r="AG181" i="1"/>
  <c r="AH181" i="1"/>
  <c r="AI181" i="1"/>
  <c r="CW181" i="1" s="1"/>
  <c r="AJ181" i="1"/>
  <c r="CX181" i="1" s="1"/>
  <c r="CQ181" i="1"/>
  <c r="CU181" i="1"/>
  <c r="CV181" i="1"/>
  <c r="FR181" i="1"/>
  <c r="GO181" i="1"/>
  <c r="GP181" i="1"/>
  <c r="GV181" i="1"/>
  <c r="HC181" i="1" s="1"/>
  <c r="GX181" i="1" s="1"/>
  <c r="C182" i="1"/>
  <c r="D182" i="1"/>
  <c r="AC182" i="1"/>
  <c r="AD182" i="1"/>
  <c r="AE182" i="1"/>
  <c r="AF182" i="1"/>
  <c r="AG182" i="1"/>
  <c r="CU182" i="1" s="1"/>
  <c r="AH182" i="1"/>
  <c r="CV182" i="1"/>
  <c r="U182" i="1" s="1"/>
  <c r="I313" i="5" s="1"/>
  <c r="AB313" i="5" s="1"/>
  <c r="AI182" i="1"/>
  <c r="CW182" i="1" s="1"/>
  <c r="V182" i="1" s="1"/>
  <c r="AJ182" i="1"/>
  <c r="CX182" i="1" s="1"/>
  <c r="CR182" i="1"/>
  <c r="CS182" i="1"/>
  <c r="T182" i="1"/>
  <c r="FR182" i="1"/>
  <c r="GO182" i="1"/>
  <c r="GP182" i="1"/>
  <c r="GV182" i="1"/>
  <c r="HC182" i="1" s="1"/>
  <c r="GX182" i="1"/>
  <c r="AC183" i="1"/>
  <c r="CQ183" i="1" s="1"/>
  <c r="AE183" i="1"/>
  <c r="AD183" i="1" s="1"/>
  <c r="AF183" i="1"/>
  <c r="AG183" i="1"/>
  <c r="CU183" i="1" s="1"/>
  <c r="T183" i="1" s="1"/>
  <c r="AH183" i="1"/>
  <c r="CV183" i="1" s="1"/>
  <c r="AI183" i="1"/>
  <c r="CW183" i="1"/>
  <c r="V183" i="1"/>
  <c r="AJ183" i="1"/>
  <c r="CX183" i="1"/>
  <c r="W183" i="1" s="1"/>
  <c r="CR183" i="1"/>
  <c r="FR183" i="1"/>
  <c r="GO183" i="1"/>
  <c r="GP183" i="1"/>
  <c r="GV183" i="1"/>
  <c r="HC183" i="1" s="1"/>
  <c r="GX183" i="1" s="1"/>
  <c r="AC184" i="1"/>
  <c r="AE184" i="1"/>
  <c r="AF184" i="1"/>
  <c r="CT184" i="1" s="1"/>
  <c r="AG184" i="1"/>
  <c r="CU184" i="1" s="1"/>
  <c r="T184" i="1" s="1"/>
  <c r="AH184" i="1"/>
  <c r="CV184" i="1"/>
  <c r="U184" i="1" s="1"/>
  <c r="AI184" i="1"/>
  <c r="CW184" i="1"/>
  <c r="V184" i="1"/>
  <c r="AJ184" i="1"/>
  <c r="CX184" i="1"/>
  <c r="CS184" i="1"/>
  <c r="FR184" i="1"/>
  <c r="GO184" i="1"/>
  <c r="GP184" i="1"/>
  <c r="GV184" i="1"/>
  <c r="HC184" i="1"/>
  <c r="GX184" i="1"/>
  <c r="B186" i="1"/>
  <c r="B161" i="1"/>
  <c r="C186" i="1"/>
  <c r="C161" i="1" s="1"/>
  <c r="D186" i="1"/>
  <c r="D161" i="1"/>
  <c r="F186" i="1"/>
  <c r="F161" i="1"/>
  <c r="BX186" i="1"/>
  <c r="CK186" i="1"/>
  <c r="BB186" i="1"/>
  <c r="BB161" i="1"/>
  <c r="CL186" i="1"/>
  <c r="D215" i="1"/>
  <c r="B217" i="1"/>
  <c r="E217" i="1"/>
  <c r="Z217" i="1"/>
  <c r="AA217" i="1"/>
  <c r="AM217" i="1"/>
  <c r="AN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C219" i="1"/>
  <c r="D219" i="1"/>
  <c r="AC219" i="1"/>
  <c r="AE219" i="1"/>
  <c r="CS219" i="1"/>
  <c r="AF219" i="1"/>
  <c r="AG219" i="1"/>
  <c r="CU219" i="1"/>
  <c r="T219" i="1" s="1"/>
  <c r="AH219" i="1"/>
  <c r="CV219" i="1"/>
  <c r="U219" i="1"/>
  <c r="I331" i="5" s="1"/>
  <c r="AB331" i="5"/>
  <c r="AI219" i="1"/>
  <c r="CW219" i="1" s="1"/>
  <c r="V219" i="1" s="1"/>
  <c r="AJ219" i="1"/>
  <c r="CR219" i="1"/>
  <c r="CT219" i="1"/>
  <c r="CX219" i="1"/>
  <c r="W219" i="1" s="1"/>
  <c r="FR219" i="1"/>
  <c r="BY223" i="1" s="1"/>
  <c r="GL219" i="1"/>
  <c r="GO219" i="1"/>
  <c r="GO220" i="1"/>
  <c r="GO221" i="1"/>
  <c r="GP219" i="1"/>
  <c r="GV219" i="1"/>
  <c r="HC219" i="1" s="1"/>
  <c r="GX219" i="1" s="1"/>
  <c r="CJ223" i="1" s="1"/>
  <c r="AC220" i="1"/>
  <c r="AE220" i="1"/>
  <c r="AF220" i="1"/>
  <c r="CT220" i="1" s="1"/>
  <c r="AG220" i="1"/>
  <c r="CU220" i="1" s="1"/>
  <c r="T220" i="1" s="1"/>
  <c r="AH220" i="1"/>
  <c r="CV220" i="1" s="1"/>
  <c r="U220" i="1"/>
  <c r="AI220" i="1"/>
  <c r="CW220" i="1" s="1"/>
  <c r="V220" i="1"/>
  <c r="AJ220" i="1"/>
  <c r="CX220" i="1" s="1"/>
  <c r="W220" i="1" s="1"/>
  <c r="FR220" i="1"/>
  <c r="GL220" i="1"/>
  <c r="GP220" i="1"/>
  <c r="GV220" i="1"/>
  <c r="HC220" i="1" s="1"/>
  <c r="GX220" i="1" s="1"/>
  <c r="AC221" i="1"/>
  <c r="AD221" i="1"/>
  <c r="AE221" i="1"/>
  <c r="CS221" i="1" s="1"/>
  <c r="AF221" i="1"/>
  <c r="AG221" i="1"/>
  <c r="CU221" i="1" s="1"/>
  <c r="AH221" i="1"/>
  <c r="CV221" i="1"/>
  <c r="U221" i="1"/>
  <c r="AI221" i="1"/>
  <c r="AJ221" i="1"/>
  <c r="CX221" i="1" s="1"/>
  <c r="W221" i="1" s="1"/>
  <c r="CQ221" i="1"/>
  <c r="T221" i="1"/>
  <c r="CW221" i="1"/>
  <c r="V221" i="1" s="1"/>
  <c r="FR221" i="1"/>
  <c r="GL221" i="1"/>
  <c r="GP221" i="1"/>
  <c r="GV221" i="1"/>
  <c r="HC221" i="1"/>
  <c r="GX221" i="1" s="1"/>
  <c r="B223" i="1"/>
  <c r="C223" i="1"/>
  <c r="C217" i="1"/>
  <c r="D223" i="1"/>
  <c r="D217" i="1"/>
  <c r="F223" i="1"/>
  <c r="F217" i="1" s="1"/>
  <c r="BX223" i="1"/>
  <c r="CK223" i="1"/>
  <c r="CL223" i="1"/>
  <c r="D252" i="1"/>
  <c r="E254" i="1"/>
  <c r="Z254" i="1"/>
  <c r="AA254" i="1"/>
  <c r="AM254" i="1"/>
  <c r="AN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C256" i="1"/>
  <c r="D256" i="1"/>
  <c r="AC256" i="1"/>
  <c r="AE256" i="1"/>
  <c r="CR256" i="1"/>
  <c r="AF256" i="1"/>
  <c r="AG256" i="1"/>
  <c r="CU256" i="1" s="1"/>
  <c r="T256" i="1" s="1"/>
  <c r="AH256" i="1"/>
  <c r="CV256" i="1"/>
  <c r="U256" i="1" s="1"/>
  <c r="I352" i="5" s="1"/>
  <c r="AB352" i="5" s="1"/>
  <c r="AI256" i="1"/>
  <c r="CW256" i="1"/>
  <c r="V256" i="1"/>
  <c r="AJ256" i="1"/>
  <c r="CX256" i="1" s="1"/>
  <c r="W256" i="1" s="1"/>
  <c r="CQ256" i="1"/>
  <c r="FR256" i="1"/>
  <c r="GL256" i="1"/>
  <c r="GO256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V256" i="1"/>
  <c r="HC256" i="1"/>
  <c r="GX256" i="1" s="1"/>
  <c r="AC257" i="1"/>
  <c r="AE257" i="1"/>
  <c r="AF257" i="1"/>
  <c r="AG257" i="1"/>
  <c r="CU257" i="1"/>
  <c r="T257" i="1" s="1"/>
  <c r="AH257" i="1"/>
  <c r="AI257" i="1"/>
  <c r="CW257" i="1" s="1"/>
  <c r="V257" i="1" s="1"/>
  <c r="AJ257" i="1"/>
  <c r="CQ257" i="1"/>
  <c r="CV257" i="1"/>
  <c r="U257" i="1" s="1"/>
  <c r="CX257" i="1"/>
  <c r="W257" i="1" s="1"/>
  <c r="FR257" i="1"/>
  <c r="GL257" i="1"/>
  <c r="GO257" i="1"/>
  <c r="GV257" i="1"/>
  <c r="HC257" i="1"/>
  <c r="GX257" i="1"/>
  <c r="C258" i="1"/>
  <c r="D258" i="1"/>
  <c r="AC258" i="1"/>
  <c r="AE258" i="1"/>
  <c r="AF258" i="1"/>
  <c r="AG258" i="1"/>
  <c r="CU258" i="1" s="1"/>
  <c r="T258" i="1" s="1"/>
  <c r="AH258" i="1"/>
  <c r="CV258" i="1"/>
  <c r="U258" i="1"/>
  <c r="I364" i="5"/>
  <c r="AB364" i="5"/>
  <c r="AI258" i="1"/>
  <c r="CW258" i="1" s="1"/>
  <c r="V258" i="1" s="1"/>
  <c r="AJ258" i="1"/>
  <c r="CQ258" i="1"/>
  <c r="CX258" i="1"/>
  <c r="W258" i="1"/>
  <c r="FR258" i="1"/>
  <c r="GL258" i="1"/>
  <c r="GO258" i="1"/>
  <c r="GV258" i="1"/>
  <c r="HC258" i="1" s="1"/>
  <c r="GX258" i="1" s="1"/>
  <c r="AC259" i="1"/>
  <c r="AE259" i="1"/>
  <c r="AF259" i="1"/>
  <c r="CT259" i="1"/>
  <c r="AG259" i="1"/>
  <c r="CU259" i="1"/>
  <c r="T259" i="1" s="1"/>
  <c r="AH259" i="1"/>
  <c r="CV259" i="1"/>
  <c r="AI259" i="1"/>
  <c r="CW259" i="1"/>
  <c r="V259" i="1" s="1"/>
  <c r="AJ259" i="1"/>
  <c r="CQ259" i="1"/>
  <c r="CS259" i="1"/>
  <c r="CX259" i="1"/>
  <c r="FR259" i="1"/>
  <c r="GL259" i="1"/>
  <c r="BZ273" i="1" s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O259" i="1"/>
  <c r="GV259" i="1"/>
  <c r="HC259" i="1"/>
  <c r="GX259" i="1"/>
  <c r="C260" i="1"/>
  <c r="D260" i="1"/>
  <c r="AC260" i="1"/>
  <c r="CQ260" i="1" s="1"/>
  <c r="AE260" i="1"/>
  <c r="AF260" i="1"/>
  <c r="AG260" i="1"/>
  <c r="CU260" i="1" s="1"/>
  <c r="T260" i="1" s="1"/>
  <c r="AH260" i="1"/>
  <c r="CV260" i="1" s="1"/>
  <c r="U260" i="1" s="1"/>
  <c r="I376" i="5" s="1"/>
  <c r="AB376" i="5" s="1"/>
  <c r="AI260" i="1"/>
  <c r="AJ260" i="1"/>
  <c r="CX260" i="1"/>
  <c r="W260" i="1" s="1"/>
  <c r="CW260" i="1"/>
  <c r="V260" i="1"/>
  <c r="FR260" i="1"/>
  <c r="GO260" i="1"/>
  <c r="GV260" i="1"/>
  <c r="HC260" i="1"/>
  <c r="GX260" i="1"/>
  <c r="AC261" i="1"/>
  <c r="CQ261" i="1" s="1"/>
  <c r="AE261" i="1"/>
  <c r="CR261" i="1"/>
  <c r="AF261" i="1"/>
  <c r="AG261" i="1"/>
  <c r="CU261" i="1"/>
  <c r="AH261" i="1"/>
  <c r="CV261" i="1" s="1"/>
  <c r="AI261" i="1"/>
  <c r="AJ261" i="1"/>
  <c r="CX261" i="1"/>
  <c r="CW261" i="1"/>
  <c r="FR261" i="1"/>
  <c r="GO261" i="1"/>
  <c r="GV261" i="1"/>
  <c r="HC261" i="1"/>
  <c r="GX261" i="1"/>
  <c r="C262" i="1"/>
  <c r="D262" i="1"/>
  <c r="AC262" i="1"/>
  <c r="P262" i="1"/>
  <c r="AE262" i="1"/>
  <c r="CR262" i="1" s="1"/>
  <c r="CS262" i="1"/>
  <c r="AF262" i="1"/>
  <c r="AG262" i="1"/>
  <c r="AH262" i="1"/>
  <c r="CV262" i="1"/>
  <c r="U262" i="1"/>
  <c r="I384" i="5"/>
  <c r="AB384" i="5" s="1"/>
  <c r="AI262" i="1"/>
  <c r="CW262" i="1"/>
  <c r="V262" i="1"/>
  <c r="AJ262" i="1"/>
  <c r="CX262" i="1"/>
  <c r="W262" i="1" s="1"/>
  <c r="CU262" i="1"/>
  <c r="T262" i="1"/>
  <c r="FR262" i="1"/>
  <c r="GO262" i="1"/>
  <c r="GV262" i="1"/>
  <c r="HC262" i="1" s="1"/>
  <c r="GX262" i="1" s="1"/>
  <c r="AC263" i="1"/>
  <c r="CQ263" i="1"/>
  <c r="AE263" i="1"/>
  <c r="AF263" i="1"/>
  <c r="CT263" i="1" s="1"/>
  <c r="AG263" i="1"/>
  <c r="CU263" i="1"/>
  <c r="AH263" i="1"/>
  <c r="CV263" i="1"/>
  <c r="AI263" i="1"/>
  <c r="AJ263" i="1"/>
  <c r="CX263" i="1"/>
  <c r="CW263" i="1"/>
  <c r="FR263" i="1"/>
  <c r="GO263" i="1"/>
  <c r="GV263" i="1"/>
  <c r="HC263" i="1" s="1"/>
  <c r="GX263" i="1" s="1"/>
  <c r="C264" i="1"/>
  <c r="D264" i="1"/>
  <c r="AB264" i="1"/>
  <c r="AC264" i="1"/>
  <c r="AE264" i="1"/>
  <c r="AD264" i="1" s="1"/>
  <c r="CR264" i="1"/>
  <c r="AF264" i="1"/>
  <c r="CT264" i="1"/>
  <c r="AG264" i="1"/>
  <c r="CU264" i="1" s="1"/>
  <c r="T264" i="1" s="1"/>
  <c r="AH264" i="1"/>
  <c r="CV264" i="1"/>
  <c r="U264" i="1" s="1"/>
  <c r="I396" i="5" s="1"/>
  <c r="AB396" i="5" s="1"/>
  <c r="AI264" i="1"/>
  <c r="CW264" i="1"/>
  <c r="V264" i="1" s="1"/>
  <c r="AJ264" i="1"/>
  <c r="CX264" i="1" s="1"/>
  <c r="W264" i="1" s="1"/>
  <c r="CQ264" i="1"/>
  <c r="CS264" i="1"/>
  <c r="FR264" i="1"/>
  <c r="GO264" i="1"/>
  <c r="GV264" i="1"/>
  <c r="HC264" i="1" s="1"/>
  <c r="GX264" i="1" s="1"/>
  <c r="AC265" i="1"/>
  <c r="AE265" i="1"/>
  <c r="AF265" i="1"/>
  <c r="CT265" i="1"/>
  <c r="AG265" i="1"/>
  <c r="CU265" i="1" s="1"/>
  <c r="AH265" i="1"/>
  <c r="CV265" i="1"/>
  <c r="AI265" i="1"/>
  <c r="AJ265" i="1"/>
  <c r="CQ265" i="1"/>
  <c r="CW265" i="1"/>
  <c r="CX265" i="1"/>
  <c r="FR265" i="1"/>
  <c r="GO265" i="1"/>
  <c r="GV265" i="1"/>
  <c r="HC265" i="1" s="1"/>
  <c r="GX265" i="1" s="1"/>
  <c r="C266" i="1"/>
  <c r="D266" i="1"/>
  <c r="AC266" i="1"/>
  <c r="P266" i="1" s="1"/>
  <c r="AE266" i="1"/>
  <c r="AF266" i="1"/>
  <c r="AG266" i="1"/>
  <c r="AH266" i="1"/>
  <c r="CV266" i="1"/>
  <c r="U266" i="1" s="1"/>
  <c r="I407" i="5" s="1"/>
  <c r="AB407" i="5" s="1"/>
  <c r="AI266" i="1"/>
  <c r="AJ266" i="1"/>
  <c r="CX266" i="1"/>
  <c r="W266" i="1" s="1"/>
  <c r="CU266" i="1"/>
  <c r="T266" i="1"/>
  <c r="CW266" i="1"/>
  <c r="V266" i="1" s="1"/>
  <c r="FR266" i="1"/>
  <c r="GO266" i="1"/>
  <c r="GV266" i="1"/>
  <c r="HC266" i="1" s="1"/>
  <c r="GX266" i="1" s="1"/>
  <c r="AC267" i="1"/>
  <c r="I403" i="5"/>
  <c r="X403" i="5" s="1"/>
  <c r="AE267" i="1"/>
  <c r="CR267" i="1" s="1"/>
  <c r="AF267" i="1"/>
  <c r="AG267" i="1"/>
  <c r="AH267" i="1"/>
  <c r="CV267" i="1" s="1"/>
  <c r="AI267" i="1"/>
  <c r="CW267" i="1" s="1"/>
  <c r="AJ267" i="1"/>
  <c r="CX267" i="1" s="1"/>
  <c r="CQ267" i="1"/>
  <c r="CU267" i="1"/>
  <c r="FR267" i="1"/>
  <c r="GO267" i="1"/>
  <c r="GV267" i="1"/>
  <c r="HC267" i="1"/>
  <c r="GX267" i="1"/>
  <c r="C268" i="1"/>
  <c r="D268" i="1"/>
  <c r="AC268" i="1"/>
  <c r="AE268" i="1"/>
  <c r="AD268" i="1" s="1"/>
  <c r="AF268" i="1"/>
  <c r="AG268" i="1"/>
  <c r="CU268" i="1" s="1"/>
  <c r="T268" i="1" s="1"/>
  <c r="AH268" i="1"/>
  <c r="CV268" i="1" s="1"/>
  <c r="U268" i="1"/>
  <c r="I419" i="5" s="1"/>
  <c r="AB419" i="5" s="1"/>
  <c r="AI268" i="1"/>
  <c r="CW268" i="1"/>
  <c r="V268" i="1" s="1"/>
  <c r="AJ268" i="1"/>
  <c r="CX268" i="1"/>
  <c r="CR268" i="1"/>
  <c r="FR268" i="1"/>
  <c r="GO268" i="1"/>
  <c r="GV268" i="1"/>
  <c r="HC268" i="1"/>
  <c r="GX268" i="1" s="1"/>
  <c r="AC269" i="1"/>
  <c r="CQ269" i="1" s="1"/>
  <c r="AD269" i="1"/>
  <c r="AE269" i="1"/>
  <c r="CS269" i="1" s="1"/>
  <c r="CR269" i="1"/>
  <c r="AF269" i="1"/>
  <c r="CT269" i="1" s="1"/>
  <c r="AG269" i="1"/>
  <c r="CU269" i="1"/>
  <c r="AH269" i="1"/>
  <c r="CV269" i="1" s="1"/>
  <c r="AI269" i="1"/>
  <c r="CW269" i="1" s="1"/>
  <c r="AJ269" i="1"/>
  <c r="CX269" i="1"/>
  <c r="FR269" i="1"/>
  <c r="GO269" i="1"/>
  <c r="GV269" i="1"/>
  <c r="HC269" i="1" s="1"/>
  <c r="GX269" i="1"/>
  <c r="C270" i="1"/>
  <c r="D270" i="1"/>
  <c r="AC270" i="1"/>
  <c r="AE270" i="1"/>
  <c r="CS270" i="1"/>
  <c r="AD270" i="1"/>
  <c r="AF270" i="1"/>
  <c r="AG270" i="1"/>
  <c r="CU270" i="1" s="1"/>
  <c r="T270" i="1" s="1"/>
  <c r="AH270" i="1"/>
  <c r="CV270" i="1" s="1"/>
  <c r="U270" i="1" s="1"/>
  <c r="I430" i="5" s="1"/>
  <c r="AB430" i="5" s="1"/>
  <c r="AI270" i="1"/>
  <c r="AJ270" i="1"/>
  <c r="CX270" i="1"/>
  <c r="W270" i="1" s="1"/>
  <c r="CW270" i="1"/>
  <c r="V270" i="1" s="1"/>
  <c r="FR270" i="1"/>
  <c r="GO270" i="1"/>
  <c r="GV270" i="1"/>
  <c r="HC270" i="1" s="1"/>
  <c r="GX270" i="1" s="1"/>
  <c r="AC271" i="1"/>
  <c r="AE271" i="1"/>
  <c r="CS271" i="1" s="1"/>
  <c r="AF271" i="1"/>
  <c r="CT271" i="1"/>
  <c r="AG271" i="1"/>
  <c r="AH271" i="1"/>
  <c r="CV271" i="1"/>
  <c r="AI271" i="1"/>
  <c r="CW271" i="1"/>
  <c r="AJ271" i="1"/>
  <c r="CX271" i="1" s="1"/>
  <c r="CU271" i="1"/>
  <c r="FR271" i="1"/>
  <c r="GO271" i="1"/>
  <c r="GV271" i="1"/>
  <c r="HC271" i="1"/>
  <c r="GX271" i="1" s="1"/>
  <c r="B273" i="1"/>
  <c r="B254" i="1"/>
  <c r="C273" i="1"/>
  <c r="C254" i="1"/>
  <c r="D273" i="1"/>
  <c r="D254" i="1" s="1"/>
  <c r="F273" i="1"/>
  <c r="F254" i="1"/>
  <c r="BB273" i="1"/>
  <c r="BB254" i="1"/>
  <c r="BX273" i="1"/>
  <c r="BX254" i="1" s="1"/>
  <c r="CK273" i="1"/>
  <c r="CK254" i="1"/>
  <c r="CL273" i="1"/>
  <c r="CL254" i="1" s="1"/>
  <c r="F286" i="1"/>
  <c r="B302" i="1"/>
  <c r="B26" i="1"/>
  <c r="C302" i="1"/>
  <c r="C26" i="1"/>
  <c r="D302" i="1"/>
  <c r="D26" i="1"/>
  <c r="F302" i="1"/>
  <c r="F26" i="1"/>
  <c r="D331" i="1"/>
  <c r="E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DO333" i="1"/>
  <c r="DP333" i="1"/>
  <c r="DQ333" i="1"/>
  <c r="DR333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EM333" i="1"/>
  <c r="EN333" i="1"/>
  <c r="EO333" i="1"/>
  <c r="EP333" i="1"/>
  <c r="EQ333" i="1"/>
  <c r="ER333" i="1"/>
  <c r="ES333" i="1"/>
  <c r="ET333" i="1"/>
  <c r="EU333" i="1"/>
  <c r="EV333" i="1"/>
  <c r="EW333" i="1"/>
  <c r="EX333" i="1"/>
  <c r="EY333" i="1"/>
  <c r="EZ333" i="1"/>
  <c r="FA333" i="1"/>
  <c r="FB333" i="1"/>
  <c r="FC333" i="1"/>
  <c r="FD333" i="1"/>
  <c r="FE333" i="1"/>
  <c r="FF333" i="1"/>
  <c r="FG333" i="1"/>
  <c r="FH333" i="1"/>
  <c r="FI333" i="1"/>
  <c r="FJ333" i="1"/>
  <c r="FK333" i="1"/>
  <c r="FL333" i="1"/>
  <c r="FM333" i="1"/>
  <c r="FN333" i="1"/>
  <c r="FO333" i="1"/>
  <c r="FP333" i="1"/>
  <c r="FQ333" i="1"/>
  <c r="FR333" i="1"/>
  <c r="FS333" i="1"/>
  <c r="FT333" i="1"/>
  <c r="FU333" i="1"/>
  <c r="FV333" i="1"/>
  <c r="FW333" i="1"/>
  <c r="FX333" i="1"/>
  <c r="FY333" i="1"/>
  <c r="FZ333" i="1"/>
  <c r="GA333" i="1"/>
  <c r="GB333" i="1"/>
  <c r="GC333" i="1"/>
  <c r="GD333" i="1"/>
  <c r="GE333" i="1"/>
  <c r="GF333" i="1"/>
  <c r="GG333" i="1"/>
  <c r="GH333" i="1"/>
  <c r="GI333" i="1"/>
  <c r="GJ333" i="1"/>
  <c r="GK333" i="1"/>
  <c r="GL333" i="1"/>
  <c r="GM333" i="1"/>
  <c r="GN333" i="1"/>
  <c r="GO333" i="1"/>
  <c r="GP333" i="1"/>
  <c r="GQ333" i="1"/>
  <c r="GR333" i="1"/>
  <c r="GS333" i="1"/>
  <c r="GT333" i="1"/>
  <c r="GU333" i="1"/>
  <c r="GV333" i="1"/>
  <c r="GW333" i="1"/>
  <c r="GX333" i="1"/>
  <c r="D335" i="1"/>
  <c r="D337" i="1"/>
  <c r="E337" i="1"/>
  <c r="Z337" i="1"/>
  <c r="AA337" i="1"/>
  <c r="AM337" i="1"/>
  <c r="AN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GA337" i="1"/>
  <c r="GB337" i="1"/>
  <c r="GC337" i="1"/>
  <c r="GD337" i="1"/>
  <c r="GE337" i="1"/>
  <c r="GF337" i="1"/>
  <c r="GG337" i="1"/>
  <c r="GH337" i="1"/>
  <c r="GI337" i="1"/>
  <c r="GJ337" i="1"/>
  <c r="GK337" i="1"/>
  <c r="GL337" i="1"/>
  <c r="GM337" i="1"/>
  <c r="GN337" i="1"/>
  <c r="GO337" i="1"/>
  <c r="GP337" i="1"/>
  <c r="GQ337" i="1"/>
  <c r="GR337" i="1"/>
  <c r="GS337" i="1"/>
  <c r="GT337" i="1"/>
  <c r="GU337" i="1"/>
  <c r="GV337" i="1"/>
  <c r="GW337" i="1"/>
  <c r="GX337" i="1"/>
  <c r="C339" i="1"/>
  <c r="D339" i="1"/>
  <c r="AC339" i="1"/>
  <c r="CQ339" i="1" s="1"/>
  <c r="P339" i="1"/>
  <c r="AE339" i="1"/>
  <c r="AF339" i="1"/>
  <c r="AG339" i="1"/>
  <c r="CU339" i="1"/>
  <c r="T339" i="1" s="1"/>
  <c r="AH339" i="1"/>
  <c r="CV339" i="1"/>
  <c r="U339" i="1"/>
  <c r="I452" i="5"/>
  <c r="AB452" i="5"/>
  <c r="AI339" i="1"/>
  <c r="CW339" i="1" s="1"/>
  <c r="V339" i="1" s="1"/>
  <c r="AJ339" i="1"/>
  <c r="CX339" i="1" s="1"/>
  <c r="W339" i="1" s="1"/>
  <c r="CT339" i="1"/>
  <c r="FR339" i="1"/>
  <c r="GL339" i="1"/>
  <c r="GO339" i="1"/>
  <c r="GP339" i="1"/>
  <c r="GV339" i="1"/>
  <c r="HC339" i="1"/>
  <c r="GX339" i="1"/>
  <c r="C340" i="1"/>
  <c r="D340" i="1"/>
  <c r="AC340" i="1"/>
  <c r="AE340" i="1"/>
  <c r="CR340" i="1"/>
  <c r="AF340" i="1"/>
  <c r="AG340" i="1"/>
  <c r="CU340" i="1" s="1"/>
  <c r="T340" i="1" s="1"/>
  <c r="AH340" i="1"/>
  <c r="CV340" i="1"/>
  <c r="U340" i="1"/>
  <c r="I463" i="5"/>
  <c r="AB463" i="5" s="1"/>
  <c r="AI340" i="1"/>
  <c r="CW340" i="1" s="1"/>
  <c r="V340" i="1" s="1"/>
  <c r="AJ340" i="1"/>
  <c r="CX340" i="1"/>
  <c r="W340" i="1" s="1"/>
  <c r="FR340" i="1"/>
  <c r="GL340" i="1"/>
  <c r="GO340" i="1"/>
  <c r="GP340" i="1"/>
  <c r="GV340" i="1"/>
  <c r="HC340" i="1" s="1"/>
  <c r="GX340" i="1" s="1"/>
  <c r="C341" i="1"/>
  <c r="D341" i="1"/>
  <c r="AC341" i="1"/>
  <c r="P341" i="1"/>
  <c r="AE341" i="1"/>
  <c r="AF341" i="1"/>
  <c r="CT341" i="1" s="1"/>
  <c r="AG341" i="1"/>
  <c r="CU341" i="1"/>
  <c r="T341" i="1"/>
  <c r="AH341" i="1"/>
  <c r="CV341" i="1" s="1"/>
  <c r="U341" i="1" s="1"/>
  <c r="I473" i="5" s="1"/>
  <c r="AB473" i="5" s="1"/>
  <c r="AI341" i="1"/>
  <c r="CW341" i="1" s="1"/>
  <c r="V341" i="1" s="1"/>
  <c r="AJ341" i="1"/>
  <c r="CX341" i="1" s="1"/>
  <c r="W341" i="1" s="1"/>
  <c r="FR341" i="1"/>
  <c r="GL341" i="1"/>
  <c r="GO341" i="1"/>
  <c r="GP341" i="1"/>
  <c r="GV341" i="1"/>
  <c r="HC341" i="1"/>
  <c r="GX341" i="1"/>
  <c r="C342" i="1"/>
  <c r="D342" i="1"/>
  <c r="AC342" i="1"/>
  <c r="P342" i="1"/>
  <c r="AE342" i="1"/>
  <c r="CR342" i="1" s="1"/>
  <c r="AF342" i="1"/>
  <c r="AG342" i="1"/>
  <c r="CU342" i="1" s="1"/>
  <c r="T342" i="1" s="1"/>
  <c r="AH342" i="1"/>
  <c r="CV342" i="1"/>
  <c r="U342" i="1" s="1"/>
  <c r="I483" i="5" s="1"/>
  <c r="AB483" i="5" s="1"/>
  <c r="AI342" i="1"/>
  <c r="CW342" i="1"/>
  <c r="V342" i="1"/>
  <c r="AJ342" i="1"/>
  <c r="CX342" i="1" s="1"/>
  <c r="W342" i="1" s="1"/>
  <c r="FR342" i="1"/>
  <c r="GL342" i="1"/>
  <c r="GO342" i="1"/>
  <c r="GP342" i="1"/>
  <c r="GV342" i="1"/>
  <c r="HC342" i="1"/>
  <c r="GX342" i="1"/>
  <c r="D343" i="1"/>
  <c r="AC343" i="1"/>
  <c r="P343" i="1"/>
  <c r="AE343" i="1"/>
  <c r="AD343" i="1" s="1"/>
  <c r="CR343" i="1"/>
  <c r="AF343" i="1"/>
  <c r="AG343" i="1"/>
  <c r="CU343" i="1" s="1"/>
  <c r="T343" i="1" s="1"/>
  <c r="AH343" i="1"/>
  <c r="CV343" i="1"/>
  <c r="U343" i="1" s="1"/>
  <c r="I493" i="5" s="1"/>
  <c r="AB493" i="5" s="1"/>
  <c r="AI343" i="1"/>
  <c r="CW343" i="1" s="1"/>
  <c r="V343" i="1" s="1"/>
  <c r="AJ343" i="1"/>
  <c r="CX343" i="1"/>
  <c r="W343" i="1"/>
  <c r="CQ343" i="1"/>
  <c r="FR343" i="1"/>
  <c r="GL343" i="1"/>
  <c r="GO343" i="1"/>
  <c r="GP343" i="1"/>
  <c r="GV343" i="1"/>
  <c r="HC343" i="1" s="1"/>
  <c r="GX343" i="1" s="1"/>
  <c r="D344" i="1"/>
  <c r="AC344" i="1"/>
  <c r="P344" i="1" s="1"/>
  <c r="AE344" i="1"/>
  <c r="AF344" i="1"/>
  <c r="AG344" i="1"/>
  <c r="CU344" i="1"/>
  <c r="T344" i="1" s="1"/>
  <c r="AH344" i="1"/>
  <c r="CV344" i="1" s="1"/>
  <c r="U344" i="1" s="1"/>
  <c r="AI344" i="1"/>
  <c r="CW344" i="1"/>
  <c r="V344" i="1"/>
  <c r="AJ344" i="1"/>
  <c r="CX344" i="1" s="1"/>
  <c r="W344" i="1" s="1"/>
  <c r="CS344" i="1"/>
  <c r="CT344" i="1"/>
  <c r="FR344" i="1"/>
  <c r="GL344" i="1"/>
  <c r="GO344" i="1"/>
  <c r="GP344" i="1"/>
  <c r="GV344" i="1"/>
  <c r="HC344" i="1"/>
  <c r="GX344" i="1"/>
  <c r="D345" i="1"/>
  <c r="AC345" i="1"/>
  <c r="P345" i="1"/>
  <c r="AE345" i="1"/>
  <c r="AF345" i="1"/>
  <c r="CT345" i="1" s="1"/>
  <c r="AG345" i="1"/>
  <c r="CU345" i="1" s="1"/>
  <c r="T345" i="1" s="1"/>
  <c r="AH345" i="1"/>
  <c r="CV345" i="1"/>
  <c r="U345" i="1"/>
  <c r="I506" i="5"/>
  <c r="AB506" i="5" s="1"/>
  <c r="AI345" i="1"/>
  <c r="CW345" i="1" s="1"/>
  <c r="V345" i="1" s="1"/>
  <c r="AJ345" i="1"/>
  <c r="CX345" i="1"/>
  <c r="W345" i="1"/>
  <c r="CR345" i="1"/>
  <c r="FR345" i="1"/>
  <c r="GL345" i="1"/>
  <c r="GO345" i="1"/>
  <c r="GP345" i="1"/>
  <c r="GV345" i="1"/>
  <c r="HC345" i="1" s="1"/>
  <c r="GX345" i="1" s="1"/>
  <c r="C346" i="1"/>
  <c r="D346" i="1"/>
  <c r="AC346" i="1"/>
  <c r="P346" i="1"/>
  <c r="AE346" i="1"/>
  <c r="V509" i="5"/>
  <c r="AF346" i="1"/>
  <c r="CT346" i="1" s="1"/>
  <c r="AG346" i="1"/>
  <c r="CU346" i="1" s="1"/>
  <c r="T346" i="1" s="1"/>
  <c r="AH346" i="1"/>
  <c r="CV346" i="1"/>
  <c r="U346" i="1"/>
  <c r="AI346" i="1"/>
  <c r="CW346" i="1" s="1"/>
  <c r="V346" i="1" s="1"/>
  <c r="AJ346" i="1"/>
  <c r="CX346" i="1"/>
  <c r="W346" i="1"/>
  <c r="FR346" i="1"/>
  <c r="GL346" i="1"/>
  <c r="GN346" i="1"/>
  <c r="GO346" i="1"/>
  <c r="GV346" i="1"/>
  <c r="HC346" i="1" s="1"/>
  <c r="GX346" i="1" s="1"/>
  <c r="C347" i="1"/>
  <c r="D347" i="1"/>
  <c r="CX196" i="3"/>
  <c r="AC347" i="1"/>
  <c r="P347" i="1" s="1"/>
  <c r="AE347" i="1"/>
  <c r="CR347" i="1" s="1"/>
  <c r="AF347" i="1"/>
  <c r="AG347" i="1"/>
  <c r="CU347" i="1"/>
  <c r="T347" i="1" s="1"/>
  <c r="AH347" i="1"/>
  <c r="CV347" i="1"/>
  <c r="U347" i="1" s="1"/>
  <c r="AI347" i="1"/>
  <c r="CW347" i="1" s="1"/>
  <c r="V347" i="1" s="1"/>
  <c r="AJ347" i="1"/>
  <c r="CT347" i="1"/>
  <c r="CX347" i="1"/>
  <c r="W347" i="1" s="1"/>
  <c r="FR347" i="1"/>
  <c r="GL347" i="1"/>
  <c r="GN347" i="1"/>
  <c r="GO347" i="1"/>
  <c r="GV347" i="1"/>
  <c r="HC347" i="1" s="1"/>
  <c r="GX347" i="1" s="1"/>
  <c r="C348" i="1"/>
  <c r="D348" i="1"/>
  <c r="AC348" i="1"/>
  <c r="P348" i="1"/>
  <c r="AE348" i="1"/>
  <c r="CS348" i="1"/>
  <c r="AF348" i="1"/>
  <c r="CT348" i="1" s="1"/>
  <c r="AG348" i="1"/>
  <c r="CU348" i="1" s="1"/>
  <c r="T348" i="1"/>
  <c r="AH348" i="1"/>
  <c r="CV348" i="1" s="1"/>
  <c r="AI348" i="1"/>
  <c r="CW348" i="1"/>
  <c r="AJ348" i="1"/>
  <c r="CX348" i="1" s="1"/>
  <c r="FR348" i="1"/>
  <c r="GL348" i="1"/>
  <c r="GN348" i="1"/>
  <c r="GO348" i="1"/>
  <c r="GV348" i="1"/>
  <c r="HC348" i="1"/>
  <c r="GX348" i="1"/>
  <c r="C349" i="1"/>
  <c r="D349" i="1"/>
  <c r="CX198" i="3"/>
  <c r="AC349" i="1"/>
  <c r="P349" i="1"/>
  <c r="AE349" i="1"/>
  <c r="V521" i="5"/>
  <c r="AF349" i="1"/>
  <c r="AG349" i="1"/>
  <c r="CU349" i="1"/>
  <c r="T349" i="1"/>
  <c r="AH349" i="1"/>
  <c r="AI349" i="1"/>
  <c r="CW349" i="1" s="1"/>
  <c r="V349" i="1" s="1"/>
  <c r="AJ349" i="1"/>
  <c r="CQ349" i="1"/>
  <c r="CT349" i="1"/>
  <c r="CV349" i="1"/>
  <c r="U349" i="1" s="1"/>
  <c r="CX349" i="1"/>
  <c r="W349" i="1" s="1"/>
  <c r="FR349" i="1"/>
  <c r="GL349" i="1"/>
  <c r="GN349" i="1"/>
  <c r="GO349" i="1"/>
  <c r="GV349" i="1"/>
  <c r="HC349" i="1"/>
  <c r="GX349" i="1" s="1"/>
  <c r="B351" i="1"/>
  <c r="B337" i="1"/>
  <c r="C351" i="1"/>
  <c r="C337" i="1" s="1"/>
  <c r="D351" i="1"/>
  <c r="F351" i="1"/>
  <c r="F337" i="1" s="1"/>
  <c r="BX351" i="1"/>
  <c r="BX337" i="1" s="1"/>
  <c r="CK351" i="1"/>
  <c r="CK337" i="1"/>
  <c r="CL351" i="1"/>
  <c r="BC351" i="1" s="1"/>
  <c r="D380" i="1"/>
  <c r="E382" i="1"/>
  <c r="Z382" i="1"/>
  <c r="AA382" i="1"/>
  <c r="AM382" i="1"/>
  <c r="AN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C384" i="1"/>
  <c r="D384" i="1"/>
  <c r="AC384" i="1"/>
  <c r="AD384" i="1"/>
  <c r="AE384" i="1"/>
  <c r="CS384" i="1"/>
  <c r="AF384" i="1"/>
  <c r="AG384" i="1"/>
  <c r="CU384" i="1"/>
  <c r="T384" i="1"/>
  <c r="AH384" i="1"/>
  <c r="CV384" i="1"/>
  <c r="U384" i="1" s="1"/>
  <c r="I539" i="5" s="1"/>
  <c r="AB539" i="5" s="1"/>
  <c r="AI384" i="1"/>
  <c r="CW384" i="1" s="1"/>
  <c r="V384" i="1" s="1"/>
  <c r="AJ384" i="1"/>
  <c r="CX384" i="1" s="1"/>
  <c r="W384" i="1" s="1"/>
  <c r="CQ384" i="1"/>
  <c r="FR384" i="1"/>
  <c r="GL384" i="1"/>
  <c r="GO384" i="1"/>
  <c r="GP384" i="1"/>
  <c r="GV384" i="1"/>
  <c r="HC384" i="1" s="1"/>
  <c r="GX384" i="1" s="1"/>
  <c r="D385" i="1"/>
  <c r="AC385" i="1"/>
  <c r="P385" i="1"/>
  <c r="AD385" i="1"/>
  <c r="AE385" i="1"/>
  <c r="I544" i="5"/>
  <c r="W544" i="5" s="1"/>
  <c r="AF385" i="1"/>
  <c r="CT385" i="1" s="1"/>
  <c r="AG385" i="1"/>
  <c r="CU385" i="1"/>
  <c r="T385" i="1"/>
  <c r="AH385" i="1"/>
  <c r="CV385" i="1"/>
  <c r="U385" i="1" s="1"/>
  <c r="AI385" i="1"/>
  <c r="CW385" i="1"/>
  <c r="V385" i="1"/>
  <c r="AJ385" i="1"/>
  <c r="CX385" i="1"/>
  <c r="W385" i="1" s="1"/>
  <c r="FR385" i="1"/>
  <c r="GL385" i="1"/>
  <c r="GO385" i="1"/>
  <c r="GP385" i="1"/>
  <c r="GV385" i="1"/>
  <c r="HC385" i="1"/>
  <c r="GX385" i="1"/>
  <c r="D386" i="1"/>
  <c r="AC386" i="1"/>
  <c r="P386" i="1" s="1"/>
  <c r="AE386" i="1"/>
  <c r="AD386" i="1" s="1"/>
  <c r="U548" i="5"/>
  <c r="AF386" i="1"/>
  <c r="AG386" i="1"/>
  <c r="CU386" i="1" s="1"/>
  <c r="T386" i="1" s="1"/>
  <c r="AH386" i="1"/>
  <c r="CV386" i="1" s="1"/>
  <c r="U386" i="1" s="1"/>
  <c r="I552" i="5"/>
  <c r="AB552" i="5" s="1"/>
  <c r="AI386" i="1"/>
  <c r="CW386" i="1" s="1"/>
  <c r="V386" i="1" s="1"/>
  <c r="AJ386" i="1"/>
  <c r="CX386" i="1"/>
  <c r="CR386" i="1"/>
  <c r="CS386" i="1"/>
  <c r="FR386" i="1"/>
  <c r="GL386" i="1"/>
  <c r="GO386" i="1"/>
  <c r="GP386" i="1"/>
  <c r="GV386" i="1"/>
  <c r="HC386" i="1" s="1"/>
  <c r="GX386" i="1" s="1"/>
  <c r="C387" i="1"/>
  <c r="D387" i="1"/>
  <c r="AC387" i="1"/>
  <c r="P387" i="1" s="1"/>
  <c r="AE387" i="1"/>
  <c r="CS387" i="1"/>
  <c r="AF387" i="1"/>
  <c r="AG387" i="1"/>
  <c r="CU387" i="1"/>
  <c r="T387" i="1" s="1"/>
  <c r="AH387" i="1"/>
  <c r="AI387" i="1"/>
  <c r="CW387" i="1"/>
  <c r="V387" i="1" s="1"/>
  <c r="AJ387" i="1"/>
  <c r="CR387" i="1"/>
  <c r="CV387" i="1"/>
  <c r="U387" i="1"/>
  <c r="CX387" i="1"/>
  <c r="W387" i="1" s="1"/>
  <c r="FR387" i="1"/>
  <c r="GL387" i="1"/>
  <c r="GN387" i="1"/>
  <c r="GO387" i="1"/>
  <c r="GO388" i="1"/>
  <c r="GV387" i="1"/>
  <c r="HC387" i="1"/>
  <c r="GX387" i="1" s="1"/>
  <c r="C388" i="1"/>
  <c r="D388" i="1"/>
  <c r="AC388" i="1"/>
  <c r="P388" i="1" s="1"/>
  <c r="AE388" i="1"/>
  <c r="CR388" i="1" s="1"/>
  <c r="AF388" i="1"/>
  <c r="CT388" i="1" s="1"/>
  <c r="AG388" i="1"/>
  <c r="AH388" i="1"/>
  <c r="CV388" i="1" s="1"/>
  <c r="U388" i="1" s="1"/>
  <c r="AI388" i="1"/>
  <c r="CW388" i="1" s="1"/>
  <c r="V388" i="1" s="1"/>
  <c r="AJ388" i="1"/>
  <c r="CX388" i="1"/>
  <c r="W388" i="1"/>
  <c r="CU388" i="1"/>
  <c r="T388" i="1" s="1"/>
  <c r="FR388" i="1"/>
  <c r="GL388" i="1"/>
  <c r="GN388" i="1"/>
  <c r="GV388" i="1"/>
  <c r="HC388" i="1" s="1"/>
  <c r="GX388" i="1" s="1"/>
  <c r="B390" i="1"/>
  <c r="B382" i="1" s="1"/>
  <c r="C390" i="1"/>
  <c r="C382" i="1" s="1"/>
  <c r="D390" i="1"/>
  <c r="D382" i="1"/>
  <c r="F390" i="1"/>
  <c r="F382" i="1" s="1"/>
  <c r="BX390" i="1"/>
  <c r="BX382" i="1"/>
  <c r="CK390" i="1"/>
  <c r="BB390" i="1" s="1"/>
  <c r="BB382" i="1" s="1"/>
  <c r="CK382" i="1"/>
  <c r="CL390" i="1"/>
  <c r="BC390" i="1"/>
  <c r="D419" i="1"/>
  <c r="E421" i="1"/>
  <c r="F421" i="1"/>
  <c r="Z421" i="1"/>
  <c r="AA421" i="1"/>
  <c r="AM421" i="1"/>
  <c r="AN421" i="1"/>
  <c r="BD421" i="1"/>
  <c r="BE421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T421" i="1"/>
  <c r="BU421" i="1"/>
  <c r="BV421" i="1"/>
  <c r="BW421" i="1"/>
  <c r="CM421" i="1"/>
  <c r="CN421" i="1"/>
  <c r="CO421" i="1"/>
  <c r="CP421" i="1"/>
  <c r="CQ421" i="1"/>
  <c r="CR421" i="1"/>
  <c r="CS421" i="1"/>
  <c r="CT421" i="1"/>
  <c r="CU421" i="1"/>
  <c r="CV421" i="1"/>
  <c r="CW421" i="1"/>
  <c r="CX421" i="1"/>
  <c r="CY421" i="1"/>
  <c r="CZ421" i="1"/>
  <c r="DA421" i="1"/>
  <c r="DB421" i="1"/>
  <c r="DC421" i="1"/>
  <c r="DD421" i="1"/>
  <c r="DE421" i="1"/>
  <c r="DF421" i="1"/>
  <c r="DG421" i="1"/>
  <c r="DH421" i="1"/>
  <c r="DI421" i="1"/>
  <c r="DJ421" i="1"/>
  <c r="DK421" i="1"/>
  <c r="DL421" i="1"/>
  <c r="DM421" i="1"/>
  <c r="DN421" i="1"/>
  <c r="DO421" i="1"/>
  <c r="DP421" i="1"/>
  <c r="DQ421" i="1"/>
  <c r="DR421" i="1"/>
  <c r="DS421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EM421" i="1"/>
  <c r="EN421" i="1"/>
  <c r="EO421" i="1"/>
  <c r="EP421" i="1"/>
  <c r="EQ421" i="1"/>
  <c r="ER421" i="1"/>
  <c r="ES421" i="1"/>
  <c r="ET421" i="1"/>
  <c r="EU421" i="1"/>
  <c r="EV421" i="1"/>
  <c r="EW421" i="1"/>
  <c r="EX421" i="1"/>
  <c r="EY421" i="1"/>
  <c r="EZ421" i="1"/>
  <c r="FA421" i="1"/>
  <c r="FB421" i="1"/>
  <c r="FC421" i="1"/>
  <c r="FD421" i="1"/>
  <c r="FE421" i="1"/>
  <c r="FF421" i="1"/>
  <c r="FG421" i="1"/>
  <c r="FH421" i="1"/>
  <c r="FI421" i="1"/>
  <c r="FJ421" i="1"/>
  <c r="FK421" i="1"/>
  <c r="FL421" i="1"/>
  <c r="FM421" i="1"/>
  <c r="FN421" i="1"/>
  <c r="FO421" i="1"/>
  <c r="FP421" i="1"/>
  <c r="FQ421" i="1"/>
  <c r="FR421" i="1"/>
  <c r="FS421" i="1"/>
  <c r="FT421" i="1"/>
  <c r="FU421" i="1"/>
  <c r="FV421" i="1"/>
  <c r="FW421" i="1"/>
  <c r="FX421" i="1"/>
  <c r="FY421" i="1"/>
  <c r="FZ421" i="1"/>
  <c r="GA421" i="1"/>
  <c r="GB421" i="1"/>
  <c r="GC421" i="1"/>
  <c r="GD421" i="1"/>
  <c r="GE421" i="1"/>
  <c r="GF421" i="1"/>
  <c r="GG421" i="1"/>
  <c r="GH421" i="1"/>
  <c r="GI421" i="1"/>
  <c r="GJ421" i="1"/>
  <c r="GK421" i="1"/>
  <c r="GL421" i="1"/>
  <c r="GM421" i="1"/>
  <c r="GN421" i="1"/>
  <c r="GO421" i="1"/>
  <c r="GP421" i="1"/>
  <c r="GQ421" i="1"/>
  <c r="GR421" i="1"/>
  <c r="GS421" i="1"/>
  <c r="GT421" i="1"/>
  <c r="GU421" i="1"/>
  <c r="GV421" i="1"/>
  <c r="GW421" i="1"/>
  <c r="GX421" i="1"/>
  <c r="C423" i="1"/>
  <c r="D423" i="1"/>
  <c r="AC423" i="1"/>
  <c r="P423" i="1"/>
  <c r="AE423" i="1"/>
  <c r="CR423" i="1" s="1"/>
  <c r="AF423" i="1"/>
  <c r="AG423" i="1"/>
  <c r="AH423" i="1"/>
  <c r="CV423" i="1" s="1"/>
  <c r="U423" i="1" s="1"/>
  <c r="I576" i="5" s="1"/>
  <c r="AB576" i="5" s="1"/>
  <c r="AI423" i="1"/>
  <c r="CW423" i="1"/>
  <c r="V423" i="1" s="1"/>
  <c r="AJ423" i="1"/>
  <c r="CX423" i="1" s="1"/>
  <c r="W423" i="1" s="1"/>
  <c r="CU423" i="1"/>
  <c r="FR423" i="1"/>
  <c r="BY435" i="1" s="1"/>
  <c r="FR424" i="1"/>
  <c r="FR425" i="1"/>
  <c r="FR426" i="1"/>
  <c r="FR427" i="1"/>
  <c r="FR428" i="1"/>
  <c r="FR429" i="1"/>
  <c r="FR430" i="1"/>
  <c r="FR431" i="1"/>
  <c r="FR432" i="1"/>
  <c r="FR433" i="1"/>
  <c r="GL423" i="1"/>
  <c r="GO423" i="1"/>
  <c r="GP423" i="1"/>
  <c r="GV423" i="1"/>
  <c r="HC423" i="1" s="1"/>
  <c r="GX423" i="1" s="1"/>
  <c r="C424" i="1"/>
  <c r="D424" i="1"/>
  <c r="AC424" i="1"/>
  <c r="P424" i="1" s="1"/>
  <c r="AE424" i="1"/>
  <c r="CS424" i="1"/>
  <c r="AF424" i="1"/>
  <c r="CT424" i="1" s="1"/>
  <c r="AG424" i="1"/>
  <c r="CU424" i="1"/>
  <c r="AH424" i="1"/>
  <c r="CV424" i="1" s="1"/>
  <c r="U424" i="1" s="1"/>
  <c r="I583" i="5"/>
  <c r="AB583" i="5" s="1"/>
  <c r="AI424" i="1"/>
  <c r="CW424" i="1" s="1"/>
  <c r="V424" i="1" s="1"/>
  <c r="AJ424" i="1"/>
  <c r="CX424" i="1"/>
  <c r="CR424" i="1"/>
  <c r="GL424" i="1"/>
  <c r="GO424" i="1"/>
  <c r="GP424" i="1"/>
  <c r="GP425" i="1"/>
  <c r="GP426" i="1"/>
  <c r="GP427" i="1"/>
  <c r="GP428" i="1"/>
  <c r="GP429" i="1"/>
  <c r="GP430" i="1"/>
  <c r="GP431" i="1"/>
  <c r="GP432" i="1"/>
  <c r="GP433" i="1"/>
  <c r="GV424" i="1"/>
  <c r="HC424" i="1"/>
  <c r="GX424" i="1"/>
  <c r="C425" i="1"/>
  <c r="D425" i="1"/>
  <c r="AC425" i="1"/>
  <c r="P425" i="1" s="1"/>
  <c r="AE425" i="1"/>
  <c r="AF425" i="1"/>
  <c r="CT425" i="1" s="1"/>
  <c r="AG425" i="1"/>
  <c r="CU425" i="1" s="1"/>
  <c r="T425" i="1" s="1"/>
  <c r="AH425" i="1"/>
  <c r="CV425" i="1"/>
  <c r="U425" i="1" s="1"/>
  <c r="I593" i="5" s="1"/>
  <c r="AB593" i="5" s="1"/>
  <c r="AI425" i="1"/>
  <c r="CW425" i="1" s="1"/>
  <c r="AJ425" i="1"/>
  <c r="V425" i="1"/>
  <c r="CX425" i="1"/>
  <c r="GL425" i="1"/>
  <c r="GO425" i="1"/>
  <c r="GV425" i="1"/>
  <c r="HC425" i="1"/>
  <c r="GX425" i="1"/>
  <c r="C426" i="1"/>
  <c r="D426" i="1"/>
  <c r="AC426" i="1"/>
  <c r="CQ426" i="1" s="1"/>
  <c r="AE426" i="1"/>
  <c r="CR426" i="1"/>
  <c r="AF426" i="1"/>
  <c r="CT426" i="1" s="1"/>
  <c r="AG426" i="1"/>
  <c r="CU426" i="1" s="1"/>
  <c r="T426" i="1" s="1"/>
  <c r="AH426" i="1"/>
  <c r="CV426" i="1"/>
  <c r="U426" i="1" s="1"/>
  <c r="I605" i="5" s="1"/>
  <c r="AB605" i="5" s="1"/>
  <c r="AI426" i="1"/>
  <c r="CW426" i="1"/>
  <c r="V426" i="1"/>
  <c r="AJ426" i="1"/>
  <c r="CX426" i="1"/>
  <c r="W426" i="1" s="1"/>
  <c r="GL426" i="1"/>
  <c r="GO426" i="1"/>
  <c r="GV426" i="1"/>
  <c r="HC426" i="1"/>
  <c r="GX426" i="1" s="1"/>
  <c r="AC427" i="1"/>
  <c r="AE427" i="1"/>
  <c r="AF427" i="1"/>
  <c r="AG427" i="1"/>
  <c r="CU427" i="1"/>
  <c r="T427" i="1" s="1"/>
  <c r="AH427" i="1"/>
  <c r="CV427" i="1"/>
  <c r="U427" i="1"/>
  <c r="AI427" i="1"/>
  <c r="CW427" i="1"/>
  <c r="V427" i="1" s="1"/>
  <c r="AJ427" i="1"/>
  <c r="CX427" i="1"/>
  <c r="W427" i="1"/>
  <c r="CR427" i="1"/>
  <c r="GL427" i="1"/>
  <c r="GO427" i="1"/>
  <c r="GV427" i="1"/>
  <c r="HC427" i="1"/>
  <c r="GX427" i="1"/>
  <c r="C428" i="1"/>
  <c r="D428" i="1"/>
  <c r="AC428" i="1"/>
  <c r="AE428" i="1"/>
  <c r="AF428" i="1"/>
  <c r="AG428" i="1"/>
  <c r="CU428" i="1" s="1"/>
  <c r="T428" i="1" s="1"/>
  <c r="AH428" i="1"/>
  <c r="CV428" i="1" s="1"/>
  <c r="U428" i="1" s="1"/>
  <c r="I617" i="5"/>
  <c r="AB617" i="5" s="1"/>
  <c r="AI428" i="1"/>
  <c r="CW428" i="1" s="1"/>
  <c r="V428" i="1" s="1"/>
  <c r="AJ428" i="1"/>
  <c r="CX428" i="1" s="1"/>
  <c r="W428" i="1" s="1"/>
  <c r="CQ428" i="1"/>
  <c r="GL428" i="1"/>
  <c r="GO428" i="1"/>
  <c r="GV428" i="1"/>
  <c r="HC428" i="1"/>
  <c r="GX428" i="1" s="1"/>
  <c r="AC429" i="1"/>
  <c r="AE429" i="1"/>
  <c r="CR429" i="1"/>
  <c r="AF429" i="1"/>
  <c r="AG429" i="1"/>
  <c r="CU429" i="1"/>
  <c r="T429" i="1" s="1"/>
  <c r="AH429" i="1"/>
  <c r="CV429" i="1"/>
  <c r="U429" i="1"/>
  <c r="AI429" i="1"/>
  <c r="CW429" i="1" s="1"/>
  <c r="V429" i="1" s="1"/>
  <c r="AJ429" i="1"/>
  <c r="CX429" i="1" s="1"/>
  <c r="W429" i="1" s="1"/>
  <c r="GL429" i="1"/>
  <c r="GO429" i="1"/>
  <c r="GV429" i="1"/>
  <c r="HC429" i="1" s="1"/>
  <c r="GX429" i="1" s="1"/>
  <c r="C430" i="1"/>
  <c r="D430" i="1"/>
  <c r="AC430" i="1"/>
  <c r="AE430" i="1"/>
  <c r="CR430" i="1" s="1"/>
  <c r="AF430" i="1"/>
  <c r="CT430" i="1" s="1"/>
  <c r="AG430" i="1"/>
  <c r="CU430" i="1"/>
  <c r="T430" i="1"/>
  <c r="AH430" i="1"/>
  <c r="CV430" i="1"/>
  <c r="U430" i="1" s="1"/>
  <c r="I631" i="5" s="1"/>
  <c r="AB631" i="5" s="1"/>
  <c r="AI430" i="1"/>
  <c r="AJ430" i="1"/>
  <c r="CX430" i="1"/>
  <c r="W430" i="1" s="1"/>
  <c r="CW430" i="1"/>
  <c r="V430" i="1" s="1"/>
  <c r="GL430" i="1"/>
  <c r="GO430" i="1"/>
  <c r="GV430" i="1"/>
  <c r="HC430" i="1"/>
  <c r="GX430" i="1"/>
  <c r="AC431" i="1"/>
  <c r="AE431" i="1"/>
  <c r="AF431" i="1"/>
  <c r="CT431" i="1" s="1"/>
  <c r="AG431" i="1"/>
  <c r="AH431" i="1"/>
  <c r="CV431" i="1" s="1"/>
  <c r="AI431" i="1"/>
  <c r="CW431" i="1" s="1"/>
  <c r="AJ431" i="1"/>
  <c r="CX431" i="1"/>
  <c r="CU431" i="1"/>
  <c r="GL431" i="1"/>
  <c r="GO431" i="1"/>
  <c r="GV431" i="1"/>
  <c r="HC431" i="1" s="1"/>
  <c r="GX431" i="1" s="1"/>
  <c r="AC432" i="1"/>
  <c r="CQ432" i="1" s="1"/>
  <c r="AD432" i="1"/>
  <c r="AE432" i="1"/>
  <c r="CR432" i="1" s="1"/>
  <c r="AF432" i="1"/>
  <c r="AG432" i="1"/>
  <c r="AH432" i="1"/>
  <c r="CV432" i="1" s="1"/>
  <c r="U432" i="1" s="1"/>
  <c r="AI432" i="1"/>
  <c r="CW432" i="1" s="1"/>
  <c r="AJ432" i="1"/>
  <c r="CX432" i="1"/>
  <c r="W432" i="1"/>
  <c r="CS432" i="1"/>
  <c r="CU432" i="1"/>
  <c r="T432" i="1" s="1"/>
  <c r="V432" i="1"/>
  <c r="GL432" i="1"/>
  <c r="GO432" i="1"/>
  <c r="GV432" i="1"/>
  <c r="HC432" i="1" s="1"/>
  <c r="GX432" i="1" s="1"/>
  <c r="AC433" i="1"/>
  <c r="CQ433" i="1" s="1"/>
  <c r="AE433" i="1"/>
  <c r="AD433" i="1" s="1"/>
  <c r="AF433" i="1"/>
  <c r="CT433" i="1" s="1"/>
  <c r="AG433" i="1"/>
  <c r="CU433" i="1"/>
  <c r="AH433" i="1"/>
  <c r="CV433" i="1"/>
  <c r="AI433" i="1"/>
  <c r="AJ433" i="1"/>
  <c r="CX433" i="1"/>
  <c r="CS433" i="1"/>
  <c r="CW433" i="1"/>
  <c r="GL433" i="1"/>
  <c r="GO433" i="1"/>
  <c r="GV433" i="1"/>
  <c r="HC433" i="1" s="1"/>
  <c r="GX433" i="1" s="1"/>
  <c r="B435" i="1"/>
  <c r="B421" i="1" s="1"/>
  <c r="C435" i="1"/>
  <c r="C421" i="1"/>
  <c r="D435" i="1"/>
  <c r="D421" i="1" s="1"/>
  <c r="F435" i="1"/>
  <c r="BX435" i="1"/>
  <c r="CK435" i="1"/>
  <c r="BB435" i="1"/>
  <c r="BB421" i="1" s="1"/>
  <c r="CK421" i="1"/>
  <c r="CL435" i="1"/>
  <c r="D464" i="1"/>
  <c r="E466" i="1"/>
  <c r="Z466" i="1"/>
  <c r="AA466" i="1"/>
  <c r="AM466" i="1"/>
  <c r="AN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CZ466" i="1"/>
  <c r="DA466" i="1"/>
  <c r="DB466" i="1"/>
  <c r="DC466" i="1"/>
  <c r="DD466" i="1"/>
  <c r="DE466" i="1"/>
  <c r="DF466" i="1"/>
  <c r="DG466" i="1"/>
  <c r="DH466" i="1"/>
  <c r="DI466" i="1"/>
  <c r="DJ466" i="1"/>
  <c r="DK466" i="1"/>
  <c r="DL466" i="1"/>
  <c r="DM466" i="1"/>
  <c r="DN466" i="1"/>
  <c r="DO466" i="1"/>
  <c r="DP466" i="1"/>
  <c r="DQ466" i="1"/>
  <c r="DR466" i="1"/>
  <c r="DS466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EM466" i="1"/>
  <c r="EN466" i="1"/>
  <c r="EO466" i="1"/>
  <c r="EP466" i="1"/>
  <c r="EQ466" i="1"/>
  <c r="ER466" i="1"/>
  <c r="ES466" i="1"/>
  <c r="ET466" i="1"/>
  <c r="EU466" i="1"/>
  <c r="EV466" i="1"/>
  <c r="EW466" i="1"/>
  <c r="EX466" i="1"/>
  <c r="EY466" i="1"/>
  <c r="EZ466" i="1"/>
  <c r="FA466" i="1"/>
  <c r="FB466" i="1"/>
  <c r="FC466" i="1"/>
  <c r="FD466" i="1"/>
  <c r="FE466" i="1"/>
  <c r="FF466" i="1"/>
  <c r="FG466" i="1"/>
  <c r="FH466" i="1"/>
  <c r="FI466" i="1"/>
  <c r="FJ466" i="1"/>
  <c r="FK466" i="1"/>
  <c r="FL466" i="1"/>
  <c r="FM466" i="1"/>
  <c r="FN466" i="1"/>
  <c r="FO466" i="1"/>
  <c r="FP466" i="1"/>
  <c r="FQ466" i="1"/>
  <c r="FR466" i="1"/>
  <c r="FS466" i="1"/>
  <c r="FT466" i="1"/>
  <c r="FU466" i="1"/>
  <c r="FV466" i="1"/>
  <c r="FW466" i="1"/>
  <c r="FX466" i="1"/>
  <c r="FY466" i="1"/>
  <c r="FZ466" i="1"/>
  <c r="GA466" i="1"/>
  <c r="GB466" i="1"/>
  <c r="GC466" i="1"/>
  <c r="GD466" i="1"/>
  <c r="GE466" i="1"/>
  <c r="GF466" i="1"/>
  <c r="GG466" i="1"/>
  <c r="GH466" i="1"/>
  <c r="GI466" i="1"/>
  <c r="GJ466" i="1"/>
  <c r="GK466" i="1"/>
  <c r="GL466" i="1"/>
  <c r="GM466" i="1"/>
  <c r="GN466" i="1"/>
  <c r="GO466" i="1"/>
  <c r="GP466" i="1"/>
  <c r="GQ466" i="1"/>
  <c r="GR466" i="1"/>
  <c r="GS466" i="1"/>
  <c r="GT466" i="1"/>
  <c r="GU466" i="1"/>
  <c r="GV466" i="1"/>
  <c r="GW466" i="1"/>
  <c r="GX466" i="1"/>
  <c r="C468" i="1"/>
  <c r="D468" i="1"/>
  <c r="AC468" i="1"/>
  <c r="P468" i="1"/>
  <c r="CQ468" i="1"/>
  <c r="AE468" i="1"/>
  <c r="AF468" i="1"/>
  <c r="CT468" i="1" s="1"/>
  <c r="AG468" i="1"/>
  <c r="CU468" i="1" s="1"/>
  <c r="T468" i="1" s="1"/>
  <c r="AH468" i="1"/>
  <c r="CV468" i="1" s="1"/>
  <c r="U468" i="1" s="1"/>
  <c r="I645" i="5" s="1"/>
  <c r="AB645" i="5" s="1"/>
  <c r="AI468" i="1"/>
  <c r="CW468" i="1"/>
  <c r="V468" i="1" s="1"/>
  <c r="AJ468" i="1"/>
  <c r="CX468" i="1" s="1"/>
  <c r="W468" i="1" s="1"/>
  <c r="FR468" i="1"/>
  <c r="GL468" i="1"/>
  <c r="GO468" i="1"/>
  <c r="GP468" i="1"/>
  <c r="GV468" i="1"/>
  <c r="HC468" i="1"/>
  <c r="GX468" i="1"/>
  <c r="AC469" i="1"/>
  <c r="AD469" i="1"/>
  <c r="AE469" i="1"/>
  <c r="AF469" i="1"/>
  <c r="AG469" i="1"/>
  <c r="CU469" i="1" s="1"/>
  <c r="T469" i="1" s="1"/>
  <c r="AH469" i="1"/>
  <c r="CV469" i="1" s="1"/>
  <c r="U469" i="1" s="1"/>
  <c r="AI469" i="1"/>
  <c r="CW469" i="1" s="1"/>
  <c r="V469" i="1" s="1"/>
  <c r="AJ469" i="1"/>
  <c r="CX469" i="1" s="1"/>
  <c r="W469" i="1" s="1"/>
  <c r="CR469" i="1"/>
  <c r="FR469" i="1"/>
  <c r="GL469" i="1"/>
  <c r="GO469" i="1"/>
  <c r="GP469" i="1"/>
  <c r="GV469" i="1"/>
  <c r="HC469" i="1" s="1"/>
  <c r="GX469" i="1" s="1"/>
  <c r="D470" i="1"/>
  <c r="AC470" i="1"/>
  <c r="P470" i="1"/>
  <c r="AD470" i="1"/>
  <c r="AE470" i="1"/>
  <c r="CS470" i="1" s="1"/>
  <c r="CR470" i="1"/>
  <c r="AF470" i="1"/>
  <c r="AG470" i="1"/>
  <c r="CU470" i="1"/>
  <c r="T470" i="1"/>
  <c r="AH470" i="1"/>
  <c r="CV470" i="1"/>
  <c r="U470" i="1" s="1"/>
  <c r="AI470" i="1"/>
  <c r="CW470" i="1"/>
  <c r="V470" i="1"/>
  <c r="AJ470" i="1"/>
  <c r="CX470" i="1"/>
  <c r="W470" i="1" s="1"/>
  <c r="CQ470" i="1"/>
  <c r="CT470" i="1"/>
  <c r="FR470" i="1"/>
  <c r="GL470" i="1"/>
  <c r="GO470" i="1"/>
  <c r="GP470" i="1"/>
  <c r="GV470" i="1"/>
  <c r="HC470" i="1"/>
  <c r="GX470" i="1" s="1"/>
  <c r="D471" i="1"/>
  <c r="AC471" i="1"/>
  <c r="P471" i="1" s="1"/>
  <c r="AE471" i="1"/>
  <c r="AF471" i="1"/>
  <c r="AG471" i="1"/>
  <c r="CU471" i="1"/>
  <c r="T471" i="1" s="1"/>
  <c r="AH471" i="1"/>
  <c r="CV471" i="1"/>
  <c r="U471" i="1"/>
  <c r="I658" i="5" s="1"/>
  <c r="AB658" i="5" s="1"/>
  <c r="AI471" i="1"/>
  <c r="CW471" i="1" s="1"/>
  <c r="V471" i="1" s="1"/>
  <c r="AJ471" i="1"/>
  <c r="CX471" i="1" s="1"/>
  <c r="CS471" i="1"/>
  <c r="FR471" i="1"/>
  <c r="GL471" i="1"/>
  <c r="GO471" i="1"/>
  <c r="GP471" i="1"/>
  <c r="GV471" i="1"/>
  <c r="HC471" i="1"/>
  <c r="GX471" i="1" s="1"/>
  <c r="C472" i="1"/>
  <c r="D472" i="1"/>
  <c r="AC472" i="1"/>
  <c r="AE472" i="1"/>
  <c r="AF472" i="1"/>
  <c r="S661" i="5" s="1"/>
  <c r="AG472" i="1"/>
  <c r="CU472" i="1" s="1"/>
  <c r="T472" i="1" s="1"/>
  <c r="AH472" i="1"/>
  <c r="CV472" i="1"/>
  <c r="U472" i="1" s="1"/>
  <c r="AI472" i="1"/>
  <c r="AJ472" i="1"/>
  <c r="CX472" i="1"/>
  <c r="W472" i="1" s="1"/>
  <c r="CW472" i="1"/>
  <c r="V472" i="1"/>
  <c r="FR472" i="1"/>
  <c r="GL472" i="1"/>
  <c r="GN472" i="1"/>
  <c r="GO472" i="1"/>
  <c r="GV472" i="1"/>
  <c r="HC472" i="1"/>
  <c r="GX472" i="1" s="1"/>
  <c r="C473" i="1"/>
  <c r="D473" i="1"/>
  <c r="AC473" i="1"/>
  <c r="AE473" i="1"/>
  <c r="AF473" i="1"/>
  <c r="AG473" i="1"/>
  <c r="CU473" i="1"/>
  <c r="T473" i="1"/>
  <c r="AH473" i="1"/>
  <c r="CV473" i="1" s="1"/>
  <c r="U473" i="1" s="1"/>
  <c r="AI473" i="1"/>
  <c r="CW473" i="1" s="1"/>
  <c r="V473" i="1" s="1"/>
  <c r="AJ473" i="1"/>
  <c r="CX473" i="1"/>
  <c r="W473" i="1"/>
  <c r="FR473" i="1"/>
  <c r="GL473" i="1"/>
  <c r="GN473" i="1"/>
  <c r="GO473" i="1"/>
  <c r="GV473" i="1"/>
  <c r="HC473" i="1"/>
  <c r="GX473" i="1" s="1"/>
  <c r="C474" i="1"/>
  <c r="D474" i="1"/>
  <c r="AC474" i="1"/>
  <c r="CQ474" i="1" s="1"/>
  <c r="AD474" i="1"/>
  <c r="AE474" i="1"/>
  <c r="CR474" i="1" s="1"/>
  <c r="AF474" i="1"/>
  <c r="AG474" i="1"/>
  <c r="CU474" i="1"/>
  <c r="T474" i="1" s="1"/>
  <c r="AH474" i="1"/>
  <c r="CV474" i="1" s="1"/>
  <c r="U474" i="1" s="1"/>
  <c r="I682" i="5" s="1"/>
  <c r="AB682" i="5" s="1"/>
  <c r="AI474" i="1"/>
  <c r="CW474" i="1"/>
  <c r="V474" i="1" s="1"/>
  <c r="AJ474" i="1"/>
  <c r="CX474" i="1"/>
  <c r="W474" i="1"/>
  <c r="FR474" i="1"/>
  <c r="GL474" i="1"/>
  <c r="GO474" i="1"/>
  <c r="GP474" i="1"/>
  <c r="GV474" i="1"/>
  <c r="HC474" i="1" s="1"/>
  <c r="GX474" i="1" s="1"/>
  <c r="AC475" i="1"/>
  <c r="CQ475" i="1" s="1"/>
  <c r="AE475" i="1"/>
  <c r="AF475" i="1"/>
  <c r="CT475" i="1" s="1"/>
  <c r="AG475" i="1"/>
  <c r="CU475" i="1"/>
  <c r="T475" i="1" s="1"/>
  <c r="AH475" i="1"/>
  <c r="AI475" i="1"/>
  <c r="CW475" i="1"/>
  <c r="V475" i="1" s="1"/>
  <c r="AJ475" i="1"/>
  <c r="CX475" i="1" s="1"/>
  <c r="W475" i="1" s="1"/>
  <c r="CV475" i="1"/>
  <c r="U475" i="1" s="1"/>
  <c r="FR475" i="1"/>
  <c r="GL475" i="1"/>
  <c r="GO475" i="1"/>
  <c r="GP475" i="1"/>
  <c r="GV475" i="1"/>
  <c r="HC475" i="1"/>
  <c r="GX475" i="1" s="1"/>
  <c r="AC476" i="1"/>
  <c r="CQ476" i="1"/>
  <c r="AE476" i="1"/>
  <c r="AF476" i="1"/>
  <c r="AG476" i="1"/>
  <c r="CU476" i="1" s="1"/>
  <c r="T476" i="1" s="1"/>
  <c r="AH476" i="1"/>
  <c r="AI476" i="1"/>
  <c r="CW476" i="1" s="1"/>
  <c r="V476" i="1" s="1"/>
  <c r="AJ476" i="1"/>
  <c r="CX476" i="1" s="1"/>
  <c r="W476" i="1" s="1"/>
  <c r="CT476" i="1"/>
  <c r="CV476" i="1"/>
  <c r="U476" i="1"/>
  <c r="FR476" i="1"/>
  <c r="GL476" i="1"/>
  <c r="GO476" i="1"/>
  <c r="GP476" i="1"/>
  <c r="GV476" i="1"/>
  <c r="HC476" i="1"/>
  <c r="GX476" i="1" s="1"/>
  <c r="AC477" i="1"/>
  <c r="CQ477" i="1"/>
  <c r="AE477" i="1"/>
  <c r="AF477" i="1"/>
  <c r="CT477" i="1"/>
  <c r="AG477" i="1"/>
  <c r="AH477" i="1"/>
  <c r="AI477" i="1"/>
  <c r="CW477" i="1"/>
  <c r="V477" i="1" s="1"/>
  <c r="AJ477" i="1"/>
  <c r="CX477" i="1" s="1"/>
  <c r="W477" i="1" s="1"/>
  <c r="CU477" i="1"/>
  <c r="T477" i="1" s="1"/>
  <c r="CV477" i="1"/>
  <c r="U477" i="1"/>
  <c r="FR477" i="1"/>
  <c r="GL477" i="1"/>
  <c r="GO477" i="1"/>
  <c r="GP477" i="1"/>
  <c r="GV477" i="1"/>
  <c r="HC477" i="1"/>
  <c r="GX477" i="1" s="1"/>
  <c r="AC478" i="1"/>
  <c r="CQ478" i="1"/>
  <c r="AE478" i="1"/>
  <c r="CR478" i="1"/>
  <c r="AF478" i="1"/>
  <c r="AG478" i="1"/>
  <c r="CU478" i="1"/>
  <c r="T478" i="1"/>
  <c r="AH478" i="1"/>
  <c r="AI478" i="1"/>
  <c r="CW478" i="1" s="1"/>
  <c r="V478" i="1" s="1"/>
  <c r="AJ478" i="1"/>
  <c r="CT478" i="1"/>
  <c r="CV478" i="1"/>
  <c r="U478" i="1"/>
  <c r="CX478" i="1"/>
  <c r="W478" i="1" s="1"/>
  <c r="FR478" i="1"/>
  <c r="GL478" i="1"/>
  <c r="GO478" i="1"/>
  <c r="GP478" i="1"/>
  <c r="GV478" i="1"/>
  <c r="HC478" i="1" s="1"/>
  <c r="GX478" i="1" s="1"/>
  <c r="AC479" i="1"/>
  <c r="CQ479" i="1"/>
  <c r="AE479" i="1"/>
  <c r="CR479" i="1" s="1"/>
  <c r="AF479" i="1"/>
  <c r="CT479" i="1" s="1"/>
  <c r="AG479" i="1"/>
  <c r="AH479" i="1"/>
  <c r="AI479" i="1"/>
  <c r="CW479" i="1" s="1"/>
  <c r="V479" i="1" s="1"/>
  <c r="AJ479" i="1"/>
  <c r="CU479" i="1"/>
  <c r="T479" i="1"/>
  <c r="CV479" i="1"/>
  <c r="U479" i="1"/>
  <c r="CX479" i="1"/>
  <c r="W479" i="1" s="1"/>
  <c r="FR479" i="1"/>
  <c r="GL479" i="1"/>
  <c r="GO479" i="1"/>
  <c r="GP479" i="1"/>
  <c r="GV479" i="1"/>
  <c r="HC479" i="1" s="1"/>
  <c r="GX479" i="1" s="1"/>
  <c r="C480" i="1"/>
  <c r="D480" i="1"/>
  <c r="AC480" i="1"/>
  <c r="AE480" i="1"/>
  <c r="CS480" i="1" s="1"/>
  <c r="AF480" i="1"/>
  <c r="AG480" i="1"/>
  <c r="CU480" i="1"/>
  <c r="T480" i="1" s="1"/>
  <c r="AH480" i="1"/>
  <c r="CV480" i="1" s="1"/>
  <c r="U480" i="1" s="1"/>
  <c r="I700" i="5" s="1"/>
  <c r="AB700" i="5" s="1"/>
  <c r="AI480" i="1"/>
  <c r="CW480" i="1"/>
  <c r="V480" i="1" s="1"/>
  <c r="AJ480" i="1"/>
  <c r="CX480" i="1"/>
  <c r="W480" i="1" s="1"/>
  <c r="FR480" i="1"/>
  <c r="GL480" i="1"/>
  <c r="GO480" i="1"/>
  <c r="GP480" i="1"/>
  <c r="GV480" i="1"/>
  <c r="HC480" i="1" s="1"/>
  <c r="GX480" i="1"/>
  <c r="AC481" i="1"/>
  <c r="AE481" i="1"/>
  <c r="AF481" i="1"/>
  <c r="AG481" i="1"/>
  <c r="CU481" i="1" s="1"/>
  <c r="AH481" i="1"/>
  <c r="AI481" i="1"/>
  <c r="CW481" i="1" s="1"/>
  <c r="AJ481" i="1"/>
  <c r="CS481" i="1"/>
  <c r="CT481" i="1"/>
  <c r="CV481" i="1"/>
  <c r="CX481" i="1"/>
  <c r="FR481" i="1"/>
  <c r="GL481" i="1"/>
  <c r="GO481" i="1"/>
  <c r="GP481" i="1"/>
  <c r="GV481" i="1"/>
  <c r="HC481" i="1" s="1"/>
  <c r="GX481" i="1" s="1"/>
  <c r="AC482" i="1"/>
  <c r="AE482" i="1"/>
  <c r="CS482" i="1" s="1"/>
  <c r="AF482" i="1"/>
  <c r="AG482" i="1"/>
  <c r="CU482" i="1" s="1"/>
  <c r="AH482" i="1"/>
  <c r="AI482" i="1"/>
  <c r="CW482" i="1"/>
  <c r="V482" i="1" s="1"/>
  <c r="AJ482" i="1"/>
  <c r="CV482" i="1"/>
  <c r="U482" i="1"/>
  <c r="CX482" i="1"/>
  <c r="FR482" i="1"/>
  <c r="GL482" i="1"/>
  <c r="GO482" i="1"/>
  <c r="GP482" i="1"/>
  <c r="GV482" i="1"/>
  <c r="HC482" i="1"/>
  <c r="GX482" i="1" s="1"/>
  <c r="AC483" i="1"/>
  <c r="AE483" i="1"/>
  <c r="AF483" i="1"/>
  <c r="AG483" i="1"/>
  <c r="CU483" i="1"/>
  <c r="T483" i="1" s="1"/>
  <c r="AH483" i="1"/>
  <c r="CV483" i="1" s="1"/>
  <c r="U483" i="1" s="1"/>
  <c r="AI483" i="1"/>
  <c r="CW483" i="1"/>
  <c r="V483" i="1" s="1"/>
  <c r="AJ483" i="1"/>
  <c r="CX483" i="1" s="1"/>
  <c r="W483" i="1" s="1"/>
  <c r="CT483" i="1"/>
  <c r="FR483" i="1"/>
  <c r="GL483" i="1"/>
  <c r="GO483" i="1"/>
  <c r="GP483" i="1"/>
  <c r="GV483" i="1"/>
  <c r="HC483" i="1"/>
  <c r="GX483" i="1"/>
  <c r="AC484" i="1"/>
  <c r="AE484" i="1"/>
  <c r="CS484" i="1" s="1"/>
  <c r="AF484" i="1"/>
  <c r="AG484" i="1"/>
  <c r="CU484" i="1"/>
  <c r="AH484" i="1"/>
  <c r="AI484" i="1"/>
  <c r="CW484" i="1" s="1"/>
  <c r="AJ484" i="1"/>
  <c r="CT484" i="1"/>
  <c r="CV484" i="1"/>
  <c r="CX484" i="1"/>
  <c r="FR484" i="1"/>
  <c r="GL484" i="1"/>
  <c r="GO484" i="1"/>
  <c r="GO485" i="1"/>
  <c r="GO486" i="1"/>
  <c r="GO487" i="1"/>
  <c r="GO488" i="1"/>
  <c r="GO489" i="1"/>
  <c r="GO490" i="1"/>
  <c r="GO491" i="1"/>
  <c r="GO492" i="1"/>
  <c r="GO493" i="1"/>
  <c r="GP484" i="1"/>
  <c r="GV484" i="1"/>
  <c r="HC484" i="1" s="1"/>
  <c r="GX484" i="1" s="1"/>
  <c r="AC485" i="1"/>
  <c r="AE485" i="1"/>
  <c r="AF485" i="1"/>
  <c r="CT485" i="1" s="1"/>
  <c r="AG485" i="1"/>
  <c r="CU485" i="1" s="1"/>
  <c r="AH485" i="1"/>
  <c r="CV485" i="1"/>
  <c r="U485" i="1" s="1"/>
  <c r="AI485" i="1"/>
  <c r="CW485" i="1" s="1"/>
  <c r="V485" i="1" s="1"/>
  <c r="AJ485" i="1"/>
  <c r="CX485" i="1"/>
  <c r="FR485" i="1"/>
  <c r="GL485" i="1"/>
  <c r="GP485" i="1"/>
  <c r="GV485" i="1"/>
  <c r="HC485" i="1"/>
  <c r="GX485" i="1" s="1"/>
  <c r="AC486" i="1"/>
  <c r="AE486" i="1"/>
  <c r="CS486" i="1" s="1"/>
  <c r="AF486" i="1"/>
  <c r="AG486" i="1"/>
  <c r="CU486" i="1" s="1"/>
  <c r="T486" i="1"/>
  <c r="AH486" i="1"/>
  <c r="CV486" i="1" s="1"/>
  <c r="U486" i="1" s="1"/>
  <c r="AI486" i="1"/>
  <c r="CW486" i="1"/>
  <c r="V486" i="1"/>
  <c r="AJ486" i="1"/>
  <c r="CX486" i="1"/>
  <c r="W486" i="1" s="1"/>
  <c r="FR486" i="1"/>
  <c r="GL486" i="1"/>
  <c r="GP486" i="1"/>
  <c r="GV486" i="1"/>
  <c r="HC486" i="1" s="1"/>
  <c r="GX486" i="1" s="1"/>
  <c r="AC487" i="1"/>
  <c r="AE487" i="1"/>
  <c r="AF487" i="1"/>
  <c r="CT487" i="1" s="1"/>
  <c r="AG487" i="1"/>
  <c r="CU487" i="1"/>
  <c r="AH487" i="1"/>
  <c r="CV487" i="1" s="1"/>
  <c r="AI487" i="1"/>
  <c r="CW487" i="1"/>
  <c r="AJ487" i="1"/>
  <c r="CX487" i="1" s="1"/>
  <c r="FR487" i="1"/>
  <c r="GL487" i="1"/>
  <c r="GP487" i="1"/>
  <c r="GV487" i="1"/>
  <c r="HC487" i="1" s="1"/>
  <c r="GX487" i="1" s="1"/>
  <c r="C488" i="1"/>
  <c r="D488" i="1"/>
  <c r="AC488" i="1"/>
  <c r="CQ488" i="1" s="1"/>
  <c r="AE488" i="1"/>
  <c r="CR488" i="1"/>
  <c r="AF488" i="1"/>
  <c r="CT488" i="1" s="1"/>
  <c r="AG488" i="1"/>
  <c r="CU488" i="1"/>
  <c r="T488" i="1" s="1"/>
  <c r="AH488" i="1"/>
  <c r="CV488" i="1"/>
  <c r="U488" i="1"/>
  <c r="I713" i="5" s="1"/>
  <c r="AB713" i="5"/>
  <c r="AI488" i="1"/>
  <c r="AJ488" i="1"/>
  <c r="CX488" i="1"/>
  <c r="W488" i="1"/>
  <c r="CW488" i="1"/>
  <c r="V488" i="1" s="1"/>
  <c r="FR488" i="1"/>
  <c r="GL488" i="1"/>
  <c r="GL489" i="1"/>
  <c r="GL490" i="1"/>
  <c r="GL491" i="1"/>
  <c r="GL492" i="1"/>
  <c r="GL493" i="1"/>
  <c r="GP488" i="1"/>
  <c r="GV488" i="1"/>
  <c r="HC488" i="1"/>
  <c r="GX488" i="1" s="1"/>
  <c r="AC489" i="1"/>
  <c r="AE489" i="1"/>
  <c r="AF489" i="1"/>
  <c r="AG489" i="1"/>
  <c r="CU489" i="1"/>
  <c r="T489" i="1" s="1"/>
  <c r="AH489" i="1"/>
  <c r="AI489" i="1"/>
  <c r="AJ489" i="1"/>
  <c r="CX489" i="1" s="1"/>
  <c r="W489" i="1"/>
  <c r="CR489" i="1"/>
  <c r="CV489" i="1"/>
  <c r="U489" i="1"/>
  <c r="CW489" i="1"/>
  <c r="V489" i="1" s="1"/>
  <c r="FR489" i="1"/>
  <c r="GP489" i="1"/>
  <c r="GV489" i="1"/>
  <c r="HC489" i="1"/>
  <c r="GX489" i="1"/>
  <c r="AC490" i="1"/>
  <c r="AE490" i="1"/>
  <c r="AF490" i="1"/>
  <c r="AG490" i="1"/>
  <c r="CU490" i="1" s="1"/>
  <c r="T490" i="1"/>
  <c r="AH490" i="1"/>
  <c r="CV490" i="1" s="1"/>
  <c r="U490" i="1" s="1"/>
  <c r="AI490" i="1"/>
  <c r="CW490" i="1"/>
  <c r="V490" i="1"/>
  <c r="AJ490" i="1"/>
  <c r="CQ490" i="1"/>
  <c r="CX490" i="1"/>
  <c r="W490" i="1" s="1"/>
  <c r="FR490" i="1"/>
  <c r="GP490" i="1"/>
  <c r="GV490" i="1"/>
  <c r="HC490" i="1"/>
  <c r="GX490" i="1"/>
  <c r="C491" i="1"/>
  <c r="D491" i="1"/>
  <c r="AC491" i="1"/>
  <c r="AE491" i="1"/>
  <c r="CR491" i="1" s="1"/>
  <c r="U716" i="5"/>
  <c r="AD491" i="1"/>
  <c r="AF491" i="1"/>
  <c r="AG491" i="1"/>
  <c r="CU491" i="1"/>
  <c r="T491" i="1" s="1"/>
  <c r="AH491" i="1"/>
  <c r="CV491" i="1" s="1"/>
  <c r="U491" i="1" s="1"/>
  <c r="I726" i="5" s="1"/>
  <c r="AB726" i="5" s="1"/>
  <c r="AI491" i="1"/>
  <c r="CW491" i="1"/>
  <c r="V491" i="1"/>
  <c r="AJ491" i="1"/>
  <c r="CT491" i="1"/>
  <c r="CX491" i="1"/>
  <c r="W491" i="1"/>
  <c r="FR491" i="1"/>
  <c r="GP491" i="1"/>
  <c r="GV491" i="1"/>
  <c r="HC491" i="1"/>
  <c r="GX491" i="1" s="1"/>
  <c r="AC492" i="1"/>
  <c r="AD492" i="1"/>
  <c r="AE492" i="1"/>
  <c r="CR492" i="1"/>
  <c r="AF492" i="1"/>
  <c r="CT492" i="1" s="1"/>
  <c r="AG492" i="1"/>
  <c r="CU492" i="1"/>
  <c r="T492" i="1" s="1"/>
  <c r="AH492" i="1"/>
  <c r="CV492" i="1"/>
  <c r="U492" i="1"/>
  <c r="AI492" i="1"/>
  <c r="CW492" i="1"/>
  <c r="V492" i="1" s="1"/>
  <c r="AJ492" i="1"/>
  <c r="CX492" i="1"/>
  <c r="W492" i="1" s="1"/>
  <c r="FR492" i="1"/>
  <c r="GP492" i="1"/>
  <c r="GV492" i="1"/>
  <c r="HC492" i="1"/>
  <c r="GX492" i="1"/>
  <c r="CV493" i="1"/>
  <c r="U493" i="1"/>
  <c r="AC493" i="1"/>
  <c r="AE493" i="1"/>
  <c r="CR493" i="1"/>
  <c r="AF493" i="1"/>
  <c r="CT493" i="1" s="1"/>
  <c r="AG493" i="1"/>
  <c r="CU493" i="1"/>
  <c r="T493" i="1" s="1"/>
  <c r="AH493" i="1"/>
  <c r="AI493" i="1"/>
  <c r="CW493" i="1"/>
  <c r="V493" i="1" s="1"/>
  <c r="AJ493" i="1"/>
  <c r="CX493" i="1"/>
  <c r="W493" i="1" s="1"/>
  <c r="FR493" i="1"/>
  <c r="GP493" i="1"/>
  <c r="GV493" i="1"/>
  <c r="HC493" i="1" s="1"/>
  <c r="GX493" i="1" s="1"/>
  <c r="B495" i="1"/>
  <c r="B466" i="1"/>
  <c r="C495" i="1"/>
  <c r="C466" i="1"/>
  <c r="D495" i="1"/>
  <c r="D466" i="1" s="1"/>
  <c r="F495" i="1"/>
  <c r="F466" i="1"/>
  <c r="BX495" i="1"/>
  <c r="BX466" i="1"/>
  <c r="CK495" i="1"/>
  <c r="CL495" i="1"/>
  <c r="BC495" i="1"/>
  <c r="BC466" i="1"/>
  <c r="CL466" i="1"/>
  <c r="D524" i="1"/>
  <c r="E526" i="1"/>
  <c r="Z526" i="1"/>
  <c r="AA526" i="1"/>
  <c r="AM526" i="1"/>
  <c r="AN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DB526" i="1"/>
  <c r="DC526" i="1"/>
  <c r="DD526" i="1"/>
  <c r="DE526" i="1"/>
  <c r="DF526" i="1"/>
  <c r="DG526" i="1"/>
  <c r="DH526" i="1"/>
  <c r="DI526" i="1"/>
  <c r="DJ526" i="1"/>
  <c r="DK526" i="1"/>
  <c r="DL526" i="1"/>
  <c r="DM526" i="1"/>
  <c r="DN526" i="1"/>
  <c r="DO526" i="1"/>
  <c r="DP526" i="1"/>
  <c r="DQ526" i="1"/>
  <c r="DR526" i="1"/>
  <c r="DS526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EM526" i="1"/>
  <c r="EN526" i="1"/>
  <c r="EO526" i="1"/>
  <c r="EP526" i="1"/>
  <c r="EQ526" i="1"/>
  <c r="ER526" i="1"/>
  <c r="ES526" i="1"/>
  <c r="ET526" i="1"/>
  <c r="EU526" i="1"/>
  <c r="EV526" i="1"/>
  <c r="EW526" i="1"/>
  <c r="EX526" i="1"/>
  <c r="EY526" i="1"/>
  <c r="EZ526" i="1"/>
  <c r="FA526" i="1"/>
  <c r="FB526" i="1"/>
  <c r="FC526" i="1"/>
  <c r="FD526" i="1"/>
  <c r="FE526" i="1"/>
  <c r="FF526" i="1"/>
  <c r="FG526" i="1"/>
  <c r="FH526" i="1"/>
  <c r="FI526" i="1"/>
  <c r="FJ526" i="1"/>
  <c r="FK526" i="1"/>
  <c r="FL526" i="1"/>
  <c r="FM526" i="1"/>
  <c r="FN526" i="1"/>
  <c r="FO526" i="1"/>
  <c r="FP526" i="1"/>
  <c r="FQ526" i="1"/>
  <c r="FR526" i="1"/>
  <c r="FS526" i="1"/>
  <c r="FT526" i="1"/>
  <c r="FU526" i="1"/>
  <c r="FV526" i="1"/>
  <c r="FW526" i="1"/>
  <c r="FX526" i="1"/>
  <c r="FY526" i="1"/>
  <c r="FZ526" i="1"/>
  <c r="GA526" i="1"/>
  <c r="GB526" i="1"/>
  <c r="GC526" i="1"/>
  <c r="GD526" i="1"/>
  <c r="GE526" i="1"/>
  <c r="GF526" i="1"/>
  <c r="GG526" i="1"/>
  <c r="GH526" i="1"/>
  <c r="GI526" i="1"/>
  <c r="GJ526" i="1"/>
  <c r="GK526" i="1"/>
  <c r="GL526" i="1"/>
  <c r="GM526" i="1"/>
  <c r="GN526" i="1"/>
  <c r="GO526" i="1"/>
  <c r="GP526" i="1"/>
  <c r="GQ526" i="1"/>
  <c r="GR526" i="1"/>
  <c r="GS526" i="1"/>
  <c r="GT526" i="1"/>
  <c r="GU526" i="1"/>
  <c r="GV526" i="1"/>
  <c r="GW526" i="1"/>
  <c r="GX526" i="1"/>
  <c r="C528" i="1"/>
  <c r="D528" i="1"/>
  <c r="AC528" i="1"/>
  <c r="P528" i="1" s="1"/>
  <c r="AE528" i="1"/>
  <c r="AF528" i="1"/>
  <c r="CT528" i="1" s="1"/>
  <c r="AG528" i="1"/>
  <c r="CU528" i="1"/>
  <c r="T528" i="1" s="1"/>
  <c r="AH528" i="1"/>
  <c r="CV528" i="1"/>
  <c r="U528" i="1"/>
  <c r="I740" i="5" s="1"/>
  <c r="AB740" i="5"/>
  <c r="AI528" i="1"/>
  <c r="CW528" i="1" s="1"/>
  <c r="V528" i="1" s="1"/>
  <c r="AJ528" i="1"/>
  <c r="CX528" i="1"/>
  <c r="W528" i="1" s="1"/>
  <c r="FR528" i="1"/>
  <c r="GL528" i="1"/>
  <c r="GO528" i="1"/>
  <c r="GP528" i="1"/>
  <c r="GV528" i="1"/>
  <c r="HC528" i="1" s="1"/>
  <c r="GX528" i="1" s="1"/>
  <c r="AC529" i="1"/>
  <c r="AE529" i="1"/>
  <c r="CS529" i="1" s="1"/>
  <c r="CR529" i="1"/>
  <c r="AF529" i="1"/>
  <c r="AG529" i="1"/>
  <c r="CU529" i="1"/>
  <c r="AH529" i="1"/>
  <c r="AI529" i="1"/>
  <c r="CW529" i="1"/>
  <c r="AJ529" i="1"/>
  <c r="CX529" i="1" s="1"/>
  <c r="CV529" i="1"/>
  <c r="FR529" i="1"/>
  <c r="GL529" i="1"/>
  <c r="BZ544" i="1" s="1"/>
  <c r="BZ526" i="1" s="1"/>
  <c r="GO529" i="1"/>
  <c r="GP529" i="1"/>
  <c r="GV529" i="1"/>
  <c r="HC529" i="1"/>
  <c r="GX529" i="1" s="1"/>
  <c r="D530" i="1"/>
  <c r="AC530" i="1"/>
  <c r="P530" i="1" s="1"/>
  <c r="AE530" i="1"/>
  <c r="CS530" i="1" s="1"/>
  <c r="AF530" i="1"/>
  <c r="CT530" i="1" s="1"/>
  <c r="AG530" i="1"/>
  <c r="AH530" i="1"/>
  <c r="CV530" i="1" s="1"/>
  <c r="U530" i="1" s="1"/>
  <c r="AI530" i="1"/>
  <c r="CW530" i="1"/>
  <c r="V530" i="1" s="1"/>
  <c r="AJ530" i="1"/>
  <c r="CQ530" i="1"/>
  <c r="CU530" i="1"/>
  <c r="T530" i="1" s="1"/>
  <c r="CX530" i="1"/>
  <c r="W530" i="1"/>
  <c r="FR530" i="1"/>
  <c r="GL530" i="1"/>
  <c r="GO530" i="1"/>
  <c r="GP530" i="1"/>
  <c r="GV530" i="1"/>
  <c r="HC530" i="1"/>
  <c r="GX530" i="1" s="1"/>
  <c r="D531" i="1"/>
  <c r="AC531" i="1"/>
  <c r="P531" i="1" s="1"/>
  <c r="AE531" i="1"/>
  <c r="AD531" i="1"/>
  <c r="AF531" i="1"/>
  <c r="AG531" i="1"/>
  <c r="CU531" i="1"/>
  <c r="T531" i="1" s="1"/>
  <c r="AH531" i="1"/>
  <c r="CV531" i="1"/>
  <c r="U531" i="1" s="1"/>
  <c r="I753" i="5" s="1"/>
  <c r="AB753" i="5" s="1"/>
  <c r="AI531" i="1"/>
  <c r="CW531" i="1" s="1"/>
  <c r="V531" i="1" s="1"/>
  <c r="AJ531" i="1"/>
  <c r="CX531" i="1"/>
  <c r="W531" i="1" s="1"/>
  <c r="FR531" i="1"/>
  <c r="GL531" i="1"/>
  <c r="GO531" i="1"/>
  <c r="GP531" i="1"/>
  <c r="GV531" i="1"/>
  <c r="HC531" i="1" s="1"/>
  <c r="GX531" i="1" s="1"/>
  <c r="C532" i="1"/>
  <c r="D532" i="1"/>
  <c r="AC532" i="1"/>
  <c r="P532" i="1"/>
  <c r="AE532" i="1"/>
  <c r="CR532" i="1"/>
  <c r="AF532" i="1"/>
  <c r="CT532" i="1" s="1"/>
  <c r="AG532" i="1"/>
  <c r="CU532" i="1"/>
  <c r="T532" i="1" s="1"/>
  <c r="AH532" i="1"/>
  <c r="AI532" i="1"/>
  <c r="CW532" i="1" s="1"/>
  <c r="V532" i="1" s="1"/>
  <c r="AJ532" i="1"/>
  <c r="CX532" i="1" s="1"/>
  <c r="W532" i="1" s="1"/>
  <c r="CS532" i="1"/>
  <c r="CV532" i="1"/>
  <c r="U532" i="1" s="1"/>
  <c r="FR532" i="1"/>
  <c r="GL532" i="1"/>
  <c r="GN532" i="1"/>
  <c r="GO532" i="1"/>
  <c r="GV532" i="1"/>
  <c r="HC532" i="1"/>
  <c r="GX532" i="1"/>
  <c r="C533" i="1"/>
  <c r="D533" i="1"/>
  <c r="AC533" i="1"/>
  <c r="P533" i="1" s="1"/>
  <c r="AE533" i="1"/>
  <c r="CS533" i="1"/>
  <c r="AF533" i="1"/>
  <c r="CT533" i="1"/>
  <c r="AG533" i="1"/>
  <c r="CU533" i="1" s="1"/>
  <c r="T533" i="1" s="1"/>
  <c r="AH533" i="1"/>
  <c r="AI533" i="1"/>
  <c r="CW533" i="1"/>
  <c r="V533" i="1" s="1"/>
  <c r="AJ533" i="1"/>
  <c r="CR533" i="1"/>
  <c r="CV533" i="1"/>
  <c r="U533" i="1" s="1"/>
  <c r="CX533" i="1"/>
  <c r="W533" i="1"/>
  <c r="FR533" i="1"/>
  <c r="GL533" i="1"/>
  <c r="GN533" i="1"/>
  <c r="GO533" i="1"/>
  <c r="GO534" i="1"/>
  <c r="GO535" i="1"/>
  <c r="GO536" i="1"/>
  <c r="GO537" i="1"/>
  <c r="GO538" i="1"/>
  <c r="GO539" i="1"/>
  <c r="GO540" i="1"/>
  <c r="GO541" i="1"/>
  <c r="GO542" i="1"/>
  <c r="GV533" i="1"/>
  <c r="HC533" i="1"/>
  <c r="GX533" i="1" s="1"/>
  <c r="C534" i="1"/>
  <c r="D534" i="1"/>
  <c r="AC534" i="1"/>
  <c r="CQ534" i="1"/>
  <c r="AE534" i="1"/>
  <c r="AF534" i="1"/>
  <c r="CT534" i="1" s="1"/>
  <c r="AG534" i="1"/>
  <c r="AH534" i="1"/>
  <c r="CV534" i="1" s="1"/>
  <c r="U534" i="1" s="1"/>
  <c r="I773" i="5"/>
  <c r="AB773" i="5" s="1"/>
  <c r="AI534" i="1"/>
  <c r="CW534" i="1"/>
  <c r="V534" i="1" s="1"/>
  <c r="AJ534" i="1"/>
  <c r="CU534" i="1"/>
  <c r="T534" i="1" s="1"/>
  <c r="CX534" i="1"/>
  <c r="W534" i="1" s="1"/>
  <c r="FR534" i="1"/>
  <c r="GL534" i="1"/>
  <c r="GP534" i="1"/>
  <c r="GV534" i="1"/>
  <c r="HC534" i="1" s="1"/>
  <c r="GX534" i="1" s="1"/>
  <c r="AC535" i="1"/>
  <c r="AE535" i="1"/>
  <c r="AF535" i="1"/>
  <c r="CT535" i="1" s="1"/>
  <c r="AG535" i="1"/>
  <c r="CU535" i="1"/>
  <c r="T535" i="1" s="1"/>
  <c r="AH535" i="1"/>
  <c r="CV535" i="1" s="1"/>
  <c r="U535" i="1" s="1"/>
  <c r="AI535" i="1"/>
  <c r="CW535" i="1"/>
  <c r="V535" i="1" s="1"/>
  <c r="AJ535" i="1"/>
  <c r="CX535" i="1" s="1"/>
  <c r="W535" i="1" s="1"/>
  <c r="CQ535" i="1"/>
  <c r="CR535" i="1"/>
  <c r="FR535" i="1"/>
  <c r="GL535" i="1"/>
  <c r="GP535" i="1"/>
  <c r="GV535" i="1"/>
  <c r="HC535" i="1"/>
  <c r="GX535" i="1" s="1"/>
  <c r="C536" i="1"/>
  <c r="D536" i="1"/>
  <c r="AC536" i="1"/>
  <c r="AE536" i="1"/>
  <c r="AD536" i="1"/>
  <c r="AF536" i="1"/>
  <c r="AG536" i="1"/>
  <c r="CU536" i="1" s="1"/>
  <c r="T536" i="1" s="1"/>
  <c r="AH536" i="1"/>
  <c r="CV536" i="1"/>
  <c r="U536" i="1"/>
  <c r="I787" i="5" s="1"/>
  <c r="AB787" i="5" s="1"/>
  <c r="AI536" i="1"/>
  <c r="CW536" i="1" s="1"/>
  <c r="V536" i="1" s="1"/>
  <c r="AJ536" i="1"/>
  <c r="CX536" i="1" s="1"/>
  <c r="W536" i="1" s="1"/>
  <c r="CQ536" i="1"/>
  <c r="FR536" i="1"/>
  <c r="GL536" i="1"/>
  <c r="GP536" i="1"/>
  <c r="GV536" i="1"/>
  <c r="HC536" i="1" s="1"/>
  <c r="GX536" i="1" s="1"/>
  <c r="AC537" i="1"/>
  <c r="CQ537" i="1" s="1"/>
  <c r="AE537" i="1"/>
  <c r="AD537" i="1"/>
  <c r="AB537" i="1" s="1"/>
  <c r="AF537" i="1"/>
  <c r="AG537" i="1"/>
  <c r="CU537" i="1"/>
  <c r="T537" i="1" s="1"/>
  <c r="AH537" i="1"/>
  <c r="CV537" i="1"/>
  <c r="U537" i="1" s="1"/>
  <c r="AI537" i="1"/>
  <c r="CW537" i="1"/>
  <c r="V537" i="1" s="1"/>
  <c r="AJ537" i="1"/>
  <c r="CX537" i="1" s="1"/>
  <c r="W537" i="1" s="1"/>
  <c r="FR537" i="1"/>
  <c r="GL537" i="1"/>
  <c r="GP537" i="1"/>
  <c r="GV537" i="1"/>
  <c r="HC537" i="1" s="1"/>
  <c r="GX537" i="1" s="1"/>
  <c r="AC538" i="1"/>
  <c r="CQ538" i="1" s="1"/>
  <c r="AE538" i="1"/>
  <c r="AD538" i="1"/>
  <c r="AB538" i="1"/>
  <c r="AF538" i="1"/>
  <c r="AG538" i="1"/>
  <c r="CU538" i="1"/>
  <c r="T538" i="1" s="1"/>
  <c r="AH538" i="1"/>
  <c r="CV538" i="1"/>
  <c r="U538" i="1" s="1"/>
  <c r="AI538" i="1"/>
  <c r="CW538" i="1"/>
  <c r="V538" i="1" s="1"/>
  <c r="AJ538" i="1"/>
  <c r="CX538" i="1" s="1"/>
  <c r="W538" i="1" s="1"/>
  <c r="FR538" i="1"/>
  <c r="GL538" i="1"/>
  <c r="GP538" i="1"/>
  <c r="GV538" i="1"/>
  <c r="HC538" i="1" s="1"/>
  <c r="GX538" i="1" s="1"/>
  <c r="T539" i="1"/>
  <c r="AC539" i="1"/>
  <c r="AE539" i="1"/>
  <c r="AD539" i="1"/>
  <c r="AF539" i="1"/>
  <c r="AG539" i="1"/>
  <c r="CU539" i="1" s="1"/>
  <c r="AH539" i="1"/>
  <c r="CV539" i="1" s="1"/>
  <c r="U539" i="1" s="1"/>
  <c r="AI539" i="1"/>
  <c r="CW539" i="1"/>
  <c r="V539" i="1" s="1"/>
  <c r="AJ539" i="1"/>
  <c r="CX539" i="1"/>
  <c r="W539" i="1"/>
  <c r="FR539" i="1"/>
  <c r="GL539" i="1"/>
  <c r="GP539" i="1"/>
  <c r="GV539" i="1"/>
  <c r="HC539" i="1" s="1"/>
  <c r="GX539" i="1" s="1"/>
  <c r="C540" i="1"/>
  <c r="D540" i="1"/>
  <c r="AC540" i="1"/>
  <c r="CQ540" i="1" s="1"/>
  <c r="AD540" i="1"/>
  <c r="AE540" i="1"/>
  <c r="AF540" i="1"/>
  <c r="AG540" i="1"/>
  <c r="CU540" i="1" s="1"/>
  <c r="T540" i="1" s="1"/>
  <c r="AH540" i="1"/>
  <c r="CV540" i="1" s="1"/>
  <c r="U540" i="1" s="1"/>
  <c r="I800" i="5" s="1"/>
  <c r="AB800" i="5" s="1"/>
  <c r="AI540" i="1"/>
  <c r="CW540" i="1"/>
  <c r="V540" i="1" s="1"/>
  <c r="AJ540" i="1"/>
  <c r="CX540" i="1"/>
  <c r="W540" i="1"/>
  <c r="CR540" i="1"/>
  <c r="CS540" i="1"/>
  <c r="FR540" i="1"/>
  <c r="GL540" i="1"/>
  <c r="GL541" i="1"/>
  <c r="GL542" i="1"/>
  <c r="GP540" i="1"/>
  <c r="GV540" i="1"/>
  <c r="HC540" i="1"/>
  <c r="GX540" i="1"/>
  <c r="AC541" i="1"/>
  <c r="AE541" i="1"/>
  <c r="CS541" i="1"/>
  <c r="AF541" i="1"/>
  <c r="CT541" i="1"/>
  <c r="AG541" i="1"/>
  <c r="CU541" i="1" s="1"/>
  <c r="T541" i="1" s="1"/>
  <c r="AH541" i="1"/>
  <c r="CV541" i="1"/>
  <c r="U541" i="1"/>
  <c r="AI541" i="1"/>
  <c r="AJ541" i="1"/>
  <c r="CX541" i="1"/>
  <c r="W541" i="1" s="1"/>
  <c r="CQ541" i="1"/>
  <c r="CR541" i="1"/>
  <c r="CW541" i="1"/>
  <c r="V541" i="1" s="1"/>
  <c r="FR541" i="1"/>
  <c r="GP541" i="1"/>
  <c r="GV541" i="1"/>
  <c r="HC541" i="1"/>
  <c r="GX541" i="1"/>
  <c r="AC542" i="1"/>
  <c r="AD542" i="1"/>
  <c r="AE542" i="1"/>
  <c r="CS542" i="1" s="1"/>
  <c r="AF542" i="1"/>
  <c r="CT542" i="1"/>
  <c r="AG542" i="1"/>
  <c r="CU542" i="1" s="1"/>
  <c r="T542" i="1"/>
  <c r="AH542" i="1"/>
  <c r="CV542" i="1" s="1"/>
  <c r="U542" i="1" s="1"/>
  <c r="AI542" i="1"/>
  <c r="CW542" i="1" s="1"/>
  <c r="V542" i="1"/>
  <c r="AJ542" i="1"/>
  <c r="CX542" i="1" s="1"/>
  <c r="W542" i="1" s="1"/>
  <c r="FR542" i="1"/>
  <c r="GP542" i="1"/>
  <c r="GV542" i="1"/>
  <c r="HC542" i="1"/>
  <c r="GX542" i="1"/>
  <c r="B544" i="1"/>
  <c r="B526" i="1"/>
  <c r="C544" i="1"/>
  <c r="C526" i="1" s="1"/>
  <c r="D544" i="1"/>
  <c r="D526" i="1"/>
  <c r="F544" i="1"/>
  <c r="F526" i="1"/>
  <c r="BB544" i="1"/>
  <c r="BB526" i="1" s="1"/>
  <c r="BX544" i="1"/>
  <c r="AO544" i="1"/>
  <c r="CK544" i="1"/>
  <c r="CK526" i="1" s="1"/>
  <c r="CL544" i="1"/>
  <c r="CL526" i="1" s="1"/>
  <c r="D573" i="1"/>
  <c r="E575" i="1"/>
  <c r="Z575" i="1"/>
  <c r="AA575" i="1"/>
  <c r="AM575" i="1"/>
  <c r="AN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DB575" i="1"/>
  <c r="DC575" i="1"/>
  <c r="DD575" i="1"/>
  <c r="DE575" i="1"/>
  <c r="DF575" i="1"/>
  <c r="DG575" i="1"/>
  <c r="DH575" i="1"/>
  <c r="DI575" i="1"/>
  <c r="DJ575" i="1"/>
  <c r="DK575" i="1"/>
  <c r="DL575" i="1"/>
  <c r="DM575" i="1"/>
  <c r="DN575" i="1"/>
  <c r="DO575" i="1"/>
  <c r="DP575" i="1"/>
  <c r="DQ575" i="1"/>
  <c r="DR575" i="1"/>
  <c r="DS575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EM575" i="1"/>
  <c r="EN575" i="1"/>
  <c r="EO575" i="1"/>
  <c r="EP575" i="1"/>
  <c r="EQ575" i="1"/>
  <c r="ER575" i="1"/>
  <c r="ES575" i="1"/>
  <c r="ET575" i="1"/>
  <c r="EU575" i="1"/>
  <c r="EV575" i="1"/>
  <c r="EW575" i="1"/>
  <c r="EX575" i="1"/>
  <c r="EY575" i="1"/>
  <c r="EZ575" i="1"/>
  <c r="FA575" i="1"/>
  <c r="FB575" i="1"/>
  <c r="FC575" i="1"/>
  <c r="FD575" i="1"/>
  <c r="FE575" i="1"/>
  <c r="FF575" i="1"/>
  <c r="FG575" i="1"/>
  <c r="FH575" i="1"/>
  <c r="FI575" i="1"/>
  <c r="FJ575" i="1"/>
  <c r="FK575" i="1"/>
  <c r="FL575" i="1"/>
  <c r="FM575" i="1"/>
  <c r="FN575" i="1"/>
  <c r="FO575" i="1"/>
  <c r="FP575" i="1"/>
  <c r="FQ575" i="1"/>
  <c r="FR575" i="1"/>
  <c r="FS575" i="1"/>
  <c r="FT575" i="1"/>
  <c r="FU575" i="1"/>
  <c r="FV575" i="1"/>
  <c r="FW575" i="1"/>
  <c r="FX575" i="1"/>
  <c r="FY575" i="1"/>
  <c r="FZ575" i="1"/>
  <c r="GA575" i="1"/>
  <c r="GB575" i="1"/>
  <c r="GC575" i="1"/>
  <c r="GD575" i="1"/>
  <c r="GE575" i="1"/>
  <c r="GF575" i="1"/>
  <c r="GG575" i="1"/>
  <c r="GH575" i="1"/>
  <c r="GI575" i="1"/>
  <c r="GJ575" i="1"/>
  <c r="GK575" i="1"/>
  <c r="GL575" i="1"/>
  <c r="GM575" i="1"/>
  <c r="GN575" i="1"/>
  <c r="GO575" i="1"/>
  <c r="GP575" i="1"/>
  <c r="GQ575" i="1"/>
  <c r="GR575" i="1"/>
  <c r="GS575" i="1"/>
  <c r="GT575" i="1"/>
  <c r="GU575" i="1"/>
  <c r="GV575" i="1"/>
  <c r="GW575" i="1"/>
  <c r="GX575" i="1"/>
  <c r="C577" i="1"/>
  <c r="D577" i="1"/>
  <c r="AC577" i="1"/>
  <c r="AD577" i="1"/>
  <c r="AE577" i="1"/>
  <c r="CR577" i="1" s="1"/>
  <c r="AF577" i="1"/>
  <c r="CT577" i="1" s="1"/>
  <c r="AG577" i="1"/>
  <c r="CU577" i="1"/>
  <c r="T577" i="1"/>
  <c r="AH577" i="1"/>
  <c r="CV577" i="1"/>
  <c r="U577" i="1" s="1"/>
  <c r="I814" i="5" s="1"/>
  <c r="AB814" i="5" s="1"/>
  <c r="AI577" i="1"/>
  <c r="CW577" i="1"/>
  <c r="V577" i="1" s="1"/>
  <c r="AJ577" i="1"/>
  <c r="CX577" i="1" s="1"/>
  <c r="W577" i="1" s="1"/>
  <c r="CS577" i="1"/>
  <c r="FR577" i="1"/>
  <c r="GL577" i="1"/>
  <c r="GO577" i="1"/>
  <c r="GP577" i="1"/>
  <c r="GV577" i="1"/>
  <c r="HC577" i="1"/>
  <c r="GX577" i="1"/>
  <c r="AC578" i="1"/>
  <c r="AE578" i="1"/>
  <c r="CS578" i="1" s="1"/>
  <c r="AF578" i="1"/>
  <c r="CT578" i="1"/>
  <c r="AG578" i="1"/>
  <c r="AH578" i="1"/>
  <c r="CV578" i="1"/>
  <c r="U578" i="1" s="1"/>
  <c r="AI578" i="1"/>
  <c r="AJ578" i="1"/>
  <c r="CX578" i="1" s="1"/>
  <c r="W578" i="1" s="1"/>
  <c r="CR578" i="1"/>
  <c r="CU578" i="1"/>
  <c r="T578" i="1" s="1"/>
  <c r="CW578" i="1"/>
  <c r="V578" i="1" s="1"/>
  <c r="FR578" i="1"/>
  <c r="GL578" i="1"/>
  <c r="GO578" i="1"/>
  <c r="GP578" i="1"/>
  <c r="GV578" i="1"/>
  <c r="HC578" i="1"/>
  <c r="GX578" i="1"/>
  <c r="C579" i="1"/>
  <c r="D579" i="1"/>
  <c r="AC579" i="1"/>
  <c r="AE579" i="1"/>
  <c r="AD579" i="1"/>
  <c r="AF579" i="1"/>
  <c r="CT579" i="1" s="1"/>
  <c r="AG579" i="1"/>
  <c r="AH579" i="1"/>
  <c r="CV579" i="1" s="1"/>
  <c r="U579" i="1" s="1"/>
  <c r="I831" i="5" s="1"/>
  <c r="AB831" i="5"/>
  <c r="AI579" i="1"/>
  <c r="AJ579" i="1"/>
  <c r="CX579" i="1" s="1"/>
  <c r="W579" i="1" s="1"/>
  <c r="CS579" i="1"/>
  <c r="CU579" i="1"/>
  <c r="T579" i="1" s="1"/>
  <c r="CW579" i="1"/>
  <c r="V579" i="1"/>
  <c r="FR579" i="1"/>
  <c r="GL579" i="1"/>
  <c r="GO579" i="1"/>
  <c r="GP579" i="1"/>
  <c r="GV579" i="1"/>
  <c r="HC579" i="1"/>
  <c r="GX579" i="1" s="1"/>
  <c r="AC580" i="1"/>
  <c r="AE580" i="1"/>
  <c r="AD580" i="1" s="1"/>
  <c r="AF580" i="1"/>
  <c r="CT580" i="1" s="1"/>
  <c r="AG580" i="1"/>
  <c r="CU580" i="1"/>
  <c r="T580" i="1" s="1"/>
  <c r="AH580" i="1"/>
  <c r="CV580" i="1" s="1"/>
  <c r="U580" i="1"/>
  <c r="AI580" i="1"/>
  <c r="CW580" i="1" s="1"/>
  <c r="V580" i="1" s="1"/>
  <c r="AJ580" i="1"/>
  <c r="CX580" i="1" s="1"/>
  <c r="W580" i="1" s="1"/>
  <c r="CQ580" i="1"/>
  <c r="CS580" i="1"/>
  <c r="FR580" i="1"/>
  <c r="GL580" i="1"/>
  <c r="GO580" i="1"/>
  <c r="GP580" i="1"/>
  <c r="GV580" i="1"/>
  <c r="HC580" i="1"/>
  <c r="GX580" i="1" s="1"/>
  <c r="AC581" i="1"/>
  <c r="AE581" i="1"/>
  <c r="AD581" i="1"/>
  <c r="AF581" i="1"/>
  <c r="AG581" i="1"/>
  <c r="CU581" i="1" s="1"/>
  <c r="T581" i="1" s="1"/>
  <c r="AH581" i="1"/>
  <c r="CV581" i="1"/>
  <c r="AI581" i="1"/>
  <c r="AJ581" i="1"/>
  <c r="CX581" i="1"/>
  <c r="CS581" i="1"/>
  <c r="CW581" i="1"/>
  <c r="FR581" i="1"/>
  <c r="GL581" i="1"/>
  <c r="GO581" i="1"/>
  <c r="GP581" i="1"/>
  <c r="GV581" i="1"/>
  <c r="HC581" i="1" s="1"/>
  <c r="GX581" i="1" s="1"/>
  <c r="AC582" i="1"/>
  <c r="AE582" i="1"/>
  <c r="CS582" i="1"/>
  <c r="AF582" i="1"/>
  <c r="AG582" i="1"/>
  <c r="AH582" i="1"/>
  <c r="CV582" i="1" s="1"/>
  <c r="U582" i="1" s="1"/>
  <c r="AI582" i="1"/>
  <c r="AJ582" i="1"/>
  <c r="CX582" i="1" s="1"/>
  <c r="W582" i="1"/>
  <c r="CQ582" i="1"/>
  <c r="CU582" i="1"/>
  <c r="T582" i="1"/>
  <c r="CW582" i="1"/>
  <c r="V582" i="1" s="1"/>
  <c r="FR582" i="1"/>
  <c r="GL582" i="1"/>
  <c r="GO582" i="1"/>
  <c r="GP582" i="1"/>
  <c r="GV582" i="1"/>
  <c r="HC582" i="1" s="1"/>
  <c r="GX582" i="1"/>
  <c r="AC583" i="1"/>
  <c r="CQ583" i="1" s="1"/>
  <c r="AE583" i="1"/>
  <c r="AF583" i="1"/>
  <c r="AG583" i="1"/>
  <c r="CU583" i="1" s="1"/>
  <c r="AH583" i="1"/>
  <c r="CV583" i="1"/>
  <c r="AI583" i="1"/>
  <c r="AJ583" i="1"/>
  <c r="CX583" i="1" s="1"/>
  <c r="T583" i="1"/>
  <c r="CW583" i="1"/>
  <c r="FR583" i="1"/>
  <c r="GL583" i="1"/>
  <c r="GO583" i="1"/>
  <c r="GP583" i="1"/>
  <c r="GV583" i="1"/>
  <c r="HC583" i="1"/>
  <c r="GX583" i="1" s="1"/>
  <c r="AC584" i="1"/>
  <c r="CQ584" i="1" s="1"/>
  <c r="AE584" i="1"/>
  <c r="AD584" i="1" s="1"/>
  <c r="AF584" i="1"/>
  <c r="AG584" i="1"/>
  <c r="CU584" i="1" s="1"/>
  <c r="T584" i="1" s="1"/>
  <c r="AH584" i="1"/>
  <c r="CV584" i="1" s="1"/>
  <c r="U584" i="1" s="1"/>
  <c r="AI584" i="1"/>
  <c r="CW584" i="1"/>
  <c r="V584" i="1"/>
  <c r="AJ584" i="1"/>
  <c r="CX584" i="1" s="1"/>
  <c r="W584" i="1" s="1"/>
  <c r="CS584" i="1"/>
  <c r="FR584" i="1"/>
  <c r="GL584" i="1"/>
  <c r="GO584" i="1"/>
  <c r="GP584" i="1"/>
  <c r="GV584" i="1"/>
  <c r="HC584" i="1"/>
  <c r="GX584" i="1"/>
  <c r="AC585" i="1"/>
  <c r="AE585" i="1"/>
  <c r="AD585" i="1" s="1"/>
  <c r="AF585" i="1"/>
  <c r="AG585" i="1"/>
  <c r="CU585" i="1"/>
  <c r="T585" i="1" s="1"/>
  <c r="AH585" i="1"/>
  <c r="CV585" i="1" s="1"/>
  <c r="AI585" i="1"/>
  <c r="CW585" i="1"/>
  <c r="V585" i="1"/>
  <c r="AJ585" i="1"/>
  <c r="CX585" i="1"/>
  <c r="FR585" i="1"/>
  <c r="GL585" i="1"/>
  <c r="GO585" i="1"/>
  <c r="GP585" i="1"/>
  <c r="GV585" i="1"/>
  <c r="HC585" i="1" s="1"/>
  <c r="GX585" i="1" s="1"/>
  <c r="AC586" i="1"/>
  <c r="AE586" i="1"/>
  <c r="AF586" i="1"/>
  <c r="AG586" i="1"/>
  <c r="CU586" i="1"/>
  <c r="T586" i="1"/>
  <c r="AH586" i="1"/>
  <c r="CV586" i="1"/>
  <c r="U586" i="1" s="1"/>
  <c r="AI586" i="1"/>
  <c r="AJ586" i="1"/>
  <c r="CX586" i="1"/>
  <c r="W586" i="1" s="1"/>
  <c r="CW586" i="1"/>
  <c r="V586" i="1"/>
  <c r="FR586" i="1"/>
  <c r="GL586" i="1"/>
  <c r="GO586" i="1"/>
  <c r="GP586" i="1"/>
  <c r="GV586" i="1"/>
  <c r="HC586" i="1"/>
  <c r="GX586" i="1"/>
  <c r="C587" i="1"/>
  <c r="D587" i="1"/>
  <c r="AC587" i="1"/>
  <c r="P587" i="1" s="1"/>
  <c r="AE587" i="1"/>
  <c r="AF587" i="1"/>
  <c r="AG587" i="1"/>
  <c r="AH587" i="1"/>
  <c r="CV587" i="1"/>
  <c r="U587" i="1"/>
  <c r="I841" i="5" s="1"/>
  <c r="AB841" i="5" s="1"/>
  <c r="AI587" i="1"/>
  <c r="CW587" i="1" s="1"/>
  <c r="V587" i="1" s="1"/>
  <c r="AJ587" i="1"/>
  <c r="CX587" i="1"/>
  <c r="W587" i="1"/>
  <c r="CU587" i="1"/>
  <c r="T587" i="1" s="1"/>
  <c r="FR587" i="1"/>
  <c r="GL587" i="1"/>
  <c r="GO587" i="1"/>
  <c r="GO588" i="1"/>
  <c r="GO589" i="1"/>
  <c r="GO590" i="1"/>
  <c r="GO591" i="1"/>
  <c r="GO592" i="1"/>
  <c r="GO593" i="1"/>
  <c r="GP587" i="1"/>
  <c r="GP588" i="1"/>
  <c r="GP589" i="1"/>
  <c r="GP590" i="1"/>
  <c r="GP591" i="1"/>
  <c r="GP592" i="1"/>
  <c r="GP593" i="1"/>
  <c r="GV587" i="1"/>
  <c r="HC587" i="1"/>
  <c r="GX587" i="1"/>
  <c r="C588" i="1"/>
  <c r="D588" i="1"/>
  <c r="AC588" i="1"/>
  <c r="P588" i="1" s="1"/>
  <c r="AE588" i="1"/>
  <c r="AF588" i="1"/>
  <c r="CT588" i="1" s="1"/>
  <c r="AG588" i="1"/>
  <c r="CU588" i="1" s="1"/>
  <c r="T588" i="1" s="1"/>
  <c r="AH588" i="1"/>
  <c r="CV588" i="1" s="1"/>
  <c r="U588" i="1" s="1"/>
  <c r="I848" i="5" s="1"/>
  <c r="AB848" i="5" s="1"/>
  <c r="AI588" i="1"/>
  <c r="AJ588" i="1"/>
  <c r="CX588" i="1"/>
  <c r="W588" i="1" s="1"/>
  <c r="CW588" i="1"/>
  <c r="V588" i="1" s="1"/>
  <c r="FR588" i="1"/>
  <c r="GL588" i="1"/>
  <c r="GV588" i="1"/>
  <c r="HC588" i="1" s="1"/>
  <c r="GX588" i="1" s="1"/>
  <c r="C589" i="1"/>
  <c r="D589" i="1"/>
  <c r="AC589" i="1"/>
  <c r="CQ589" i="1" s="1"/>
  <c r="AE589" i="1"/>
  <c r="CS589" i="1"/>
  <c r="AF589" i="1"/>
  <c r="AG589" i="1"/>
  <c r="AH589" i="1"/>
  <c r="CV589" i="1" s="1"/>
  <c r="U589" i="1" s="1"/>
  <c r="I858" i="5" s="1"/>
  <c r="AB858" i="5" s="1"/>
  <c r="AI589" i="1"/>
  <c r="AJ589" i="1"/>
  <c r="CX589" i="1"/>
  <c r="CU589" i="1"/>
  <c r="CW589" i="1"/>
  <c r="FR589" i="1"/>
  <c r="GL589" i="1"/>
  <c r="GV589" i="1"/>
  <c r="HC589" i="1" s="1"/>
  <c r="GX589" i="1" s="1"/>
  <c r="C590" i="1"/>
  <c r="D590" i="1"/>
  <c r="AC590" i="1"/>
  <c r="CQ590" i="1"/>
  <c r="AD590" i="1"/>
  <c r="AE590" i="1"/>
  <c r="CR590" i="1"/>
  <c r="AF590" i="1"/>
  <c r="AG590" i="1"/>
  <c r="AH590" i="1"/>
  <c r="CV590" i="1" s="1"/>
  <c r="U590" i="1" s="1"/>
  <c r="I870" i="5" s="1"/>
  <c r="AB870" i="5" s="1"/>
  <c r="AI590" i="1"/>
  <c r="CW590" i="1"/>
  <c r="V590" i="1" s="1"/>
  <c r="AJ590" i="1"/>
  <c r="CT590" i="1"/>
  <c r="CU590" i="1"/>
  <c r="T590" i="1" s="1"/>
  <c r="CX590" i="1"/>
  <c r="W590" i="1"/>
  <c r="FR590" i="1"/>
  <c r="GL590" i="1"/>
  <c r="GV590" i="1"/>
  <c r="HC590" i="1" s="1"/>
  <c r="GX590" i="1" s="1"/>
  <c r="W591" i="1"/>
  <c r="AC591" i="1"/>
  <c r="CQ591" i="1"/>
  <c r="AE591" i="1"/>
  <c r="CR591" i="1" s="1"/>
  <c r="AF591" i="1"/>
  <c r="CT591" i="1" s="1"/>
  <c r="AG591" i="1"/>
  <c r="CU591" i="1" s="1"/>
  <c r="T591" i="1" s="1"/>
  <c r="AH591" i="1"/>
  <c r="CV591" i="1" s="1"/>
  <c r="AI591" i="1"/>
  <c r="CW591" i="1"/>
  <c r="V591" i="1"/>
  <c r="AJ591" i="1"/>
  <c r="CX591" i="1"/>
  <c r="U591" i="1"/>
  <c r="FR591" i="1"/>
  <c r="FR592" i="1"/>
  <c r="FR593" i="1"/>
  <c r="GL591" i="1"/>
  <c r="GV591" i="1"/>
  <c r="HC591" i="1"/>
  <c r="GX591" i="1"/>
  <c r="C592" i="1"/>
  <c r="D592" i="1"/>
  <c r="AC592" i="1"/>
  <c r="P592" i="1" s="1"/>
  <c r="AE592" i="1"/>
  <c r="CS592" i="1" s="1"/>
  <c r="AF592" i="1"/>
  <c r="AG592" i="1"/>
  <c r="CU592" i="1" s="1"/>
  <c r="AH592" i="1"/>
  <c r="CV592" i="1"/>
  <c r="U592" i="1" s="1"/>
  <c r="I881" i="5" s="1"/>
  <c r="AB881" i="5" s="1"/>
  <c r="AI592" i="1"/>
  <c r="CW592" i="1" s="1"/>
  <c r="V592" i="1" s="1"/>
  <c r="AJ592" i="1"/>
  <c r="CX592" i="1" s="1"/>
  <c r="GL592" i="1"/>
  <c r="GV592" i="1"/>
  <c r="HC592" i="1" s="1"/>
  <c r="GX592" i="1" s="1"/>
  <c r="AC593" i="1"/>
  <c r="AE593" i="1"/>
  <c r="CS593" i="1" s="1"/>
  <c r="AF593" i="1"/>
  <c r="CT593" i="1" s="1"/>
  <c r="AG593" i="1"/>
  <c r="CU593" i="1"/>
  <c r="AH593" i="1"/>
  <c r="CV593" i="1" s="1"/>
  <c r="AI593" i="1"/>
  <c r="CW593" i="1"/>
  <c r="AJ593" i="1"/>
  <c r="CX593" i="1" s="1"/>
  <c r="GL593" i="1"/>
  <c r="GV593" i="1"/>
  <c r="HC593" i="1"/>
  <c r="GX593" i="1" s="1"/>
  <c r="B595" i="1"/>
  <c r="B575" i="1"/>
  <c r="C595" i="1"/>
  <c r="C575" i="1" s="1"/>
  <c r="D595" i="1"/>
  <c r="D575" i="1" s="1"/>
  <c r="F595" i="1"/>
  <c r="F575" i="1"/>
  <c r="BC595" i="1"/>
  <c r="BX595" i="1"/>
  <c r="BX575" i="1"/>
  <c r="CK595" i="1"/>
  <c r="CL595" i="1"/>
  <c r="CL575" i="1"/>
  <c r="D624" i="1"/>
  <c r="E626" i="1"/>
  <c r="Z626" i="1"/>
  <c r="AA626" i="1"/>
  <c r="AM626" i="1"/>
  <c r="AN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CM626" i="1"/>
  <c r="CN626" i="1"/>
  <c r="CO626" i="1"/>
  <c r="CP626" i="1"/>
  <c r="CQ626" i="1"/>
  <c r="CR626" i="1"/>
  <c r="CS626" i="1"/>
  <c r="CT626" i="1"/>
  <c r="CU626" i="1"/>
  <c r="CV626" i="1"/>
  <c r="CW626" i="1"/>
  <c r="CX626" i="1"/>
  <c r="CY626" i="1"/>
  <c r="CZ626" i="1"/>
  <c r="DA626" i="1"/>
  <c r="DB626" i="1"/>
  <c r="DC626" i="1"/>
  <c r="DD626" i="1"/>
  <c r="DE626" i="1"/>
  <c r="DF626" i="1"/>
  <c r="DG626" i="1"/>
  <c r="DH626" i="1"/>
  <c r="DI626" i="1"/>
  <c r="DJ626" i="1"/>
  <c r="DK626" i="1"/>
  <c r="DL626" i="1"/>
  <c r="DM626" i="1"/>
  <c r="DN626" i="1"/>
  <c r="DO626" i="1"/>
  <c r="DP626" i="1"/>
  <c r="DQ626" i="1"/>
  <c r="DR626" i="1"/>
  <c r="DS626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EM626" i="1"/>
  <c r="EN626" i="1"/>
  <c r="EO626" i="1"/>
  <c r="EP626" i="1"/>
  <c r="EQ626" i="1"/>
  <c r="ER626" i="1"/>
  <c r="ES626" i="1"/>
  <c r="ET626" i="1"/>
  <c r="EU626" i="1"/>
  <c r="EV626" i="1"/>
  <c r="EW626" i="1"/>
  <c r="EX626" i="1"/>
  <c r="EY626" i="1"/>
  <c r="EZ626" i="1"/>
  <c r="FA626" i="1"/>
  <c r="FB626" i="1"/>
  <c r="FC626" i="1"/>
  <c r="FD626" i="1"/>
  <c r="FE626" i="1"/>
  <c r="FF626" i="1"/>
  <c r="FG626" i="1"/>
  <c r="FH626" i="1"/>
  <c r="FI626" i="1"/>
  <c r="FJ626" i="1"/>
  <c r="FK626" i="1"/>
  <c r="FL626" i="1"/>
  <c r="FM626" i="1"/>
  <c r="FN626" i="1"/>
  <c r="FO626" i="1"/>
  <c r="FP626" i="1"/>
  <c r="FQ626" i="1"/>
  <c r="FR626" i="1"/>
  <c r="FS626" i="1"/>
  <c r="FT626" i="1"/>
  <c r="FU626" i="1"/>
  <c r="FV626" i="1"/>
  <c r="FW626" i="1"/>
  <c r="FX626" i="1"/>
  <c r="FY626" i="1"/>
  <c r="FZ626" i="1"/>
  <c r="GA626" i="1"/>
  <c r="GB626" i="1"/>
  <c r="GC626" i="1"/>
  <c r="GD626" i="1"/>
  <c r="GE626" i="1"/>
  <c r="GF626" i="1"/>
  <c r="GG626" i="1"/>
  <c r="GH626" i="1"/>
  <c r="GI626" i="1"/>
  <c r="GJ626" i="1"/>
  <c r="GK626" i="1"/>
  <c r="GL626" i="1"/>
  <c r="GM626" i="1"/>
  <c r="GN626" i="1"/>
  <c r="GO626" i="1"/>
  <c r="GP626" i="1"/>
  <c r="GQ626" i="1"/>
  <c r="GR626" i="1"/>
  <c r="GS626" i="1"/>
  <c r="GT626" i="1"/>
  <c r="GU626" i="1"/>
  <c r="GV626" i="1"/>
  <c r="GW626" i="1"/>
  <c r="GX626" i="1"/>
  <c r="C628" i="1"/>
  <c r="D628" i="1"/>
  <c r="AC628" i="1"/>
  <c r="CQ628" i="1" s="1"/>
  <c r="AE628" i="1"/>
  <c r="CR628" i="1" s="1"/>
  <c r="AF628" i="1"/>
  <c r="AG628" i="1"/>
  <c r="CU628" i="1"/>
  <c r="T628" i="1" s="1"/>
  <c r="AH628" i="1"/>
  <c r="CV628" i="1" s="1"/>
  <c r="U628" i="1" s="1"/>
  <c r="I899" i="5" s="1"/>
  <c r="AB899" i="5" s="1"/>
  <c r="AI628" i="1"/>
  <c r="AJ628" i="1"/>
  <c r="CX628" i="1" s="1"/>
  <c r="W628" i="1" s="1"/>
  <c r="CW628" i="1"/>
  <c r="V628" i="1" s="1"/>
  <c r="FR628" i="1"/>
  <c r="GL628" i="1"/>
  <c r="GO628" i="1"/>
  <c r="GO629" i="1"/>
  <c r="GO630" i="1"/>
  <c r="GO631" i="1"/>
  <c r="GO632" i="1"/>
  <c r="GO633" i="1"/>
  <c r="GO634" i="1"/>
  <c r="GO635" i="1"/>
  <c r="GO636" i="1"/>
  <c r="GO637" i="1"/>
  <c r="GO638" i="1"/>
  <c r="GO639" i="1"/>
  <c r="GO640" i="1"/>
  <c r="GO641" i="1"/>
  <c r="GO642" i="1"/>
  <c r="GO643" i="1"/>
  <c r="GO644" i="1"/>
  <c r="GO645" i="1"/>
  <c r="GP628" i="1"/>
  <c r="GV628" i="1"/>
  <c r="HC628" i="1"/>
  <c r="GX628" i="1" s="1"/>
  <c r="AC629" i="1"/>
  <c r="CQ629" i="1"/>
  <c r="AE629" i="1"/>
  <c r="AF629" i="1"/>
  <c r="AG629" i="1"/>
  <c r="CU629" i="1" s="1"/>
  <c r="T629" i="1" s="1"/>
  <c r="AH629" i="1"/>
  <c r="CV629" i="1" s="1"/>
  <c r="U629" i="1" s="1"/>
  <c r="AI629" i="1"/>
  <c r="CW629" i="1" s="1"/>
  <c r="V629" i="1" s="1"/>
  <c r="AJ629" i="1"/>
  <c r="CX629" i="1" s="1"/>
  <c r="W629" i="1" s="1"/>
  <c r="CR629" i="1"/>
  <c r="FR629" i="1"/>
  <c r="GL629" i="1"/>
  <c r="GP629" i="1"/>
  <c r="GV629" i="1"/>
  <c r="HC629" i="1" s="1"/>
  <c r="GX629" i="1"/>
  <c r="C630" i="1"/>
  <c r="D630" i="1"/>
  <c r="AC630" i="1"/>
  <c r="AE630" i="1"/>
  <c r="CR630" i="1" s="1"/>
  <c r="AF630" i="1"/>
  <c r="CT630" i="1" s="1"/>
  <c r="AG630" i="1"/>
  <c r="CU630" i="1" s="1"/>
  <c r="T630" i="1" s="1"/>
  <c r="AH630" i="1"/>
  <c r="CV630" i="1" s="1"/>
  <c r="U630" i="1" s="1"/>
  <c r="I911" i="5" s="1"/>
  <c r="AB911" i="5" s="1"/>
  <c r="AI630" i="1"/>
  <c r="CW630" i="1" s="1"/>
  <c r="V630" i="1" s="1"/>
  <c r="AJ630" i="1"/>
  <c r="CX630" i="1"/>
  <c r="W630" i="1" s="1"/>
  <c r="FR630" i="1"/>
  <c r="GL630" i="1"/>
  <c r="GP630" i="1"/>
  <c r="GV630" i="1"/>
  <c r="HC630" i="1" s="1"/>
  <c r="GX630" i="1" s="1"/>
  <c r="AC631" i="1"/>
  <c r="AE631" i="1"/>
  <c r="CR631" i="1"/>
  <c r="AF631" i="1"/>
  <c r="AG631" i="1"/>
  <c r="CU631" i="1" s="1"/>
  <c r="T631" i="1" s="1"/>
  <c r="AH631" i="1"/>
  <c r="CV631" i="1" s="1"/>
  <c r="U631" i="1" s="1"/>
  <c r="AI631" i="1"/>
  <c r="CW631" i="1"/>
  <c r="V631" i="1" s="1"/>
  <c r="AJ631" i="1"/>
  <c r="CT631" i="1"/>
  <c r="CX631" i="1"/>
  <c r="W631" i="1" s="1"/>
  <c r="FR631" i="1"/>
  <c r="GL631" i="1"/>
  <c r="GP631" i="1"/>
  <c r="GV631" i="1"/>
  <c r="HC631" i="1" s="1"/>
  <c r="GX631" i="1" s="1"/>
  <c r="C632" i="1"/>
  <c r="D632" i="1"/>
  <c r="AC632" i="1"/>
  <c r="AE632" i="1"/>
  <c r="AF632" i="1"/>
  <c r="AG632" i="1"/>
  <c r="CU632" i="1" s="1"/>
  <c r="T632" i="1" s="1"/>
  <c r="AH632" i="1"/>
  <c r="CV632" i="1"/>
  <c r="U632" i="1" s="1"/>
  <c r="I923" i="5" s="1"/>
  <c r="AB923" i="5" s="1"/>
  <c r="AI632" i="1"/>
  <c r="CW632" i="1"/>
  <c r="V632" i="1" s="1"/>
  <c r="AJ632" i="1"/>
  <c r="CX632" i="1"/>
  <c r="W632" i="1" s="1"/>
  <c r="CT632" i="1"/>
  <c r="FR632" i="1"/>
  <c r="GL632" i="1"/>
  <c r="GP632" i="1"/>
  <c r="GV632" i="1"/>
  <c r="HC632" i="1" s="1"/>
  <c r="GX632" i="1" s="1"/>
  <c r="AC633" i="1"/>
  <c r="AE633" i="1"/>
  <c r="CR633" i="1" s="1"/>
  <c r="AF633" i="1"/>
  <c r="AG633" i="1"/>
  <c r="CU633" i="1" s="1"/>
  <c r="T633" i="1" s="1"/>
  <c r="AH633" i="1"/>
  <c r="AI633" i="1"/>
  <c r="CW633" i="1" s="1"/>
  <c r="V633" i="1" s="1"/>
  <c r="AJ633" i="1"/>
  <c r="CX633" i="1" s="1"/>
  <c r="W633" i="1" s="1"/>
  <c r="CT633" i="1"/>
  <c r="CV633" i="1"/>
  <c r="U633" i="1" s="1"/>
  <c r="FR633" i="1"/>
  <c r="GL633" i="1"/>
  <c r="GP633" i="1"/>
  <c r="GV633" i="1"/>
  <c r="HC633" i="1" s="1"/>
  <c r="GX633" i="1" s="1"/>
  <c r="C634" i="1"/>
  <c r="D634" i="1"/>
  <c r="AC634" i="1"/>
  <c r="P634" i="1"/>
  <c r="AE634" i="1"/>
  <c r="CR634" i="1" s="1"/>
  <c r="AF634" i="1"/>
  <c r="CT634" i="1"/>
  <c r="AG634" i="1"/>
  <c r="CU634" i="1" s="1"/>
  <c r="T634" i="1" s="1"/>
  <c r="AH634" i="1"/>
  <c r="CV634" i="1" s="1"/>
  <c r="U634" i="1"/>
  <c r="I931" i="5" s="1"/>
  <c r="AB931" i="5" s="1"/>
  <c r="AI634" i="1"/>
  <c r="CW634" i="1" s="1"/>
  <c r="V634" i="1" s="1"/>
  <c r="AJ634" i="1"/>
  <c r="CX634" i="1" s="1"/>
  <c r="W634" i="1" s="1"/>
  <c r="CQ634" i="1"/>
  <c r="FR634" i="1"/>
  <c r="GL634" i="1"/>
  <c r="GP634" i="1"/>
  <c r="GV634" i="1"/>
  <c r="HC634" i="1"/>
  <c r="GX634" i="1" s="1"/>
  <c r="AC635" i="1"/>
  <c r="AE635" i="1"/>
  <c r="AF635" i="1"/>
  <c r="AB635" i="1" s="1"/>
  <c r="AG635" i="1"/>
  <c r="AH635" i="1"/>
  <c r="CV635" i="1" s="1"/>
  <c r="U635" i="1" s="1"/>
  <c r="AI635" i="1"/>
  <c r="AJ635" i="1"/>
  <c r="CU635" i="1"/>
  <c r="T635" i="1"/>
  <c r="CW635" i="1"/>
  <c r="V635" i="1" s="1"/>
  <c r="CX635" i="1"/>
  <c r="W635" i="1"/>
  <c r="FR635" i="1"/>
  <c r="GL635" i="1"/>
  <c r="GP635" i="1"/>
  <c r="GV635" i="1"/>
  <c r="HC635" i="1"/>
  <c r="GX635" i="1"/>
  <c r="C636" i="1"/>
  <c r="D636" i="1"/>
  <c r="AC636" i="1"/>
  <c r="AE636" i="1"/>
  <c r="AF636" i="1"/>
  <c r="AG636" i="1"/>
  <c r="CU636" i="1" s="1"/>
  <c r="T636" i="1" s="1"/>
  <c r="AH636" i="1"/>
  <c r="CV636" i="1"/>
  <c r="U636" i="1" s="1"/>
  <c r="I943" i="5" s="1"/>
  <c r="AB943" i="5" s="1"/>
  <c r="AI636" i="1"/>
  <c r="CW636" i="1"/>
  <c r="V636" i="1"/>
  <c r="AJ636" i="1"/>
  <c r="CX636" i="1"/>
  <c r="W636" i="1" s="1"/>
  <c r="CT636" i="1"/>
  <c r="FR636" i="1"/>
  <c r="GL636" i="1"/>
  <c r="GP636" i="1"/>
  <c r="GV636" i="1"/>
  <c r="HC636" i="1" s="1"/>
  <c r="GX636" i="1"/>
  <c r="AC637" i="1"/>
  <c r="CQ637" i="1" s="1"/>
  <c r="AE637" i="1"/>
  <c r="CR637" i="1" s="1"/>
  <c r="AF637" i="1"/>
  <c r="AG637" i="1"/>
  <c r="CU637" i="1" s="1"/>
  <c r="T637" i="1" s="1"/>
  <c r="AH637" i="1"/>
  <c r="CV637" i="1" s="1"/>
  <c r="U637" i="1" s="1"/>
  <c r="AI637" i="1"/>
  <c r="CW637" i="1" s="1"/>
  <c r="AJ637" i="1"/>
  <c r="CX637" i="1"/>
  <c r="W637" i="1" s="1"/>
  <c r="CT637" i="1"/>
  <c r="FR637" i="1"/>
  <c r="GL637" i="1"/>
  <c r="GP637" i="1"/>
  <c r="GV637" i="1"/>
  <c r="HC637" i="1" s="1"/>
  <c r="GX637" i="1"/>
  <c r="C638" i="1"/>
  <c r="D638" i="1"/>
  <c r="AC638" i="1"/>
  <c r="AE638" i="1"/>
  <c r="AD638" i="1" s="1"/>
  <c r="AF638" i="1"/>
  <c r="AG638" i="1"/>
  <c r="CU638" i="1" s="1"/>
  <c r="T638" i="1" s="1"/>
  <c r="AH638" i="1"/>
  <c r="CV638" i="1" s="1"/>
  <c r="U638" i="1"/>
  <c r="I954" i="5"/>
  <c r="AB954" i="5" s="1"/>
  <c r="AI638" i="1"/>
  <c r="CW638" i="1" s="1"/>
  <c r="V638" i="1" s="1"/>
  <c r="AJ638" i="1"/>
  <c r="CX638" i="1"/>
  <c r="W638" i="1" s="1"/>
  <c r="FR638" i="1"/>
  <c r="GL638" i="1"/>
  <c r="GL639" i="1"/>
  <c r="GL640" i="1"/>
  <c r="GL641" i="1"/>
  <c r="GL642" i="1"/>
  <c r="GL643" i="1"/>
  <c r="GL644" i="1"/>
  <c r="GL645" i="1"/>
  <c r="GP638" i="1"/>
  <c r="GV638" i="1"/>
  <c r="HC638" i="1" s="1"/>
  <c r="GX638" i="1" s="1"/>
  <c r="AC639" i="1"/>
  <c r="AE639" i="1"/>
  <c r="AF639" i="1"/>
  <c r="CT639" i="1" s="1"/>
  <c r="AG639" i="1"/>
  <c r="CU639" i="1" s="1"/>
  <c r="AH639" i="1"/>
  <c r="CV639" i="1" s="1"/>
  <c r="AI639" i="1"/>
  <c r="CW639" i="1" s="1"/>
  <c r="AJ639" i="1"/>
  <c r="CX639" i="1" s="1"/>
  <c r="FR639" i="1"/>
  <c r="GP639" i="1"/>
  <c r="GV639" i="1"/>
  <c r="HC639" i="1"/>
  <c r="GX639" i="1" s="1"/>
  <c r="C640" i="1"/>
  <c r="D640" i="1"/>
  <c r="AC640" i="1"/>
  <c r="AD640" i="1"/>
  <c r="AE640" i="1"/>
  <c r="CS640" i="1" s="1"/>
  <c r="AF640" i="1"/>
  <c r="CT640" i="1" s="1"/>
  <c r="AG640" i="1"/>
  <c r="CU640" i="1" s="1"/>
  <c r="T640" i="1"/>
  <c r="AH640" i="1"/>
  <c r="CV640" i="1" s="1"/>
  <c r="U640" i="1" s="1"/>
  <c r="I966" i="5" s="1"/>
  <c r="AB966" i="5" s="1"/>
  <c r="AI640" i="1"/>
  <c r="CW640" i="1" s="1"/>
  <c r="V640" i="1" s="1"/>
  <c r="AJ640" i="1"/>
  <c r="CX640" i="1" s="1"/>
  <c r="W640" i="1" s="1"/>
  <c r="CQ640" i="1"/>
  <c r="FR640" i="1"/>
  <c r="GP640" i="1"/>
  <c r="GV640" i="1"/>
  <c r="HC640" i="1" s="1"/>
  <c r="GX640" i="1"/>
  <c r="AC641" i="1"/>
  <c r="AE641" i="1"/>
  <c r="CS641" i="1" s="1"/>
  <c r="AF641" i="1"/>
  <c r="CT641" i="1"/>
  <c r="AG641" i="1"/>
  <c r="CU641" i="1" s="1"/>
  <c r="T641" i="1" s="1"/>
  <c r="AH641" i="1"/>
  <c r="CV641" i="1"/>
  <c r="U641" i="1" s="1"/>
  <c r="AI641" i="1"/>
  <c r="CW641" i="1"/>
  <c r="V641" i="1" s="1"/>
  <c r="AJ641" i="1"/>
  <c r="CX641" i="1"/>
  <c r="W641" i="1" s="1"/>
  <c r="FR641" i="1"/>
  <c r="GP641" i="1"/>
  <c r="GV641" i="1"/>
  <c r="HC641" i="1" s="1"/>
  <c r="GX641" i="1"/>
  <c r="C642" i="1"/>
  <c r="D642" i="1"/>
  <c r="AC642" i="1"/>
  <c r="P642" i="1" s="1"/>
  <c r="AE642" i="1"/>
  <c r="AF642" i="1"/>
  <c r="AG642" i="1"/>
  <c r="CU642" i="1"/>
  <c r="T642" i="1" s="1"/>
  <c r="AH642" i="1"/>
  <c r="CV642" i="1"/>
  <c r="U642" i="1" s="1"/>
  <c r="I977" i="5" s="1"/>
  <c r="AB977" i="5" s="1"/>
  <c r="AI642" i="1"/>
  <c r="AJ642" i="1"/>
  <c r="CX642" i="1"/>
  <c r="W642" i="1"/>
  <c r="CW642" i="1"/>
  <c r="V642" i="1" s="1"/>
  <c r="FR642" i="1"/>
  <c r="GP642" i="1"/>
  <c r="GV642" i="1"/>
  <c r="HC642" i="1" s="1"/>
  <c r="GX642" i="1" s="1"/>
  <c r="AC643" i="1"/>
  <c r="AB643" i="1" s="1"/>
  <c r="AE643" i="1"/>
  <c r="AD643" i="1"/>
  <c r="AF643" i="1"/>
  <c r="AG643" i="1"/>
  <c r="AH643" i="1"/>
  <c r="CV643" i="1" s="1"/>
  <c r="U643" i="1" s="1"/>
  <c r="AI643" i="1"/>
  <c r="CW643" i="1"/>
  <c r="V643" i="1" s="1"/>
  <c r="AJ643" i="1"/>
  <c r="CX643" i="1" s="1"/>
  <c r="W643" i="1" s="1"/>
  <c r="CS643" i="1"/>
  <c r="CU643" i="1"/>
  <c r="T643" i="1" s="1"/>
  <c r="FR643" i="1"/>
  <c r="FR644" i="1"/>
  <c r="FR645" i="1"/>
  <c r="GP643" i="1"/>
  <c r="GV643" i="1"/>
  <c r="HC643" i="1" s="1"/>
  <c r="GX643" i="1" s="1"/>
  <c r="C644" i="1"/>
  <c r="D644" i="1"/>
  <c r="AC644" i="1"/>
  <c r="AD644" i="1"/>
  <c r="AE644" i="1"/>
  <c r="CR644" i="1" s="1"/>
  <c r="AF644" i="1"/>
  <c r="CT644" i="1"/>
  <c r="AG644" i="1"/>
  <c r="CU644" i="1" s="1"/>
  <c r="T644" i="1" s="1"/>
  <c r="AH644" i="1"/>
  <c r="CV644" i="1" s="1"/>
  <c r="U644" i="1"/>
  <c r="I989" i="5" s="1"/>
  <c r="AB989" i="5" s="1"/>
  <c r="AI644" i="1"/>
  <c r="AJ644" i="1"/>
  <c r="CX644" i="1" s="1"/>
  <c r="W644" i="1" s="1"/>
  <c r="CQ644" i="1"/>
  <c r="CW644" i="1"/>
  <c r="V644" i="1" s="1"/>
  <c r="GP644" i="1"/>
  <c r="GV644" i="1"/>
  <c r="HC644" i="1"/>
  <c r="GX644" i="1" s="1"/>
  <c r="AC645" i="1"/>
  <c r="CQ645" i="1" s="1"/>
  <c r="AE645" i="1"/>
  <c r="AF645" i="1"/>
  <c r="CT645" i="1" s="1"/>
  <c r="AG645" i="1"/>
  <c r="CU645" i="1"/>
  <c r="T645" i="1" s="1"/>
  <c r="AH645" i="1"/>
  <c r="CV645" i="1"/>
  <c r="U645" i="1" s="1"/>
  <c r="AI645" i="1"/>
  <c r="AJ645" i="1"/>
  <c r="CX645" i="1"/>
  <c r="W645" i="1" s="1"/>
  <c r="CW645" i="1"/>
  <c r="V645" i="1" s="1"/>
  <c r="GP645" i="1"/>
  <c r="GV645" i="1"/>
  <c r="HC645" i="1" s="1"/>
  <c r="GX645" i="1" s="1"/>
  <c r="B647" i="1"/>
  <c r="B626" i="1" s="1"/>
  <c r="C647" i="1"/>
  <c r="C626" i="1"/>
  <c r="D647" i="1"/>
  <c r="D626" i="1"/>
  <c r="F647" i="1"/>
  <c r="F626" i="1" s="1"/>
  <c r="BX647" i="1"/>
  <c r="BX626" i="1" s="1"/>
  <c r="CK647" i="1"/>
  <c r="CK626" i="1" s="1"/>
  <c r="BB647" i="1"/>
  <c r="F660" i="1" s="1"/>
  <c r="CL647" i="1"/>
  <c r="CL626" i="1"/>
  <c r="B676" i="1"/>
  <c r="B333" i="1"/>
  <c r="C676" i="1"/>
  <c r="C333" i="1" s="1"/>
  <c r="D676" i="1"/>
  <c r="D333" i="1"/>
  <c r="F676" i="1"/>
  <c r="F333" i="1"/>
  <c r="D705" i="1"/>
  <c r="E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BD707" i="1"/>
  <c r="BE707" i="1"/>
  <c r="BF707" i="1"/>
  <c r="BG707" i="1"/>
  <c r="BH707" i="1"/>
  <c r="BI707" i="1"/>
  <c r="BJ707" i="1"/>
  <c r="BK707" i="1"/>
  <c r="BL707" i="1"/>
  <c r="BM707" i="1"/>
  <c r="BN707" i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CO707" i="1"/>
  <c r="CP707" i="1"/>
  <c r="CQ707" i="1"/>
  <c r="CR707" i="1"/>
  <c r="CS707" i="1"/>
  <c r="CT707" i="1"/>
  <c r="CU707" i="1"/>
  <c r="CV707" i="1"/>
  <c r="CW707" i="1"/>
  <c r="CX707" i="1"/>
  <c r="CY707" i="1"/>
  <c r="CZ707" i="1"/>
  <c r="DA707" i="1"/>
  <c r="DB707" i="1"/>
  <c r="DC707" i="1"/>
  <c r="DD707" i="1"/>
  <c r="DE707" i="1"/>
  <c r="DF707" i="1"/>
  <c r="DG707" i="1"/>
  <c r="DH707" i="1"/>
  <c r="DI707" i="1"/>
  <c r="DJ707" i="1"/>
  <c r="DK707" i="1"/>
  <c r="DL707" i="1"/>
  <c r="DM707" i="1"/>
  <c r="DN707" i="1"/>
  <c r="DO707" i="1"/>
  <c r="DP707" i="1"/>
  <c r="DQ707" i="1"/>
  <c r="DR707" i="1"/>
  <c r="DS707" i="1"/>
  <c r="DT707" i="1"/>
  <c r="DU707" i="1"/>
  <c r="DV707" i="1"/>
  <c r="DW707" i="1"/>
  <c r="DX707" i="1"/>
  <c r="DY707" i="1"/>
  <c r="DZ707" i="1"/>
  <c r="EA707" i="1"/>
  <c r="EB707" i="1"/>
  <c r="EC707" i="1"/>
  <c r="ED707" i="1"/>
  <c r="EE707" i="1"/>
  <c r="EF707" i="1"/>
  <c r="EG707" i="1"/>
  <c r="EH707" i="1"/>
  <c r="EI707" i="1"/>
  <c r="EJ707" i="1"/>
  <c r="EK707" i="1"/>
  <c r="EL707" i="1"/>
  <c r="EM707" i="1"/>
  <c r="EN707" i="1"/>
  <c r="EO707" i="1"/>
  <c r="EP707" i="1"/>
  <c r="EQ707" i="1"/>
  <c r="ER707" i="1"/>
  <c r="ES707" i="1"/>
  <c r="ET707" i="1"/>
  <c r="EU707" i="1"/>
  <c r="EV707" i="1"/>
  <c r="EW707" i="1"/>
  <c r="EX707" i="1"/>
  <c r="EY707" i="1"/>
  <c r="EZ707" i="1"/>
  <c r="FA707" i="1"/>
  <c r="FB707" i="1"/>
  <c r="FC707" i="1"/>
  <c r="FD707" i="1"/>
  <c r="FE707" i="1"/>
  <c r="FF707" i="1"/>
  <c r="FG707" i="1"/>
  <c r="FH707" i="1"/>
  <c r="FI707" i="1"/>
  <c r="FJ707" i="1"/>
  <c r="FK707" i="1"/>
  <c r="FL707" i="1"/>
  <c r="FM707" i="1"/>
  <c r="FN707" i="1"/>
  <c r="FO707" i="1"/>
  <c r="FP707" i="1"/>
  <c r="FQ707" i="1"/>
  <c r="FR707" i="1"/>
  <c r="FS707" i="1"/>
  <c r="FT707" i="1"/>
  <c r="FU707" i="1"/>
  <c r="FV707" i="1"/>
  <c r="FW707" i="1"/>
  <c r="FX707" i="1"/>
  <c r="FY707" i="1"/>
  <c r="FZ707" i="1"/>
  <c r="GA707" i="1"/>
  <c r="GB707" i="1"/>
  <c r="GC707" i="1"/>
  <c r="GD707" i="1"/>
  <c r="GE707" i="1"/>
  <c r="GF707" i="1"/>
  <c r="GG707" i="1"/>
  <c r="GH707" i="1"/>
  <c r="GI707" i="1"/>
  <c r="GJ707" i="1"/>
  <c r="GK707" i="1"/>
  <c r="GL707" i="1"/>
  <c r="GM707" i="1"/>
  <c r="GN707" i="1"/>
  <c r="GO707" i="1"/>
  <c r="GP707" i="1"/>
  <c r="GQ707" i="1"/>
  <c r="GR707" i="1"/>
  <c r="GS707" i="1"/>
  <c r="GT707" i="1"/>
  <c r="GU707" i="1"/>
  <c r="GV707" i="1"/>
  <c r="GW707" i="1"/>
  <c r="GX707" i="1"/>
  <c r="D709" i="1"/>
  <c r="E711" i="1"/>
  <c r="Z711" i="1"/>
  <c r="AA711" i="1"/>
  <c r="AM711" i="1"/>
  <c r="AN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U711" i="1"/>
  <c r="BV711" i="1"/>
  <c r="BW711" i="1"/>
  <c r="CM711" i="1"/>
  <c r="CN711" i="1"/>
  <c r="CO711" i="1"/>
  <c r="CP711" i="1"/>
  <c r="CQ711" i="1"/>
  <c r="CR711" i="1"/>
  <c r="CS711" i="1"/>
  <c r="CT711" i="1"/>
  <c r="CU711" i="1"/>
  <c r="CV711" i="1"/>
  <c r="CW711" i="1"/>
  <c r="CX711" i="1"/>
  <c r="CY711" i="1"/>
  <c r="CZ711" i="1"/>
  <c r="DA711" i="1"/>
  <c r="DB711" i="1"/>
  <c r="DC711" i="1"/>
  <c r="DD711" i="1"/>
  <c r="DE711" i="1"/>
  <c r="DF711" i="1"/>
  <c r="DG711" i="1"/>
  <c r="DH711" i="1"/>
  <c r="DI711" i="1"/>
  <c r="DJ711" i="1"/>
  <c r="DK711" i="1"/>
  <c r="DL711" i="1"/>
  <c r="DM711" i="1"/>
  <c r="DN711" i="1"/>
  <c r="DO711" i="1"/>
  <c r="DP711" i="1"/>
  <c r="DQ711" i="1"/>
  <c r="DR711" i="1"/>
  <c r="DS711" i="1"/>
  <c r="DT711" i="1"/>
  <c r="DU711" i="1"/>
  <c r="DV711" i="1"/>
  <c r="DW711" i="1"/>
  <c r="DX711" i="1"/>
  <c r="DY711" i="1"/>
  <c r="DZ711" i="1"/>
  <c r="EA711" i="1"/>
  <c r="EB711" i="1"/>
  <c r="EC711" i="1"/>
  <c r="ED711" i="1"/>
  <c r="EE711" i="1"/>
  <c r="EF711" i="1"/>
  <c r="EG711" i="1"/>
  <c r="EH711" i="1"/>
  <c r="EI711" i="1"/>
  <c r="EJ711" i="1"/>
  <c r="EK711" i="1"/>
  <c r="EL711" i="1"/>
  <c r="EM711" i="1"/>
  <c r="EN711" i="1"/>
  <c r="EO711" i="1"/>
  <c r="EP711" i="1"/>
  <c r="EQ711" i="1"/>
  <c r="ER711" i="1"/>
  <c r="ES711" i="1"/>
  <c r="ET711" i="1"/>
  <c r="EU711" i="1"/>
  <c r="EV711" i="1"/>
  <c r="EW711" i="1"/>
  <c r="EX711" i="1"/>
  <c r="EY711" i="1"/>
  <c r="EZ711" i="1"/>
  <c r="FA711" i="1"/>
  <c r="FB711" i="1"/>
  <c r="FC711" i="1"/>
  <c r="FD711" i="1"/>
  <c r="FE711" i="1"/>
  <c r="FF711" i="1"/>
  <c r="FG711" i="1"/>
  <c r="FH711" i="1"/>
  <c r="FI711" i="1"/>
  <c r="FJ711" i="1"/>
  <c r="FK711" i="1"/>
  <c r="FL711" i="1"/>
  <c r="FM711" i="1"/>
  <c r="FN711" i="1"/>
  <c r="FO711" i="1"/>
  <c r="FP711" i="1"/>
  <c r="FQ711" i="1"/>
  <c r="FR711" i="1"/>
  <c r="FS711" i="1"/>
  <c r="FT711" i="1"/>
  <c r="FU711" i="1"/>
  <c r="FV711" i="1"/>
  <c r="FW711" i="1"/>
  <c r="FX711" i="1"/>
  <c r="FY711" i="1"/>
  <c r="FZ711" i="1"/>
  <c r="GA711" i="1"/>
  <c r="GB711" i="1"/>
  <c r="GC711" i="1"/>
  <c r="GD711" i="1"/>
  <c r="GE711" i="1"/>
  <c r="GF711" i="1"/>
  <c r="GG711" i="1"/>
  <c r="GH711" i="1"/>
  <c r="GI711" i="1"/>
  <c r="GJ711" i="1"/>
  <c r="GK711" i="1"/>
  <c r="GL711" i="1"/>
  <c r="GM711" i="1"/>
  <c r="GN711" i="1"/>
  <c r="GO711" i="1"/>
  <c r="GP711" i="1"/>
  <c r="GQ711" i="1"/>
  <c r="GR711" i="1"/>
  <c r="GS711" i="1"/>
  <c r="GT711" i="1"/>
  <c r="GU711" i="1"/>
  <c r="GV711" i="1"/>
  <c r="GW711" i="1"/>
  <c r="GX711" i="1"/>
  <c r="C713" i="1"/>
  <c r="D713" i="1"/>
  <c r="AC713" i="1"/>
  <c r="P713" i="1"/>
  <c r="AE713" i="1"/>
  <c r="CR713" i="1" s="1"/>
  <c r="AF713" i="1"/>
  <c r="CT713" i="1"/>
  <c r="AG713" i="1"/>
  <c r="CU713" i="1" s="1"/>
  <c r="T713" i="1" s="1"/>
  <c r="AH713" i="1"/>
  <c r="CV713" i="1" s="1"/>
  <c r="U713" i="1" s="1"/>
  <c r="I1011" i="5" s="1"/>
  <c r="AB1011" i="5" s="1"/>
  <c r="AI713" i="1"/>
  <c r="CW713" i="1"/>
  <c r="V713" i="1"/>
  <c r="AJ713" i="1"/>
  <c r="CX713" i="1"/>
  <c r="W713" i="1" s="1"/>
  <c r="FR713" i="1"/>
  <c r="GL713" i="1"/>
  <c r="GO713" i="1"/>
  <c r="GP713" i="1"/>
  <c r="GV713" i="1"/>
  <c r="HC713" i="1" s="1"/>
  <c r="GX713" i="1" s="1"/>
  <c r="C714" i="1"/>
  <c r="D714" i="1"/>
  <c r="AC714" i="1"/>
  <c r="AE714" i="1"/>
  <c r="CS714" i="1" s="1"/>
  <c r="AF714" i="1"/>
  <c r="CT714" i="1" s="1"/>
  <c r="AG714" i="1"/>
  <c r="CU714" i="1"/>
  <c r="T714" i="1" s="1"/>
  <c r="AH714" i="1"/>
  <c r="CV714" i="1"/>
  <c r="U714" i="1" s="1"/>
  <c r="I1022" i="5" s="1"/>
  <c r="AB1022" i="5" s="1"/>
  <c r="AI714" i="1"/>
  <c r="CW714" i="1" s="1"/>
  <c r="V714" i="1" s="1"/>
  <c r="AJ714" i="1"/>
  <c r="CX714" i="1" s="1"/>
  <c r="W714" i="1" s="1"/>
  <c r="CR714" i="1"/>
  <c r="FR714" i="1"/>
  <c r="GL714" i="1"/>
  <c r="GO714" i="1"/>
  <c r="GP714" i="1"/>
  <c r="GV714" i="1"/>
  <c r="HC714" i="1"/>
  <c r="GX714" i="1" s="1"/>
  <c r="C715" i="1"/>
  <c r="D715" i="1"/>
  <c r="AC715" i="1"/>
  <c r="AE715" i="1"/>
  <c r="I1027" i="5" s="1"/>
  <c r="AF715" i="1"/>
  <c r="CT715" i="1" s="1"/>
  <c r="AG715" i="1"/>
  <c r="CU715" i="1"/>
  <c r="T715" i="1" s="1"/>
  <c r="AH715" i="1"/>
  <c r="CV715" i="1"/>
  <c r="U715" i="1"/>
  <c r="I1032" i="5" s="1"/>
  <c r="AB1032" i="5" s="1"/>
  <c r="AI715" i="1"/>
  <c r="CW715" i="1" s="1"/>
  <c r="V715" i="1"/>
  <c r="AJ715" i="1"/>
  <c r="CX715" i="1" s="1"/>
  <c r="W715" i="1" s="1"/>
  <c r="FR715" i="1"/>
  <c r="GL715" i="1"/>
  <c r="GO715" i="1"/>
  <c r="GP715" i="1"/>
  <c r="GV715" i="1"/>
  <c r="HC715" i="1" s="1"/>
  <c r="GX715" i="1" s="1"/>
  <c r="C716" i="1"/>
  <c r="D716" i="1"/>
  <c r="AC716" i="1"/>
  <c r="P716" i="1"/>
  <c r="AD716" i="1"/>
  <c r="AE716" i="1"/>
  <c r="AF716" i="1"/>
  <c r="CT716" i="1" s="1"/>
  <c r="AG716" i="1"/>
  <c r="CU716" i="1" s="1"/>
  <c r="T716" i="1" s="1"/>
  <c r="AH716" i="1"/>
  <c r="CV716" i="1" s="1"/>
  <c r="U716" i="1"/>
  <c r="I1042" i="5" s="1"/>
  <c r="AB1042" i="5" s="1"/>
  <c r="AI716" i="1"/>
  <c r="CW716" i="1"/>
  <c r="V716" i="1" s="1"/>
  <c r="AJ716" i="1"/>
  <c r="CX716" i="1"/>
  <c r="W716" i="1" s="1"/>
  <c r="CR716" i="1"/>
  <c r="FR716" i="1"/>
  <c r="GL716" i="1"/>
  <c r="GO716" i="1"/>
  <c r="GP716" i="1"/>
  <c r="GV716" i="1"/>
  <c r="HC716" i="1"/>
  <c r="GX716" i="1" s="1"/>
  <c r="D717" i="1"/>
  <c r="AC717" i="1"/>
  <c r="CQ717" i="1" s="1"/>
  <c r="AE717" i="1"/>
  <c r="AF717" i="1"/>
  <c r="CT717" i="1"/>
  <c r="AG717" i="1"/>
  <c r="AH717" i="1"/>
  <c r="CV717" i="1"/>
  <c r="U717" i="1"/>
  <c r="I1052" i="5" s="1"/>
  <c r="AB1052" i="5" s="1"/>
  <c r="AI717" i="1"/>
  <c r="CW717" i="1" s="1"/>
  <c r="V717" i="1" s="1"/>
  <c r="AJ717" i="1"/>
  <c r="CX717" i="1"/>
  <c r="W717" i="1" s="1"/>
  <c r="CU717" i="1"/>
  <c r="T717" i="1" s="1"/>
  <c r="FR717" i="1"/>
  <c r="GL717" i="1"/>
  <c r="GO717" i="1"/>
  <c r="GP717" i="1"/>
  <c r="GV717" i="1"/>
  <c r="HC717" i="1" s="1"/>
  <c r="GX717" i="1" s="1"/>
  <c r="D718" i="1"/>
  <c r="AC718" i="1"/>
  <c r="P718" i="1"/>
  <c r="AE718" i="1"/>
  <c r="CS718" i="1" s="1"/>
  <c r="AF718" i="1"/>
  <c r="CT718" i="1" s="1"/>
  <c r="AG718" i="1"/>
  <c r="CU718" i="1"/>
  <c r="T718" i="1" s="1"/>
  <c r="AH718" i="1"/>
  <c r="AI718" i="1"/>
  <c r="CW718" i="1"/>
  <c r="V718" i="1" s="1"/>
  <c r="AJ718" i="1"/>
  <c r="CR718" i="1"/>
  <c r="CV718" i="1"/>
  <c r="U718" i="1"/>
  <c r="CX718" i="1"/>
  <c r="W718" i="1" s="1"/>
  <c r="FR718" i="1"/>
  <c r="GL718" i="1"/>
  <c r="GO718" i="1"/>
  <c r="GP718" i="1"/>
  <c r="GV718" i="1"/>
  <c r="HC718" i="1" s="1"/>
  <c r="GX718" i="1" s="1"/>
  <c r="D719" i="1"/>
  <c r="AC719" i="1"/>
  <c r="P719" i="1"/>
  <c r="AD719" i="1"/>
  <c r="AB719" i="1" s="1"/>
  <c r="AE719" i="1"/>
  <c r="CR719" i="1" s="1"/>
  <c r="AF719" i="1"/>
  <c r="AG719" i="1"/>
  <c r="CU719" i="1"/>
  <c r="T719" i="1" s="1"/>
  <c r="AH719" i="1"/>
  <c r="CV719" i="1" s="1"/>
  <c r="U719" i="1" s="1"/>
  <c r="I1065" i="5"/>
  <c r="AB1065" i="5"/>
  <c r="AI719" i="1"/>
  <c r="CW719" i="1"/>
  <c r="V719" i="1" s="1"/>
  <c r="AJ719" i="1"/>
  <c r="CX719" i="1"/>
  <c r="W719" i="1"/>
  <c r="CQ719" i="1"/>
  <c r="CS719" i="1"/>
  <c r="FR719" i="1"/>
  <c r="GL719" i="1"/>
  <c r="GO719" i="1"/>
  <c r="GP719" i="1"/>
  <c r="GV719" i="1"/>
  <c r="HC719" i="1"/>
  <c r="GX719" i="1" s="1"/>
  <c r="C720" i="1"/>
  <c r="D720" i="1"/>
  <c r="AC720" i="1"/>
  <c r="P720" i="1" s="1"/>
  <c r="AE720" i="1"/>
  <c r="AF720" i="1"/>
  <c r="AG720" i="1"/>
  <c r="CU720" i="1"/>
  <c r="T720" i="1"/>
  <c r="AH720" i="1"/>
  <c r="AI720" i="1"/>
  <c r="CW720" i="1" s="1"/>
  <c r="V720" i="1" s="1"/>
  <c r="AJ720" i="1"/>
  <c r="CX720" i="1" s="1"/>
  <c r="W720" i="1" s="1"/>
  <c r="CT720" i="1"/>
  <c r="CV720" i="1"/>
  <c r="U720" i="1" s="1"/>
  <c r="FR720" i="1"/>
  <c r="GL720" i="1"/>
  <c r="GN720" i="1"/>
  <c r="GO720" i="1"/>
  <c r="GV720" i="1"/>
  <c r="HC720" i="1" s="1"/>
  <c r="GX720" i="1"/>
  <c r="C721" i="1"/>
  <c r="D721" i="1"/>
  <c r="CX435" i="3"/>
  <c r="AC721" i="1"/>
  <c r="P721" i="1" s="1"/>
  <c r="AE721" i="1"/>
  <c r="CR721" i="1"/>
  <c r="AF721" i="1"/>
  <c r="CT721" i="1"/>
  <c r="AG721" i="1"/>
  <c r="CU721" i="1" s="1"/>
  <c r="T721" i="1" s="1"/>
  <c r="AH721" i="1"/>
  <c r="AI721" i="1"/>
  <c r="CW721" i="1"/>
  <c r="V721" i="1" s="1"/>
  <c r="AJ721" i="1"/>
  <c r="CV721" i="1"/>
  <c r="U721" i="1" s="1"/>
  <c r="CX721" i="1"/>
  <c r="W721" i="1"/>
  <c r="FR721" i="1"/>
  <c r="GL721" i="1"/>
  <c r="GN721" i="1"/>
  <c r="GO721" i="1"/>
  <c r="GV721" i="1"/>
  <c r="HC721" i="1"/>
  <c r="GX721" i="1" s="1"/>
  <c r="C722" i="1"/>
  <c r="D722" i="1"/>
  <c r="CX436" i="3"/>
  <c r="AC722" i="1"/>
  <c r="P722" i="1" s="1"/>
  <c r="AE722" i="1"/>
  <c r="AF722" i="1"/>
  <c r="CT722" i="1" s="1"/>
  <c r="AG722" i="1"/>
  <c r="CU722" i="1" s="1"/>
  <c r="T722" i="1" s="1"/>
  <c r="AH722" i="1"/>
  <c r="AI722" i="1"/>
  <c r="CW722" i="1"/>
  <c r="V722" i="1" s="1"/>
  <c r="AJ722" i="1"/>
  <c r="CV722" i="1"/>
  <c r="U722" i="1" s="1"/>
  <c r="CX722" i="1"/>
  <c r="W722" i="1" s="1"/>
  <c r="FR722" i="1"/>
  <c r="GL722" i="1"/>
  <c r="GN722" i="1"/>
  <c r="GO722" i="1"/>
  <c r="GV722" i="1"/>
  <c r="HC722" i="1"/>
  <c r="GX722" i="1"/>
  <c r="C723" i="1"/>
  <c r="D723" i="1"/>
  <c r="CX437" i="3"/>
  <c r="AC723" i="1"/>
  <c r="P723" i="1"/>
  <c r="AE723" i="1"/>
  <c r="AF723" i="1"/>
  <c r="AG723" i="1"/>
  <c r="CU723" i="1" s="1"/>
  <c r="T723" i="1"/>
  <c r="AH723" i="1"/>
  <c r="AI723" i="1"/>
  <c r="CW723" i="1"/>
  <c r="V723" i="1" s="1"/>
  <c r="AJ723" i="1"/>
  <c r="CT723" i="1"/>
  <c r="CV723" i="1"/>
  <c r="U723" i="1" s="1"/>
  <c r="CX723" i="1"/>
  <c r="W723" i="1"/>
  <c r="FR723" i="1"/>
  <c r="GL723" i="1"/>
  <c r="GN723" i="1"/>
  <c r="GO723" i="1"/>
  <c r="GV723" i="1"/>
  <c r="HC723" i="1"/>
  <c r="GX723" i="1" s="1"/>
  <c r="B725" i="1"/>
  <c r="B711" i="1" s="1"/>
  <c r="C725" i="1"/>
  <c r="C711" i="1" s="1"/>
  <c r="D725" i="1"/>
  <c r="D711" i="1"/>
  <c r="F725" i="1"/>
  <c r="F711" i="1" s="1"/>
  <c r="AO725" i="1"/>
  <c r="AO711" i="1" s="1"/>
  <c r="BX725" i="1"/>
  <c r="BX711" i="1" s="1"/>
  <c r="CK725" i="1"/>
  <c r="CL725" i="1"/>
  <c r="BC725" i="1" s="1"/>
  <c r="D754" i="1"/>
  <c r="C756" i="1"/>
  <c r="E756" i="1"/>
  <c r="F756" i="1"/>
  <c r="Z756" i="1"/>
  <c r="AA756" i="1"/>
  <c r="AM756" i="1"/>
  <c r="AN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CM756" i="1"/>
  <c r="CN756" i="1"/>
  <c r="CO756" i="1"/>
  <c r="CP756" i="1"/>
  <c r="CQ756" i="1"/>
  <c r="CR756" i="1"/>
  <c r="CS756" i="1"/>
  <c r="CT756" i="1"/>
  <c r="CU756" i="1"/>
  <c r="CV756" i="1"/>
  <c r="CW756" i="1"/>
  <c r="CX756" i="1"/>
  <c r="CY756" i="1"/>
  <c r="CZ756" i="1"/>
  <c r="DA756" i="1"/>
  <c r="DB756" i="1"/>
  <c r="DC756" i="1"/>
  <c r="DD756" i="1"/>
  <c r="DE756" i="1"/>
  <c r="DF756" i="1"/>
  <c r="DG756" i="1"/>
  <c r="DH756" i="1"/>
  <c r="DI756" i="1"/>
  <c r="DJ756" i="1"/>
  <c r="DK756" i="1"/>
  <c r="DL756" i="1"/>
  <c r="DM756" i="1"/>
  <c r="DN756" i="1"/>
  <c r="DO756" i="1"/>
  <c r="DP756" i="1"/>
  <c r="DQ756" i="1"/>
  <c r="DR756" i="1"/>
  <c r="DS756" i="1"/>
  <c r="DT756" i="1"/>
  <c r="DU756" i="1"/>
  <c r="DV756" i="1"/>
  <c r="DW756" i="1"/>
  <c r="DX756" i="1"/>
  <c r="DY756" i="1"/>
  <c r="DZ756" i="1"/>
  <c r="EA756" i="1"/>
  <c r="EB756" i="1"/>
  <c r="EC756" i="1"/>
  <c r="ED756" i="1"/>
  <c r="EE756" i="1"/>
  <c r="EF756" i="1"/>
  <c r="EG756" i="1"/>
  <c r="EH756" i="1"/>
  <c r="EI756" i="1"/>
  <c r="EJ756" i="1"/>
  <c r="EK756" i="1"/>
  <c r="EL756" i="1"/>
  <c r="EM756" i="1"/>
  <c r="EN756" i="1"/>
  <c r="EO756" i="1"/>
  <c r="EP756" i="1"/>
  <c r="EQ756" i="1"/>
  <c r="ER756" i="1"/>
  <c r="ES756" i="1"/>
  <c r="ET756" i="1"/>
  <c r="EU756" i="1"/>
  <c r="EV756" i="1"/>
  <c r="EW756" i="1"/>
  <c r="EX756" i="1"/>
  <c r="EY756" i="1"/>
  <c r="EZ756" i="1"/>
  <c r="FA756" i="1"/>
  <c r="FB756" i="1"/>
  <c r="FC756" i="1"/>
  <c r="FD756" i="1"/>
  <c r="FE756" i="1"/>
  <c r="FF756" i="1"/>
  <c r="FG756" i="1"/>
  <c r="FH756" i="1"/>
  <c r="FI756" i="1"/>
  <c r="FJ756" i="1"/>
  <c r="FK756" i="1"/>
  <c r="FL756" i="1"/>
  <c r="FM756" i="1"/>
  <c r="FN756" i="1"/>
  <c r="FO756" i="1"/>
  <c r="FP756" i="1"/>
  <c r="FQ756" i="1"/>
  <c r="FR756" i="1"/>
  <c r="FS756" i="1"/>
  <c r="FT756" i="1"/>
  <c r="FU756" i="1"/>
  <c r="FV756" i="1"/>
  <c r="FW756" i="1"/>
  <c r="FX756" i="1"/>
  <c r="FY756" i="1"/>
  <c r="FZ756" i="1"/>
  <c r="GA756" i="1"/>
  <c r="GB756" i="1"/>
  <c r="GC756" i="1"/>
  <c r="GD756" i="1"/>
  <c r="GE756" i="1"/>
  <c r="GF756" i="1"/>
  <c r="GG756" i="1"/>
  <c r="GH756" i="1"/>
  <c r="GI756" i="1"/>
  <c r="GJ756" i="1"/>
  <c r="GK756" i="1"/>
  <c r="GL756" i="1"/>
  <c r="GM756" i="1"/>
  <c r="GN756" i="1"/>
  <c r="GO756" i="1"/>
  <c r="GP756" i="1"/>
  <c r="GQ756" i="1"/>
  <c r="GR756" i="1"/>
  <c r="GS756" i="1"/>
  <c r="GT756" i="1"/>
  <c r="GU756" i="1"/>
  <c r="GV756" i="1"/>
  <c r="GW756" i="1"/>
  <c r="GX756" i="1"/>
  <c r="C758" i="1"/>
  <c r="D758" i="1"/>
  <c r="AC758" i="1"/>
  <c r="CQ758" i="1" s="1"/>
  <c r="AE758" i="1"/>
  <c r="AF758" i="1"/>
  <c r="AG758" i="1"/>
  <c r="AH758" i="1"/>
  <c r="CV758" i="1" s="1"/>
  <c r="U758" i="1"/>
  <c r="AI758" i="1"/>
  <c r="CW758" i="1" s="1"/>
  <c r="V758" i="1" s="1"/>
  <c r="AJ758" i="1"/>
  <c r="CX758" i="1" s="1"/>
  <c r="W758" i="1" s="1"/>
  <c r="CU758" i="1"/>
  <c r="T758" i="1" s="1"/>
  <c r="AG764" i="1" s="1"/>
  <c r="T764" i="1" s="1"/>
  <c r="F785" i="1" s="1"/>
  <c r="FR758" i="1"/>
  <c r="FR759" i="1"/>
  <c r="FR760" i="1"/>
  <c r="FR761" i="1"/>
  <c r="FR762" i="1"/>
  <c r="GL758" i="1"/>
  <c r="GO758" i="1"/>
  <c r="GP758" i="1"/>
  <c r="GV758" i="1"/>
  <c r="HC758" i="1" s="1"/>
  <c r="GX758" i="1" s="1"/>
  <c r="D759" i="1"/>
  <c r="AC759" i="1"/>
  <c r="P759" i="1"/>
  <c r="AD759" i="1"/>
  <c r="AE759" i="1"/>
  <c r="CR759" i="1" s="1"/>
  <c r="AF759" i="1"/>
  <c r="AG759" i="1"/>
  <c r="AH759" i="1"/>
  <c r="CV759" i="1"/>
  <c r="U759" i="1"/>
  <c r="AI759" i="1"/>
  <c r="CW759" i="1" s="1"/>
  <c r="V759" i="1"/>
  <c r="AJ759" i="1"/>
  <c r="CX759" i="1"/>
  <c r="W759" i="1" s="1"/>
  <c r="CT759" i="1"/>
  <c r="CU759" i="1"/>
  <c r="T759" i="1" s="1"/>
  <c r="GL759" i="1"/>
  <c r="GO759" i="1"/>
  <c r="GO760" i="1"/>
  <c r="GO761" i="1"/>
  <c r="GO762" i="1"/>
  <c r="GP759" i="1"/>
  <c r="GV759" i="1"/>
  <c r="HC759" i="1" s="1"/>
  <c r="GX759" i="1" s="1"/>
  <c r="D760" i="1"/>
  <c r="AC760" i="1"/>
  <c r="P760" i="1" s="1"/>
  <c r="AD760" i="1"/>
  <c r="AE760" i="1"/>
  <c r="CS760" i="1" s="1"/>
  <c r="CR760" i="1"/>
  <c r="AF760" i="1"/>
  <c r="CT760" i="1" s="1"/>
  <c r="AG760" i="1"/>
  <c r="CU760" i="1"/>
  <c r="T760" i="1" s="1"/>
  <c r="AH760" i="1"/>
  <c r="CV760" i="1" s="1"/>
  <c r="U760" i="1" s="1"/>
  <c r="I1111" i="5" s="1"/>
  <c r="AB1111" i="5" s="1"/>
  <c r="AI760" i="1"/>
  <c r="CW760" i="1" s="1"/>
  <c r="V760" i="1" s="1"/>
  <c r="AJ760" i="1"/>
  <c r="CX760" i="1" s="1"/>
  <c r="W760" i="1"/>
  <c r="GL760" i="1"/>
  <c r="BZ764" i="1" s="1"/>
  <c r="AQ764" i="1" s="1"/>
  <c r="AQ756" i="1" s="1"/>
  <c r="GL761" i="1"/>
  <c r="GL762" i="1"/>
  <c r="GP760" i="1"/>
  <c r="GV760" i="1"/>
  <c r="HC760" i="1"/>
  <c r="GX760" i="1" s="1"/>
  <c r="C761" i="1"/>
  <c r="D761" i="1"/>
  <c r="AC761" i="1"/>
  <c r="P761" i="1"/>
  <c r="AE761" i="1"/>
  <c r="CR761" i="1" s="1"/>
  <c r="AF761" i="1"/>
  <c r="AG761" i="1"/>
  <c r="CU761" i="1" s="1"/>
  <c r="T761" i="1" s="1"/>
  <c r="AH761" i="1"/>
  <c r="CV761" i="1"/>
  <c r="U761" i="1" s="1"/>
  <c r="AI761" i="1"/>
  <c r="CW761" i="1" s="1"/>
  <c r="V761" i="1" s="1"/>
  <c r="AJ761" i="1"/>
  <c r="CX761" i="1" s="1"/>
  <c r="W761" i="1" s="1"/>
  <c r="GN761" i="1"/>
  <c r="GV761" i="1"/>
  <c r="HC761" i="1" s="1"/>
  <c r="GX761" i="1"/>
  <c r="C762" i="1"/>
  <c r="D762" i="1"/>
  <c r="AC762" i="1"/>
  <c r="P762" i="1" s="1"/>
  <c r="AE762" i="1"/>
  <c r="AF762" i="1"/>
  <c r="AG762" i="1"/>
  <c r="CU762" i="1" s="1"/>
  <c r="T762" i="1" s="1"/>
  <c r="AH762" i="1"/>
  <c r="CV762" i="1" s="1"/>
  <c r="U762" i="1" s="1"/>
  <c r="AI762" i="1"/>
  <c r="CW762" i="1" s="1"/>
  <c r="V762" i="1" s="1"/>
  <c r="AJ762" i="1"/>
  <c r="CX762" i="1" s="1"/>
  <c r="W762" i="1" s="1"/>
  <c r="CS762" i="1"/>
  <c r="GN762" i="1"/>
  <c r="GV762" i="1"/>
  <c r="HC762" i="1" s="1"/>
  <c r="GX762" i="1" s="1"/>
  <c r="B764" i="1"/>
  <c r="B756" i="1" s="1"/>
  <c r="C764" i="1"/>
  <c r="D764" i="1"/>
  <c r="D756" i="1"/>
  <c r="F764" i="1"/>
  <c r="BB764" i="1"/>
  <c r="F777" i="1" s="1"/>
  <c r="BX764" i="1"/>
  <c r="BX756" i="1"/>
  <c r="CK764" i="1"/>
  <c r="CK756" i="1"/>
  <c r="CL764" i="1"/>
  <c r="BC764" i="1" s="1"/>
  <c r="D793" i="1"/>
  <c r="E795" i="1"/>
  <c r="Z795" i="1"/>
  <c r="AA795" i="1"/>
  <c r="AM795" i="1"/>
  <c r="AN795" i="1"/>
  <c r="BD795" i="1"/>
  <c r="BE795" i="1"/>
  <c r="BF795" i="1"/>
  <c r="BG795" i="1"/>
  <c r="BH795" i="1"/>
  <c r="BI795" i="1"/>
  <c r="BJ795" i="1"/>
  <c r="BK795" i="1"/>
  <c r="BL795" i="1"/>
  <c r="BM795" i="1"/>
  <c r="BN795" i="1"/>
  <c r="BO795" i="1"/>
  <c r="BP795" i="1"/>
  <c r="BQ795" i="1"/>
  <c r="BR795" i="1"/>
  <c r="BS795" i="1"/>
  <c r="BT795" i="1"/>
  <c r="BU795" i="1"/>
  <c r="BV795" i="1"/>
  <c r="BW795" i="1"/>
  <c r="CM795" i="1"/>
  <c r="CN795" i="1"/>
  <c r="CO795" i="1"/>
  <c r="CP795" i="1"/>
  <c r="CQ795" i="1"/>
  <c r="CR795" i="1"/>
  <c r="CS795" i="1"/>
  <c r="CT795" i="1"/>
  <c r="CU795" i="1"/>
  <c r="CV795" i="1"/>
  <c r="CW795" i="1"/>
  <c r="CX795" i="1"/>
  <c r="CY795" i="1"/>
  <c r="CZ795" i="1"/>
  <c r="DA795" i="1"/>
  <c r="DB795" i="1"/>
  <c r="DC795" i="1"/>
  <c r="DD795" i="1"/>
  <c r="DE795" i="1"/>
  <c r="DF795" i="1"/>
  <c r="DG795" i="1"/>
  <c r="DH795" i="1"/>
  <c r="DI795" i="1"/>
  <c r="DJ795" i="1"/>
  <c r="DK795" i="1"/>
  <c r="DL795" i="1"/>
  <c r="DM795" i="1"/>
  <c r="DN795" i="1"/>
  <c r="DO795" i="1"/>
  <c r="DP795" i="1"/>
  <c r="DQ795" i="1"/>
  <c r="DR795" i="1"/>
  <c r="DS795" i="1"/>
  <c r="DT795" i="1"/>
  <c r="DU795" i="1"/>
  <c r="DV795" i="1"/>
  <c r="DW795" i="1"/>
  <c r="DX795" i="1"/>
  <c r="DY795" i="1"/>
  <c r="DZ795" i="1"/>
  <c r="EA795" i="1"/>
  <c r="EB795" i="1"/>
  <c r="EC795" i="1"/>
  <c r="ED795" i="1"/>
  <c r="EE795" i="1"/>
  <c r="EF795" i="1"/>
  <c r="EG795" i="1"/>
  <c r="EH795" i="1"/>
  <c r="EI795" i="1"/>
  <c r="EJ795" i="1"/>
  <c r="EK795" i="1"/>
  <c r="EL795" i="1"/>
  <c r="EM795" i="1"/>
  <c r="EN795" i="1"/>
  <c r="EO795" i="1"/>
  <c r="EP795" i="1"/>
  <c r="EQ795" i="1"/>
  <c r="ER795" i="1"/>
  <c r="ES795" i="1"/>
  <c r="ET795" i="1"/>
  <c r="EU795" i="1"/>
  <c r="EV795" i="1"/>
  <c r="EW795" i="1"/>
  <c r="EX795" i="1"/>
  <c r="EY795" i="1"/>
  <c r="EZ795" i="1"/>
  <c r="FA795" i="1"/>
  <c r="FB795" i="1"/>
  <c r="FC795" i="1"/>
  <c r="FD795" i="1"/>
  <c r="FE795" i="1"/>
  <c r="FF795" i="1"/>
  <c r="FG795" i="1"/>
  <c r="FH795" i="1"/>
  <c r="FI795" i="1"/>
  <c r="FJ795" i="1"/>
  <c r="FK795" i="1"/>
  <c r="FL795" i="1"/>
  <c r="FM795" i="1"/>
  <c r="FN795" i="1"/>
  <c r="FO795" i="1"/>
  <c r="FP795" i="1"/>
  <c r="FQ795" i="1"/>
  <c r="FR795" i="1"/>
  <c r="FS795" i="1"/>
  <c r="FT795" i="1"/>
  <c r="FU795" i="1"/>
  <c r="FV795" i="1"/>
  <c r="FW795" i="1"/>
  <c r="FX795" i="1"/>
  <c r="FY795" i="1"/>
  <c r="FZ795" i="1"/>
  <c r="GA795" i="1"/>
  <c r="GB795" i="1"/>
  <c r="GC795" i="1"/>
  <c r="GD795" i="1"/>
  <c r="GE795" i="1"/>
  <c r="GF795" i="1"/>
  <c r="GG795" i="1"/>
  <c r="GH795" i="1"/>
  <c r="GI795" i="1"/>
  <c r="GJ795" i="1"/>
  <c r="GK795" i="1"/>
  <c r="GL795" i="1"/>
  <c r="GM795" i="1"/>
  <c r="GN795" i="1"/>
  <c r="GO795" i="1"/>
  <c r="GP795" i="1"/>
  <c r="GQ795" i="1"/>
  <c r="GR795" i="1"/>
  <c r="GS795" i="1"/>
  <c r="GT795" i="1"/>
  <c r="GU795" i="1"/>
  <c r="GV795" i="1"/>
  <c r="GW795" i="1"/>
  <c r="GX795" i="1"/>
  <c r="C797" i="1"/>
  <c r="D797" i="1"/>
  <c r="AC797" i="1"/>
  <c r="CQ797" i="1" s="1"/>
  <c r="P797" i="1"/>
  <c r="AE797" i="1"/>
  <c r="AF797" i="1"/>
  <c r="AG797" i="1"/>
  <c r="AH797" i="1"/>
  <c r="CV797" i="1"/>
  <c r="U797" i="1"/>
  <c r="I1135" i="5" s="1"/>
  <c r="AB1135" i="5"/>
  <c r="AI797" i="1"/>
  <c r="CW797" i="1" s="1"/>
  <c r="AJ797" i="1"/>
  <c r="CX797" i="1"/>
  <c r="W797" i="1" s="1"/>
  <c r="CU797" i="1"/>
  <c r="T797" i="1" s="1"/>
  <c r="FR797" i="1"/>
  <c r="FR798" i="1"/>
  <c r="FR799" i="1"/>
  <c r="FR800" i="1"/>
  <c r="FR801" i="1"/>
  <c r="FR802" i="1"/>
  <c r="FR803" i="1"/>
  <c r="FR804" i="1"/>
  <c r="FR805" i="1"/>
  <c r="FR806" i="1"/>
  <c r="FR807" i="1"/>
  <c r="GL797" i="1"/>
  <c r="GO797" i="1"/>
  <c r="GP797" i="1"/>
  <c r="GV797" i="1"/>
  <c r="HC797" i="1"/>
  <c r="GX797" i="1" s="1"/>
  <c r="C798" i="1"/>
  <c r="D798" i="1"/>
  <c r="AC798" i="1"/>
  <c r="AE798" i="1"/>
  <c r="CS798" i="1"/>
  <c r="AF798" i="1"/>
  <c r="AG798" i="1"/>
  <c r="AH798" i="1"/>
  <c r="CV798" i="1"/>
  <c r="U798" i="1" s="1"/>
  <c r="I1142" i="5"/>
  <c r="AB1142" i="5" s="1"/>
  <c r="AI798" i="1"/>
  <c r="AJ798" i="1"/>
  <c r="CX798" i="1" s="1"/>
  <c r="W798" i="1" s="1"/>
  <c r="CU798" i="1"/>
  <c r="T798" i="1" s="1"/>
  <c r="CW798" i="1"/>
  <c r="V798" i="1"/>
  <c r="GL798" i="1"/>
  <c r="GO798" i="1"/>
  <c r="GP798" i="1"/>
  <c r="GV798" i="1"/>
  <c r="HC798" i="1" s="1"/>
  <c r="GX798" i="1"/>
  <c r="C799" i="1"/>
  <c r="D799" i="1"/>
  <c r="AC799" i="1"/>
  <c r="P799" i="1" s="1"/>
  <c r="AE799" i="1"/>
  <c r="CS799" i="1" s="1"/>
  <c r="AF799" i="1"/>
  <c r="AG799" i="1"/>
  <c r="CU799" i="1" s="1"/>
  <c r="T799" i="1" s="1"/>
  <c r="AH799" i="1"/>
  <c r="CV799" i="1"/>
  <c r="U799" i="1"/>
  <c r="I1152" i="5" s="1"/>
  <c r="AB1152" i="5"/>
  <c r="AI799" i="1"/>
  <c r="CW799" i="1" s="1"/>
  <c r="V799" i="1"/>
  <c r="AJ799" i="1"/>
  <c r="CX799" i="1" s="1"/>
  <c r="W799" i="1" s="1"/>
  <c r="GL799" i="1"/>
  <c r="BZ809" i="1"/>
  <c r="GO799" i="1"/>
  <c r="GP799" i="1"/>
  <c r="GP800" i="1"/>
  <c r="GP801" i="1"/>
  <c r="GP802" i="1"/>
  <c r="GP803" i="1"/>
  <c r="GP804" i="1"/>
  <c r="GP805" i="1"/>
  <c r="GP806" i="1"/>
  <c r="GP807" i="1"/>
  <c r="GV799" i="1"/>
  <c r="HC799" i="1"/>
  <c r="GX799" i="1" s="1"/>
  <c r="C800" i="1"/>
  <c r="D800" i="1"/>
  <c r="AC800" i="1"/>
  <c r="CQ800" i="1" s="1"/>
  <c r="AE800" i="1"/>
  <c r="AF800" i="1"/>
  <c r="CT800" i="1" s="1"/>
  <c r="AG800" i="1"/>
  <c r="CU800" i="1"/>
  <c r="T800" i="1" s="1"/>
  <c r="AH800" i="1"/>
  <c r="CV800" i="1"/>
  <c r="U800" i="1" s="1"/>
  <c r="I1164" i="5" s="1"/>
  <c r="AB1164" i="5"/>
  <c r="AI800" i="1"/>
  <c r="CW800" i="1" s="1"/>
  <c r="V800" i="1" s="1"/>
  <c r="AJ800" i="1"/>
  <c r="CX800" i="1"/>
  <c r="W800" i="1"/>
  <c r="GL800" i="1"/>
  <c r="GO800" i="1"/>
  <c r="GV800" i="1"/>
  <c r="HC800" i="1" s="1"/>
  <c r="GX800" i="1" s="1"/>
  <c r="CV801" i="1"/>
  <c r="U801" i="1" s="1"/>
  <c r="AC801" i="1"/>
  <c r="CQ801" i="1" s="1"/>
  <c r="AE801" i="1"/>
  <c r="CR801" i="1"/>
  <c r="AF801" i="1"/>
  <c r="CT801" i="1" s="1"/>
  <c r="AG801" i="1"/>
  <c r="CU801" i="1"/>
  <c r="T801" i="1" s="1"/>
  <c r="AH801" i="1"/>
  <c r="AI801" i="1"/>
  <c r="CW801" i="1"/>
  <c r="V801" i="1" s="1"/>
  <c r="AJ801" i="1"/>
  <c r="CX801" i="1"/>
  <c r="W801" i="1" s="1"/>
  <c r="GL801" i="1"/>
  <c r="GO801" i="1"/>
  <c r="GV801" i="1"/>
  <c r="HC801" i="1" s="1"/>
  <c r="GX801" i="1" s="1"/>
  <c r="C802" i="1"/>
  <c r="D802" i="1"/>
  <c r="AC802" i="1"/>
  <c r="AE802" i="1"/>
  <c r="AF802" i="1"/>
  <c r="AG802" i="1"/>
  <c r="CU802" i="1" s="1"/>
  <c r="T802" i="1" s="1"/>
  <c r="AH802" i="1"/>
  <c r="CV802" i="1"/>
  <c r="U802" i="1" s="1"/>
  <c r="I1176" i="5" s="1"/>
  <c r="AB1176" i="5"/>
  <c r="AI802" i="1"/>
  <c r="CW802" i="1" s="1"/>
  <c r="V802" i="1" s="1"/>
  <c r="AJ802" i="1"/>
  <c r="CX802" i="1"/>
  <c r="W802" i="1" s="1"/>
  <c r="CQ802" i="1"/>
  <c r="GL802" i="1"/>
  <c r="GO802" i="1"/>
  <c r="GV802" i="1"/>
  <c r="HC802" i="1" s="1"/>
  <c r="GX802" i="1" s="1"/>
  <c r="AC803" i="1"/>
  <c r="AD803" i="1"/>
  <c r="AE803" i="1"/>
  <c r="CR803" i="1" s="1"/>
  <c r="AF803" i="1"/>
  <c r="AG803" i="1"/>
  <c r="CU803" i="1" s="1"/>
  <c r="T803" i="1" s="1"/>
  <c r="AH803" i="1"/>
  <c r="CV803" i="1" s="1"/>
  <c r="U803" i="1"/>
  <c r="AI803" i="1"/>
  <c r="CW803" i="1" s="1"/>
  <c r="V803" i="1" s="1"/>
  <c r="AJ803" i="1"/>
  <c r="CX803" i="1"/>
  <c r="W803" i="1" s="1"/>
  <c r="CS803" i="1"/>
  <c r="GL803" i="1"/>
  <c r="GO803" i="1"/>
  <c r="GV803" i="1"/>
  <c r="HC803" i="1"/>
  <c r="GX803" i="1"/>
  <c r="C804" i="1"/>
  <c r="D804" i="1"/>
  <c r="AC804" i="1"/>
  <c r="AE804" i="1"/>
  <c r="CR804" i="1"/>
  <c r="AF804" i="1"/>
  <c r="AG804" i="1"/>
  <c r="CU804" i="1"/>
  <c r="T804" i="1"/>
  <c r="AH804" i="1"/>
  <c r="CV804" i="1"/>
  <c r="U804" i="1"/>
  <c r="I1190" i="5" s="1"/>
  <c r="AB1190" i="5"/>
  <c r="AI804" i="1"/>
  <c r="CW804" i="1" s="1"/>
  <c r="V804" i="1" s="1"/>
  <c r="AJ804" i="1"/>
  <c r="CX804" i="1"/>
  <c r="W804" i="1" s="1"/>
  <c r="GL804" i="1"/>
  <c r="GO804" i="1"/>
  <c r="GV804" i="1"/>
  <c r="HC804" i="1" s="1"/>
  <c r="GX804" i="1" s="1"/>
  <c r="AC805" i="1"/>
  <c r="AD805" i="1"/>
  <c r="AE805" i="1"/>
  <c r="CR805" i="1"/>
  <c r="AF805" i="1"/>
  <c r="CT805" i="1" s="1"/>
  <c r="AG805" i="1"/>
  <c r="CU805" i="1" s="1"/>
  <c r="T805" i="1" s="1"/>
  <c r="AH805" i="1"/>
  <c r="CV805" i="1"/>
  <c r="AI805" i="1"/>
  <c r="CW805" i="1"/>
  <c r="AJ805" i="1"/>
  <c r="CX805" i="1" s="1"/>
  <c r="CS805" i="1"/>
  <c r="GL805" i="1"/>
  <c r="GO805" i="1"/>
  <c r="GV805" i="1"/>
  <c r="HC805" i="1"/>
  <c r="GX805" i="1" s="1"/>
  <c r="AC806" i="1"/>
  <c r="AD806" i="1"/>
  <c r="AE806" i="1"/>
  <c r="CR806" i="1"/>
  <c r="AF806" i="1"/>
  <c r="CT806" i="1" s="1"/>
  <c r="AG806" i="1"/>
  <c r="CU806" i="1" s="1"/>
  <c r="AH806" i="1"/>
  <c r="CV806" i="1" s="1"/>
  <c r="AI806" i="1"/>
  <c r="CW806" i="1"/>
  <c r="AJ806" i="1"/>
  <c r="CX806" i="1"/>
  <c r="CS806" i="1"/>
  <c r="GL806" i="1"/>
  <c r="GL807" i="1"/>
  <c r="GO806" i="1"/>
  <c r="GV806" i="1"/>
  <c r="HC806" i="1"/>
  <c r="GX806" i="1" s="1"/>
  <c r="AC807" i="1"/>
  <c r="AD807" i="1"/>
  <c r="AE807" i="1"/>
  <c r="CS807" i="1" s="1"/>
  <c r="CR807" i="1"/>
  <c r="AF807" i="1"/>
  <c r="AG807" i="1"/>
  <c r="CU807" i="1"/>
  <c r="T807" i="1" s="1"/>
  <c r="AH807" i="1"/>
  <c r="CV807" i="1"/>
  <c r="U807" i="1"/>
  <c r="AI807" i="1"/>
  <c r="CW807" i="1"/>
  <c r="V807" i="1" s="1"/>
  <c r="AJ807" i="1"/>
  <c r="CX807" i="1"/>
  <c r="W807" i="1"/>
  <c r="GO807" i="1"/>
  <c r="GV807" i="1"/>
  <c r="HC807" i="1" s="1"/>
  <c r="GX807" i="1" s="1"/>
  <c r="B809" i="1"/>
  <c r="B795" i="1" s="1"/>
  <c r="C809" i="1"/>
  <c r="C795" i="1"/>
  <c r="D809" i="1"/>
  <c r="D795" i="1"/>
  <c r="F809" i="1"/>
  <c r="F795" i="1" s="1"/>
  <c r="BX809" i="1"/>
  <c r="CK809" i="1"/>
  <c r="CK795" i="1" s="1"/>
  <c r="CL809" i="1"/>
  <c r="D838" i="1"/>
  <c r="E840" i="1"/>
  <c r="Z840" i="1"/>
  <c r="AA840" i="1"/>
  <c r="AM840" i="1"/>
  <c r="AN840" i="1"/>
  <c r="BD840" i="1"/>
  <c r="BE840" i="1"/>
  <c r="BF840" i="1"/>
  <c r="BG840" i="1"/>
  <c r="BH840" i="1"/>
  <c r="BI840" i="1"/>
  <c r="BJ840" i="1"/>
  <c r="BK840" i="1"/>
  <c r="BL840" i="1"/>
  <c r="BM840" i="1"/>
  <c r="BN840" i="1"/>
  <c r="BO840" i="1"/>
  <c r="BP840" i="1"/>
  <c r="BQ840" i="1"/>
  <c r="BR840" i="1"/>
  <c r="BS840" i="1"/>
  <c r="BT840" i="1"/>
  <c r="BU840" i="1"/>
  <c r="BV840" i="1"/>
  <c r="BW840" i="1"/>
  <c r="CM840" i="1"/>
  <c r="CN840" i="1"/>
  <c r="CO840" i="1"/>
  <c r="CP840" i="1"/>
  <c r="CQ840" i="1"/>
  <c r="CR840" i="1"/>
  <c r="CS840" i="1"/>
  <c r="CT840" i="1"/>
  <c r="CU840" i="1"/>
  <c r="CV840" i="1"/>
  <c r="CW840" i="1"/>
  <c r="CX840" i="1"/>
  <c r="CY840" i="1"/>
  <c r="CZ840" i="1"/>
  <c r="DA840" i="1"/>
  <c r="DB840" i="1"/>
  <c r="DC840" i="1"/>
  <c r="DD840" i="1"/>
  <c r="DE840" i="1"/>
  <c r="DF840" i="1"/>
  <c r="DG840" i="1"/>
  <c r="DH840" i="1"/>
  <c r="DI840" i="1"/>
  <c r="DJ840" i="1"/>
  <c r="DK840" i="1"/>
  <c r="DL840" i="1"/>
  <c r="DM840" i="1"/>
  <c r="DN840" i="1"/>
  <c r="DO840" i="1"/>
  <c r="DP840" i="1"/>
  <c r="DQ840" i="1"/>
  <c r="DR840" i="1"/>
  <c r="DS840" i="1"/>
  <c r="DT840" i="1"/>
  <c r="DU840" i="1"/>
  <c r="DV840" i="1"/>
  <c r="DW840" i="1"/>
  <c r="DX840" i="1"/>
  <c r="DY840" i="1"/>
  <c r="DZ840" i="1"/>
  <c r="EA840" i="1"/>
  <c r="EB840" i="1"/>
  <c r="EC840" i="1"/>
  <c r="ED840" i="1"/>
  <c r="EE840" i="1"/>
  <c r="EF840" i="1"/>
  <c r="EG840" i="1"/>
  <c r="EH840" i="1"/>
  <c r="EI840" i="1"/>
  <c r="EJ840" i="1"/>
  <c r="EK840" i="1"/>
  <c r="EL840" i="1"/>
  <c r="EM840" i="1"/>
  <c r="EN840" i="1"/>
  <c r="EO840" i="1"/>
  <c r="EP840" i="1"/>
  <c r="EQ840" i="1"/>
  <c r="ER840" i="1"/>
  <c r="ES840" i="1"/>
  <c r="ET840" i="1"/>
  <c r="EU840" i="1"/>
  <c r="EV840" i="1"/>
  <c r="EW840" i="1"/>
  <c r="EX840" i="1"/>
  <c r="EY840" i="1"/>
  <c r="EZ840" i="1"/>
  <c r="FA840" i="1"/>
  <c r="FB840" i="1"/>
  <c r="FC840" i="1"/>
  <c r="FD840" i="1"/>
  <c r="FE840" i="1"/>
  <c r="FF840" i="1"/>
  <c r="FG840" i="1"/>
  <c r="FH840" i="1"/>
  <c r="FI840" i="1"/>
  <c r="FJ840" i="1"/>
  <c r="FK840" i="1"/>
  <c r="FL840" i="1"/>
  <c r="FM840" i="1"/>
  <c r="FN840" i="1"/>
  <c r="FO840" i="1"/>
  <c r="FP840" i="1"/>
  <c r="FQ840" i="1"/>
  <c r="FR840" i="1"/>
  <c r="FS840" i="1"/>
  <c r="FT840" i="1"/>
  <c r="FU840" i="1"/>
  <c r="FV840" i="1"/>
  <c r="FW840" i="1"/>
  <c r="FX840" i="1"/>
  <c r="FY840" i="1"/>
  <c r="FZ840" i="1"/>
  <c r="GA840" i="1"/>
  <c r="GB840" i="1"/>
  <c r="GC840" i="1"/>
  <c r="GD840" i="1"/>
  <c r="GE840" i="1"/>
  <c r="GF840" i="1"/>
  <c r="GG840" i="1"/>
  <c r="GH840" i="1"/>
  <c r="GI840" i="1"/>
  <c r="GJ840" i="1"/>
  <c r="GK840" i="1"/>
  <c r="GL840" i="1"/>
  <c r="GM840" i="1"/>
  <c r="GN840" i="1"/>
  <c r="GO840" i="1"/>
  <c r="GP840" i="1"/>
  <c r="GQ840" i="1"/>
  <c r="GR840" i="1"/>
  <c r="GS840" i="1"/>
  <c r="GT840" i="1"/>
  <c r="GU840" i="1"/>
  <c r="GV840" i="1"/>
  <c r="GW840" i="1"/>
  <c r="GX840" i="1"/>
  <c r="C842" i="1"/>
  <c r="D842" i="1"/>
  <c r="AB842" i="1"/>
  <c r="AC842" i="1"/>
  <c r="P842" i="1"/>
  <c r="AD842" i="1"/>
  <c r="AE842" i="1"/>
  <c r="AF842" i="1"/>
  <c r="AG842" i="1"/>
  <c r="CU842" i="1" s="1"/>
  <c r="T842" i="1"/>
  <c r="AH842" i="1"/>
  <c r="CV842" i="1" s="1"/>
  <c r="U842" i="1" s="1"/>
  <c r="I1204" i="5" s="1"/>
  <c r="AB1204" i="5" s="1"/>
  <c r="AI842" i="1"/>
  <c r="CW842" i="1"/>
  <c r="V842" i="1" s="1"/>
  <c r="AJ842" i="1"/>
  <c r="CX842" i="1" s="1"/>
  <c r="W842" i="1" s="1"/>
  <c r="CQ842" i="1"/>
  <c r="CR842" i="1"/>
  <c r="CS842" i="1"/>
  <c r="CT842" i="1"/>
  <c r="FR842" i="1"/>
  <c r="GL842" i="1"/>
  <c r="GO842" i="1"/>
  <c r="GP842" i="1"/>
  <c r="GV842" i="1"/>
  <c r="HC842" i="1"/>
  <c r="GX842" i="1"/>
  <c r="AC843" i="1"/>
  <c r="CQ843" i="1"/>
  <c r="AE843" i="1"/>
  <c r="AF843" i="1"/>
  <c r="AG843" i="1"/>
  <c r="CU843" i="1" s="1"/>
  <c r="AH843" i="1"/>
  <c r="CV843" i="1" s="1"/>
  <c r="AI843" i="1"/>
  <c r="CW843" i="1" s="1"/>
  <c r="AJ843" i="1"/>
  <c r="CR843" i="1"/>
  <c r="CT843" i="1"/>
  <c r="T843" i="1"/>
  <c r="CX843" i="1"/>
  <c r="FR843" i="1"/>
  <c r="GL843" i="1"/>
  <c r="GO843" i="1"/>
  <c r="GP843" i="1"/>
  <c r="GV843" i="1"/>
  <c r="HC843" i="1" s="1"/>
  <c r="GX843" i="1" s="1"/>
  <c r="D844" i="1"/>
  <c r="AC844" i="1"/>
  <c r="P844" i="1" s="1"/>
  <c r="AE844" i="1"/>
  <c r="CS844" i="1" s="1"/>
  <c r="CR844" i="1"/>
  <c r="AF844" i="1"/>
  <c r="CT844" i="1"/>
  <c r="AG844" i="1"/>
  <c r="CU844" i="1" s="1"/>
  <c r="T844" i="1"/>
  <c r="AH844" i="1"/>
  <c r="CV844" i="1" s="1"/>
  <c r="U844" i="1"/>
  <c r="AI844" i="1"/>
  <c r="CW844" i="1" s="1"/>
  <c r="V844" i="1" s="1"/>
  <c r="AJ844" i="1"/>
  <c r="CX844" i="1"/>
  <c r="W844" i="1"/>
  <c r="FR844" i="1"/>
  <c r="GL844" i="1"/>
  <c r="GO844" i="1"/>
  <c r="GP844" i="1"/>
  <c r="GV844" i="1"/>
  <c r="HC844" i="1"/>
  <c r="GX844" i="1" s="1"/>
  <c r="D845" i="1"/>
  <c r="AC845" i="1"/>
  <c r="P845" i="1" s="1"/>
  <c r="AE845" i="1"/>
  <c r="CR845" i="1"/>
  <c r="AF845" i="1"/>
  <c r="CT845" i="1"/>
  <c r="AG845" i="1"/>
  <c r="CU845" i="1" s="1"/>
  <c r="T845" i="1" s="1"/>
  <c r="AH845" i="1"/>
  <c r="CV845" i="1" s="1"/>
  <c r="U845" i="1"/>
  <c r="I1217" i="5"/>
  <c r="AB1217" i="5" s="1"/>
  <c r="AI845" i="1"/>
  <c r="CW845" i="1"/>
  <c r="V845" i="1" s="1"/>
  <c r="AJ845" i="1"/>
  <c r="CX845" i="1" s="1"/>
  <c r="W845" i="1" s="1"/>
  <c r="FR845" i="1"/>
  <c r="GL845" i="1"/>
  <c r="GO845" i="1"/>
  <c r="GP845" i="1"/>
  <c r="GV845" i="1"/>
  <c r="HC845" i="1" s="1"/>
  <c r="GX845" i="1" s="1"/>
  <c r="C846" i="1"/>
  <c r="D846" i="1"/>
  <c r="AC846" i="1"/>
  <c r="P846" i="1"/>
  <c r="AE846" i="1"/>
  <c r="AD846" i="1"/>
  <c r="AF846" i="1"/>
  <c r="AG846" i="1"/>
  <c r="CU846" i="1"/>
  <c r="T846" i="1"/>
  <c r="AH846" i="1"/>
  <c r="CV846" i="1"/>
  <c r="U846" i="1"/>
  <c r="AI846" i="1"/>
  <c r="CW846" i="1"/>
  <c r="V846" i="1"/>
  <c r="AJ846" i="1"/>
  <c r="CR846" i="1"/>
  <c r="CX846" i="1"/>
  <c r="W846" i="1" s="1"/>
  <c r="FR846" i="1"/>
  <c r="GL846" i="1"/>
  <c r="GN846" i="1"/>
  <c r="GO846" i="1"/>
  <c r="GV846" i="1"/>
  <c r="HC846" i="1" s="1"/>
  <c r="GX846" i="1"/>
  <c r="C847" i="1"/>
  <c r="D847" i="1"/>
  <c r="AC847" i="1"/>
  <c r="AE847" i="1"/>
  <c r="AF847" i="1"/>
  <c r="AG847" i="1"/>
  <c r="CU847" i="1" s="1"/>
  <c r="T847" i="1"/>
  <c r="AH847" i="1"/>
  <c r="CV847" i="1" s="1"/>
  <c r="U847" i="1" s="1"/>
  <c r="AI847" i="1"/>
  <c r="CW847" i="1" s="1"/>
  <c r="V847" i="1"/>
  <c r="AJ847" i="1"/>
  <c r="CX847" i="1"/>
  <c r="W847" i="1"/>
  <c r="FR847" i="1"/>
  <c r="GL847" i="1"/>
  <c r="GN847" i="1"/>
  <c r="GO847" i="1"/>
  <c r="GV847" i="1"/>
  <c r="HC847" i="1"/>
  <c r="GX847" i="1" s="1"/>
  <c r="C848" i="1"/>
  <c r="D848" i="1"/>
  <c r="AC848" i="1"/>
  <c r="CQ848" i="1"/>
  <c r="AE848" i="1"/>
  <c r="CR848" i="1" s="1"/>
  <c r="AF848" i="1"/>
  <c r="AG848" i="1"/>
  <c r="AH848" i="1"/>
  <c r="CV848" i="1"/>
  <c r="U848" i="1"/>
  <c r="I1241" i="5" s="1"/>
  <c r="AB1241" i="5"/>
  <c r="AI848" i="1"/>
  <c r="CW848" i="1" s="1"/>
  <c r="V848" i="1" s="1"/>
  <c r="AJ848" i="1"/>
  <c r="CX848" i="1" s="1"/>
  <c r="W848" i="1"/>
  <c r="CU848" i="1"/>
  <c r="T848" i="1" s="1"/>
  <c r="FR848" i="1"/>
  <c r="GL848" i="1"/>
  <c r="GO848" i="1"/>
  <c r="GP848" i="1"/>
  <c r="GV848" i="1"/>
  <c r="HC848" i="1"/>
  <c r="GX848" i="1"/>
  <c r="U849" i="1"/>
  <c r="AC849" i="1"/>
  <c r="CQ849" i="1" s="1"/>
  <c r="AE849" i="1"/>
  <c r="AD849" i="1" s="1"/>
  <c r="AF849" i="1"/>
  <c r="AG849" i="1"/>
  <c r="CU849" i="1" s="1"/>
  <c r="T849" i="1" s="1"/>
  <c r="AH849" i="1"/>
  <c r="CV849" i="1" s="1"/>
  <c r="AI849" i="1"/>
  <c r="CW849" i="1" s="1"/>
  <c r="V849" i="1"/>
  <c r="AJ849" i="1"/>
  <c r="CX849" i="1" s="1"/>
  <c r="W849" i="1"/>
  <c r="CT849" i="1"/>
  <c r="FR849" i="1"/>
  <c r="GL849" i="1"/>
  <c r="GO849" i="1"/>
  <c r="GP849" i="1"/>
  <c r="GV849" i="1"/>
  <c r="HC849" i="1" s="1"/>
  <c r="GX849" i="1" s="1"/>
  <c r="AC850" i="1"/>
  <c r="CQ850" i="1"/>
  <c r="AD850" i="1"/>
  <c r="AE850" i="1"/>
  <c r="AF850" i="1"/>
  <c r="CT850" i="1" s="1"/>
  <c r="AG850" i="1"/>
  <c r="CU850" i="1" s="1"/>
  <c r="T850" i="1"/>
  <c r="AH850" i="1"/>
  <c r="CV850" i="1" s="1"/>
  <c r="U850" i="1" s="1"/>
  <c r="AI850" i="1"/>
  <c r="CW850" i="1" s="1"/>
  <c r="V850" i="1" s="1"/>
  <c r="AJ850" i="1"/>
  <c r="CR850" i="1"/>
  <c r="CX850" i="1"/>
  <c r="W850" i="1"/>
  <c r="FR850" i="1"/>
  <c r="GL850" i="1"/>
  <c r="GO850" i="1"/>
  <c r="GP850" i="1"/>
  <c r="GV850" i="1"/>
  <c r="HC850" i="1"/>
  <c r="GX850" i="1" s="1"/>
  <c r="AC851" i="1"/>
  <c r="CQ851" i="1" s="1"/>
  <c r="AE851" i="1"/>
  <c r="AD851" i="1" s="1"/>
  <c r="AF851" i="1"/>
  <c r="CT851" i="1" s="1"/>
  <c r="AG851" i="1"/>
  <c r="CU851" i="1" s="1"/>
  <c r="AH851" i="1"/>
  <c r="CV851" i="1" s="1"/>
  <c r="U851" i="1"/>
  <c r="AI851" i="1"/>
  <c r="CW851" i="1" s="1"/>
  <c r="V851" i="1" s="1"/>
  <c r="AJ851" i="1"/>
  <c r="CX851" i="1" s="1"/>
  <c r="W851" i="1"/>
  <c r="CR851" i="1"/>
  <c r="T851" i="1"/>
  <c r="FR851" i="1"/>
  <c r="GL851" i="1"/>
  <c r="GO851" i="1"/>
  <c r="GP851" i="1"/>
  <c r="GV851" i="1"/>
  <c r="HC851" i="1"/>
  <c r="GX851" i="1" s="1"/>
  <c r="AC852" i="1"/>
  <c r="CQ852" i="1" s="1"/>
  <c r="AE852" i="1"/>
  <c r="CR852" i="1"/>
  <c r="AF852" i="1"/>
  <c r="AG852" i="1"/>
  <c r="CU852" i="1" s="1"/>
  <c r="T852" i="1" s="1"/>
  <c r="AH852" i="1"/>
  <c r="CV852" i="1" s="1"/>
  <c r="U852" i="1" s="1"/>
  <c r="AI852" i="1"/>
  <c r="CW852" i="1"/>
  <c r="V852" i="1" s="1"/>
  <c r="AJ852" i="1"/>
  <c r="CX852" i="1"/>
  <c r="W852" i="1"/>
  <c r="CT852" i="1"/>
  <c r="FR852" i="1"/>
  <c r="GL852" i="1"/>
  <c r="GO852" i="1"/>
  <c r="GP852" i="1"/>
  <c r="GV852" i="1"/>
  <c r="HC852" i="1"/>
  <c r="GX852" i="1"/>
  <c r="AC853" i="1"/>
  <c r="AE853" i="1"/>
  <c r="AD853" i="1" s="1"/>
  <c r="AF853" i="1"/>
  <c r="CT853" i="1" s="1"/>
  <c r="AG853" i="1"/>
  <c r="CU853" i="1"/>
  <c r="AH853" i="1"/>
  <c r="CV853" i="1" s="1"/>
  <c r="U853" i="1" s="1"/>
  <c r="AI853" i="1"/>
  <c r="CW853" i="1"/>
  <c r="V853" i="1" s="1"/>
  <c r="AJ853" i="1"/>
  <c r="CX853" i="1"/>
  <c r="W853" i="1"/>
  <c r="CR853" i="1"/>
  <c r="T853" i="1"/>
  <c r="FR853" i="1"/>
  <c r="GL853" i="1"/>
  <c r="GO853" i="1"/>
  <c r="GP853" i="1"/>
  <c r="GV853" i="1"/>
  <c r="HC853" i="1"/>
  <c r="GX853" i="1" s="1"/>
  <c r="C854" i="1"/>
  <c r="D854" i="1"/>
  <c r="AC854" i="1"/>
  <c r="AE854" i="1"/>
  <c r="CR854" i="1"/>
  <c r="AF854" i="1"/>
  <c r="AG854" i="1"/>
  <c r="CU854" i="1"/>
  <c r="T854" i="1"/>
  <c r="AH854" i="1"/>
  <c r="CV854" i="1"/>
  <c r="U854" i="1" s="1"/>
  <c r="I1259" i="5" s="1"/>
  <c r="AB1259" i="5" s="1"/>
  <c r="AI854" i="1"/>
  <c r="CW854" i="1"/>
  <c r="V854" i="1"/>
  <c r="AJ854" i="1"/>
  <c r="CX854" i="1" s="1"/>
  <c r="W854" i="1" s="1"/>
  <c r="CT854" i="1"/>
  <c r="FR854" i="1"/>
  <c r="GL854" i="1"/>
  <c r="GO854" i="1"/>
  <c r="GP854" i="1"/>
  <c r="GV854" i="1"/>
  <c r="HC854" i="1"/>
  <c r="GX854" i="1"/>
  <c r="AC855" i="1"/>
  <c r="AE855" i="1"/>
  <c r="CR855" i="1" s="1"/>
  <c r="AF855" i="1"/>
  <c r="AG855" i="1"/>
  <c r="CU855" i="1"/>
  <c r="T855" i="1"/>
  <c r="AH855" i="1"/>
  <c r="CV855" i="1" s="1"/>
  <c r="U855" i="1" s="1"/>
  <c r="AI855" i="1"/>
  <c r="CW855" i="1"/>
  <c r="V855" i="1"/>
  <c r="AJ855" i="1"/>
  <c r="CX855" i="1" s="1"/>
  <c r="W855" i="1" s="1"/>
  <c r="AJ869" i="1" s="1"/>
  <c r="CS855" i="1"/>
  <c r="CT855" i="1"/>
  <c r="FR855" i="1"/>
  <c r="GL855" i="1"/>
  <c r="GO855" i="1"/>
  <c r="GP855" i="1"/>
  <c r="GV855" i="1"/>
  <c r="HC855" i="1"/>
  <c r="GX855" i="1"/>
  <c r="AC856" i="1"/>
  <c r="AE856" i="1"/>
  <c r="CR856" i="1"/>
  <c r="AF856" i="1"/>
  <c r="AG856" i="1"/>
  <c r="CU856" i="1"/>
  <c r="T856" i="1" s="1"/>
  <c r="AH856" i="1"/>
  <c r="CV856" i="1"/>
  <c r="U856" i="1"/>
  <c r="AI856" i="1"/>
  <c r="CW856" i="1"/>
  <c r="V856" i="1" s="1"/>
  <c r="AJ856" i="1"/>
  <c r="CX856" i="1"/>
  <c r="CS856" i="1"/>
  <c r="CT856" i="1"/>
  <c r="FR856" i="1"/>
  <c r="GL856" i="1"/>
  <c r="GO856" i="1"/>
  <c r="GP856" i="1"/>
  <c r="GV856" i="1"/>
  <c r="HC856" i="1"/>
  <c r="GX856" i="1"/>
  <c r="AC857" i="1"/>
  <c r="AE857" i="1"/>
  <c r="CR857" i="1"/>
  <c r="AF857" i="1"/>
  <c r="CT857" i="1"/>
  <c r="AG857" i="1"/>
  <c r="CU857" i="1" s="1"/>
  <c r="T857" i="1" s="1"/>
  <c r="AH857" i="1"/>
  <c r="CV857" i="1"/>
  <c r="U857" i="1"/>
  <c r="AI857" i="1"/>
  <c r="CW857" i="1" s="1"/>
  <c r="V857" i="1" s="1"/>
  <c r="AJ857" i="1"/>
  <c r="CX857" i="1"/>
  <c r="W857" i="1"/>
  <c r="CS857" i="1"/>
  <c r="FR857" i="1"/>
  <c r="GL857" i="1"/>
  <c r="GO857" i="1"/>
  <c r="GP857" i="1"/>
  <c r="GV857" i="1"/>
  <c r="HC857" i="1"/>
  <c r="GX857" i="1" s="1"/>
  <c r="AC858" i="1"/>
  <c r="AE858" i="1"/>
  <c r="CR858" i="1"/>
  <c r="AF858" i="1"/>
  <c r="AG858" i="1"/>
  <c r="CU858" i="1" s="1"/>
  <c r="T858" i="1" s="1"/>
  <c r="AH858" i="1"/>
  <c r="CV858" i="1"/>
  <c r="U858" i="1"/>
  <c r="AI858" i="1"/>
  <c r="CW858" i="1" s="1"/>
  <c r="V858" i="1" s="1"/>
  <c r="AJ858" i="1"/>
  <c r="CS858" i="1"/>
  <c r="CX858" i="1"/>
  <c r="FR858" i="1"/>
  <c r="GL858" i="1"/>
  <c r="GO858" i="1"/>
  <c r="GP858" i="1"/>
  <c r="GV858" i="1"/>
  <c r="HC858" i="1"/>
  <c r="GX858" i="1"/>
  <c r="AC859" i="1"/>
  <c r="AE859" i="1"/>
  <c r="CR859" i="1"/>
  <c r="AF859" i="1"/>
  <c r="AG859" i="1"/>
  <c r="CU859" i="1"/>
  <c r="T859" i="1" s="1"/>
  <c r="AH859" i="1"/>
  <c r="CV859" i="1"/>
  <c r="U859" i="1"/>
  <c r="AI859" i="1"/>
  <c r="CW859" i="1"/>
  <c r="V859" i="1" s="1"/>
  <c r="AJ859" i="1"/>
  <c r="CS859" i="1"/>
  <c r="CT859" i="1"/>
  <c r="CX859" i="1"/>
  <c r="FR859" i="1"/>
  <c r="GL859" i="1"/>
  <c r="GO859" i="1"/>
  <c r="GP859" i="1"/>
  <c r="GV859" i="1"/>
  <c r="HC859" i="1"/>
  <c r="GX859" i="1"/>
  <c r="AC860" i="1"/>
  <c r="AE860" i="1"/>
  <c r="AF860" i="1"/>
  <c r="CT860" i="1" s="1"/>
  <c r="AG860" i="1"/>
  <c r="CU860" i="1"/>
  <c r="T860" i="1"/>
  <c r="AH860" i="1"/>
  <c r="CV860" i="1" s="1"/>
  <c r="U860" i="1" s="1"/>
  <c r="AI860" i="1"/>
  <c r="CW860" i="1"/>
  <c r="V860" i="1"/>
  <c r="AJ860" i="1"/>
  <c r="CX860" i="1" s="1"/>
  <c r="FR860" i="1"/>
  <c r="GL860" i="1"/>
  <c r="GO860" i="1"/>
  <c r="GP860" i="1"/>
  <c r="GV860" i="1"/>
  <c r="HC860" i="1"/>
  <c r="GX860" i="1"/>
  <c r="AC861" i="1"/>
  <c r="AE861" i="1"/>
  <c r="AF861" i="1"/>
  <c r="AG861" i="1"/>
  <c r="CU861" i="1"/>
  <c r="T861" i="1"/>
  <c r="AH861" i="1"/>
  <c r="CV861" i="1" s="1"/>
  <c r="U861" i="1" s="1"/>
  <c r="AI861" i="1"/>
  <c r="CW861" i="1"/>
  <c r="V861" i="1"/>
  <c r="AJ861" i="1"/>
  <c r="CX861" i="1" s="1"/>
  <c r="CT861" i="1"/>
  <c r="FR861" i="1"/>
  <c r="GL861" i="1"/>
  <c r="GO861" i="1"/>
  <c r="GP861" i="1"/>
  <c r="GV861" i="1"/>
  <c r="HC861" i="1"/>
  <c r="GX861" i="1"/>
  <c r="C862" i="1"/>
  <c r="D862" i="1"/>
  <c r="AC862" i="1"/>
  <c r="CQ862" i="1" s="1"/>
  <c r="AE862" i="1"/>
  <c r="AF862" i="1"/>
  <c r="AG862" i="1"/>
  <c r="CU862" i="1"/>
  <c r="T862" i="1"/>
  <c r="AH862" i="1"/>
  <c r="CV862" i="1" s="1"/>
  <c r="U862" i="1" s="1"/>
  <c r="I1272" i="5" s="1"/>
  <c r="AB1272" i="5" s="1"/>
  <c r="AI862" i="1"/>
  <c r="CW862" i="1" s="1"/>
  <c r="V862" i="1" s="1"/>
  <c r="AJ862" i="1"/>
  <c r="CX862" i="1"/>
  <c r="W862" i="1"/>
  <c r="FR862" i="1"/>
  <c r="GL862" i="1"/>
  <c r="GO862" i="1"/>
  <c r="GP862" i="1"/>
  <c r="GV862" i="1"/>
  <c r="HC862" i="1"/>
  <c r="GX862" i="1" s="1"/>
  <c r="AC863" i="1"/>
  <c r="AE863" i="1"/>
  <c r="AF863" i="1"/>
  <c r="AG863" i="1"/>
  <c r="CU863" i="1"/>
  <c r="T863" i="1" s="1"/>
  <c r="AH863" i="1"/>
  <c r="CV863" i="1"/>
  <c r="U863" i="1"/>
  <c r="AI863" i="1"/>
  <c r="CW863" i="1" s="1"/>
  <c r="V863" i="1" s="1"/>
  <c r="AJ863" i="1"/>
  <c r="CX863" i="1" s="1"/>
  <c r="W863" i="1" s="1"/>
  <c r="FR863" i="1"/>
  <c r="GL863" i="1"/>
  <c r="GO863" i="1"/>
  <c r="GP863" i="1"/>
  <c r="GV863" i="1"/>
  <c r="HC863" i="1"/>
  <c r="GX863" i="1"/>
  <c r="CV864" i="1"/>
  <c r="U864" i="1" s="1"/>
  <c r="AC864" i="1"/>
  <c r="AE864" i="1"/>
  <c r="AF864" i="1"/>
  <c r="AG864" i="1"/>
  <c r="CU864" i="1"/>
  <c r="T864" i="1" s="1"/>
  <c r="AH864" i="1"/>
  <c r="AI864" i="1"/>
  <c r="AJ864" i="1"/>
  <c r="CX864" i="1" s="1"/>
  <c r="W864" i="1" s="1"/>
  <c r="CQ864" i="1"/>
  <c r="CW864" i="1"/>
  <c r="V864" i="1" s="1"/>
  <c r="FR864" i="1"/>
  <c r="GL864" i="1"/>
  <c r="GO864" i="1"/>
  <c r="GP864" i="1"/>
  <c r="GV864" i="1"/>
  <c r="HC864" i="1"/>
  <c r="GX864" i="1"/>
  <c r="C865" i="1"/>
  <c r="D865" i="1"/>
  <c r="AC865" i="1"/>
  <c r="CQ865" i="1" s="1"/>
  <c r="AE865" i="1"/>
  <c r="CR865" i="1"/>
  <c r="AF865" i="1"/>
  <c r="AG865" i="1"/>
  <c r="AH865" i="1"/>
  <c r="CV865" i="1" s="1"/>
  <c r="U865" i="1" s="1"/>
  <c r="I1285" i="5" s="1"/>
  <c r="AB1285" i="5" s="1"/>
  <c r="AI865" i="1"/>
  <c r="CW865" i="1" s="1"/>
  <c r="V865" i="1" s="1"/>
  <c r="AJ865" i="1"/>
  <c r="CX865" i="1"/>
  <c r="W865" i="1"/>
  <c r="CU865" i="1"/>
  <c r="T865" i="1" s="1"/>
  <c r="FR865" i="1"/>
  <c r="GL865" i="1"/>
  <c r="GO865" i="1"/>
  <c r="GP865" i="1"/>
  <c r="GV865" i="1"/>
  <c r="HC865" i="1" s="1"/>
  <c r="GX865" i="1" s="1"/>
  <c r="CV866" i="1"/>
  <c r="U866" i="1"/>
  <c r="AC866" i="1"/>
  <c r="CQ866" i="1" s="1"/>
  <c r="AE866" i="1"/>
  <c r="AD866" i="1" s="1"/>
  <c r="AF866" i="1"/>
  <c r="CT866" i="1"/>
  <c r="AG866" i="1"/>
  <c r="CU866" i="1" s="1"/>
  <c r="T866" i="1" s="1"/>
  <c r="AH866" i="1"/>
  <c r="AI866" i="1"/>
  <c r="CW866" i="1"/>
  <c r="V866" i="1"/>
  <c r="AJ866" i="1"/>
  <c r="CX866" i="1"/>
  <c r="W866" i="1" s="1"/>
  <c r="FR866" i="1"/>
  <c r="GL866" i="1"/>
  <c r="GO866" i="1"/>
  <c r="GP866" i="1"/>
  <c r="GV866" i="1"/>
  <c r="HC866" i="1"/>
  <c r="GX866" i="1"/>
  <c r="U867" i="1"/>
  <c r="AC867" i="1"/>
  <c r="CQ867" i="1" s="1"/>
  <c r="AE867" i="1"/>
  <c r="AD867" i="1" s="1"/>
  <c r="CR867" i="1"/>
  <c r="AF867" i="1"/>
  <c r="CT867" i="1" s="1"/>
  <c r="AG867" i="1"/>
  <c r="CU867" i="1"/>
  <c r="T867" i="1"/>
  <c r="AH867" i="1"/>
  <c r="CV867" i="1" s="1"/>
  <c r="AI867" i="1"/>
  <c r="CW867" i="1" s="1"/>
  <c r="V867" i="1" s="1"/>
  <c r="AJ867" i="1"/>
  <c r="CX867" i="1"/>
  <c r="W867" i="1"/>
  <c r="FR867" i="1"/>
  <c r="GL867" i="1"/>
  <c r="GO867" i="1"/>
  <c r="GP867" i="1"/>
  <c r="GV867" i="1"/>
  <c r="HC867" i="1"/>
  <c r="GX867" i="1"/>
  <c r="B869" i="1"/>
  <c r="B840" i="1" s="1"/>
  <c r="C869" i="1"/>
  <c r="C840" i="1"/>
  <c r="D869" i="1"/>
  <c r="D840" i="1"/>
  <c r="F869" i="1"/>
  <c r="F840" i="1" s="1"/>
  <c r="BX869" i="1"/>
  <c r="BX840" i="1"/>
  <c r="CK869" i="1"/>
  <c r="CK840" i="1"/>
  <c r="CL869" i="1"/>
  <c r="D898" i="1"/>
  <c r="E900" i="1"/>
  <c r="Z900" i="1"/>
  <c r="AA900" i="1"/>
  <c r="AM900" i="1"/>
  <c r="AN900" i="1"/>
  <c r="BD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CM900" i="1"/>
  <c r="CN900" i="1"/>
  <c r="CO900" i="1"/>
  <c r="CP900" i="1"/>
  <c r="CQ900" i="1"/>
  <c r="CR900" i="1"/>
  <c r="CS900" i="1"/>
  <c r="CT900" i="1"/>
  <c r="CU900" i="1"/>
  <c r="CV900" i="1"/>
  <c r="CW900" i="1"/>
  <c r="CX900" i="1"/>
  <c r="CY900" i="1"/>
  <c r="CZ900" i="1"/>
  <c r="DA900" i="1"/>
  <c r="DB900" i="1"/>
  <c r="DC900" i="1"/>
  <c r="DD900" i="1"/>
  <c r="DE900" i="1"/>
  <c r="DF900" i="1"/>
  <c r="DG900" i="1"/>
  <c r="DH900" i="1"/>
  <c r="DI900" i="1"/>
  <c r="DJ900" i="1"/>
  <c r="DK900" i="1"/>
  <c r="DL900" i="1"/>
  <c r="DM900" i="1"/>
  <c r="DN900" i="1"/>
  <c r="DO900" i="1"/>
  <c r="DP900" i="1"/>
  <c r="DQ900" i="1"/>
  <c r="DR900" i="1"/>
  <c r="DS900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EM900" i="1"/>
  <c r="EN900" i="1"/>
  <c r="EO900" i="1"/>
  <c r="EP900" i="1"/>
  <c r="EQ900" i="1"/>
  <c r="ER900" i="1"/>
  <c r="ES900" i="1"/>
  <c r="ET900" i="1"/>
  <c r="EU900" i="1"/>
  <c r="EV900" i="1"/>
  <c r="EW900" i="1"/>
  <c r="EX900" i="1"/>
  <c r="EY900" i="1"/>
  <c r="EZ900" i="1"/>
  <c r="FA900" i="1"/>
  <c r="FB900" i="1"/>
  <c r="FC900" i="1"/>
  <c r="FD900" i="1"/>
  <c r="FE900" i="1"/>
  <c r="FF900" i="1"/>
  <c r="FG900" i="1"/>
  <c r="FH900" i="1"/>
  <c r="FI900" i="1"/>
  <c r="FJ900" i="1"/>
  <c r="FK900" i="1"/>
  <c r="FL900" i="1"/>
  <c r="FM900" i="1"/>
  <c r="FN900" i="1"/>
  <c r="FO900" i="1"/>
  <c r="FP900" i="1"/>
  <c r="FQ900" i="1"/>
  <c r="FR900" i="1"/>
  <c r="FS900" i="1"/>
  <c r="FT900" i="1"/>
  <c r="FU900" i="1"/>
  <c r="FV900" i="1"/>
  <c r="FW900" i="1"/>
  <c r="FX900" i="1"/>
  <c r="FY900" i="1"/>
  <c r="FZ900" i="1"/>
  <c r="GA900" i="1"/>
  <c r="GB900" i="1"/>
  <c r="GC900" i="1"/>
  <c r="GD900" i="1"/>
  <c r="GE900" i="1"/>
  <c r="GF900" i="1"/>
  <c r="GG900" i="1"/>
  <c r="GH900" i="1"/>
  <c r="GI900" i="1"/>
  <c r="GJ900" i="1"/>
  <c r="GK900" i="1"/>
  <c r="GL900" i="1"/>
  <c r="GM900" i="1"/>
  <c r="GN900" i="1"/>
  <c r="GO900" i="1"/>
  <c r="GP900" i="1"/>
  <c r="GQ900" i="1"/>
  <c r="GR900" i="1"/>
  <c r="GS900" i="1"/>
  <c r="GT900" i="1"/>
  <c r="GU900" i="1"/>
  <c r="GV900" i="1"/>
  <c r="GW900" i="1"/>
  <c r="GX900" i="1"/>
  <c r="C902" i="1"/>
  <c r="D902" i="1"/>
  <c r="AC902" i="1"/>
  <c r="P902" i="1"/>
  <c r="AE902" i="1"/>
  <c r="CS902" i="1"/>
  <c r="AF902" i="1"/>
  <c r="CT902" i="1" s="1"/>
  <c r="AG902" i="1"/>
  <c r="CU902" i="1" s="1"/>
  <c r="T902" i="1" s="1"/>
  <c r="AG918" i="1" s="1"/>
  <c r="AH902" i="1"/>
  <c r="CV902" i="1"/>
  <c r="U902" i="1"/>
  <c r="I1299" i="5" s="1"/>
  <c r="AB1299" i="5" s="1"/>
  <c r="AI902" i="1"/>
  <c r="CW902" i="1"/>
  <c r="V902" i="1"/>
  <c r="AJ902" i="1"/>
  <c r="CX902" i="1" s="1"/>
  <c r="FR902" i="1"/>
  <c r="GL902" i="1"/>
  <c r="GO902" i="1"/>
  <c r="GP902" i="1"/>
  <c r="GV902" i="1"/>
  <c r="HC902" i="1"/>
  <c r="GX902" i="1"/>
  <c r="AC903" i="1"/>
  <c r="AE903" i="1"/>
  <c r="AF903" i="1"/>
  <c r="CT903" i="1"/>
  <c r="AG903" i="1"/>
  <c r="CU903" i="1"/>
  <c r="AH903" i="1"/>
  <c r="CV903" i="1" s="1"/>
  <c r="AI903" i="1"/>
  <c r="CW903" i="1" s="1"/>
  <c r="AJ903" i="1"/>
  <c r="CX903" i="1"/>
  <c r="FR903" i="1"/>
  <c r="GL903" i="1"/>
  <c r="GO903" i="1"/>
  <c r="GP903" i="1"/>
  <c r="GV903" i="1"/>
  <c r="HC903" i="1"/>
  <c r="GX903" i="1"/>
  <c r="D904" i="1"/>
  <c r="AC904" i="1"/>
  <c r="P904" i="1"/>
  <c r="AE904" i="1"/>
  <c r="AD904" i="1"/>
  <c r="AB904" i="1"/>
  <c r="AF904" i="1"/>
  <c r="CT904" i="1" s="1"/>
  <c r="AG904" i="1"/>
  <c r="AH904" i="1"/>
  <c r="CV904" i="1"/>
  <c r="U904" i="1"/>
  <c r="AI904" i="1"/>
  <c r="CW904" i="1" s="1"/>
  <c r="V904" i="1" s="1"/>
  <c r="AJ904" i="1"/>
  <c r="CX904" i="1"/>
  <c r="W904" i="1"/>
  <c r="CQ904" i="1"/>
  <c r="CS904" i="1"/>
  <c r="CU904" i="1"/>
  <c r="T904" i="1" s="1"/>
  <c r="FR904" i="1"/>
  <c r="GL904" i="1"/>
  <c r="BZ918" i="1" s="1"/>
  <c r="AQ918" i="1" s="1"/>
  <c r="GO904" i="1"/>
  <c r="GP904" i="1"/>
  <c r="GV904" i="1"/>
  <c r="HC904" i="1"/>
  <c r="GX904" i="1"/>
  <c r="D905" i="1"/>
  <c r="AC905" i="1"/>
  <c r="P905" i="1"/>
  <c r="AE905" i="1"/>
  <c r="AF905" i="1"/>
  <c r="AG905" i="1"/>
  <c r="CU905" i="1" s="1"/>
  <c r="T905" i="1" s="1"/>
  <c r="AH905" i="1"/>
  <c r="CV905" i="1"/>
  <c r="U905" i="1"/>
  <c r="I1312" i="5"/>
  <c r="AB1312" i="5" s="1"/>
  <c r="AI905" i="1"/>
  <c r="CW905" i="1" s="1"/>
  <c r="V905" i="1" s="1"/>
  <c r="AJ905" i="1"/>
  <c r="CT905" i="1"/>
  <c r="CX905" i="1"/>
  <c r="W905" i="1" s="1"/>
  <c r="FR905" i="1"/>
  <c r="GL905" i="1"/>
  <c r="GO905" i="1"/>
  <c r="GP905" i="1"/>
  <c r="GV905" i="1"/>
  <c r="HC905" i="1"/>
  <c r="GX905" i="1" s="1"/>
  <c r="C906" i="1"/>
  <c r="D906" i="1"/>
  <c r="AC906" i="1"/>
  <c r="P906" i="1"/>
  <c r="AE906" i="1"/>
  <c r="AF906" i="1"/>
  <c r="AG906" i="1"/>
  <c r="CU906" i="1" s="1"/>
  <c r="T906" i="1" s="1"/>
  <c r="AH906" i="1"/>
  <c r="CV906" i="1"/>
  <c r="U906" i="1" s="1"/>
  <c r="AI906" i="1"/>
  <c r="CW906" i="1"/>
  <c r="V906" i="1"/>
  <c r="AJ906" i="1"/>
  <c r="CX906" i="1"/>
  <c r="W906" i="1" s="1"/>
  <c r="FR906" i="1"/>
  <c r="GL906" i="1"/>
  <c r="GN906" i="1"/>
  <c r="GO906" i="1"/>
  <c r="GV906" i="1"/>
  <c r="HC906" i="1"/>
  <c r="GX906" i="1"/>
  <c r="C907" i="1"/>
  <c r="D907" i="1"/>
  <c r="AC907" i="1"/>
  <c r="P907" i="1"/>
  <c r="CQ907" i="1"/>
  <c r="AD907" i="1"/>
  <c r="AE907" i="1"/>
  <c r="AF907" i="1"/>
  <c r="CT907" i="1"/>
  <c r="AG907" i="1"/>
  <c r="AH907" i="1"/>
  <c r="CV907" i="1" s="1"/>
  <c r="U907" i="1" s="1"/>
  <c r="AI907" i="1"/>
  <c r="CW907" i="1" s="1"/>
  <c r="V907" i="1" s="1"/>
  <c r="AJ907" i="1"/>
  <c r="CX907" i="1"/>
  <c r="W907" i="1"/>
  <c r="CU907" i="1"/>
  <c r="T907" i="1" s="1"/>
  <c r="FR907" i="1"/>
  <c r="GL907" i="1"/>
  <c r="GN907" i="1"/>
  <c r="GO907" i="1"/>
  <c r="GV907" i="1"/>
  <c r="HC907" i="1" s="1"/>
  <c r="GX907" i="1" s="1"/>
  <c r="C908" i="1"/>
  <c r="D908" i="1"/>
  <c r="AC908" i="1"/>
  <c r="AE908" i="1"/>
  <c r="CS908" i="1" s="1"/>
  <c r="AF908" i="1"/>
  <c r="CT908" i="1"/>
  <c r="AG908" i="1"/>
  <c r="CU908" i="1"/>
  <c r="T908" i="1"/>
  <c r="AH908" i="1"/>
  <c r="CV908" i="1" s="1"/>
  <c r="U908" i="1" s="1"/>
  <c r="I1332" i="5" s="1"/>
  <c r="AB1332" i="5" s="1"/>
  <c r="AI908" i="1"/>
  <c r="CW908" i="1" s="1"/>
  <c r="AJ908" i="1"/>
  <c r="CX908" i="1"/>
  <c r="FR908" i="1"/>
  <c r="GL908" i="1"/>
  <c r="GO908" i="1"/>
  <c r="GP908" i="1"/>
  <c r="GV908" i="1"/>
  <c r="HC908" i="1"/>
  <c r="GX908" i="1"/>
  <c r="AC909" i="1"/>
  <c r="AE909" i="1"/>
  <c r="CS909" i="1" s="1"/>
  <c r="AF909" i="1"/>
  <c r="AG909" i="1"/>
  <c r="CU909" i="1"/>
  <c r="AH909" i="1"/>
  <c r="AI909" i="1"/>
  <c r="CW909" i="1" s="1"/>
  <c r="AJ909" i="1"/>
  <c r="CX909" i="1"/>
  <c r="CT909" i="1"/>
  <c r="CV909" i="1"/>
  <c r="FR909" i="1"/>
  <c r="GL909" i="1"/>
  <c r="GO909" i="1"/>
  <c r="GP909" i="1"/>
  <c r="GV909" i="1"/>
  <c r="HC909" i="1"/>
  <c r="GX909" i="1"/>
  <c r="C910" i="1"/>
  <c r="D910" i="1"/>
  <c r="AC910" i="1"/>
  <c r="AE910" i="1"/>
  <c r="AF910" i="1"/>
  <c r="CT910" i="1" s="1"/>
  <c r="AG910" i="1"/>
  <c r="CU910" i="1" s="1"/>
  <c r="T910" i="1" s="1"/>
  <c r="AH910" i="1"/>
  <c r="CV910" i="1"/>
  <c r="U910" i="1"/>
  <c r="I1346" i="5"/>
  <c r="AB1346" i="5" s="1"/>
  <c r="AI910" i="1"/>
  <c r="AJ910" i="1"/>
  <c r="CX910" i="1"/>
  <c r="W910" i="1"/>
  <c r="CQ910" i="1"/>
  <c r="CW910" i="1"/>
  <c r="V910" i="1"/>
  <c r="FR910" i="1"/>
  <c r="GL910" i="1"/>
  <c r="GO910" i="1"/>
  <c r="GP910" i="1"/>
  <c r="GV910" i="1"/>
  <c r="HC910" i="1"/>
  <c r="GX910" i="1"/>
  <c r="AC911" i="1"/>
  <c r="AE911" i="1"/>
  <c r="AF911" i="1"/>
  <c r="AG911" i="1"/>
  <c r="CU911" i="1"/>
  <c r="T911" i="1"/>
  <c r="AH911" i="1"/>
  <c r="CV911" i="1"/>
  <c r="U911" i="1" s="1"/>
  <c r="AI911" i="1"/>
  <c r="CW911" i="1"/>
  <c r="V911" i="1"/>
  <c r="AJ911" i="1"/>
  <c r="CX911" i="1" s="1"/>
  <c r="W911" i="1" s="1"/>
  <c r="CT911" i="1"/>
  <c r="FR911" i="1"/>
  <c r="GL911" i="1"/>
  <c r="GO911" i="1"/>
  <c r="GP911" i="1"/>
  <c r="GV911" i="1"/>
  <c r="HC911" i="1" s="1"/>
  <c r="GX911" i="1" s="1"/>
  <c r="AC912" i="1"/>
  <c r="CQ912" i="1"/>
  <c r="AE912" i="1"/>
  <c r="AF912" i="1"/>
  <c r="AG912" i="1"/>
  <c r="CU912" i="1"/>
  <c r="T912" i="1"/>
  <c r="AH912" i="1"/>
  <c r="AI912" i="1"/>
  <c r="CW912" i="1" s="1"/>
  <c r="V912" i="1" s="1"/>
  <c r="AJ912" i="1"/>
  <c r="CX912" i="1" s="1"/>
  <c r="W912" i="1" s="1"/>
  <c r="CT912" i="1"/>
  <c r="CV912" i="1"/>
  <c r="U912" i="1"/>
  <c r="FR912" i="1"/>
  <c r="GL912" i="1"/>
  <c r="GO912" i="1"/>
  <c r="GP912" i="1"/>
  <c r="GV912" i="1"/>
  <c r="HC912" i="1" s="1"/>
  <c r="GX912" i="1" s="1"/>
  <c r="CV913" i="1"/>
  <c r="U913" i="1"/>
  <c r="AC913" i="1"/>
  <c r="CQ913" i="1" s="1"/>
  <c r="AE913" i="1"/>
  <c r="AF913" i="1"/>
  <c r="AG913" i="1"/>
  <c r="CU913" i="1"/>
  <c r="T913" i="1"/>
  <c r="AH913" i="1"/>
  <c r="AI913" i="1"/>
  <c r="CW913" i="1"/>
  <c r="V913" i="1"/>
  <c r="AJ913" i="1"/>
  <c r="CX913" i="1"/>
  <c r="W913" i="1" s="1"/>
  <c r="FR913" i="1"/>
  <c r="GL913" i="1"/>
  <c r="GO913" i="1"/>
  <c r="GP913" i="1"/>
  <c r="GV913" i="1"/>
  <c r="HC913" i="1" s="1"/>
  <c r="GX913" i="1" s="1"/>
  <c r="C914" i="1"/>
  <c r="D914" i="1"/>
  <c r="AC914" i="1"/>
  <c r="AD914" i="1"/>
  <c r="AB914" i="1" s="1"/>
  <c r="AE914" i="1"/>
  <c r="AF914" i="1"/>
  <c r="CT914" i="1"/>
  <c r="AG914" i="1"/>
  <c r="CU914" i="1"/>
  <c r="T914" i="1"/>
  <c r="AH914" i="1"/>
  <c r="CV914" i="1" s="1"/>
  <c r="U914" i="1" s="1"/>
  <c r="I1359" i="5" s="1"/>
  <c r="AB1359" i="5" s="1"/>
  <c r="AI914" i="1"/>
  <c r="CW914" i="1"/>
  <c r="V914" i="1" s="1"/>
  <c r="AJ914" i="1"/>
  <c r="CX914" i="1"/>
  <c r="W914" i="1"/>
  <c r="FR914" i="1"/>
  <c r="FR915" i="1"/>
  <c r="FR916" i="1"/>
  <c r="GL914" i="1"/>
  <c r="GO914" i="1"/>
  <c r="GP914" i="1"/>
  <c r="GV914" i="1"/>
  <c r="HC914" i="1"/>
  <c r="GX914" i="1" s="1"/>
  <c r="AC915" i="1"/>
  <c r="AE915" i="1"/>
  <c r="AD915" i="1" s="1"/>
  <c r="AF915" i="1"/>
  <c r="AG915" i="1"/>
  <c r="CU915" i="1" s="1"/>
  <c r="T915" i="1" s="1"/>
  <c r="AH915" i="1"/>
  <c r="CV915" i="1" s="1"/>
  <c r="U915" i="1" s="1"/>
  <c r="AI915" i="1"/>
  <c r="CW915" i="1"/>
  <c r="V915" i="1"/>
  <c r="AJ915" i="1"/>
  <c r="CX915" i="1" s="1"/>
  <c r="W915" i="1" s="1"/>
  <c r="CR915" i="1"/>
  <c r="CT915" i="1"/>
  <c r="GL915" i="1"/>
  <c r="GO915" i="1"/>
  <c r="GP915" i="1"/>
  <c r="GV915" i="1"/>
  <c r="HC915" i="1"/>
  <c r="GX915" i="1" s="1"/>
  <c r="AC916" i="1"/>
  <c r="CQ916" i="1"/>
  <c r="AE916" i="1"/>
  <c r="AD916" i="1" s="1"/>
  <c r="AF916" i="1"/>
  <c r="CT916" i="1" s="1"/>
  <c r="AG916" i="1"/>
  <c r="AH916" i="1"/>
  <c r="CV916" i="1"/>
  <c r="U916" i="1"/>
  <c r="AI916" i="1"/>
  <c r="CW916" i="1" s="1"/>
  <c r="V916" i="1" s="1"/>
  <c r="AJ916" i="1"/>
  <c r="CX916" i="1"/>
  <c r="W916" i="1"/>
  <c r="CU916" i="1"/>
  <c r="T916" i="1" s="1"/>
  <c r="GL916" i="1"/>
  <c r="GO916" i="1"/>
  <c r="GP916" i="1"/>
  <c r="GV916" i="1"/>
  <c r="HC916" i="1"/>
  <c r="GX916" i="1" s="1"/>
  <c r="B918" i="1"/>
  <c r="B900" i="1"/>
  <c r="C918" i="1"/>
  <c r="C900" i="1"/>
  <c r="D918" i="1"/>
  <c r="D900" i="1" s="1"/>
  <c r="F918" i="1"/>
  <c r="F900" i="1"/>
  <c r="BX918" i="1"/>
  <c r="BX900" i="1"/>
  <c r="CK918" i="1"/>
  <c r="BB918" i="1" s="1"/>
  <c r="BB900" i="1" s="1"/>
  <c r="CL918" i="1"/>
  <c r="CL900" i="1"/>
  <c r="D947" i="1"/>
  <c r="E949" i="1"/>
  <c r="Z949" i="1"/>
  <c r="AA949" i="1"/>
  <c r="AM949" i="1"/>
  <c r="AN949" i="1"/>
  <c r="BD949" i="1"/>
  <c r="BE949" i="1"/>
  <c r="BF949" i="1"/>
  <c r="BG949" i="1"/>
  <c r="BH949" i="1"/>
  <c r="BI949" i="1"/>
  <c r="BJ949" i="1"/>
  <c r="BK949" i="1"/>
  <c r="BL949" i="1"/>
  <c r="BM949" i="1"/>
  <c r="BN949" i="1"/>
  <c r="BO949" i="1"/>
  <c r="BP949" i="1"/>
  <c r="BQ949" i="1"/>
  <c r="BR949" i="1"/>
  <c r="BS949" i="1"/>
  <c r="BT949" i="1"/>
  <c r="BU949" i="1"/>
  <c r="BV949" i="1"/>
  <c r="BW949" i="1"/>
  <c r="CM949" i="1"/>
  <c r="CN949" i="1"/>
  <c r="CO949" i="1"/>
  <c r="CP949" i="1"/>
  <c r="CQ949" i="1"/>
  <c r="CR949" i="1"/>
  <c r="CS949" i="1"/>
  <c r="CT949" i="1"/>
  <c r="CU949" i="1"/>
  <c r="CV949" i="1"/>
  <c r="CW949" i="1"/>
  <c r="CX949" i="1"/>
  <c r="CY949" i="1"/>
  <c r="CZ949" i="1"/>
  <c r="DA949" i="1"/>
  <c r="DB949" i="1"/>
  <c r="DC949" i="1"/>
  <c r="DD949" i="1"/>
  <c r="DE949" i="1"/>
  <c r="DF949" i="1"/>
  <c r="DG949" i="1"/>
  <c r="DH949" i="1"/>
  <c r="DI949" i="1"/>
  <c r="DJ949" i="1"/>
  <c r="DK949" i="1"/>
  <c r="DL949" i="1"/>
  <c r="DM949" i="1"/>
  <c r="DN949" i="1"/>
  <c r="DO949" i="1"/>
  <c r="DP949" i="1"/>
  <c r="DQ949" i="1"/>
  <c r="DR949" i="1"/>
  <c r="DS949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I949" i="1"/>
  <c r="EJ949" i="1"/>
  <c r="EK949" i="1"/>
  <c r="EL949" i="1"/>
  <c r="EM949" i="1"/>
  <c r="EN949" i="1"/>
  <c r="EO949" i="1"/>
  <c r="EP949" i="1"/>
  <c r="EQ949" i="1"/>
  <c r="ER949" i="1"/>
  <c r="ES949" i="1"/>
  <c r="ET949" i="1"/>
  <c r="EU949" i="1"/>
  <c r="EV949" i="1"/>
  <c r="EW949" i="1"/>
  <c r="EX949" i="1"/>
  <c r="EY949" i="1"/>
  <c r="EZ949" i="1"/>
  <c r="FA949" i="1"/>
  <c r="FB949" i="1"/>
  <c r="FC949" i="1"/>
  <c r="FD949" i="1"/>
  <c r="FE949" i="1"/>
  <c r="FF949" i="1"/>
  <c r="FG949" i="1"/>
  <c r="FH949" i="1"/>
  <c r="FI949" i="1"/>
  <c r="FJ949" i="1"/>
  <c r="FK949" i="1"/>
  <c r="FL949" i="1"/>
  <c r="FM949" i="1"/>
  <c r="FN949" i="1"/>
  <c r="FO949" i="1"/>
  <c r="FP949" i="1"/>
  <c r="FQ949" i="1"/>
  <c r="FR949" i="1"/>
  <c r="FS949" i="1"/>
  <c r="FT949" i="1"/>
  <c r="FU949" i="1"/>
  <c r="FV949" i="1"/>
  <c r="FW949" i="1"/>
  <c r="FX949" i="1"/>
  <c r="FY949" i="1"/>
  <c r="FZ949" i="1"/>
  <c r="GA949" i="1"/>
  <c r="GB949" i="1"/>
  <c r="GC949" i="1"/>
  <c r="GD949" i="1"/>
  <c r="GE949" i="1"/>
  <c r="GF949" i="1"/>
  <c r="GG949" i="1"/>
  <c r="GH949" i="1"/>
  <c r="GI949" i="1"/>
  <c r="GJ949" i="1"/>
  <c r="GK949" i="1"/>
  <c r="GL949" i="1"/>
  <c r="GM949" i="1"/>
  <c r="GN949" i="1"/>
  <c r="GO949" i="1"/>
  <c r="GP949" i="1"/>
  <c r="GQ949" i="1"/>
  <c r="GR949" i="1"/>
  <c r="GS949" i="1"/>
  <c r="GT949" i="1"/>
  <c r="GU949" i="1"/>
  <c r="GV949" i="1"/>
  <c r="GW949" i="1"/>
  <c r="GX949" i="1"/>
  <c r="C951" i="1"/>
  <c r="D951" i="1"/>
  <c r="AC951" i="1"/>
  <c r="P951" i="1"/>
  <c r="AE951" i="1"/>
  <c r="CS951" i="1" s="1"/>
  <c r="AF951" i="1"/>
  <c r="AG951" i="1"/>
  <c r="CU951" i="1"/>
  <c r="T951" i="1"/>
  <c r="AH951" i="1"/>
  <c r="CV951" i="1" s="1"/>
  <c r="U951" i="1" s="1"/>
  <c r="I1373" i="5" s="1"/>
  <c r="AB1373" i="5" s="1"/>
  <c r="AI951" i="1"/>
  <c r="CW951" i="1"/>
  <c r="AJ951" i="1"/>
  <c r="CT951" i="1"/>
  <c r="CX951" i="1"/>
  <c r="W951" i="1"/>
  <c r="FR951" i="1"/>
  <c r="GL951" i="1"/>
  <c r="GO951" i="1"/>
  <c r="GP951" i="1"/>
  <c r="GV951" i="1"/>
  <c r="HC951" i="1"/>
  <c r="GX951" i="1" s="1"/>
  <c r="AC952" i="1"/>
  <c r="AE952" i="1"/>
  <c r="CS952" i="1"/>
  <c r="AF952" i="1"/>
  <c r="AG952" i="1"/>
  <c r="CU952" i="1" s="1"/>
  <c r="T952" i="1" s="1"/>
  <c r="AH952" i="1"/>
  <c r="CV952" i="1"/>
  <c r="AI952" i="1"/>
  <c r="CW952" i="1"/>
  <c r="V952" i="1" s="1"/>
  <c r="AJ952" i="1"/>
  <c r="CX952" i="1" s="1"/>
  <c r="W952" i="1" s="1"/>
  <c r="CR952" i="1"/>
  <c r="FR952" i="1"/>
  <c r="GL952" i="1"/>
  <c r="GO952" i="1"/>
  <c r="GP952" i="1"/>
  <c r="GV952" i="1"/>
  <c r="HC952" i="1"/>
  <c r="GX952" i="1"/>
  <c r="C953" i="1"/>
  <c r="D953" i="1"/>
  <c r="AC953" i="1"/>
  <c r="P953" i="1"/>
  <c r="AE953" i="1"/>
  <c r="CR953" i="1"/>
  <c r="AF953" i="1"/>
  <c r="AG953" i="1"/>
  <c r="CU953" i="1"/>
  <c r="T953" i="1"/>
  <c r="AH953" i="1"/>
  <c r="CV953" i="1"/>
  <c r="U953" i="1" s="1"/>
  <c r="I1390" i="5" s="1"/>
  <c r="AB1390" i="5" s="1"/>
  <c r="AI953" i="1"/>
  <c r="CW953" i="1"/>
  <c r="V953" i="1"/>
  <c r="AJ953" i="1"/>
  <c r="CX953" i="1" s="1"/>
  <c r="W953" i="1" s="1"/>
  <c r="CT953" i="1"/>
  <c r="FR953" i="1"/>
  <c r="GL953" i="1"/>
  <c r="GO953" i="1"/>
  <c r="GP953" i="1"/>
  <c r="GV953" i="1"/>
  <c r="HC953" i="1"/>
  <c r="GX953" i="1"/>
  <c r="CV954" i="1"/>
  <c r="U954" i="1" s="1"/>
  <c r="AC954" i="1"/>
  <c r="AE954" i="1"/>
  <c r="CR954" i="1" s="1"/>
  <c r="AF954" i="1"/>
  <c r="CT954" i="1"/>
  <c r="AG954" i="1"/>
  <c r="CU954" i="1" s="1"/>
  <c r="T954" i="1" s="1"/>
  <c r="AH954" i="1"/>
  <c r="AI954" i="1"/>
  <c r="CW954" i="1" s="1"/>
  <c r="V954" i="1" s="1"/>
  <c r="AJ954" i="1"/>
  <c r="CX954" i="1" s="1"/>
  <c r="W954" i="1" s="1"/>
  <c r="FR954" i="1"/>
  <c r="GL954" i="1"/>
  <c r="GO954" i="1"/>
  <c r="GP954" i="1"/>
  <c r="GV954" i="1"/>
  <c r="HC954" i="1"/>
  <c r="GX954" i="1"/>
  <c r="AC955" i="1"/>
  <c r="AE955" i="1"/>
  <c r="AD955" i="1"/>
  <c r="AF955" i="1"/>
  <c r="AB955" i="1" s="1"/>
  <c r="AG955" i="1"/>
  <c r="CU955" i="1" s="1"/>
  <c r="T955" i="1" s="1"/>
  <c r="AH955" i="1"/>
  <c r="CV955" i="1"/>
  <c r="U955" i="1"/>
  <c r="AI955" i="1"/>
  <c r="CW955" i="1" s="1"/>
  <c r="V955" i="1" s="1"/>
  <c r="AJ955" i="1"/>
  <c r="CR955" i="1"/>
  <c r="CS955" i="1"/>
  <c r="CX955" i="1"/>
  <c r="W955" i="1" s="1"/>
  <c r="FR955" i="1"/>
  <c r="GL955" i="1"/>
  <c r="GO955" i="1"/>
  <c r="GP955" i="1"/>
  <c r="GV955" i="1"/>
  <c r="HC955" i="1" s="1"/>
  <c r="GX955" i="1" s="1"/>
  <c r="AC956" i="1"/>
  <c r="AE956" i="1"/>
  <c r="AD956" i="1"/>
  <c r="AB956" i="1" s="1"/>
  <c r="AF956" i="1"/>
  <c r="AG956" i="1"/>
  <c r="CU956" i="1" s="1"/>
  <c r="T956" i="1" s="1"/>
  <c r="AH956" i="1"/>
  <c r="CV956" i="1"/>
  <c r="U956" i="1" s="1"/>
  <c r="AI956" i="1"/>
  <c r="AJ956" i="1"/>
  <c r="CX956" i="1"/>
  <c r="W956" i="1"/>
  <c r="CQ956" i="1"/>
  <c r="CW956" i="1"/>
  <c r="V956" i="1" s="1"/>
  <c r="FR956" i="1"/>
  <c r="GL956" i="1"/>
  <c r="GO956" i="1"/>
  <c r="GP956" i="1"/>
  <c r="CD969" i="1" s="1"/>
  <c r="GV956" i="1"/>
  <c r="HC956" i="1" s="1"/>
  <c r="GX956" i="1" s="1"/>
  <c r="AC957" i="1"/>
  <c r="AE957" i="1"/>
  <c r="AD957" i="1"/>
  <c r="AB957" i="1"/>
  <c r="AF957" i="1"/>
  <c r="AG957" i="1"/>
  <c r="CU957" i="1"/>
  <c r="T957" i="1"/>
  <c r="AH957" i="1"/>
  <c r="AI957" i="1"/>
  <c r="CW957" i="1" s="1"/>
  <c r="V957" i="1" s="1"/>
  <c r="AJ957" i="1"/>
  <c r="CX957" i="1" s="1"/>
  <c r="W957" i="1" s="1"/>
  <c r="CT957" i="1"/>
  <c r="CV957" i="1"/>
  <c r="U957" i="1"/>
  <c r="FR957" i="1"/>
  <c r="GL957" i="1"/>
  <c r="GO957" i="1"/>
  <c r="GP957" i="1"/>
  <c r="GV957" i="1"/>
  <c r="HC957" i="1" s="1"/>
  <c r="GX957" i="1" s="1"/>
  <c r="AC958" i="1"/>
  <c r="AB958" i="1" s="1"/>
  <c r="AE958" i="1"/>
  <c r="CS958" i="1" s="1"/>
  <c r="AD958" i="1"/>
  <c r="AF958" i="1"/>
  <c r="AG958" i="1"/>
  <c r="CU958" i="1"/>
  <c r="T958" i="1"/>
  <c r="AH958" i="1"/>
  <c r="CV958" i="1" s="1"/>
  <c r="U958" i="1" s="1"/>
  <c r="AI958" i="1"/>
  <c r="CW958" i="1"/>
  <c r="V958" i="1" s="1"/>
  <c r="AJ958" i="1"/>
  <c r="CX958" i="1" s="1"/>
  <c r="W958" i="1" s="1"/>
  <c r="FR958" i="1"/>
  <c r="BY969" i="1" s="1"/>
  <c r="GL958" i="1"/>
  <c r="GO958" i="1"/>
  <c r="GP958" i="1"/>
  <c r="GP959" i="1"/>
  <c r="GP960" i="1"/>
  <c r="GP961" i="1"/>
  <c r="GP962" i="1"/>
  <c r="GP963" i="1"/>
  <c r="GP964" i="1"/>
  <c r="GP965" i="1"/>
  <c r="GP966" i="1"/>
  <c r="GP967" i="1"/>
  <c r="GV958" i="1"/>
  <c r="HC958" i="1" s="1"/>
  <c r="GX958" i="1" s="1"/>
  <c r="AC959" i="1"/>
  <c r="CQ959" i="1" s="1"/>
  <c r="AE959" i="1"/>
  <c r="AF959" i="1"/>
  <c r="CT959" i="1"/>
  <c r="AG959" i="1"/>
  <c r="CU959" i="1" s="1"/>
  <c r="T959" i="1" s="1"/>
  <c r="AG969" i="1" s="1"/>
  <c r="AH959" i="1"/>
  <c r="CV959" i="1" s="1"/>
  <c r="U959" i="1" s="1"/>
  <c r="AI959" i="1"/>
  <c r="CW959" i="1"/>
  <c r="V959" i="1"/>
  <c r="AJ959" i="1"/>
  <c r="CX959" i="1"/>
  <c r="W959" i="1"/>
  <c r="FR959" i="1"/>
  <c r="GL959" i="1"/>
  <c r="GO959" i="1"/>
  <c r="GV959" i="1"/>
  <c r="HC959" i="1"/>
  <c r="GX959" i="1"/>
  <c r="AC960" i="1"/>
  <c r="AD960" i="1"/>
  <c r="AE960" i="1"/>
  <c r="CS960" i="1"/>
  <c r="AF960" i="1"/>
  <c r="CT960" i="1"/>
  <c r="AG960" i="1"/>
  <c r="CU960" i="1" s="1"/>
  <c r="T960" i="1" s="1"/>
  <c r="AH960" i="1"/>
  <c r="CV960" i="1"/>
  <c r="U960" i="1" s="1"/>
  <c r="AI960" i="1"/>
  <c r="CW960" i="1" s="1"/>
  <c r="V960" i="1" s="1"/>
  <c r="AJ960" i="1"/>
  <c r="CR960" i="1"/>
  <c r="CX960" i="1"/>
  <c r="W960" i="1" s="1"/>
  <c r="FR960" i="1"/>
  <c r="GL960" i="1"/>
  <c r="GO960" i="1"/>
  <c r="GV960" i="1"/>
  <c r="HC960" i="1"/>
  <c r="GX960" i="1" s="1"/>
  <c r="C961" i="1"/>
  <c r="D961" i="1"/>
  <c r="AC961" i="1"/>
  <c r="P961" i="1"/>
  <c r="AE961" i="1"/>
  <c r="AD961" i="1" s="1"/>
  <c r="AF961" i="1"/>
  <c r="AG961" i="1"/>
  <c r="CU961" i="1"/>
  <c r="T961" i="1"/>
  <c r="AH961" i="1"/>
  <c r="CV961" i="1" s="1"/>
  <c r="U961" i="1" s="1"/>
  <c r="I1400" i="5" s="1"/>
  <c r="AB1400" i="5" s="1"/>
  <c r="AI961" i="1"/>
  <c r="CW961" i="1" s="1"/>
  <c r="V961" i="1" s="1"/>
  <c r="AJ961" i="1"/>
  <c r="CX961" i="1" s="1"/>
  <c r="W961" i="1" s="1"/>
  <c r="CQ961" i="1"/>
  <c r="FR961" i="1"/>
  <c r="GL961" i="1"/>
  <c r="GO961" i="1"/>
  <c r="GV961" i="1"/>
  <c r="HC961" i="1"/>
  <c r="GX961" i="1"/>
  <c r="C962" i="1"/>
  <c r="D962" i="1"/>
  <c r="CX575" i="3"/>
  <c r="AC962" i="1"/>
  <c r="P962" i="1"/>
  <c r="AD962" i="1"/>
  <c r="AE962" i="1"/>
  <c r="CR962" i="1" s="1"/>
  <c r="AF962" i="1"/>
  <c r="AG962" i="1"/>
  <c r="CU962" i="1" s="1"/>
  <c r="T962" i="1" s="1"/>
  <c r="AH962" i="1"/>
  <c r="CV962" i="1" s="1"/>
  <c r="U962" i="1" s="1"/>
  <c r="I1407" i="5" s="1"/>
  <c r="AB1407" i="5" s="1"/>
  <c r="AI962" i="1"/>
  <c r="CW962" i="1" s="1"/>
  <c r="V962" i="1" s="1"/>
  <c r="AJ962" i="1"/>
  <c r="CX962" i="1"/>
  <c r="W962" i="1" s="1"/>
  <c r="CT962" i="1"/>
  <c r="FR962" i="1"/>
  <c r="FR963" i="1"/>
  <c r="FR964" i="1"/>
  <c r="FR965" i="1"/>
  <c r="FR966" i="1"/>
  <c r="FR967" i="1"/>
  <c r="GL962" i="1"/>
  <c r="GO962" i="1"/>
  <c r="GO963" i="1"/>
  <c r="GO964" i="1"/>
  <c r="GO965" i="1"/>
  <c r="GO966" i="1"/>
  <c r="GO967" i="1"/>
  <c r="GV962" i="1"/>
  <c r="HC962" i="1"/>
  <c r="GX962" i="1" s="1"/>
  <c r="C963" i="1"/>
  <c r="D963" i="1"/>
  <c r="AC963" i="1"/>
  <c r="P963" i="1" s="1"/>
  <c r="AE963" i="1"/>
  <c r="AF963" i="1"/>
  <c r="CT963" i="1" s="1"/>
  <c r="AG963" i="1"/>
  <c r="CU963" i="1" s="1"/>
  <c r="T963" i="1" s="1"/>
  <c r="AH963" i="1"/>
  <c r="CV963" i="1"/>
  <c r="U963" i="1" s="1"/>
  <c r="I1417" i="5" s="1"/>
  <c r="AB1417" i="5" s="1"/>
  <c r="AI963" i="1"/>
  <c r="CW963" i="1"/>
  <c r="V963" i="1" s="1"/>
  <c r="AJ963" i="1"/>
  <c r="CX963" i="1"/>
  <c r="W963" i="1" s="1"/>
  <c r="GL963" i="1"/>
  <c r="GV963" i="1"/>
  <c r="HC963" i="1" s="1"/>
  <c r="GX963" i="1" s="1"/>
  <c r="C964" i="1"/>
  <c r="D964" i="1"/>
  <c r="AC964" i="1"/>
  <c r="CQ964" i="1" s="1"/>
  <c r="AE964" i="1"/>
  <c r="AF964" i="1"/>
  <c r="AG964" i="1"/>
  <c r="CU964" i="1"/>
  <c r="T964" i="1"/>
  <c r="AH964" i="1"/>
  <c r="CV964" i="1" s="1"/>
  <c r="U964" i="1" s="1"/>
  <c r="I1429" i="5" s="1"/>
  <c r="AB1429" i="5" s="1"/>
  <c r="AI964" i="1"/>
  <c r="CW964" i="1" s="1"/>
  <c r="V964" i="1" s="1"/>
  <c r="AJ964" i="1"/>
  <c r="CX964" i="1"/>
  <c r="W964" i="1" s="1"/>
  <c r="CR964" i="1"/>
  <c r="GL964" i="1"/>
  <c r="GV964" i="1"/>
  <c r="HC964" i="1" s="1"/>
  <c r="GX964" i="1"/>
  <c r="AC965" i="1"/>
  <c r="CQ965" i="1" s="1"/>
  <c r="AE965" i="1"/>
  <c r="CR965" i="1" s="1"/>
  <c r="AF965" i="1"/>
  <c r="AG965" i="1"/>
  <c r="CU965" i="1"/>
  <c r="T965" i="1"/>
  <c r="AH965" i="1"/>
  <c r="CV965" i="1" s="1"/>
  <c r="U965" i="1" s="1"/>
  <c r="AI965" i="1"/>
  <c r="CW965" i="1"/>
  <c r="V965" i="1" s="1"/>
  <c r="AJ965" i="1"/>
  <c r="CX965" i="1" s="1"/>
  <c r="W965" i="1"/>
  <c r="GL965" i="1"/>
  <c r="GV965" i="1"/>
  <c r="HC965" i="1"/>
  <c r="GX965" i="1" s="1"/>
  <c r="C966" i="1"/>
  <c r="D966" i="1"/>
  <c r="AC966" i="1"/>
  <c r="P966" i="1" s="1"/>
  <c r="CP966" i="1" s="1"/>
  <c r="O966" i="1" s="1"/>
  <c r="AD966" i="1"/>
  <c r="AE966" i="1"/>
  <c r="AF966" i="1"/>
  <c r="AG966" i="1"/>
  <c r="CU966" i="1" s="1"/>
  <c r="T966" i="1" s="1"/>
  <c r="AH966" i="1"/>
  <c r="CV966" i="1" s="1"/>
  <c r="U966" i="1" s="1"/>
  <c r="I1440" i="5" s="1"/>
  <c r="AB1440" i="5" s="1"/>
  <c r="AI966" i="1"/>
  <c r="CW966" i="1" s="1"/>
  <c r="V966" i="1" s="1"/>
  <c r="AJ966" i="1"/>
  <c r="CX966" i="1"/>
  <c r="W966" i="1" s="1"/>
  <c r="CT966" i="1"/>
  <c r="GL966" i="1"/>
  <c r="GV966" i="1"/>
  <c r="HC966" i="1" s="1"/>
  <c r="GX966" i="1" s="1"/>
  <c r="AC967" i="1"/>
  <c r="CQ967" i="1" s="1"/>
  <c r="AE967" i="1"/>
  <c r="AD967" i="1" s="1"/>
  <c r="AF967" i="1"/>
  <c r="CT967" i="1"/>
  <c r="AG967" i="1"/>
  <c r="CU967" i="1"/>
  <c r="T967" i="1" s="1"/>
  <c r="AH967" i="1"/>
  <c r="CV967" i="1" s="1"/>
  <c r="U967" i="1"/>
  <c r="AI967" i="1"/>
  <c r="CW967" i="1" s="1"/>
  <c r="V967" i="1" s="1"/>
  <c r="AJ967" i="1"/>
  <c r="CX967" i="1" s="1"/>
  <c r="W967" i="1"/>
  <c r="GL967" i="1"/>
  <c r="GV967" i="1"/>
  <c r="HC967" i="1" s="1"/>
  <c r="GX967" i="1" s="1"/>
  <c r="B969" i="1"/>
  <c r="B949" i="1"/>
  <c r="C969" i="1"/>
  <c r="C949" i="1"/>
  <c r="D969" i="1"/>
  <c r="D949" i="1" s="1"/>
  <c r="F969" i="1"/>
  <c r="F949" i="1"/>
  <c r="BX969" i="1"/>
  <c r="AO969" i="1"/>
  <c r="CK969" i="1"/>
  <c r="CK949" i="1" s="1"/>
  <c r="CL969" i="1"/>
  <c r="CL949" i="1"/>
  <c r="D998" i="1"/>
  <c r="E1000" i="1"/>
  <c r="Z1000" i="1"/>
  <c r="AA1000" i="1"/>
  <c r="AM1000" i="1"/>
  <c r="AN1000" i="1"/>
  <c r="BD1000" i="1"/>
  <c r="BE1000" i="1"/>
  <c r="BF1000" i="1"/>
  <c r="BG1000" i="1"/>
  <c r="BH1000" i="1"/>
  <c r="BI1000" i="1"/>
  <c r="BJ1000" i="1"/>
  <c r="BK1000" i="1"/>
  <c r="BL1000" i="1"/>
  <c r="BM1000" i="1"/>
  <c r="BN1000" i="1"/>
  <c r="BO1000" i="1"/>
  <c r="BP1000" i="1"/>
  <c r="BQ1000" i="1"/>
  <c r="BR1000" i="1"/>
  <c r="BS1000" i="1"/>
  <c r="BT1000" i="1"/>
  <c r="BU1000" i="1"/>
  <c r="BV1000" i="1"/>
  <c r="BW1000" i="1"/>
  <c r="CM1000" i="1"/>
  <c r="CN1000" i="1"/>
  <c r="CO1000" i="1"/>
  <c r="CP1000" i="1"/>
  <c r="CQ1000" i="1"/>
  <c r="CR1000" i="1"/>
  <c r="CS1000" i="1"/>
  <c r="CT1000" i="1"/>
  <c r="CU1000" i="1"/>
  <c r="CV1000" i="1"/>
  <c r="CW1000" i="1"/>
  <c r="CX1000" i="1"/>
  <c r="CY1000" i="1"/>
  <c r="CZ1000" i="1"/>
  <c r="DA1000" i="1"/>
  <c r="DB1000" i="1"/>
  <c r="DC1000" i="1"/>
  <c r="DD1000" i="1"/>
  <c r="DE1000" i="1"/>
  <c r="DF1000" i="1"/>
  <c r="DG1000" i="1"/>
  <c r="DH1000" i="1"/>
  <c r="DI1000" i="1"/>
  <c r="DJ1000" i="1"/>
  <c r="DK1000" i="1"/>
  <c r="DL1000" i="1"/>
  <c r="DM1000" i="1"/>
  <c r="DN1000" i="1"/>
  <c r="DO1000" i="1"/>
  <c r="DP1000" i="1"/>
  <c r="DQ1000" i="1"/>
  <c r="DR1000" i="1"/>
  <c r="DS1000" i="1"/>
  <c r="DT1000" i="1"/>
  <c r="DU1000" i="1"/>
  <c r="DV1000" i="1"/>
  <c r="DW1000" i="1"/>
  <c r="DX1000" i="1"/>
  <c r="DY1000" i="1"/>
  <c r="DZ1000" i="1"/>
  <c r="EA1000" i="1"/>
  <c r="EB1000" i="1"/>
  <c r="EC1000" i="1"/>
  <c r="ED1000" i="1"/>
  <c r="EE1000" i="1"/>
  <c r="EF1000" i="1"/>
  <c r="EG1000" i="1"/>
  <c r="EH1000" i="1"/>
  <c r="EI1000" i="1"/>
  <c r="EJ1000" i="1"/>
  <c r="EK1000" i="1"/>
  <c r="EL1000" i="1"/>
  <c r="EM1000" i="1"/>
  <c r="EN1000" i="1"/>
  <c r="EO1000" i="1"/>
  <c r="EP1000" i="1"/>
  <c r="EQ1000" i="1"/>
  <c r="ER1000" i="1"/>
  <c r="ES1000" i="1"/>
  <c r="ET1000" i="1"/>
  <c r="EU1000" i="1"/>
  <c r="EV1000" i="1"/>
  <c r="EW1000" i="1"/>
  <c r="EX1000" i="1"/>
  <c r="EY1000" i="1"/>
  <c r="EZ1000" i="1"/>
  <c r="FA1000" i="1"/>
  <c r="FB1000" i="1"/>
  <c r="FC1000" i="1"/>
  <c r="FD1000" i="1"/>
  <c r="FE1000" i="1"/>
  <c r="FF1000" i="1"/>
  <c r="FG1000" i="1"/>
  <c r="FH1000" i="1"/>
  <c r="FI1000" i="1"/>
  <c r="FJ1000" i="1"/>
  <c r="FK1000" i="1"/>
  <c r="FL1000" i="1"/>
  <c r="FM1000" i="1"/>
  <c r="FN1000" i="1"/>
  <c r="FO1000" i="1"/>
  <c r="FP1000" i="1"/>
  <c r="FQ1000" i="1"/>
  <c r="FR1000" i="1"/>
  <c r="FS1000" i="1"/>
  <c r="FT1000" i="1"/>
  <c r="FU1000" i="1"/>
  <c r="FV1000" i="1"/>
  <c r="FW1000" i="1"/>
  <c r="FX1000" i="1"/>
  <c r="FY1000" i="1"/>
  <c r="FZ1000" i="1"/>
  <c r="GA1000" i="1"/>
  <c r="GB1000" i="1"/>
  <c r="GC1000" i="1"/>
  <c r="GD1000" i="1"/>
  <c r="GE1000" i="1"/>
  <c r="GF1000" i="1"/>
  <c r="GG1000" i="1"/>
  <c r="GH1000" i="1"/>
  <c r="GI1000" i="1"/>
  <c r="GJ1000" i="1"/>
  <c r="GK1000" i="1"/>
  <c r="GL1000" i="1"/>
  <c r="GM1000" i="1"/>
  <c r="GN1000" i="1"/>
  <c r="GO1000" i="1"/>
  <c r="GP1000" i="1"/>
  <c r="GQ1000" i="1"/>
  <c r="GR1000" i="1"/>
  <c r="GS1000" i="1"/>
  <c r="GT1000" i="1"/>
  <c r="GU1000" i="1"/>
  <c r="GV1000" i="1"/>
  <c r="GW1000" i="1"/>
  <c r="GX1000" i="1"/>
  <c r="C1002" i="1"/>
  <c r="D1002" i="1"/>
  <c r="AC1002" i="1"/>
  <c r="AE1002" i="1"/>
  <c r="CS1002" i="1" s="1"/>
  <c r="AF1002" i="1"/>
  <c r="AG1002" i="1"/>
  <c r="CU1002" i="1"/>
  <c r="T1002" i="1"/>
  <c r="AH1002" i="1"/>
  <c r="CV1002" i="1" s="1"/>
  <c r="U1002" i="1" s="1"/>
  <c r="AI1002" i="1"/>
  <c r="CW1002" i="1"/>
  <c r="V1002" i="1"/>
  <c r="AJ1002" i="1"/>
  <c r="CX1002" i="1" s="1"/>
  <c r="W1002" i="1" s="1"/>
  <c r="FR1002" i="1"/>
  <c r="GL1002" i="1"/>
  <c r="GO1002" i="1"/>
  <c r="GO1003" i="1"/>
  <c r="GO1004" i="1"/>
  <c r="GO1005" i="1"/>
  <c r="GO1006" i="1"/>
  <c r="GO1007" i="1"/>
  <c r="GO1008" i="1"/>
  <c r="GO1009" i="1"/>
  <c r="GO1010" i="1"/>
  <c r="GO1011" i="1"/>
  <c r="CC1021" i="1" s="1"/>
  <c r="GO1012" i="1"/>
  <c r="GO1013" i="1"/>
  <c r="GO1014" i="1"/>
  <c r="GO1015" i="1"/>
  <c r="GO1016" i="1"/>
  <c r="GO1017" i="1"/>
  <c r="GO1018" i="1"/>
  <c r="GO1019" i="1"/>
  <c r="GP1002" i="1"/>
  <c r="GV1002" i="1"/>
  <c r="HC1002" i="1" s="1"/>
  <c r="GX1002" i="1" s="1"/>
  <c r="AC1003" i="1"/>
  <c r="AE1003" i="1"/>
  <c r="AF1003" i="1"/>
  <c r="CT1003" i="1" s="1"/>
  <c r="AG1003" i="1"/>
  <c r="CU1003" i="1" s="1"/>
  <c r="T1003" i="1" s="1"/>
  <c r="AH1003" i="1"/>
  <c r="CV1003" i="1" s="1"/>
  <c r="U1003" i="1"/>
  <c r="AI1003" i="1"/>
  <c r="CW1003" i="1" s="1"/>
  <c r="V1003" i="1" s="1"/>
  <c r="AJ1003" i="1"/>
  <c r="CX1003" i="1" s="1"/>
  <c r="W1003" i="1" s="1"/>
  <c r="FR1003" i="1"/>
  <c r="GL1003" i="1"/>
  <c r="BZ1021" i="1" s="1"/>
  <c r="GP1003" i="1"/>
  <c r="GV1003" i="1"/>
  <c r="HC1003" i="1"/>
  <c r="GX1003" i="1"/>
  <c r="C1004" i="1"/>
  <c r="D1004" i="1"/>
  <c r="AC1004" i="1"/>
  <c r="AE1004" i="1"/>
  <c r="CS1004" i="1"/>
  <c r="AF1004" i="1"/>
  <c r="CT1004" i="1" s="1"/>
  <c r="AG1004" i="1"/>
  <c r="CU1004" i="1" s="1"/>
  <c r="T1004" i="1" s="1"/>
  <c r="AH1004" i="1"/>
  <c r="CV1004" i="1" s="1"/>
  <c r="U1004" i="1" s="1"/>
  <c r="I1470" i="5" s="1"/>
  <c r="AB1470" i="5" s="1"/>
  <c r="AI1004" i="1"/>
  <c r="CW1004" i="1"/>
  <c r="V1004" i="1" s="1"/>
  <c r="AJ1004" i="1"/>
  <c r="CX1004" i="1" s="1"/>
  <c r="CQ1004" i="1"/>
  <c r="CR1004" i="1"/>
  <c r="W1004" i="1"/>
  <c r="FR1004" i="1"/>
  <c r="GL1004" i="1"/>
  <c r="GP1004" i="1"/>
  <c r="GV1004" i="1"/>
  <c r="HC1004" i="1"/>
  <c r="GX1004" i="1"/>
  <c r="AC1005" i="1"/>
  <c r="CQ1005" i="1"/>
  <c r="AE1005" i="1"/>
  <c r="CR1005" i="1" s="1"/>
  <c r="AF1005" i="1"/>
  <c r="AG1005" i="1"/>
  <c r="CU1005" i="1"/>
  <c r="T1005" i="1" s="1"/>
  <c r="AH1005" i="1"/>
  <c r="CV1005" i="1" s="1"/>
  <c r="U1005" i="1" s="1"/>
  <c r="AI1005" i="1"/>
  <c r="AJ1005" i="1"/>
  <c r="CX1005" i="1" s="1"/>
  <c r="W1005" i="1" s="1"/>
  <c r="CW1005" i="1"/>
  <c r="V1005" i="1"/>
  <c r="FR1005" i="1"/>
  <c r="BY1021" i="1"/>
  <c r="AP1021" i="1" s="1"/>
  <c r="GL1005" i="1"/>
  <c r="GP1005" i="1"/>
  <c r="GV1005" i="1"/>
  <c r="HC1005" i="1"/>
  <c r="GX1005" i="1" s="1"/>
  <c r="C1006" i="1"/>
  <c r="D1006" i="1"/>
  <c r="AC1006" i="1"/>
  <c r="CQ1006" i="1" s="1"/>
  <c r="AD1006" i="1"/>
  <c r="AE1006" i="1"/>
  <c r="CR1006" i="1" s="1"/>
  <c r="AF1006" i="1"/>
  <c r="AB1006" i="1" s="1"/>
  <c r="AG1006" i="1"/>
  <c r="CU1006" i="1" s="1"/>
  <c r="AH1006" i="1"/>
  <c r="CV1006" i="1"/>
  <c r="U1006" i="1" s="1"/>
  <c r="I1482" i="5" s="1"/>
  <c r="AB1482" i="5" s="1"/>
  <c r="AI1006" i="1"/>
  <c r="CW1006" i="1" s="1"/>
  <c r="V1006" i="1"/>
  <c r="AJ1006" i="1"/>
  <c r="CX1006" i="1" s="1"/>
  <c r="W1006" i="1" s="1"/>
  <c r="CT1006" i="1"/>
  <c r="T1006" i="1"/>
  <c r="FR1006" i="1"/>
  <c r="FR1007" i="1"/>
  <c r="FR1008" i="1"/>
  <c r="FR1009" i="1"/>
  <c r="FR1010" i="1"/>
  <c r="FR1011" i="1"/>
  <c r="FR1012" i="1"/>
  <c r="FR1013" i="1"/>
  <c r="FR1014" i="1"/>
  <c r="FR1015" i="1"/>
  <c r="FR1016" i="1"/>
  <c r="FR1017" i="1"/>
  <c r="FR1018" i="1"/>
  <c r="FR1019" i="1"/>
  <c r="GL1006" i="1"/>
  <c r="GP1006" i="1"/>
  <c r="GP1007" i="1"/>
  <c r="GP1008" i="1"/>
  <c r="GP1009" i="1"/>
  <c r="GP1010" i="1"/>
  <c r="GP1011" i="1"/>
  <c r="GP1012" i="1"/>
  <c r="GP1013" i="1"/>
  <c r="GP1014" i="1"/>
  <c r="GP1015" i="1"/>
  <c r="GP1016" i="1"/>
  <c r="GP1017" i="1"/>
  <c r="GP1018" i="1"/>
  <c r="GP1019" i="1"/>
  <c r="GV1006" i="1"/>
  <c r="HC1006" i="1"/>
  <c r="GX1006" i="1"/>
  <c r="AC1007" i="1"/>
  <c r="CQ1007" i="1" s="1"/>
  <c r="AE1007" i="1"/>
  <c r="AD1007" i="1" s="1"/>
  <c r="AF1007" i="1"/>
  <c r="AG1007" i="1"/>
  <c r="CU1007" i="1"/>
  <c r="T1007" i="1" s="1"/>
  <c r="AH1007" i="1"/>
  <c r="AI1007" i="1"/>
  <c r="CW1007" i="1" s="1"/>
  <c r="V1007" i="1" s="1"/>
  <c r="AJ1007" i="1"/>
  <c r="CX1007" i="1" s="1"/>
  <c r="W1007" i="1" s="1"/>
  <c r="CT1007" i="1"/>
  <c r="CV1007" i="1"/>
  <c r="U1007" i="1" s="1"/>
  <c r="GL1007" i="1"/>
  <c r="GV1007" i="1"/>
  <c r="HC1007" i="1" s="1"/>
  <c r="GX1007" i="1" s="1"/>
  <c r="C1008" i="1"/>
  <c r="D1008" i="1"/>
  <c r="AC1008" i="1"/>
  <c r="P1008" i="1"/>
  <c r="AE1008" i="1"/>
  <c r="AD1008" i="1"/>
  <c r="AF1008" i="1"/>
  <c r="CT1008" i="1" s="1"/>
  <c r="AG1008" i="1"/>
  <c r="CU1008" i="1" s="1"/>
  <c r="T1008" i="1" s="1"/>
  <c r="AH1008" i="1"/>
  <c r="CV1008" i="1"/>
  <c r="U1008" i="1" s="1"/>
  <c r="I1490" i="5" s="1"/>
  <c r="AB1490" i="5" s="1"/>
  <c r="AI1008" i="1"/>
  <c r="CW1008" i="1"/>
  <c r="V1008" i="1" s="1"/>
  <c r="AJ1008" i="1"/>
  <c r="CX1008" i="1" s="1"/>
  <c r="W1008" i="1" s="1"/>
  <c r="CR1008" i="1"/>
  <c r="CS1008" i="1"/>
  <c r="GL1008" i="1"/>
  <c r="GV1008" i="1"/>
  <c r="HC1008" i="1" s="1"/>
  <c r="GX1008" i="1" s="1"/>
  <c r="AC1009" i="1"/>
  <c r="I1487" i="5" s="1"/>
  <c r="X1487" i="5" s="1"/>
  <c r="AE1009" i="1"/>
  <c r="AD1009" i="1"/>
  <c r="AF1009" i="1"/>
  <c r="CT1009" i="1" s="1"/>
  <c r="AG1009" i="1"/>
  <c r="CU1009" i="1"/>
  <c r="T1009" i="1" s="1"/>
  <c r="AH1009" i="1"/>
  <c r="CV1009" i="1"/>
  <c r="U1009" i="1"/>
  <c r="AI1009" i="1"/>
  <c r="CW1009" i="1" s="1"/>
  <c r="V1009" i="1" s="1"/>
  <c r="AJ1009" i="1"/>
  <c r="CX1009" i="1" s="1"/>
  <c r="W1009" i="1" s="1"/>
  <c r="CR1009" i="1"/>
  <c r="CS1009" i="1"/>
  <c r="GL1009" i="1"/>
  <c r="GV1009" i="1"/>
  <c r="HC1009" i="1" s="1"/>
  <c r="GX1009" i="1" s="1"/>
  <c r="C1010" i="1"/>
  <c r="D1010" i="1"/>
  <c r="AC1010" i="1"/>
  <c r="CQ1010" i="1" s="1"/>
  <c r="AE1010" i="1"/>
  <c r="CS1010" i="1" s="1"/>
  <c r="AF1010" i="1"/>
  <c r="AG1010" i="1"/>
  <c r="CU1010" i="1" s="1"/>
  <c r="T1010" i="1" s="1"/>
  <c r="AH1010" i="1"/>
  <c r="CV1010" i="1"/>
  <c r="U1010" i="1" s="1"/>
  <c r="I1502" i="5" s="1"/>
  <c r="AB1502" i="5" s="1"/>
  <c r="AI1010" i="1"/>
  <c r="CW1010" i="1" s="1"/>
  <c r="V1010" i="1" s="1"/>
  <c r="AJ1010" i="1"/>
  <c r="CX1010" i="1" s="1"/>
  <c r="W1010" i="1" s="1"/>
  <c r="GL1010" i="1"/>
  <c r="GV1010" i="1"/>
  <c r="HC1010" i="1" s="1"/>
  <c r="GX1010" i="1" s="1"/>
  <c r="AC1011" i="1"/>
  <c r="CQ1011" i="1"/>
  <c r="AE1011" i="1"/>
  <c r="CS1011" i="1" s="1"/>
  <c r="AF1011" i="1"/>
  <c r="CT1011" i="1"/>
  <c r="AG1011" i="1"/>
  <c r="CU1011" i="1"/>
  <c r="T1011" i="1"/>
  <c r="AH1011" i="1"/>
  <c r="CV1011" i="1" s="1"/>
  <c r="U1011" i="1" s="1"/>
  <c r="AI1011" i="1"/>
  <c r="AJ1011" i="1"/>
  <c r="CX1011" i="1" s="1"/>
  <c r="W1011" i="1" s="1"/>
  <c r="CW1011" i="1"/>
  <c r="V1011" i="1" s="1"/>
  <c r="GL1011" i="1"/>
  <c r="GV1011" i="1"/>
  <c r="HC1011" i="1"/>
  <c r="GX1011" i="1"/>
  <c r="C1012" i="1"/>
  <c r="D1012" i="1"/>
  <c r="AC1012" i="1"/>
  <c r="P1012" i="1"/>
  <c r="CQ1012" i="1"/>
  <c r="AD1012" i="1"/>
  <c r="AE1012" i="1"/>
  <c r="AF1012" i="1"/>
  <c r="AG1012" i="1"/>
  <c r="AH1012" i="1"/>
  <c r="CV1012" i="1"/>
  <c r="U1012" i="1"/>
  <c r="I1513" i="5" s="1"/>
  <c r="AB1513" i="5" s="1"/>
  <c r="AI1012" i="1"/>
  <c r="CW1012" i="1"/>
  <c r="V1012" i="1"/>
  <c r="AJ1012" i="1"/>
  <c r="CX1012" i="1" s="1"/>
  <c r="W1012" i="1" s="1"/>
  <c r="CU1012" i="1"/>
  <c r="T1012" i="1"/>
  <c r="GL1012" i="1"/>
  <c r="GV1012" i="1"/>
  <c r="HC1012" i="1" s="1"/>
  <c r="GX1012" i="1" s="1"/>
  <c r="AC1013" i="1"/>
  <c r="CQ1013" i="1"/>
  <c r="AE1013" i="1"/>
  <c r="CR1013" i="1"/>
  <c r="AF1013" i="1"/>
  <c r="AG1013" i="1"/>
  <c r="AH1013" i="1"/>
  <c r="CV1013" i="1"/>
  <c r="U1013" i="1"/>
  <c r="AI1013" i="1"/>
  <c r="CW1013" i="1" s="1"/>
  <c r="V1013" i="1" s="1"/>
  <c r="AJ1013" i="1"/>
  <c r="CX1013" i="1"/>
  <c r="W1013" i="1"/>
  <c r="CT1013" i="1"/>
  <c r="CU1013" i="1"/>
  <c r="T1013" i="1" s="1"/>
  <c r="GL1013" i="1"/>
  <c r="GV1013" i="1"/>
  <c r="HC1013" i="1"/>
  <c r="GX1013" i="1"/>
  <c r="C1014" i="1"/>
  <c r="D1014" i="1"/>
  <c r="AC1014" i="1"/>
  <c r="AE1014" i="1"/>
  <c r="AD1014" i="1"/>
  <c r="AB1014" i="1"/>
  <c r="AF1014" i="1"/>
  <c r="AG1014" i="1"/>
  <c r="CU1014" i="1" s="1"/>
  <c r="T1014" i="1"/>
  <c r="AH1014" i="1"/>
  <c r="CV1014" i="1"/>
  <c r="U1014" i="1"/>
  <c r="I1525" i="5" s="1"/>
  <c r="AB1525" i="5" s="1"/>
  <c r="AI1014" i="1"/>
  <c r="CW1014" i="1"/>
  <c r="V1014" i="1" s="1"/>
  <c r="AJ1014" i="1"/>
  <c r="CX1014" i="1" s="1"/>
  <c r="CR1014" i="1"/>
  <c r="W1014" i="1"/>
  <c r="GL1014" i="1"/>
  <c r="GV1014" i="1"/>
  <c r="HC1014" i="1" s="1"/>
  <c r="GX1014" i="1" s="1"/>
  <c r="AC1015" i="1"/>
  <c r="AE1015" i="1"/>
  <c r="CS1015" i="1" s="1"/>
  <c r="AD1015" i="1"/>
  <c r="AB1015" i="1"/>
  <c r="AF1015" i="1"/>
  <c r="CT1015" i="1"/>
  <c r="AG1015" i="1"/>
  <c r="CU1015" i="1"/>
  <c r="T1015" i="1"/>
  <c r="AH1015" i="1"/>
  <c r="CV1015" i="1" s="1"/>
  <c r="U1015" i="1" s="1"/>
  <c r="AI1015" i="1"/>
  <c r="CW1015" i="1"/>
  <c r="V1015" i="1"/>
  <c r="AJ1015" i="1"/>
  <c r="CX1015" i="1" s="1"/>
  <c r="W1015" i="1" s="1"/>
  <c r="GL1015" i="1"/>
  <c r="GV1015" i="1"/>
  <c r="HC1015" i="1"/>
  <c r="GX1015" i="1"/>
  <c r="C1016" i="1"/>
  <c r="D1016" i="1"/>
  <c r="AC1016" i="1"/>
  <c r="P1016" i="1" s="1"/>
  <c r="AE1016" i="1"/>
  <c r="CS1016" i="1" s="1"/>
  <c r="AF1016" i="1"/>
  <c r="S1016" i="1" s="1"/>
  <c r="AG1016" i="1"/>
  <c r="CU1016" i="1"/>
  <c r="T1016" i="1" s="1"/>
  <c r="AH1016" i="1"/>
  <c r="CV1016" i="1"/>
  <c r="U1016" i="1" s="1"/>
  <c r="I1536" i="5" s="1"/>
  <c r="AB1536" i="5" s="1"/>
  <c r="AI1016" i="1"/>
  <c r="AJ1016" i="1"/>
  <c r="CX1016" i="1" s="1"/>
  <c r="W1016" i="1" s="1"/>
  <c r="CW1016" i="1"/>
  <c r="V1016" i="1" s="1"/>
  <c r="GL1016" i="1"/>
  <c r="GV1016" i="1"/>
  <c r="HC1016" i="1"/>
  <c r="GX1016" i="1" s="1"/>
  <c r="AC1017" i="1"/>
  <c r="CQ1017" i="1" s="1"/>
  <c r="AE1017" i="1"/>
  <c r="CS1017" i="1"/>
  <c r="AF1017" i="1"/>
  <c r="CT1017" i="1"/>
  <c r="AG1017" i="1"/>
  <c r="CU1017" i="1"/>
  <c r="T1017" i="1" s="1"/>
  <c r="AH1017" i="1"/>
  <c r="CV1017" i="1" s="1"/>
  <c r="U1017" i="1" s="1"/>
  <c r="AI1017" i="1"/>
  <c r="AJ1017" i="1"/>
  <c r="CX1017" i="1" s="1"/>
  <c r="W1017" i="1" s="1"/>
  <c r="CR1017" i="1"/>
  <c r="CW1017" i="1"/>
  <c r="V1017" i="1" s="1"/>
  <c r="GL1017" i="1"/>
  <c r="GV1017" i="1"/>
  <c r="HC1017" i="1"/>
  <c r="GX1017" i="1" s="1"/>
  <c r="C1018" i="1"/>
  <c r="D1018" i="1"/>
  <c r="AC1018" i="1"/>
  <c r="CQ1018" i="1"/>
  <c r="AE1018" i="1"/>
  <c r="CR1018" i="1" s="1"/>
  <c r="AF1018" i="1"/>
  <c r="CT1018" i="1"/>
  <c r="AG1018" i="1"/>
  <c r="CU1018" i="1"/>
  <c r="T1018" i="1"/>
  <c r="AH1018" i="1"/>
  <c r="CV1018" i="1"/>
  <c r="U1018" i="1"/>
  <c r="I1548" i="5" s="1"/>
  <c r="AB1548" i="5" s="1"/>
  <c r="AI1018" i="1"/>
  <c r="CW1018" i="1"/>
  <c r="V1018" i="1"/>
  <c r="AJ1018" i="1"/>
  <c r="CX1018" i="1"/>
  <c r="W1018" i="1" s="1"/>
  <c r="GL1018" i="1"/>
  <c r="GV1018" i="1"/>
  <c r="HC1018" i="1"/>
  <c r="GX1018" i="1"/>
  <c r="AC1019" i="1"/>
  <c r="CQ1019" i="1" s="1"/>
  <c r="AE1019" i="1"/>
  <c r="CR1019" i="1"/>
  <c r="AF1019" i="1"/>
  <c r="CT1019" i="1"/>
  <c r="AG1019" i="1"/>
  <c r="CU1019" i="1" s="1"/>
  <c r="T1019" i="1" s="1"/>
  <c r="AH1019" i="1"/>
  <c r="CV1019" i="1" s="1"/>
  <c r="U1019" i="1" s="1"/>
  <c r="AI1019" i="1"/>
  <c r="CW1019" i="1" s="1"/>
  <c r="V1019" i="1" s="1"/>
  <c r="AJ1019" i="1"/>
  <c r="CX1019" i="1" s="1"/>
  <c r="W1019" i="1" s="1"/>
  <c r="GL1019" i="1"/>
  <c r="GV1019" i="1"/>
  <c r="HC1019" i="1"/>
  <c r="GX1019" i="1"/>
  <c r="B1021" i="1"/>
  <c r="B1000" i="1"/>
  <c r="C1021" i="1"/>
  <c r="C1000" i="1" s="1"/>
  <c r="D1021" i="1"/>
  <c r="D1000" i="1"/>
  <c r="F1021" i="1"/>
  <c r="F1000" i="1"/>
  <c r="AO1021" i="1"/>
  <c r="F1025" i="1" s="1"/>
  <c r="BX1021" i="1"/>
  <c r="BX1000" i="1" s="1"/>
  <c r="CK1021" i="1"/>
  <c r="CK1000" i="1" s="1"/>
  <c r="CL1021" i="1"/>
  <c r="CL1000" i="1"/>
  <c r="B1050" i="1"/>
  <c r="B707" i="1"/>
  <c r="C1050" i="1"/>
  <c r="C707" i="1" s="1"/>
  <c r="D1050" i="1"/>
  <c r="D707" i="1"/>
  <c r="F1050" i="1"/>
  <c r="F707" i="1"/>
  <c r="B1079" i="1"/>
  <c r="B22" i="1" s="1"/>
  <c r="C1079" i="1"/>
  <c r="C22" i="1"/>
  <c r="D1079" i="1"/>
  <c r="D22" i="1"/>
  <c r="F1079" i="1"/>
  <c r="F22" i="1" s="1"/>
  <c r="B1108" i="1"/>
  <c r="B18" i="1"/>
  <c r="C1108" i="1"/>
  <c r="C18" i="1"/>
  <c r="D1108" i="1"/>
  <c r="D18" i="1" s="1"/>
  <c r="F1108" i="1"/>
  <c r="F18" i="1"/>
  <c r="U952" i="1"/>
  <c r="CX637" i="3"/>
  <c r="CX638" i="3"/>
  <c r="CX639" i="3"/>
  <c r="CX640" i="3"/>
  <c r="CX641" i="3"/>
  <c r="CX633" i="3"/>
  <c r="CX634" i="3"/>
  <c r="CX642" i="3"/>
  <c r="CX635" i="3"/>
  <c r="CX643" i="3"/>
  <c r="CX636" i="3"/>
  <c r="CS1019" i="1"/>
  <c r="CX651" i="3"/>
  <c r="CX652" i="3"/>
  <c r="CX653" i="3"/>
  <c r="CX648" i="3"/>
  <c r="CX649" i="3"/>
  <c r="CX650" i="3"/>
  <c r="AD1017" i="1"/>
  <c r="AB1017" i="1"/>
  <c r="CQ1015" i="1"/>
  <c r="CQ1014" i="1"/>
  <c r="CS1012" i="1"/>
  <c r="AB1012" i="1"/>
  <c r="CX631" i="3"/>
  <c r="CX629" i="3"/>
  <c r="CX630" i="3"/>
  <c r="CX632" i="3"/>
  <c r="CQ1008" i="1"/>
  <c r="AB1007" i="1"/>
  <c r="CX610" i="3"/>
  <c r="CX607" i="3"/>
  <c r="CX613" i="3"/>
  <c r="CX612" i="3"/>
  <c r="CX614" i="3"/>
  <c r="CX615" i="3"/>
  <c r="CX606" i="3"/>
  <c r="CX608" i="3"/>
  <c r="CX609" i="3"/>
  <c r="CX611" i="3"/>
  <c r="AD1005" i="1"/>
  <c r="AB1005" i="1" s="1"/>
  <c r="AD1004" i="1"/>
  <c r="AB1004" i="1"/>
  <c r="CQ1003" i="1"/>
  <c r="CQ1002" i="1"/>
  <c r="CS967" i="1"/>
  <c r="CS966" i="1"/>
  <c r="AB966" i="1"/>
  <c r="CX586" i="3"/>
  <c r="CX585" i="3"/>
  <c r="CX587" i="3"/>
  <c r="CX588" i="3"/>
  <c r="AD965" i="1"/>
  <c r="AD964" i="1"/>
  <c r="AB964" i="1"/>
  <c r="CT961" i="1"/>
  <c r="CT956" i="1"/>
  <c r="CS954" i="1"/>
  <c r="AD954" i="1"/>
  <c r="AB954" i="1" s="1"/>
  <c r="CQ951" i="1"/>
  <c r="CQ914" i="1"/>
  <c r="W908" i="1"/>
  <c r="W902" i="1"/>
  <c r="AJ918" i="1" s="1"/>
  <c r="V843" i="1"/>
  <c r="U805" i="1"/>
  <c r="CJ764" i="1"/>
  <c r="CR1012" i="1"/>
  <c r="CR967" i="1"/>
  <c r="CR966" i="1"/>
  <c r="CT965" i="1"/>
  <c r="CT964" i="1"/>
  <c r="CQ962" i="1"/>
  <c r="CS961" i="1"/>
  <c r="CX574" i="3"/>
  <c r="CX573" i="3"/>
  <c r="CQ957" i="1"/>
  <c r="CS956" i="1"/>
  <c r="V951" i="1"/>
  <c r="BC918" i="1"/>
  <c r="CL840" i="1"/>
  <c r="BC869" i="1"/>
  <c r="V805" i="1"/>
  <c r="AD1019" i="1"/>
  <c r="AB1019" i="1" s="1"/>
  <c r="CX616" i="3"/>
  <c r="CX617" i="3"/>
  <c r="CT1010" i="1"/>
  <c r="CR1007" i="1"/>
  <c r="BC969" i="1"/>
  <c r="CX645" i="3"/>
  <c r="CX646" i="3"/>
  <c r="CX647" i="3"/>
  <c r="CX644" i="3"/>
  <c r="CX622" i="3"/>
  <c r="CX619" i="3"/>
  <c r="CX625" i="3"/>
  <c r="CX618" i="3"/>
  <c r="CX620" i="3"/>
  <c r="CX621" i="3"/>
  <c r="CX623" i="3"/>
  <c r="CX624" i="3"/>
  <c r="CX626" i="3"/>
  <c r="CX627" i="3"/>
  <c r="CX628" i="3"/>
  <c r="CX598" i="3"/>
  <c r="CX604" i="3"/>
  <c r="CX601" i="3"/>
  <c r="CX597" i="3"/>
  <c r="CX599" i="3"/>
  <c r="CX600" i="3"/>
  <c r="CX602" i="3"/>
  <c r="CX603" i="3"/>
  <c r="CX605" i="3"/>
  <c r="AD1003" i="1"/>
  <c r="AB1003" i="1"/>
  <c r="AD1002" i="1"/>
  <c r="AB1002" i="1"/>
  <c r="BB969" i="1"/>
  <c r="CS965" i="1"/>
  <c r="CS964" i="1"/>
  <c r="CR961" i="1"/>
  <c r="CT958" i="1"/>
  <c r="CR956" i="1"/>
  <c r="CT955" i="1"/>
  <c r="AD952" i="1"/>
  <c r="AB952" i="1"/>
  <c r="CQ915" i="1"/>
  <c r="AB915" i="1"/>
  <c r="CR909" i="1"/>
  <c r="AD909" i="1"/>
  <c r="AB909" i="1" s="1"/>
  <c r="T909" i="1"/>
  <c r="CR903" i="1"/>
  <c r="AD903" i="1"/>
  <c r="AB903" i="1"/>
  <c r="CK900" i="1"/>
  <c r="CX577" i="3"/>
  <c r="CX576" i="3"/>
  <c r="CX578" i="3"/>
  <c r="CS953" i="1"/>
  <c r="AD953" i="1"/>
  <c r="AB953" i="1"/>
  <c r="CQ952" i="1"/>
  <c r="CX562" i="3"/>
  <c r="CX563" i="3"/>
  <c r="CR908" i="1"/>
  <c r="AD908" i="1"/>
  <c r="AB908" i="1"/>
  <c r="CX542" i="3"/>
  <c r="CX541" i="3"/>
  <c r="CX540" i="3"/>
  <c r="CX543" i="3"/>
  <c r="CR902" i="1"/>
  <c r="AD902" i="1"/>
  <c r="AB902" i="1" s="1"/>
  <c r="CX536" i="3"/>
  <c r="CX537" i="3"/>
  <c r="CX592" i="3"/>
  <c r="CX589" i="3"/>
  <c r="CX595" i="3"/>
  <c r="CX594" i="3"/>
  <c r="CX596" i="3"/>
  <c r="CX590" i="3"/>
  <c r="CX591" i="3"/>
  <c r="CX593" i="3"/>
  <c r="AB916" i="1"/>
  <c r="AD906" i="1"/>
  <c r="AB906" i="1"/>
  <c r="CR906" i="1"/>
  <c r="V903" i="1"/>
  <c r="U843" i="1"/>
  <c r="CQ958" i="1"/>
  <c r="CQ955" i="1"/>
  <c r="CQ954" i="1"/>
  <c r="AD951" i="1"/>
  <c r="AB951" i="1" s="1"/>
  <c r="CR913" i="1"/>
  <c r="CS913" i="1"/>
  <c r="AD913" i="1"/>
  <c r="AB913" i="1"/>
  <c r="U909" i="1"/>
  <c r="V908" i="1"/>
  <c r="U903" i="1"/>
  <c r="AH918" i="1" s="1"/>
  <c r="BY869" i="1"/>
  <c r="AP869" i="1" s="1"/>
  <c r="W843" i="1"/>
  <c r="W856" i="1"/>
  <c r="W858" i="1"/>
  <c r="W859" i="1"/>
  <c r="W860" i="1"/>
  <c r="W861" i="1"/>
  <c r="CS916" i="1"/>
  <c r="CS915" i="1"/>
  <c r="CS914" i="1"/>
  <c r="CX556" i="3"/>
  <c r="CX553" i="3"/>
  <c r="CX559" i="3"/>
  <c r="CX554" i="3"/>
  <c r="CX555" i="3"/>
  <c r="CX557" i="3"/>
  <c r="CX558" i="3"/>
  <c r="CX560" i="3"/>
  <c r="CX561" i="3"/>
  <c r="AD912" i="1"/>
  <c r="AB912" i="1"/>
  <c r="AD911" i="1"/>
  <c r="AB911" i="1" s="1"/>
  <c r="AD910" i="1"/>
  <c r="AB910" i="1"/>
  <c r="CQ909" i="1"/>
  <c r="CQ908" i="1"/>
  <c r="CS907" i="1"/>
  <c r="AB907" i="1"/>
  <c r="CT906" i="1"/>
  <c r="AD905" i="1"/>
  <c r="AB905" i="1" s="1"/>
  <c r="CQ903" i="1"/>
  <c r="CQ902" i="1"/>
  <c r="CS867" i="1"/>
  <c r="AB867" i="1"/>
  <c r="CS866" i="1"/>
  <c r="CS865" i="1"/>
  <c r="CX530" i="3"/>
  <c r="CX532" i="3"/>
  <c r="CX529" i="3"/>
  <c r="CX535" i="3"/>
  <c r="CX533" i="3"/>
  <c r="CX528" i="3"/>
  <c r="CX531" i="3"/>
  <c r="CX534" i="3"/>
  <c r="AD864" i="1"/>
  <c r="AB864" i="1"/>
  <c r="AD863" i="1"/>
  <c r="AB863" i="1"/>
  <c r="AD862" i="1"/>
  <c r="AB862" i="1" s="1"/>
  <c r="CQ861" i="1"/>
  <c r="CQ860" i="1"/>
  <c r="CQ859" i="1"/>
  <c r="CQ858" i="1"/>
  <c r="CQ857" i="1"/>
  <c r="CQ856" i="1"/>
  <c r="CQ855" i="1"/>
  <c r="CQ854" i="1"/>
  <c r="CS853" i="1"/>
  <c r="AB853" i="1"/>
  <c r="CS852" i="1"/>
  <c r="CS851" i="1"/>
  <c r="AB851" i="1"/>
  <c r="CS850" i="1"/>
  <c r="AB850" i="1"/>
  <c r="CS849" i="1"/>
  <c r="AB849" i="1"/>
  <c r="CS848" i="1"/>
  <c r="CX488" i="3"/>
  <c r="CX494" i="3"/>
  <c r="CX500" i="3"/>
  <c r="CX489" i="3"/>
  <c r="CX495" i="3"/>
  <c r="CX490" i="3"/>
  <c r="CX496" i="3"/>
  <c r="CX492" i="3"/>
  <c r="CX487" i="3"/>
  <c r="CX493" i="3"/>
  <c r="CX499" i="3"/>
  <c r="CX497" i="3"/>
  <c r="CX498" i="3"/>
  <c r="CX491" i="3"/>
  <c r="AD847" i="1"/>
  <c r="CQ845" i="1"/>
  <c r="CS843" i="1"/>
  <c r="CT807" i="1"/>
  <c r="AB806" i="1"/>
  <c r="W805" i="1"/>
  <c r="W806" i="1"/>
  <c r="AD802" i="1"/>
  <c r="AB802" i="1" s="1"/>
  <c r="CX450" i="3"/>
  <c r="AD797" i="1"/>
  <c r="AB797" i="1" s="1"/>
  <c r="AB760" i="1"/>
  <c r="CK711" i="1"/>
  <c r="BB725" i="1"/>
  <c r="CR722" i="1"/>
  <c r="CT864" i="1"/>
  <c r="CT863" i="1"/>
  <c r="CT862" i="1"/>
  <c r="BX795" i="1"/>
  <c r="AO809" i="1"/>
  <c r="CS800" i="1"/>
  <c r="AD800" i="1"/>
  <c r="AB800" i="1" s="1"/>
  <c r="CS722" i="1"/>
  <c r="AD722" i="1"/>
  <c r="AB722" i="1" s="1"/>
  <c r="CC725" i="1"/>
  <c r="CC711" i="1" s="1"/>
  <c r="CX568" i="3"/>
  <c r="CX565" i="3"/>
  <c r="CX571" i="3"/>
  <c r="CX564" i="3"/>
  <c r="CX566" i="3"/>
  <c r="CX567" i="3"/>
  <c r="CX569" i="3"/>
  <c r="CX570" i="3"/>
  <c r="CX572" i="3"/>
  <c r="CS912" i="1"/>
  <c r="CS911" i="1"/>
  <c r="CS910" i="1"/>
  <c r="CX548" i="3"/>
  <c r="CX544" i="3"/>
  <c r="CX550" i="3"/>
  <c r="CX547" i="3"/>
  <c r="CX545" i="3"/>
  <c r="CX551" i="3"/>
  <c r="CX546" i="3"/>
  <c r="CX549" i="3"/>
  <c r="CX552" i="3"/>
  <c r="CS905" i="1"/>
  <c r="BB869" i="1"/>
  <c r="CS864" i="1"/>
  <c r="CS863" i="1"/>
  <c r="CS862" i="1"/>
  <c r="CX518" i="3"/>
  <c r="CX524" i="3"/>
  <c r="CX520" i="3"/>
  <c r="CX526" i="3"/>
  <c r="CX517" i="3"/>
  <c r="CX523" i="3"/>
  <c r="CX521" i="3"/>
  <c r="CX527" i="3"/>
  <c r="CX519" i="3"/>
  <c r="CX522" i="3"/>
  <c r="CX525" i="3"/>
  <c r="AD861" i="1"/>
  <c r="AB861" i="1"/>
  <c r="AD860" i="1"/>
  <c r="AB860" i="1" s="1"/>
  <c r="AD859" i="1"/>
  <c r="AB859" i="1"/>
  <c r="AD858" i="1"/>
  <c r="AB858" i="1"/>
  <c r="AD857" i="1"/>
  <c r="AB857" i="1" s="1"/>
  <c r="AD856" i="1"/>
  <c r="AB856" i="1"/>
  <c r="AD855" i="1"/>
  <c r="AB855" i="1"/>
  <c r="AD854" i="1"/>
  <c r="AB854" i="1" s="1"/>
  <c r="CS847" i="1"/>
  <c r="AD845" i="1"/>
  <c r="AB845" i="1" s="1"/>
  <c r="CX483" i="3"/>
  <c r="CX484" i="3"/>
  <c r="BB809" i="1"/>
  <c r="CQ807" i="1"/>
  <c r="CT803" i="1"/>
  <c r="CS761" i="1"/>
  <c r="CR758" i="1"/>
  <c r="BB756" i="1"/>
  <c r="AH725" i="1"/>
  <c r="U725" i="1" s="1"/>
  <c r="F747" i="1" s="1"/>
  <c r="CR912" i="1"/>
  <c r="CR911" i="1"/>
  <c r="CR910" i="1"/>
  <c r="CR905" i="1"/>
  <c r="CR864" i="1"/>
  <c r="CR863" i="1"/>
  <c r="CR862" i="1"/>
  <c r="CR847" i="1"/>
  <c r="CL795" i="1"/>
  <c r="BC809" i="1"/>
  <c r="CT804" i="1"/>
  <c r="CS802" i="1"/>
  <c r="CX452" i="3"/>
  <c r="CX453" i="3"/>
  <c r="CX451" i="3"/>
  <c r="CC809" i="1"/>
  <c r="CS797" i="1"/>
  <c r="AO764" i="1"/>
  <c r="CG764" i="1"/>
  <c r="CG756" i="1" s="1"/>
  <c r="CQ760" i="1"/>
  <c r="CT719" i="1"/>
  <c r="BZ725" i="1"/>
  <c r="V637" i="1"/>
  <c r="CX506" i="3"/>
  <c r="CX512" i="3"/>
  <c r="CX501" i="3"/>
  <c r="CX507" i="3"/>
  <c r="CX513" i="3"/>
  <c r="CX502" i="3"/>
  <c r="CX508" i="3"/>
  <c r="CX514" i="3"/>
  <c r="CX505" i="3"/>
  <c r="CX511" i="3"/>
  <c r="CX515" i="3"/>
  <c r="CX509" i="3"/>
  <c r="CX516" i="3"/>
  <c r="CX503" i="3"/>
  <c r="CX510" i="3"/>
  <c r="CX504" i="3"/>
  <c r="CS845" i="1"/>
  <c r="CX470" i="3"/>
  <c r="CX476" i="3"/>
  <c r="CX482" i="3"/>
  <c r="CX471" i="3"/>
  <c r="CX477" i="3"/>
  <c r="CX466" i="3"/>
  <c r="CX472" i="3"/>
  <c r="CX478" i="3"/>
  <c r="CX467" i="3"/>
  <c r="CX473" i="3"/>
  <c r="CX479" i="3"/>
  <c r="CX468" i="3"/>
  <c r="CX474" i="3"/>
  <c r="CX480" i="3"/>
  <c r="CX469" i="3"/>
  <c r="CX475" i="3"/>
  <c r="CX481" i="3"/>
  <c r="CT802" i="1"/>
  <c r="CS801" i="1"/>
  <c r="AD801" i="1"/>
  <c r="AB801" i="1" s="1"/>
  <c r="CT797" i="1"/>
  <c r="CX448" i="3"/>
  <c r="CX449" i="3"/>
  <c r="AD761" i="1"/>
  <c r="AB761" i="1"/>
  <c r="CQ759" i="1"/>
  <c r="AB759" i="1"/>
  <c r="CR723" i="1"/>
  <c r="CS723" i="1"/>
  <c r="AD723" i="1"/>
  <c r="CJ725" i="1"/>
  <c r="BA725" i="1" s="1"/>
  <c r="AB807" i="1"/>
  <c r="CR800" i="1"/>
  <c r="V797" i="1"/>
  <c r="CQ723" i="1"/>
  <c r="AB723" i="1"/>
  <c r="CQ721" i="1"/>
  <c r="CR720" i="1"/>
  <c r="CS720" i="1"/>
  <c r="AD720" i="1"/>
  <c r="CQ761" i="1"/>
  <c r="CS759" i="1"/>
  <c r="CT758" i="1"/>
  <c r="CQ722" i="1"/>
  <c r="CS721" i="1"/>
  <c r="CQ718" i="1"/>
  <c r="CS716" i="1"/>
  <c r="AB716" i="1"/>
  <c r="CX430" i="3"/>
  <c r="CX431" i="3"/>
  <c r="CX432" i="3"/>
  <c r="CX433" i="3"/>
  <c r="AD715" i="1"/>
  <c r="AB715" i="1" s="1"/>
  <c r="CQ714" i="1"/>
  <c r="CS713" i="1"/>
  <c r="BC647" i="1"/>
  <c r="CT643" i="1"/>
  <c r="CT642" i="1"/>
  <c r="AB640" i="1"/>
  <c r="CS639" i="1"/>
  <c r="AD635" i="1"/>
  <c r="CS634" i="1"/>
  <c r="AD634" i="1"/>
  <c r="AB634" i="1" s="1"/>
  <c r="CQ633" i="1"/>
  <c r="CX371" i="3"/>
  <c r="CX368" i="3"/>
  <c r="CX374" i="3"/>
  <c r="CX367" i="3"/>
  <c r="CX369" i="3"/>
  <c r="CX370" i="3"/>
  <c r="CX372" i="3"/>
  <c r="CX373" i="3"/>
  <c r="CX375" i="3"/>
  <c r="CX376" i="3"/>
  <c r="AD631" i="1"/>
  <c r="AB631" i="1" s="1"/>
  <c r="BZ595" i="1"/>
  <c r="CG595" i="1"/>
  <c r="CQ592" i="1"/>
  <c r="AD591" i="1"/>
  <c r="V589" i="1"/>
  <c r="W585" i="1"/>
  <c r="W583" i="1"/>
  <c r="W581" i="1"/>
  <c r="CX405" i="3"/>
  <c r="CX406" i="3"/>
  <c r="CX407" i="3"/>
  <c r="CX408" i="3"/>
  <c r="CT638" i="1"/>
  <c r="CQ631" i="1"/>
  <c r="CS630" i="1"/>
  <c r="CS629" i="1"/>
  <c r="AD629" i="1"/>
  <c r="BB626" i="1"/>
  <c r="AO595" i="1"/>
  <c r="CR593" i="1"/>
  <c r="AD593" i="1"/>
  <c r="AB593" i="1" s="1"/>
  <c r="CX347" i="3"/>
  <c r="CX346" i="3"/>
  <c r="CX349" i="3"/>
  <c r="CX348" i="3"/>
  <c r="CX338" i="3"/>
  <c r="CX339" i="3"/>
  <c r="CX337" i="3"/>
  <c r="AB720" i="1"/>
  <c r="AD718" i="1"/>
  <c r="AB718" i="1" s="1"/>
  <c r="CQ716" i="1"/>
  <c r="CS715" i="1"/>
  <c r="CX428" i="3"/>
  <c r="CX429" i="3"/>
  <c r="CX425" i="3"/>
  <c r="CX426" i="3"/>
  <c r="CX427" i="3"/>
  <c r="AD714" i="1"/>
  <c r="AB714" i="1" s="1"/>
  <c r="CQ713" i="1"/>
  <c r="AO647" i="1"/>
  <c r="AO626" i="1" s="1"/>
  <c r="CR643" i="1"/>
  <c r="CR642" i="1"/>
  <c r="CQ641" i="1"/>
  <c r="CR640" i="1"/>
  <c r="CS638" i="1"/>
  <c r="AD637" i="1"/>
  <c r="AB637" i="1" s="1"/>
  <c r="AD632" i="1"/>
  <c r="AB632" i="1"/>
  <c r="AD630" i="1"/>
  <c r="AB629" i="1"/>
  <c r="CQ593" i="1"/>
  <c r="W592" i="1"/>
  <c r="U585" i="1"/>
  <c r="V583" i="1"/>
  <c r="AI595" i="1" s="1"/>
  <c r="AI575" i="1" s="1"/>
  <c r="U583" i="1"/>
  <c r="V581" i="1"/>
  <c r="V593" i="1"/>
  <c r="U581" i="1"/>
  <c r="AO526" i="1"/>
  <c r="F548" i="1"/>
  <c r="CR715" i="1"/>
  <c r="CJ647" i="1"/>
  <c r="CR638" i="1"/>
  <c r="CX380" i="3"/>
  <c r="CX386" i="3"/>
  <c r="CX382" i="3"/>
  <c r="CX383" i="3"/>
  <c r="CX384" i="3"/>
  <c r="CX385" i="3"/>
  <c r="CX387" i="3"/>
  <c r="CX379" i="3"/>
  <c r="CX388" i="3"/>
  <c r="CX389" i="3"/>
  <c r="CX381" i="3"/>
  <c r="CR635" i="1"/>
  <c r="CS633" i="1"/>
  <c r="CQ632" i="1"/>
  <c r="CQ630" i="1"/>
  <c r="AB630" i="1"/>
  <c r="CK575" i="1"/>
  <c r="BB595" i="1"/>
  <c r="F608" i="1" s="1"/>
  <c r="W589" i="1"/>
  <c r="AJ595" i="1" s="1"/>
  <c r="CX336" i="3"/>
  <c r="U484" i="1"/>
  <c r="CX422" i="3"/>
  <c r="CX417" i="3"/>
  <c r="CX423" i="3"/>
  <c r="CX418" i="3"/>
  <c r="CX424" i="3"/>
  <c r="CX419" i="3"/>
  <c r="CX420" i="3"/>
  <c r="CX421" i="3"/>
  <c r="CQ635" i="1"/>
  <c r="CS628" i="1"/>
  <c r="AD628" i="1"/>
  <c r="AB628" i="1"/>
  <c r="T592" i="1"/>
  <c r="CS590" i="1"/>
  <c r="CT589" i="1"/>
  <c r="T589" i="1"/>
  <c r="AG595" i="1" s="1"/>
  <c r="CT587" i="1"/>
  <c r="CX410" i="3"/>
  <c r="CX409" i="3"/>
  <c r="CX411" i="3"/>
  <c r="CX412" i="3"/>
  <c r="CX413" i="3"/>
  <c r="CX414" i="3"/>
  <c r="CX392" i="3"/>
  <c r="CX391" i="3"/>
  <c r="CX393" i="3"/>
  <c r="CX390" i="3"/>
  <c r="AD633" i="1"/>
  <c r="AB633" i="1" s="1"/>
  <c r="CS631" i="1"/>
  <c r="CR592" i="1"/>
  <c r="AD592" i="1"/>
  <c r="AB592" i="1"/>
  <c r="CS591" i="1"/>
  <c r="AD589" i="1"/>
  <c r="AB589" i="1"/>
  <c r="CR589" i="1"/>
  <c r="AQ544" i="1"/>
  <c r="CX359" i="3"/>
  <c r="CX365" i="3"/>
  <c r="CX362" i="3"/>
  <c r="CX358" i="3"/>
  <c r="CX364" i="3"/>
  <c r="CX360" i="3"/>
  <c r="CX361" i="3"/>
  <c r="CX363" i="3"/>
  <c r="CX366" i="3"/>
  <c r="AB591" i="1"/>
  <c r="AB590" i="1"/>
  <c r="CT586" i="1"/>
  <c r="CT585" i="1"/>
  <c r="CT584" i="1"/>
  <c r="CT583" i="1"/>
  <c r="CT582" i="1"/>
  <c r="CT581" i="1"/>
  <c r="BC544" i="1"/>
  <c r="CT539" i="1"/>
  <c r="CT538" i="1"/>
  <c r="CT537" i="1"/>
  <c r="CT536" i="1"/>
  <c r="CR534" i="1"/>
  <c r="AD533" i="1"/>
  <c r="AB533" i="1" s="1"/>
  <c r="T529" i="1"/>
  <c r="AG544" i="1" s="1"/>
  <c r="CQ528" i="1"/>
  <c r="BX526" i="1"/>
  <c r="CR487" i="1"/>
  <c r="AD487" i="1"/>
  <c r="AB487" i="1" s="1"/>
  <c r="CR484" i="1"/>
  <c r="AD484" i="1"/>
  <c r="CR481" i="1"/>
  <c r="AD481" i="1"/>
  <c r="CX262" i="3"/>
  <c r="CX268" i="3"/>
  <c r="CX274" i="3"/>
  <c r="CX263" i="3"/>
  <c r="CX272" i="3"/>
  <c r="CX264" i="3"/>
  <c r="CX265" i="3"/>
  <c r="CX273" i="3"/>
  <c r="CX266" i="3"/>
  <c r="CX275" i="3"/>
  <c r="CX267" i="3"/>
  <c r="CX276" i="3"/>
  <c r="CX277" i="3"/>
  <c r="CX269" i="3"/>
  <c r="CX270" i="3"/>
  <c r="CX271" i="3"/>
  <c r="AI390" i="1"/>
  <c r="AG390" i="1"/>
  <c r="AG382" i="1" s="1"/>
  <c r="CX329" i="3"/>
  <c r="CX326" i="3"/>
  <c r="CX332" i="3"/>
  <c r="CX327" i="3"/>
  <c r="CX333" i="3"/>
  <c r="CX328" i="3"/>
  <c r="CX325" i="3"/>
  <c r="CX330" i="3"/>
  <c r="CX331" i="3"/>
  <c r="CX305" i="3"/>
  <c r="CX311" i="3"/>
  <c r="CX307" i="3"/>
  <c r="CX313" i="3"/>
  <c r="CX308" i="3"/>
  <c r="CX309" i="3"/>
  <c r="CX310" i="3"/>
  <c r="CX312" i="3"/>
  <c r="CX306" i="3"/>
  <c r="BB495" i="1"/>
  <c r="CK466" i="1"/>
  <c r="CS493" i="1"/>
  <c r="CQ491" i="1"/>
  <c r="AB491" i="1"/>
  <c r="CQ487" i="1"/>
  <c r="T485" i="1"/>
  <c r="CQ484" i="1"/>
  <c r="T482" i="1"/>
  <c r="CQ481" i="1"/>
  <c r="V433" i="1"/>
  <c r="AP435" i="1"/>
  <c r="BY421" i="1"/>
  <c r="CX398" i="3"/>
  <c r="CX404" i="3"/>
  <c r="CX400" i="3"/>
  <c r="CX401" i="3"/>
  <c r="CX402" i="3"/>
  <c r="CX394" i="3"/>
  <c r="CX395" i="3"/>
  <c r="CX403" i="3"/>
  <c r="CX396" i="3"/>
  <c r="CX397" i="3"/>
  <c r="CX399" i="3"/>
  <c r="CX377" i="3"/>
  <c r="CX378" i="3"/>
  <c r="CX353" i="3"/>
  <c r="CX350" i="3"/>
  <c r="CX356" i="3"/>
  <c r="CX351" i="3"/>
  <c r="CX357" i="3"/>
  <c r="CX352" i="3"/>
  <c r="CX354" i="3"/>
  <c r="CX355" i="3"/>
  <c r="CR586" i="1"/>
  <c r="CR585" i="1"/>
  <c r="CR584" i="1"/>
  <c r="CR583" i="1"/>
  <c r="CR582" i="1"/>
  <c r="CR581" i="1"/>
  <c r="CR580" i="1"/>
  <c r="CR579" i="1"/>
  <c r="CG544" i="1"/>
  <c r="CG526" i="1" s="1"/>
  <c r="CR539" i="1"/>
  <c r="CR538" i="1"/>
  <c r="CR537" i="1"/>
  <c r="CR536" i="1"/>
  <c r="AD534" i="1"/>
  <c r="AB534" i="1"/>
  <c r="CX301" i="3"/>
  <c r="CX302" i="3"/>
  <c r="CX303" i="3"/>
  <c r="CX304" i="3"/>
  <c r="CT531" i="1"/>
  <c r="AB531" i="1"/>
  <c r="AD529" i="1"/>
  <c r="AB529" i="1" s="1"/>
  <c r="F511" i="1"/>
  <c r="AD493" i="1"/>
  <c r="AB493" i="1" s="1"/>
  <c r="CT490" i="1"/>
  <c r="T487" i="1"/>
  <c r="CR485" i="1"/>
  <c r="AD485" i="1"/>
  <c r="AB485" i="1" s="1"/>
  <c r="V484" i="1"/>
  <c r="AB484" i="1"/>
  <c r="T484" i="1"/>
  <c r="CR482" i="1"/>
  <c r="AD482" i="1"/>
  <c r="AB482" i="1" s="1"/>
  <c r="V481" i="1"/>
  <c r="AI495" i="1" s="1"/>
  <c r="AB481" i="1"/>
  <c r="CT473" i="1"/>
  <c r="W471" i="1"/>
  <c r="AB470" i="1"/>
  <c r="CX323" i="3"/>
  <c r="CX324" i="3"/>
  <c r="F557" i="1"/>
  <c r="CQ529" i="1"/>
  <c r="CX297" i="3"/>
  <c r="CX298" i="3"/>
  <c r="CQ493" i="1"/>
  <c r="CS492" i="1"/>
  <c r="CQ485" i="1"/>
  <c r="CQ482" i="1"/>
  <c r="CS478" i="1"/>
  <c r="CQ533" i="1"/>
  <c r="CR486" i="1"/>
  <c r="AD486" i="1"/>
  <c r="AB486" i="1" s="1"/>
  <c r="CR483" i="1"/>
  <c r="AD483" i="1"/>
  <c r="AB483" i="1" s="1"/>
  <c r="CR480" i="1"/>
  <c r="AD480" i="1"/>
  <c r="AB480" i="1" s="1"/>
  <c r="CS479" i="1"/>
  <c r="AD478" i="1"/>
  <c r="AB478" i="1" s="1"/>
  <c r="CX335" i="3"/>
  <c r="CX334" i="3"/>
  <c r="CX317" i="3"/>
  <c r="CX319" i="3"/>
  <c r="CX314" i="3"/>
  <c r="CX320" i="3"/>
  <c r="CX315" i="3"/>
  <c r="CX321" i="3"/>
  <c r="CX316" i="3"/>
  <c r="CX322" i="3"/>
  <c r="CX318" i="3"/>
  <c r="CS534" i="1"/>
  <c r="CQ531" i="1"/>
  <c r="AD528" i="1"/>
  <c r="AB528" i="1" s="1"/>
  <c r="CQ492" i="1"/>
  <c r="AB492" i="1"/>
  <c r="CS491" i="1"/>
  <c r="CS490" i="1"/>
  <c r="AD490" i="1"/>
  <c r="AB490" i="1" s="1"/>
  <c r="CQ486" i="1"/>
  <c r="W485" i="1"/>
  <c r="CQ483" i="1"/>
  <c r="W482" i="1"/>
  <c r="CQ480" i="1"/>
  <c r="AD479" i="1"/>
  <c r="AB479" i="1"/>
  <c r="CR471" i="1"/>
  <c r="AD471" i="1"/>
  <c r="AB471" i="1"/>
  <c r="CX293" i="3"/>
  <c r="CX294" i="3"/>
  <c r="CX289" i="3"/>
  <c r="CX295" i="3"/>
  <c r="CX290" i="3"/>
  <c r="CX296" i="3"/>
  <c r="CX291" i="3"/>
  <c r="CX292" i="3"/>
  <c r="AD489" i="1"/>
  <c r="AB489" i="1" s="1"/>
  <c r="AD488" i="1"/>
  <c r="AB488" i="1" s="1"/>
  <c r="CS477" i="1"/>
  <c r="CS476" i="1"/>
  <c r="CS475" i="1"/>
  <c r="CS474" i="1"/>
  <c r="AB474" i="1"/>
  <c r="CX252" i="3"/>
  <c r="CX258" i="3"/>
  <c r="CX250" i="3"/>
  <c r="CX256" i="3"/>
  <c r="CX251" i="3"/>
  <c r="CX253" i="3"/>
  <c r="CX254" i="3"/>
  <c r="CX255" i="3"/>
  <c r="CX257" i="3"/>
  <c r="CX259" i="3"/>
  <c r="CX248" i="3"/>
  <c r="CX260" i="3"/>
  <c r="CX249" i="3"/>
  <c r="CX261" i="3"/>
  <c r="AD473" i="1"/>
  <c r="AB473" i="1" s="1"/>
  <c r="CQ471" i="1"/>
  <c r="CS469" i="1"/>
  <c r="AB469" i="1"/>
  <c r="CS468" i="1"/>
  <c r="CX244" i="3"/>
  <c r="CX245" i="3"/>
  <c r="F448" i="1"/>
  <c r="BX421" i="1"/>
  <c r="AO435" i="1"/>
  <c r="AB433" i="1"/>
  <c r="W425" i="1"/>
  <c r="CS423" i="1"/>
  <c r="F403" i="1"/>
  <c r="AO390" i="1"/>
  <c r="W386" i="1"/>
  <c r="AJ390" i="1" s="1"/>
  <c r="V348" i="1"/>
  <c r="AI351" i="1" s="1"/>
  <c r="AI337" i="1" s="1"/>
  <c r="CR344" i="1"/>
  <c r="AD344" i="1"/>
  <c r="AB344" i="1"/>
  <c r="AB343" i="1"/>
  <c r="AG351" i="1"/>
  <c r="CT423" i="1"/>
  <c r="CX210" i="3"/>
  <c r="CX209" i="3"/>
  <c r="BY390" i="1"/>
  <c r="U348" i="1"/>
  <c r="AH351" i="1"/>
  <c r="W348" i="1"/>
  <c r="AJ351" i="1" s="1"/>
  <c r="W351" i="1" s="1"/>
  <c r="F375" i="1" s="1"/>
  <c r="CS489" i="1"/>
  <c r="CS488" i="1"/>
  <c r="CX280" i="3"/>
  <c r="CX281" i="3"/>
  <c r="CX287" i="3"/>
  <c r="CX282" i="3"/>
  <c r="CX288" i="3"/>
  <c r="CX283" i="3"/>
  <c r="CX284" i="3"/>
  <c r="CX278" i="3"/>
  <c r="CX285" i="3"/>
  <c r="CX279" i="3"/>
  <c r="CX286" i="3"/>
  <c r="CS473" i="1"/>
  <c r="CL421" i="1"/>
  <c r="BC435" i="1"/>
  <c r="V431" i="1"/>
  <c r="AI435" i="1" s="1"/>
  <c r="AI421" i="1" s="1"/>
  <c r="CS429" i="1"/>
  <c r="CT427" i="1"/>
  <c r="CS426" i="1"/>
  <c r="AD426" i="1"/>
  <c r="AB426" i="1" s="1"/>
  <c r="AD387" i="1"/>
  <c r="AB387" i="1" s="1"/>
  <c r="CT386" i="1"/>
  <c r="AB386" i="1"/>
  <c r="CR384" i="1"/>
  <c r="BB351" i="1"/>
  <c r="CT429" i="1"/>
  <c r="CX211" i="3"/>
  <c r="T423" i="1"/>
  <c r="CQ387" i="1"/>
  <c r="CJ390" i="1"/>
  <c r="CT343" i="1"/>
  <c r="CC351" i="1"/>
  <c r="W433" i="1"/>
  <c r="CX214" i="3"/>
  <c r="CX212" i="3"/>
  <c r="CX213" i="3"/>
  <c r="CQ385" i="1"/>
  <c r="AB385" i="1"/>
  <c r="CR348" i="1"/>
  <c r="AD348" i="1"/>
  <c r="AB348" i="1" s="1"/>
  <c r="CX197" i="3"/>
  <c r="BZ351" i="1"/>
  <c r="BZ337" i="1" s="1"/>
  <c r="V263" i="1"/>
  <c r="BZ254" i="1"/>
  <c r="AQ273" i="1"/>
  <c r="CX228" i="3"/>
  <c r="CX234" i="3"/>
  <c r="CX240" i="3"/>
  <c r="CX229" i="3"/>
  <c r="CX235" i="3"/>
  <c r="CX232" i="3"/>
  <c r="CX238" i="3"/>
  <c r="CX242" i="3"/>
  <c r="CX243" i="3"/>
  <c r="CX227" i="3"/>
  <c r="CX230" i="3"/>
  <c r="CX231" i="3"/>
  <c r="CX233" i="3"/>
  <c r="CX236" i="3"/>
  <c r="CX237" i="3"/>
  <c r="CX239" i="3"/>
  <c r="CX241" i="3"/>
  <c r="AD429" i="1"/>
  <c r="AB429" i="1" s="1"/>
  <c r="CT428" i="1"/>
  <c r="CS427" i="1"/>
  <c r="AD427" i="1"/>
  <c r="AB427" i="1" s="1"/>
  <c r="CC435" i="1"/>
  <c r="W424" i="1"/>
  <c r="AJ435" i="1" s="1"/>
  <c r="AJ421" i="1" s="1"/>
  <c r="T424" i="1"/>
  <c r="AH390" i="1"/>
  <c r="AH382" i="1"/>
  <c r="CJ351" i="1"/>
  <c r="BA351" i="1" s="1"/>
  <c r="CS385" i="1"/>
  <c r="CT384" i="1"/>
  <c r="AD349" i="1"/>
  <c r="AB349" i="1"/>
  <c r="CQ348" i="1"/>
  <c r="CS347" i="1"/>
  <c r="AD346" i="1"/>
  <c r="AB346" i="1"/>
  <c r="CQ344" i="1"/>
  <c r="CS342" i="1"/>
  <c r="CX192" i="3"/>
  <c r="CX193" i="3"/>
  <c r="CX191" i="3"/>
  <c r="CX194" i="3"/>
  <c r="AD341" i="1"/>
  <c r="AB341" i="1" s="1"/>
  <c r="CQ340" i="1"/>
  <c r="CS339" i="1"/>
  <c r="CG273" i="1"/>
  <c r="CR271" i="1"/>
  <c r="CS266" i="1"/>
  <c r="W259" i="1"/>
  <c r="CX162" i="3"/>
  <c r="CX168" i="3"/>
  <c r="CX163" i="3"/>
  <c r="CX169" i="3"/>
  <c r="CX166" i="3"/>
  <c r="CX165" i="3"/>
  <c r="CX167" i="3"/>
  <c r="CX170" i="3"/>
  <c r="CX171" i="3"/>
  <c r="CX161" i="3"/>
  <c r="CX164" i="3"/>
  <c r="CT266" i="1"/>
  <c r="CX157" i="3"/>
  <c r="CX160" i="3"/>
  <c r="CX158" i="3"/>
  <c r="CX159" i="3"/>
  <c r="CT258" i="1"/>
  <c r="CS256" i="1"/>
  <c r="AD220" i="1"/>
  <c r="AB220" i="1" s="1"/>
  <c r="CR220" i="1"/>
  <c r="CS220" i="1"/>
  <c r="BA223" i="1"/>
  <c r="CJ217" i="1"/>
  <c r="AP161" i="1"/>
  <c r="F195" i="1"/>
  <c r="CS349" i="1"/>
  <c r="CS346" i="1"/>
  <c r="CS341" i="1"/>
  <c r="CX186" i="3"/>
  <c r="CX187" i="3"/>
  <c r="CX190" i="3"/>
  <c r="CX188" i="3"/>
  <c r="CX189" i="3"/>
  <c r="AD340" i="1"/>
  <c r="AB340" i="1" s="1"/>
  <c r="BC273" i="1"/>
  <c r="F289" i="1" s="1"/>
  <c r="AO273" i="1"/>
  <c r="AO254" i="1"/>
  <c r="CR270" i="1"/>
  <c r="AB269" i="1"/>
  <c r="CQ268" i="1"/>
  <c r="CS261" i="1"/>
  <c r="U259" i="1"/>
  <c r="CT257" i="1"/>
  <c r="BY273" i="1"/>
  <c r="AO223" i="1"/>
  <c r="AO217" i="1"/>
  <c r="BX217" i="1"/>
  <c r="AG223" i="1"/>
  <c r="CR349" i="1"/>
  <c r="CR346" i="1"/>
  <c r="CR341" i="1"/>
  <c r="W268" i="1"/>
  <c r="CX150" i="3"/>
  <c r="CX156" i="3"/>
  <c r="CX151" i="3"/>
  <c r="CX148" i="3"/>
  <c r="CX154" i="3"/>
  <c r="CX146" i="3"/>
  <c r="CX147" i="3"/>
  <c r="CX149" i="3"/>
  <c r="CX152" i="3"/>
  <c r="CX153" i="3"/>
  <c r="CX155" i="3"/>
  <c r="CT262" i="1"/>
  <c r="CT261" i="1"/>
  <c r="T261" i="1"/>
  <c r="CS257" i="1"/>
  <c r="AD257" i="1"/>
  <c r="AB257" i="1"/>
  <c r="CT221" i="1"/>
  <c r="AB221" i="1"/>
  <c r="CS340" i="1"/>
  <c r="CX180" i="3"/>
  <c r="CX181" i="3"/>
  <c r="CX178" i="3"/>
  <c r="CX184" i="3"/>
  <c r="CX179" i="3"/>
  <c r="CX182" i="3"/>
  <c r="CX183" i="3"/>
  <c r="CX185" i="3"/>
  <c r="W263" i="1"/>
  <c r="AD256" i="1"/>
  <c r="AB256" i="1" s="1"/>
  <c r="CL217" i="1"/>
  <c r="BC223" i="1"/>
  <c r="BZ161" i="1"/>
  <c r="AQ186" i="1"/>
  <c r="F196" i="1"/>
  <c r="CX174" i="3"/>
  <c r="CX175" i="3"/>
  <c r="CX172" i="3"/>
  <c r="CX173" i="3"/>
  <c r="CT268" i="1"/>
  <c r="AB268" i="1"/>
  <c r="CT267" i="1"/>
  <c r="W267" i="1"/>
  <c r="CX144" i="3"/>
  <c r="CX145" i="3"/>
  <c r="AD261" i="1"/>
  <c r="AB261" i="1"/>
  <c r="CT260" i="1"/>
  <c r="CX138" i="3"/>
  <c r="CX139" i="3"/>
  <c r="CX136" i="3"/>
  <c r="CX142" i="3"/>
  <c r="CX134" i="3"/>
  <c r="CX135" i="3"/>
  <c r="CX137" i="3"/>
  <c r="CX140" i="3"/>
  <c r="CX141" i="3"/>
  <c r="CX143" i="3"/>
  <c r="BY217" i="1"/>
  <c r="AP223" i="1"/>
  <c r="U179" i="1"/>
  <c r="AH186" i="1" s="1"/>
  <c r="U180" i="1"/>
  <c r="U181" i="1"/>
  <c r="U183" i="1"/>
  <c r="CX96" i="3"/>
  <c r="CX102" i="3"/>
  <c r="CX97" i="3"/>
  <c r="CX103" i="3"/>
  <c r="CX100" i="3"/>
  <c r="CX95" i="3"/>
  <c r="CX98" i="3"/>
  <c r="CX99" i="3"/>
  <c r="CX101" i="3"/>
  <c r="CT175" i="1"/>
  <c r="AD219" i="1"/>
  <c r="CL161" i="1"/>
  <c r="BC186" i="1"/>
  <c r="BC161" i="1"/>
  <c r="CX108" i="3"/>
  <c r="CX109" i="3"/>
  <c r="CX106" i="3"/>
  <c r="CX112" i="3"/>
  <c r="CX104" i="3"/>
  <c r="CX105" i="3"/>
  <c r="CX107" i="3"/>
  <c r="CX110" i="3"/>
  <c r="CX111" i="3"/>
  <c r="AD181" i="1"/>
  <c r="AB181" i="1" s="1"/>
  <c r="CT180" i="1"/>
  <c r="CQ219" i="1"/>
  <c r="CQ184" i="1"/>
  <c r="CT183" i="1"/>
  <c r="CQ182" i="1"/>
  <c r="V178" i="1"/>
  <c r="CX126" i="3"/>
  <c r="CX132" i="3"/>
  <c r="CX127" i="3"/>
  <c r="CX133" i="3"/>
  <c r="CX130" i="3"/>
  <c r="CX129" i="3"/>
  <c r="CX131" i="3"/>
  <c r="CX125" i="3"/>
  <c r="CX128" i="3"/>
  <c r="CX120" i="3"/>
  <c r="CX121" i="3"/>
  <c r="CX118" i="3"/>
  <c r="CX124" i="3"/>
  <c r="CX117" i="3"/>
  <c r="CX119" i="3"/>
  <c r="CX122" i="3"/>
  <c r="CX123" i="3"/>
  <c r="AI223" i="1"/>
  <c r="AB219" i="1"/>
  <c r="W184" i="1"/>
  <c r="W182" i="1"/>
  <c r="AD180" i="1"/>
  <c r="AB180" i="1"/>
  <c r="CR178" i="1"/>
  <c r="CT177" i="1"/>
  <c r="BY161" i="1"/>
  <c r="CI186" i="1"/>
  <c r="CI161" i="1"/>
  <c r="CS181" i="1"/>
  <c r="CR179" i="1"/>
  <c r="CC186" i="1"/>
  <c r="AG130" i="1"/>
  <c r="AG114" i="1" s="1"/>
  <c r="CQ220" i="1"/>
  <c r="F199" i="1"/>
  <c r="BX161" i="1"/>
  <c r="AO186" i="1"/>
  <c r="CG186" i="1"/>
  <c r="AX186" i="1" s="1"/>
  <c r="AB182" i="1"/>
  <c r="CT181" i="1"/>
  <c r="AD179" i="1"/>
  <c r="AB179" i="1"/>
  <c r="CT179" i="1"/>
  <c r="CT178" i="1"/>
  <c r="CT169" i="1"/>
  <c r="CR163" i="1"/>
  <c r="CS163" i="1"/>
  <c r="AJ130" i="1"/>
  <c r="CR169" i="1"/>
  <c r="CS169" i="1"/>
  <c r="CT176" i="1"/>
  <c r="AD169" i="1"/>
  <c r="AB169" i="1"/>
  <c r="CQ163" i="1"/>
  <c r="CT128" i="1"/>
  <c r="CT127" i="1"/>
  <c r="V126" i="1"/>
  <c r="AI130" i="1"/>
  <c r="CX91" i="3"/>
  <c r="CX94" i="3"/>
  <c r="CX92" i="3"/>
  <c r="CX93" i="3"/>
  <c r="CT170" i="1"/>
  <c r="CQ167" i="1"/>
  <c r="CR164" i="1"/>
  <c r="CS164" i="1"/>
  <c r="CR128" i="1"/>
  <c r="CS128" i="1"/>
  <c r="AD128" i="1"/>
  <c r="AB128" i="1"/>
  <c r="CR127" i="1"/>
  <c r="CS127" i="1"/>
  <c r="AD127" i="1"/>
  <c r="AB127" i="1" s="1"/>
  <c r="CJ130" i="1"/>
  <c r="CT174" i="1"/>
  <c r="CT173" i="1"/>
  <c r="CT172" i="1"/>
  <c r="CR170" i="1"/>
  <c r="CS170" i="1"/>
  <c r="CT171" i="1"/>
  <c r="AD170" i="1"/>
  <c r="AB170" i="1" s="1"/>
  <c r="AB168" i="1"/>
  <c r="CQ164" i="1"/>
  <c r="CR166" i="1"/>
  <c r="CR165" i="1"/>
  <c r="CX73" i="3"/>
  <c r="CX74" i="3"/>
  <c r="CQ126" i="1"/>
  <c r="CQ125" i="1"/>
  <c r="CQ124" i="1"/>
  <c r="CQ123" i="1"/>
  <c r="CS122" i="1"/>
  <c r="CS121" i="1"/>
  <c r="AB121" i="1"/>
  <c r="CT120" i="1"/>
  <c r="CT119" i="1"/>
  <c r="AD118" i="1"/>
  <c r="AB118" i="1"/>
  <c r="CQ117" i="1"/>
  <c r="CS116" i="1"/>
  <c r="CX34" i="3"/>
  <c r="CX35" i="3"/>
  <c r="F96" i="1"/>
  <c r="CQ79" i="1"/>
  <c r="CR77" i="1"/>
  <c r="CS77" i="1"/>
  <c r="CJ44" i="1"/>
  <c r="BA44" i="1" s="1"/>
  <c r="CX78" i="3"/>
  <c r="CX84" i="3"/>
  <c r="CX90" i="3"/>
  <c r="CX79" i="3"/>
  <c r="CX85" i="3"/>
  <c r="CX82" i="3"/>
  <c r="CX88" i="3"/>
  <c r="CX77" i="3"/>
  <c r="CX80" i="3"/>
  <c r="CX81" i="3"/>
  <c r="CX83" i="3"/>
  <c r="CX86" i="3"/>
  <c r="CX87" i="3"/>
  <c r="CX89" i="3"/>
  <c r="CR122" i="1"/>
  <c r="CR121" i="1"/>
  <c r="CS120" i="1"/>
  <c r="CS119" i="1"/>
  <c r="CT118" i="1"/>
  <c r="CR116" i="1"/>
  <c r="CQ78" i="1"/>
  <c r="AB78" i="1"/>
  <c r="AD77" i="1"/>
  <c r="AB77" i="1"/>
  <c r="CX72" i="3"/>
  <c r="CX70" i="3"/>
  <c r="CX69" i="3"/>
  <c r="CX71" i="3"/>
  <c r="CR120" i="1"/>
  <c r="CR119" i="1"/>
  <c r="CS118" i="1"/>
  <c r="CX37" i="3"/>
  <c r="CX38" i="3"/>
  <c r="CX39" i="3"/>
  <c r="CQ116" i="1"/>
  <c r="AJ44" i="1"/>
  <c r="W44" i="1"/>
  <c r="F68" i="1" s="1"/>
  <c r="CR118" i="1"/>
  <c r="BZ30" i="1"/>
  <c r="AQ44" i="1"/>
  <c r="AQ30" i="1"/>
  <c r="CX54" i="3"/>
  <c r="CX60" i="3"/>
  <c r="CX66" i="3"/>
  <c r="CX55" i="3"/>
  <c r="CX61" i="3"/>
  <c r="CX67" i="3"/>
  <c r="CX56" i="3"/>
  <c r="CX62" i="3"/>
  <c r="CX68" i="3"/>
  <c r="CX52" i="3"/>
  <c r="CX58" i="3"/>
  <c r="CX64" i="3"/>
  <c r="CX53" i="3"/>
  <c r="CX63" i="3"/>
  <c r="CX65" i="3"/>
  <c r="CX57" i="3"/>
  <c r="CX59" i="3"/>
  <c r="CS42" i="1"/>
  <c r="AD42" i="1"/>
  <c r="CR42" i="1"/>
  <c r="AB42" i="1"/>
  <c r="CQ77" i="1"/>
  <c r="BC44" i="1"/>
  <c r="BC30" i="1"/>
  <c r="CR39" i="1"/>
  <c r="AD38" i="1"/>
  <c r="AB38" i="1" s="1"/>
  <c r="CR36" i="1"/>
  <c r="AD35" i="1"/>
  <c r="AB35" i="1"/>
  <c r="AD32" i="1"/>
  <c r="AB32" i="1"/>
  <c r="CX6" i="3"/>
  <c r="CX7" i="3"/>
  <c r="CX8" i="3"/>
  <c r="CX3" i="3"/>
  <c r="CX9" i="3"/>
  <c r="CX4" i="3"/>
  <c r="CX10" i="3"/>
  <c r="CX5" i="3"/>
  <c r="AD39" i="1"/>
  <c r="AB39" i="1" s="1"/>
  <c r="CS38" i="1"/>
  <c r="AD36" i="1"/>
  <c r="AB36" i="1" s="1"/>
  <c r="CR32" i="1"/>
  <c r="CX18" i="3"/>
  <c r="CX19" i="3"/>
  <c r="CX16" i="3"/>
  <c r="CX17" i="3"/>
  <c r="V33" i="1"/>
  <c r="AI44" i="1"/>
  <c r="V44" i="1"/>
  <c r="F67" i="1" s="1"/>
  <c r="CR33" i="1"/>
  <c r="AD33" i="1"/>
  <c r="AB33" i="1" s="1"/>
  <c r="T33" i="1"/>
  <c r="AG44" i="1"/>
  <c r="AG30" i="1" s="1"/>
  <c r="CS39" i="1"/>
  <c r="CQ37" i="1"/>
  <c r="CX12" i="3"/>
  <c r="CX13" i="3"/>
  <c r="CX14" i="3"/>
  <c r="CX11" i="3"/>
  <c r="CX15" i="3"/>
  <c r="U390" i="1"/>
  <c r="CJ595" i="1"/>
  <c r="BA595" i="1" s="1"/>
  <c r="BA575" i="1" s="1"/>
  <c r="CJ626" i="1"/>
  <c r="BA647" i="1"/>
  <c r="V595" i="1"/>
  <c r="V575" i="1" s="1"/>
  <c r="BA390" i="1"/>
  <c r="F410" i="1" s="1"/>
  <c r="CJ382" i="1"/>
  <c r="AI30" i="1"/>
  <c r="T44" i="1"/>
  <c r="F60" i="1"/>
  <c r="CJ30" i="1"/>
  <c r="V180" i="1"/>
  <c r="W180" i="1"/>
  <c r="V271" i="1"/>
  <c r="T223" i="1"/>
  <c r="F244" i="1" s="1"/>
  <c r="AG217" i="1"/>
  <c r="F277" i="1"/>
  <c r="CJ337" i="1"/>
  <c r="U271" i="1"/>
  <c r="U261" i="1"/>
  <c r="T433" i="1"/>
  <c r="AG435" i="1" s="1"/>
  <c r="U433" i="1"/>
  <c r="AH435" i="1" s="1"/>
  <c r="BB575" i="1"/>
  <c r="AO575" i="1"/>
  <c r="F599" i="1"/>
  <c r="BC626" i="1"/>
  <c r="F663" i="1"/>
  <c r="CC795" i="1"/>
  <c r="AT809" i="1"/>
  <c r="T806" i="1"/>
  <c r="U806" i="1"/>
  <c r="AH809" i="1"/>
  <c r="AH795" i="1" s="1"/>
  <c r="BB840" i="1"/>
  <c r="F882" i="1"/>
  <c r="T593" i="1"/>
  <c r="W903" i="1"/>
  <c r="F982" i="1"/>
  <c r="BB949" i="1"/>
  <c r="T903" i="1"/>
  <c r="F54" i="1"/>
  <c r="AJ30" i="1"/>
  <c r="CG254" i="1"/>
  <c r="AX273" i="1"/>
  <c r="BY382" i="1"/>
  <c r="W481" i="1"/>
  <c r="T639" i="1"/>
  <c r="AG647" i="1" s="1"/>
  <c r="AG626" i="1" s="1"/>
  <c r="CJ711" i="1"/>
  <c r="BB711" i="1"/>
  <c r="F738" i="1"/>
  <c r="AG756" i="1"/>
  <c r="BC949" i="1"/>
  <c r="F985" i="1"/>
  <c r="T267" i="1"/>
  <c r="AQ161" i="1"/>
  <c r="U269" i="1"/>
  <c r="V261" i="1"/>
  <c r="W181" i="1"/>
  <c r="T181" i="1"/>
  <c r="V181" i="1"/>
  <c r="AI217" i="1"/>
  <c r="V223" i="1"/>
  <c r="F246" i="1" s="1"/>
  <c r="T263" i="1"/>
  <c r="T265" i="1"/>
  <c r="T269" i="1"/>
  <c r="AG273" i="1" s="1"/>
  <c r="AG254" i="1" s="1"/>
  <c r="T271" i="1"/>
  <c r="U263" i="1"/>
  <c r="CJ273" i="1"/>
  <c r="V351" i="1"/>
  <c r="U267" i="1"/>
  <c r="BB337" i="1"/>
  <c r="F364" i="1"/>
  <c r="F451" i="1"/>
  <c r="BC421" i="1"/>
  <c r="BC676" i="1"/>
  <c r="AG337" i="1"/>
  <c r="T351" i="1"/>
  <c r="W484" i="1"/>
  <c r="AJ495" i="1" s="1"/>
  <c r="W495" i="1" s="1"/>
  <c r="AX544" i="1"/>
  <c r="AP421" i="1"/>
  <c r="F444" i="1"/>
  <c r="T481" i="1"/>
  <c r="AG495" i="1" s="1"/>
  <c r="W639" i="1"/>
  <c r="V909" i="1"/>
  <c r="AI918" i="1" s="1"/>
  <c r="AZ186" i="1"/>
  <c r="V265" i="1"/>
  <c r="V269" i="1"/>
  <c r="V267" i="1"/>
  <c r="T431" i="1"/>
  <c r="U431" i="1"/>
  <c r="CJ435" i="1"/>
  <c r="F439" i="1"/>
  <c r="AO421" i="1"/>
  <c r="W487" i="1"/>
  <c r="U529" i="1"/>
  <c r="AH544" i="1" s="1"/>
  <c r="U481" i="1"/>
  <c r="U487" i="1"/>
  <c r="AH495" i="1"/>
  <c r="U495" i="1" s="1"/>
  <c r="CG575" i="1"/>
  <c r="AX595" i="1"/>
  <c r="F602" i="1"/>
  <c r="AX764" i="1"/>
  <c r="V639" i="1"/>
  <c r="AI647" i="1" s="1"/>
  <c r="F813" i="1"/>
  <c r="AO795" i="1"/>
  <c r="W909" i="1"/>
  <c r="BC840" i="1"/>
  <c r="F885" i="1"/>
  <c r="BA764" i="1"/>
  <c r="CJ756" i="1"/>
  <c r="AH900" i="1"/>
  <c r="F202" i="1"/>
  <c r="U265" i="1"/>
  <c r="F227" i="1"/>
  <c r="W265" i="1"/>
  <c r="F243" i="1"/>
  <c r="BA217" i="1"/>
  <c r="AO382" i="1"/>
  <c r="F394" i="1"/>
  <c r="V529" i="1"/>
  <c r="AI544" i="1"/>
  <c r="BB466" i="1"/>
  <c r="F508" i="1"/>
  <c r="U593" i="1"/>
  <c r="AH595" i="1"/>
  <c r="AH575" i="1" s="1"/>
  <c r="W593" i="1"/>
  <c r="BZ711" i="1"/>
  <c r="AQ725" i="1"/>
  <c r="F735" i="1" s="1"/>
  <c r="CG725" i="1"/>
  <c r="AO756" i="1"/>
  <c r="F768" i="1"/>
  <c r="BB795" i="1"/>
  <c r="F822" i="1"/>
  <c r="F774" i="1"/>
  <c r="CJ918" i="1"/>
  <c r="V806" i="1"/>
  <c r="AI809" i="1"/>
  <c r="V809" i="1" s="1"/>
  <c r="CJ114" i="1"/>
  <c r="BA130" i="1"/>
  <c r="T179" i="1"/>
  <c r="T180" i="1"/>
  <c r="V179" i="1"/>
  <c r="AI186" i="1" s="1"/>
  <c r="W179" i="1"/>
  <c r="CJ186" i="1"/>
  <c r="AP217" i="1"/>
  <c r="F232" i="1"/>
  <c r="F239" i="1"/>
  <c r="BC217" i="1"/>
  <c r="BY254" i="1"/>
  <c r="CI273" i="1"/>
  <c r="AP273" i="1"/>
  <c r="W269" i="1"/>
  <c r="AJ337" i="1"/>
  <c r="F283" i="1"/>
  <c r="AQ254" i="1"/>
  <c r="W431" i="1"/>
  <c r="W271" i="1"/>
  <c r="U351" i="1"/>
  <c r="F373" i="1" s="1"/>
  <c r="AH337" i="1"/>
  <c r="W261" i="1"/>
  <c r="CJ495" i="1"/>
  <c r="BA495" i="1" s="1"/>
  <c r="CJ544" i="1"/>
  <c r="BA544" i="1" s="1"/>
  <c r="V487" i="1"/>
  <c r="BC526" i="1"/>
  <c r="F560" i="1"/>
  <c r="AQ595" i="1"/>
  <c r="BZ575" i="1"/>
  <c r="W529" i="1"/>
  <c r="AJ544" i="1"/>
  <c r="AJ526" i="1"/>
  <c r="U639" i="1"/>
  <c r="AH647" i="1" s="1"/>
  <c r="AH626" i="1" s="1"/>
  <c r="F825" i="1"/>
  <c r="BC795" i="1"/>
  <c r="BC900" i="1"/>
  <c r="F934" i="1"/>
  <c r="U595" i="1"/>
  <c r="CJ254" i="1"/>
  <c r="BA273" i="1"/>
  <c r="F293" i="1" s="1"/>
  <c r="CJ421" i="1"/>
  <c r="BA435" i="1"/>
  <c r="BA421" i="1" s="1"/>
  <c r="AI795" i="1"/>
  <c r="W435" i="1"/>
  <c r="W421" i="1" s="1"/>
  <c r="AP254" i="1"/>
  <c r="F282" i="1"/>
  <c r="CJ900" i="1"/>
  <c r="BA918" i="1"/>
  <c r="CG711" i="1"/>
  <c r="AX725" i="1"/>
  <c r="F732" i="1" s="1"/>
  <c r="AQ711" i="1"/>
  <c r="V30" i="1"/>
  <c r="BA626" i="1"/>
  <c r="F667" i="1"/>
  <c r="F372" i="1"/>
  <c r="T30" i="1"/>
  <c r="F65" i="1"/>
  <c r="AQ575" i="1"/>
  <c r="F605" i="1"/>
  <c r="W337" i="1"/>
  <c r="W544" i="1"/>
  <c r="F568" i="1" s="1"/>
  <c r="BA114" i="1"/>
  <c r="F150" i="1"/>
  <c r="BA756" i="1"/>
  <c r="F784" i="1"/>
  <c r="AX575" i="1"/>
  <c r="AH273" i="1"/>
  <c r="T217" i="1"/>
  <c r="T756" i="1"/>
  <c r="U918" i="1"/>
  <c r="U900" i="1" s="1"/>
  <c r="BC333" i="1"/>
  <c r="F692" i="1"/>
  <c r="AX254" i="1"/>
  <c r="F280" i="1"/>
  <c r="AT795" i="1"/>
  <c r="F827" i="1"/>
  <c r="F618" i="1"/>
  <c r="AX711" i="1"/>
  <c r="W526" i="1"/>
  <c r="F615" i="1"/>
  <c r="F938" i="1"/>
  <c r="BA900" i="1"/>
  <c r="F940" i="1"/>
  <c r="BA254" i="1"/>
  <c r="CY80" i="1"/>
  <c r="X80" i="1" s="1"/>
  <c r="R134" i="5" s="1"/>
  <c r="CZ80" i="1"/>
  <c r="Y80" i="1" s="1"/>
  <c r="T134" i="5" s="1"/>
  <c r="AJ83" i="1"/>
  <c r="AJ75" i="1"/>
  <c r="F99" i="1"/>
  <c r="CT80" i="1"/>
  <c r="CL75" i="1"/>
  <c r="CK75" i="1"/>
  <c r="R80" i="1"/>
  <c r="GK80" i="1"/>
  <c r="AH83" i="1"/>
  <c r="AH75" i="1"/>
  <c r="BY83" i="1"/>
  <c r="BY75" i="1" s="1"/>
  <c r="W83" i="1"/>
  <c r="W75" i="1"/>
  <c r="AI83" i="1"/>
  <c r="AI75" i="1"/>
  <c r="CC83" i="1"/>
  <c r="AJ466" i="1"/>
  <c r="T273" i="1"/>
  <c r="V130" i="1"/>
  <c r="AI114" i="1"/>
  <c r="AI869" i="1"/>
  <c r="AI1021" i="1"/>
  <c r="F973" i="1"/>
  <c r="AO949" i="1"/>
  <c r="BZ900" i="1"/>
  <c r="CG918" i="1"/>
  <c r="CJ869" i="1"/>
  <c r="CJ809" i="1"/>
  <c r="AJ647" i="1"/>
  <c r="AG869" i="1"/>
  <c r="AQ809" i="1"/>
  <c r="BZ795" i="1"/>
  <c r="CG809" i="1"/>
  <c r="AJ809" i="1"/>
  <c r="AG809" i="1"/>
  <c r="CI1021" i="1"/>
  <c r="AZ1021" i="1" s="1"/>
  <c r="AH869" i="1"/>
  <c r="AI725" i="1"/>
  <c r="AG725" i="1"/>
  <c r="BB1021" i="1"/>
  <c r="AB967" i="1"/>
  <c r="P1019" i="1"/>
  <c r="N263" i="7"/>
  <c r="K263" i="7"/>
  <c r="I1544" i="5"/>
  <c r="X1544" i="5" s="1"/>
  <c r="Q1017" i="1"/>
  <c r="V1532" i="5"/>
  <c r="P261" i="7"/>
  <c r="R261" i="7" s="1"/>
  <c r="S261" i="7"/>
  <c r="T261" i="7"/>
  <c r="R1017" i="1"/>
  <c r="GK1017" i="1"/>
  <c r="U1532" i="5"/>
  <c r="I1529" i="5"/>
  <c r="S1528" i="5"/>
  <c r="CR1015" i="1"/>
  <c r="P1014" i="1"/>
  <c r="I1520" i="5"/>
  <c r="CR1011" i="1"/>
  <c r="P1010" i="1"/>
  <c r="I1497" i="5"/>
  <c r="Q1009" i="1"/>
  <c r="S255" i="7"/>
  <c r="T255" i="7" s="1"/>
  <c r="P255" i="7"/>
  <c r="R255" i="7" s="1"/>
  <c r="R1009" i="1"/>
  <c r="GK1009" i="1" s="1"/>
  <c r="V1487" i="5"/>
  <c r="U1487" i="5"/>
  <c r="S1008" i="1"/>
  <c r="I1486" i="5"/>
  <c r="Q1485" i="5"/>
  <c r="S1485" i="5"/>
  <c r="S254" i="7"/>
  <c r="T254" i="7" s="1"/>
  <c r="R1007" i="1"/>
  <c r="GK1007" i="1" s="1"/>
  <c r="S1006" i="1"/>
  <c r="Q1473" i="5"/>
  <c r="S1473" i="5"/>
  <c r="P1004" i="1"/>
  <c r="I1465" i="5"/>
  <c r="Q1003" i="1"/>
  <c r="V1454" i="5"/>
  <c r="P250" i="7"/>
  <c r="R250" i="7" s="1"/>
  <c r="S250" i="7"/>
  <c r="T250" i="7" s="1"/>
  <c r="R1003" i="1"/>
  <c r="GK1003" i="1"/>
  <c r="U1454" i="5"/>
  <c r="BX949" i="1"/>
  <c r="V1432" i="5"/>
  <c r="Q966" i="1"/>
  <c r="K1434" i="5"/>
  <c r="R966" i="1"/>
  <c r="U1432" i="5"/>
  <c r="I1435" i="5"/>
  <c r="W1435" i="5" s="1"/>
  <c r="I1434" i="5"/>
  <c r="Q964" i="1"/>
  <c r="K1422" i="5"/>
  <c r="V1420" i="5"/>
  <c r="I1423" i="5"/>
  <c r="W1423" i="5" s="1"/>
  <c r="R964" i="1"/>
  <c r="I1422" i="5"/>
  <c r="U1420" i="5"/>
  <c r="CQ963" i="1"/>
  <c r="AB962" i="1"/>
  <c r="S960" i="1"/>
  <c r="Q1386" i="5"/>
  <c r="S1386" i="5"/>
  <c r="S958" i="1"/>
  <c r="S1384" i="5"/>
  <c r="Q1384" i="5"/>
  <c r="S957" i="1"/>
  <c r="S1383" i="5"/>
  <c r="Q1383" i="5"/>
  <c r="S956" i="1"/>
  <c r="S1382" i="5"/>
  <c r="Q1382" i="5"/>
  <c r="V1380" i="5"/>
  <c r="Q954" i="1"/>
  <c r="P238" i="7"/>
  <c r="R238" i="7"/>
  <c r="S238" i="7"/>
  <c r="T238" i="7" s="1"/>
  <c r="U1380" i="5"/>
  <c r="R954" i="1"/>
  <c r="GK954" i="1"/>
  <c r="CQ953" i="1"/>
  <c r="AO918" i="1"/>
  <c r="V1355" i="5"/>
  <c r="Q916" i="1"/>
  <c r="S236" i="7"/>
  <c r="T236" i="7"/>
  <c r="P236" i="7"/>
  <c r="R236" i="7" s="1"/>
  <c r="R916" i="1"/>
  <c r="GK916" i="1"/>
  <c r="U1355" i="5"/>
  <c r="CR916" i="1"/>
  <c r="S913" i="1"/>
  <c r="S1342" i="5"/>
  <c r="Q1342" i="5"/>
  <c r="CT913" i="1"/>
  <c r="Q908" i="1"/>
  <c r="K1325" i="5"/>
  <c r="V1323" i="5"/>
  <c r="I1326" i="5"/>
  <c r="W1326" i="5" s="1"/>
  <c r="R908" i="1"/>
  <c r="U1323" i="5"/>
  <c r="I1325" i="5"/>
  <c r="CQ906" i="1"/>
  <c r="CQ905" i="1"/>
  <c r="CR904" i="1"/>
  <c r="P864" i="1"/>
  <c r="N217" i="7"/>
  <c r="O217" i="7" s="1"/>
  <c r="K217" i="7"/>
  <c r="M217" i="7" s="1"/>
  <c r="I1268" i="5"/>
  <c r="X1268" i="5" s="1"/>
  <c r="S863" i="1"/>
  <c r="Q1267" i="5"/>
  <c r="S1267" i="5"/>
  <c r="P861" i="1"/>
  <c r="N212" i="7"/>
  <c r="K212" i="7"/>
  <c r="I1255" i="5"/>
  <c r="X1255" i="5" s="1"/>
  <c r="S860" i="1"/>
  <c r="Q1254" i="5"/>
  <c r="S1254" i="5"/>
  <c r="Q857" i="1"/>
  <c r="V1251" i="5"/>
  <c r="P208" i="7"/>
  <c r="R208" i="7" s="1"/>
  <c r="S208" i="7"/>
  <c r="T208" i="7" s="1"/>
  <c r="R857" i="1"/>
  <c r="GK857" i="1"/>
  <c r="U1251" i="5"/>
  <c r="S854" i="1"/>
  <c r="I1245" i="5"/>
  <c r="Q1244" i="5"/>
  <c r="S1244" i="5"/>
  <c r="Q853" i="1"/>
  <c r="V1237" i="5"/>
  <c r="P202" i="7"/>
  <c r="R202" i="7" s="1"/>
  <c r="S202" i="7"/>
  <c r="T202" i="7" s="1"/>
  <c r="R853" i="1"/>
  <c r="GK853" i="1"/>
  <c r="U1237" i="5"/>
  <c r="P852" i="1"/>
  <c r="N201" i="7"/>
  <c r="K201" i="7"/>
  <c r="I1236" i="5"/>
  <c r="X1236" i="5" s="1"/>
  <c r="V1233" i="5"/>
  <c r="Q849" i="1"/>
  <c r="S198" i="7"/>
  <c r="T198" i="7" s="1"/>
  <c r="P198" i="7"/>
  <c r="R198" i="7" s="1"/>
  <c r="R849" i="1"/>
  <c r="GK849" i="1" s="1"/>
  <c r="U1233" i="5"/>
  <c r="AD848" i="1"/>
  <c r="AB848" i="1" s="1"/>
  <c r="AB846" i="1"/>
  <c r="CQ844" i="1"/>
  <c r="AD804" i="1"/>
  <c r="AB804" i="1"/>
  <c r="I1160" i="5"/>
  <c r="X1160" i="5" s="1"/>
  <c r="S762" i="1"/>
  <c r="S1118" i="5"/>
  <c r="Q1118" i="5"/>
  <c r="CT762" i="1"/>
  <c r="Q717" i="1"/>
  <c r="K1047" i="5" s="1"/>
  <c r="V1045" i="5"/>
  <c r="K1051" i="5" s="1"/>
  <c r="R717" i="1"/>
  <c r="I1048" i="5"/>
  <c r="W1048" i="5" s="1"/>
  <c r="U1045" i="5"/>
  <c r="I1051" i="5" s="1"/>
  <c r="I1047" i="5"/>
  <c r="CR717" i="1"/>
  <c r="AD717" i="1"/>
  <c r="CS717" i="1"/>
  <c r="S716" i="1"/>
  <c r="I1036" i="5"/>
  <c r="Q1035" i="5"/>
  <c r="I1039" i="5" s="1"/>
  <c r="S1035" i="5"/>
  <c r="I1040" i="5" s="1"/>
  <c r="BY725" i="1"/>
  <c r="P639" i="1"/>
  <c r="N164" i="7"/>
  <c r="O164" i="7" s="1"/>
  <c r="K164" i="7"/>
  <c r="M164" i="7" s="1"/>
  <c r="I950" i="5"/>
  <c r="X950" i="5" s="1"/>
  <c r="CQ639" i="1"/>
  <c r="BZ647" i="1"/>
  <c r="S589" i="1"/>
  <c r="I852" i="5"/>
  <c r="Q851" i="5"/>
  <c r="I855" i="5"/>
  <c r="S851" i="5"/>
  <c r="I856" i="5" s="1"/>
  <c r="R588" i="1"/>
  <c r="GK588" i="1" s="1"/>
  <c r="Q588" i="1"/>
  <c r="V844" i="5"/>
  <c r="U844" i="5"/>
  <c r="AD588" i="1"/>
  <c r="AB588" i="1" s="1"/>
  <c r="CR588" i="1"/>
  <c r="CS588" i="1"/>
  <c r="CC595" i="1"/>
  <c r="CD595" i="1"/>
  <c r="AD1010" i="1"/>
  <c r="AB1010" i="1" s="1"/>
  <c r="CS1018" i="1"/>
  <c r="AO1000" i="1"/>
  <c r="P1018" i="1"/>
  <c r="I1543" i="5"/>
  <c r="P1017" i="1"/>
  <c r="N261" i="7"/>
  <c r="O261" i="7"/>
  <c r="K261" i="7"/>
  <c r="M261" i="7" s="1"/>
  <c r="I1532" i="5"/>
  <c r="X1532" i="5" s="1"/>
  <c r="V1528" i="5"/>
  <c r="K1535" i="5" s="1"/>
  <c r="Q1016" i="1"/>
  <c r="K1530" i="5"/>
  <c r="R1016" i="1"/>
  <c r="I1531" i="5"/>
  <c r="W1531" i="5" s="1"/>
  <c r="I1530" i="5"/>
  <c r="U1528" i="5"/>
  <c r="I1535" i="5" s="1"/>
  <c r="V1521" i="5"/>
  <c r="Q1015" i="1"/>
  <c r="P260" i="7"/>
  <c r="R260" i="7" s="1"/>
  <c r="S260" i="7"/>
  <c r="T260" i="7"/>
  <c r="R1015" i="1"/>
  <c r="GK1015" i="1"/>
  <c r="U1521" i="5"/>
  <c r="S1013" i="1"/>
  <c r="Q1509" i="5"/>
  <c r="S1509" i="5"/>
  <c r="CR1010" i="1"/>
  <c r="P1009" i="1"/>
  <c r="CP1009" i="1" s="1"/>
  <c r="K255" i="7"/>
  <c r="N255" i="7"/>
  <c r="AB1008" i="1"/>
  <c r="Q1006" i="1"/>
  <c r="K1475" i="5"/>
  <c r="V1473" i="5"/>
  <c r="R1006" i="1"/>
  <c r="U1473" i="5"/>
  <c r="I1475" i="5"/>
  <c r="I1476" i="5"/>
  <c r="W1476" i="5" s="1"/>
  <c r="P1003" i="1"/>
  <c r="N250" i="7"/>
  <c r="K250" i="7"/>
  <c r="I1454" i="5"/>
  <c r="X1454" i="5"/>
  <c r="S1002" i="1"/>
  <c r="I1450" i="5"/>
  <c r="Q1449" i="5"/>
  <c r="S1449" i="5"/>
  <c r="P964" i="1"/>
  <c r="I1424" i="5"/>
  <c r="V1386" i="5"/>
  <c r="Q960" i="1"/>
  <c r="P244" i="7"/>
  <c r="R244" i="7" s="1"/>
  <c r="S244" i="7"/>
  <c r="T244" i="7"/>
  <c r="U1386" i="5"/>
  <c r="R960" i="1"/>
  <c r="GK960" i="1" s="1"/>
  <c r="S959" i="1"/>
  <c r="Q1385" i="5"/>
  <c r="S1385" i="5"/>
  <c r="P954" i="1"/>
  <c r="N238" i="7"/>
  <c r="K238" i="7"/>
  <c r="I1380" i="5"/>
  <c r="X1380" i="5" s="1"/>
  <c r="F931" i="1"/>
  <c r="S915" i="1"/>
  <c r="Q1354" i="5"/>
  <c r="S1354" i="5"/>
  <c r="Q913" i="1"/>
  <c r="V1342" i="5"/>
  <c r="S230" i="7"/>
  <c r="T230" i="7" s="1"/>
  <c r="P230" i="7"/>
  <c r="R230" i="7" s="1"/>
  <c r="R913" i="1"/>
  <c r="GK913" i="1"/>
  <c r="U1342" i="5"/>
  <c r="P912" i="1"/>
  <c r="N229" i="7"/>
  <c r="K229" i="7"/>
  <c r="I1341" i="5"/>
  <c r="X1341" i="5" s="1"/>
  <c r="Q911" i="1"/>
  <c r="V1340" i="5"/>
  <c r="P228" i="7"/>
  <c r="R228" i="7" s="1"/>
  <c r="S228" i="7"/>
  <c r="T228" i="7" s="1"/>
  <c r="R911" i="1"/>
  <c r="GK911" i="1"/>
  <c r="U1340" i="5"/>
  <c r="S909" i="1"/>
  <c r="Q1328" i="5"/>
  <c r="S1328" i="5"/>
  <c r="S906" i="1"/>
  <c r="S1315" i="5"/>
  <c r="Q1315" i="5"/>
  <c r="S903" i="1"/>
  <c r="S1296" i="5"/>
  <c r="Q1296" i="5"/>
  <c r="CC918" i="1"/>
  <c r="S902" i="1"/>
  <c r="I1295" i="5"/>
  <c r="S1294" i="5"/>
  <c r="Q1294" i="5"/>
  <c r="I1297" i="5" s="1"/>
  <c r="Q863" i="1"/>
  <c r="V1267" i="5"/>
  <c r="S216" i="7"/>
  <c r="T216" i="7" s="1"/>
  <c r="P216" i="7"/>
  <c r="R216" i="7"/>
  <c r="R863" i="1"/>
  <c r="GK863" i="1" s="1"/>
  <c r="U1267" i="5"/>
  <c r="Q860" i="1"/>
  <c r="V1254" i="5"/>
  <c r="S211" i="7"/>
  <c r="T211" i="7" s="1"/>
  <c r="P211" i="7"/>
  <c r="R211" i="7" s="1"/>
  <c r="R860" i="1"/>
  <c r="GK860" i="1"/>
  <c r="U1254" i="5"/>
  <c r="CR860" i="1"/>
  <c r="CS860" i="1"/>
  <c r="P859" i="1"/>
  <c r="N210" i="7"/>
  <c r="K210" i="7"/>
  <c r="I1253" i="5"/>
  <c r="X1253" i="5" s="1"/>
  <c r="S858" i="1"/>
  <c r="S1252" i="5"/>
  <c r="Q1252" i="5"/>
  <c r="P857" i="1"/>
  <c r="N208" i="7"/>
  <c r="K208" i="7"/>
  <c r="I1251" i="5"/>
  <c r="X1251" i="5" s="1"/>
  <c r="S856" i="1"/>
  <c r="S1250" i="5"/>
  <c r="Q1250" i="5"/>
  <c r="Q855" i="1"/>
  <c r="V1249" i="5"/>
  <c r="S206" i="7"/>
  <c r="T206" i="7" s="1"/>
  <c r="P206" i="7"/>
  <c r="R206" i="7" s="1"/>
  <c r="R855" i="1"/>
  <c r="GK855" i="1"/>
  <c r="U1249" i="5"/>
  <c r="S851" i="1"/>
  <c r="Q1235" i="5"/>
  <c r="S1235" i="5"/>
  <c r="Q850" i="1"/>
  <c r="V1234" i="5"/>
  <c r="S199" i="7"/>
  <c r="T199" i="7" s="1"/>
  <c r="P199" i="7"/>
  <c r="R199" i="7"/>
  <c r="R850" i="1"/>
  <c r="GK850" i="1" s="1"/>
  <c r="U1234" i="5"/>
  <c r="CS846" i="1"/>
  <c r="S843" i="1"/>
  <c r="Q1201" i="5"/>
  <c r="S1201" i="5"/>
  <c r="S842" i="1"/>
  <c r="I1200" i="5"/>
  <c r="S1199" i="5"/>
  <c r="Q1199" i="5"/>
  <c r="Q806" i="1"/>
  <c r="V1185" i="5"/>
  <c r="P192" i="7"/>
  <c r="R192" i="7" s="1"/>
  <c r="S192" i="7"/>
  <c r="T192" i="7" s="1"/>
  <c r="R806" i="1"/>
  <c r="GK806" i="1" s="1"/>
  <c r="U1185" i="5"/>
  <c r="P804" i="1"/>
  <c r="I1183" i="5"/>
  <c r="CQ804" i="1"/>
  <c r="S803" i="1"/>
  <c r="Q1172" i="5"/>
  <c r="S1172" i="5"/>
  <c r="S802" i="1"/>
  <c r="I1168" i="5"/>
  <c r="S1167" i="5"/>
  <c r="I1174" i="5" s="1"/>
  <c r="Q1167" i="5"/>
  <c r="P800" i="1"/>
  <c r="I1159" i="5"/>
  <c r="S799" i="1"/>
  <c r="S1145" i="5"/>
  <c r="I1150" i="5" s="1"/>
  <c r="I1146" i="5"/>
  <c r="Q1145" i="5"/>
  <c r="I1149" i="5" s="1"/>
  <c r="CT799" i="1"/>
  <c r="CC764" i="1"/>
  <c r="S758" i="1"/>
  <c r="I1091" i="5"/>
  <c r="Q1090" i="5"/>
  <c r="I1095" i="5"/>
  <c r="S1090" i="5"/>
  <c r="I1096" i="5" s="1"/>
  <c r="BC711" i="1"/>
  <c r="F741" i="1"/>
  <c r="P717" i="1"/>
  <c r="AB717" i="1"/>
  <c r="BY647" i="1"/>
  <c r="S592" i="1"/>
  <c r="I874" i="5"/>
  <c r="S873" i="5"/>
  <c r="Q873" i="5"/>
  <c r="CT592" i="1"/>
  <c r="P579" i="1"/>
  <c r="AB579" i="1"/>
  <c r="CQ579" i="1"/>
  <c r="S540" i="1"/>
  <c r="I791" i="5"/>
  <c r="S790" i="5"/>
  <c r="Q790" i="5"/>
  <c r="CT540" i="1"/>
  <c r="S1014" i="1"/>
  <c r="I1517" i="5"/>
  <c r="Q1516" i="5"/>
  <c r="S1516" i="5"/>
  <c r="V1509" i="5"/>
  <c r="Q1013" i="1"/>
  <c r="S258" i="7"/>
  <c r="T258" i="7" s="1"/>
  <c r="P258" i="7"/>
  <c r="R258" i="7" s="1"/>
  <c r="U1509" i="5"/>
  <c r="R1013" i="1"/>
  <c r="GK1013" i="1"/>
  <c r="S1012" i="1"/>
  <c r="I1506" i="5"/>
  <c r="Q1505" i="5"/>
  <c r="I1510" i="5" s="1"/>
  <c r="S1505" i="5"/>
  <c r="I1511" i="5"/>
  <c r="S1011" i="1"/>
  <c r="Q1498" i="5"/>
  <c r="S1498" i="5"/>
  <c r="S1005" i="1"/>
  <c r="CP1005" i="1" s="1"/>
  <c r="O1005" i="1" s="1"/>
  <c r="S1466" i="5"/>
  <c r="Q1466" i="5"/>
  <c r="P967" i="1"/>
  <c r="N247" i="7"/>
  <c r="K247" i="7"/>
  <c r="I1436" i="5"/>
  <c r="X1436" i="5" s="1"/>
  <c r="S963" i="1"/>
  <c r="I1411" i="5"/>
  <c r="Q1410" i="5"/>
  <c r="I1414" i="5" s="1"/>
  <c r="S1410" i="5"/>
  <c r="I1415" i="5" s="1"/>
  <c r="S961" i="1"/>
  <c r="I1394" i="5"/>
  <c r="S1393" i="5"/>
  <c r="I1398" i="5" s="1"/>
  <c r="Q1393" i="5"/>
  <c r="I1397" i="5" s="1"/>
  <c r="Q959" i="1"/>
  <c r="V1385" i="5"/>
  <c r="P243" i="7"/>
  <c r="R243" i="7" s="1"/>
  <c r="S243" i="7"/>
  <c r="T243" i="7" s="1"/>
  <c r="R959" i="1"/>
  <c r="GK959" i="1"/>
  <c r="U1385" i="5"/>
  <c r="V1384" i="5"/>
  <c r="Q958" i="1"/>
  <c r="S242" i="7"/>
  <c r="T242" i="7" s="1"/>
  <c r="P242" i="7"/>
  <c r="R242" i="7" s="1"/>
  <c r="R958" i="1"/>
  <c r="GK958" i="1"/>
  <c r="U1384" i="5"/>
  <c r="Q957" i="1"/>
  <c r="V1383" i="5"/>
  <c r="S241" i="7"/>
  <c r="T241" i="7" s="1"/>
  <c r="P241" i="7"/>
  <c r="R241" i="7" s="1"/>
  <c r="R957" i="1"/>
  <c r="GK957" i="1" s="1"/>
  <c r="U1383" i="5"/>
  <c r="Q956" i="1"/>
  <c r="V1382" i="5"/>
  <c r="S240" i="7"/>
  <c r="T240" i="7"/>
  <c r="P240" i="7"/>
  <c r="R240" i="7" s="1"/>
  <c r="R956" i="1"/>
  <c r="GK956" i="1" s="1"/>
  <c r="U1382" i="5"/>
  <c r="S955" i="1"/>
  <c r="Q1381" i="5"/>
  <c r="S1381" i="5"/>
  <c r="S952" i="1"/>
  <c r="S1370" i="5"/>
  <c r="Q1370" i="5"/>
  <c r="P916" i="1"/>
  <c r="N236" i="7"/>
  <c r="O236" i="7" s="1"/>
  <c r="K236" i="7"/>
  <c r="M236" i="7" s="1"/>
  <c r="I1355" i="5"/>
  <c r="X1355" i="5"/>
  <c r="P913" i="1"/>
  <c r="N230" i="7"/>
  <c r="K230" i="7"/>
  <c r="I1342" i="5"/>
  <c r="X1342" i="5" s="1"/>
  <c r="P911" i="1"/>
  <c r="N228" i="7"/>
  <c r="K228" i="7"/>
  <c r="I1340" i="5"/>
  <c r="X1340" i="5" s="1"/>
  <c r="V1328" i="5"/>
  <c r="Q909" i="1"/>
  <c r="S223" i="7"/>
  <c r="T223" i="7" s="1"/>
  <c r="P223" i="7"/>
  <c r="R223" i="7"/>
  <c r="R909" i="1"/>
  <c r="GK909" i="1" s="1"/>
  <c r="U1328" i="5"/>
  <c r="S907" i="1"/>
  <c r="S1319" i="5"/>
  <c r="Q1319" i="5"/>
  <c r="Q903" i="1"/>
  <c r="R903" i="1"/>
  <c r="GK903" i="1"/>
  <c r="V1296" i="5"/>
  <c r="U1296" i="5"/>
  <c r="CS903" i="1"/>
  <c r="S866" i="1"/>
  <c r="Q1280" i="5"/>
  <c r="S1280" i="5"/>
  <c r="S865" i="1"/>
  <c r="I1276" i="5"/>
  <c r="Q1275" i="5"/>
  <c r="S1275" i="5"/>
  <c r="CT865" i="1"/>
  <c r="P863" i="1"/>
  <c r="CP863" i="1" s="1"/>
  <c r="O863" i="1" s="1"/>
  <c r="N216" i="7"/>
  <c r="O216" i="7" s="1"/>
  <c r="K216" i="7"/>
  <c r="M216" i="7" s="1"/>
  <c r="I1267" i="5"/>
  <c r="X1267" i="5" s="1"/>
  <c r="CQ863" i="1"/>
  <c r="P860" i="1"/>
  <c r="CP860" i="1" s="1"/>
  <c r="O860" i="1" s="1"/>
  <c r="K211" i="7"/>
  <c r="N211" i="7"/>
  <c r="I1254" i="5"/>
  <c r="X1254" i="5" s="1"/>
  <c r="P855" i="1"/>
  <c r="N206" i="7"/>
  <c r="K206" i="7"/>
  <c r="I1249" i="5"/>
  <c r="X1249" i="5" s="1"/>
  <c r="Q854" i="1"/>
  <c r="K1246" i="5" s="1"/>
  <c r="V1244" i="5"/>
  <c r="I1247" i="5"/>
  <c r="W1247" i="5" s="1"/>
  <c r="R854" i="1"/>
  <c r="U1244" i="5"/>
  <c r="I1246" i="5"/>
  <c r="CS854" i="1"/>
  <c r="P853" i="1"/>
  <c r="N202" i="7"/>
  <c r="K202" i="7"/>
  <c r="I1237" i="5"/>
  <c r="X1237" i="5" s="1"/>
  <c r="CQ853" i="1"/>
  <c r="S847" i="1"/>
  <c r="S1224" i="5"/>
  <c r="Q1224" i="5"/>
  <c r="CT847" i="1"/>
  <c r="S845" i="1"/>
  <c r="I1214" i="5"/>
  <c r="S1213" i="5"/>
  <c r="I1216" i="5" s="1"/>
  <c r="Q1213" i="5"/>
  <c r="I1215" i="5" s="1"/>
  <c r="Q843" i="1"/>
  <c r="R843" i="1"/>
  <c r="GK843" i="1" s="1"/>
  <c r="V1201" i="5"/>
  <c r="U1201" i="5"/>
  <c r="AD843" i="1"/>
  <c r="AB843" i="1"/>
  <c r="P805" i="1"/>
  <c r="N191" i="7"/>
  <c r="K191" i="7"/>
  <c r="I1184" i="5"/>
  <c r="X1184" i="5" s="1"/>
  <c r="Q802" i="1"/>
  <c r="K1169" i="5"/>
  <c r="V1167" i="5"/>
  <c r="R802" i="1"/>
  <c r="I1170" i="5"/>
  <c r="W1170" i="5" s="1"/>
  <c r="I1169" i="5"/>
  <c r="U1167" i="5"/>
  <c r="CR802" i="1"/>
  <c r="S801" i="1"/>
  <c r="S1160" i="5"/>
  <c r="Q1160" i="5"/>
  <c r="S797" i="1"/>
  <c r="I1129" i="5"/>
  <c r="Q1128" i="5"/>
  <c r="I1132" i="5" s="1"/>
  <c r="S1128" i="5"/>
  <c r="I1133" i="5"/>
  <c r="S761" i="1"/>
  <c r="S1114" i="5"/>
  <c r="Q1114" i="5"/>
  <c r="CT761" i="1"/>
  <c r="AJ764" i="1"/>
  <c r="Q758" i="1"/>
  <c r="V1090" i="5"/>
  <c r="K1097" i="5" s="1"/>
  <c r="R758" i="1"/>
  <c r="I1093" i="5"/>
  <c r="W1093" i="5" s="1"/>
  <c r="I1092" i="5"/>
  <c r="U1090" i="5"/>
  <c r="I1097" i="5" s="1"/>
  <c r="AD758" i="1"/>
  <c r="CS758" i="1"/>
  <c r="Q723" i="1"/>
  <c r="K1081" i="5" s="1"/>
  <c r="R723" i="1"/>
  <c r="GK723" i="1"/>
  <c r="I1081" i="5"/>
  <c r="V1080" i="5"/>
  <c r="U1080" i="5"/>
  <c r="S628" i="1"/>
  <c r="I891" i="5"/>
  <c r="S890" i="5"/>
  <c r="Q890" i="5"/>
  <c r="CT628" i="1"/>
  <c r="Q582" i="1"/>
  <c r="V823" i="5"/>
  <c r="P146" i="7"/>
  <c r="R146" i="7" s="1"/>
  <c r="S146" i="7"/>
  <c r="T146" i="7" s="1"/>
  <c r="R582" i="1"/>
  <c r="GK582" i="1" s="1"/>
  <c r="U823" i="5"/>
  <c r="AD582" i="1"/>
  <c r="AB582" i="1" s="1"/>
  <c r="BY595" i="1"/>
  <c r="P577" i="1"/>
  <c r="AB577" i="1"/>
  <c r="CT1005" i="1"/>
  <c r="BC1021" i="1"/>
  <c r="AD1011" i="1"/>
  <c r="AB1011" i="1" s="1"/>
  <c r="AD1016" i="1"/>
  <c r="AB1016" i="1" s="1"/>
  <c r="S1019" i="1"/>
  <c r="Q1544" i="5"/>
  <c r="S1544" i="5"/>
  <c r="S1018" i="1"/>
  <c r="I1540" i="5"/>
  <c r="S1539" i="5"/>
  <c r="I1546" i="5" s="1"/>
  <c r="Q1539" i="5"/>
  <c r="CR1016" i="1"/>
  <c r="P1015" i="1"/>
  <c r="N260" i="7"/>
  <c r="K260" i="7"/>
  <c r="I1521" i="5"/>
  <c r="X1521" i="5" s="1"/>
  <c r="CT1014" i="1"/>
  <c r="AD1013" i="1"/>
  <c r="Q1012" i="1"/>
  <c r="K1507" i="5"/>
  <c r="V1505" i="5"/>
  <c r="K1512" i="5" s="1"/>
  <c r="R1012" i="1"/>
  <c r="I1508" i="5"/>
  <c r="W1508" i="5" s="1"/>
  <c r="U1505" i="5"/>
  <c r="I1512" i="5" s="1"/>
  <c r="I1507" i="5"/>
  <c r="S1010" i="1"/>
  <c r="AF1021" i="1" s="1"/>
  <c r="I1494" i="5"/>
  <c r="S1493" i="5"/>
  <c r="Q1493" i="5"/>
  <c r="I1499" i="5" s="1"/>
  <c r="S1009" i="1"/>
  <c r="Q1487" i="5"/>
  <c r="S1487" i="5"/>
  <c r="I1489" i="5" s="1"/>
  <c r="Q1008" i="1"/>
  <c r="R1008" i="1"/>
  <c r="GK1008" i="1" s="1"/>
  <c r="V1485" i="5"/>
  <c r="U1485" i="5"/>
  <c r="P1007" i="1"/>
  <c r="N254" i="7"/>
  <c r="K254" i="7"/>
  <c r="I1478" i="5"/>
  <c r="X1478" i="5" s="1"/>
  <c r="Q1005" i="1"/>
  <c r="V1466" i="5"/>
  <c r="S252" i="7"/>
  <c r="T252" i="7" s="1"/>
  <c r="P252" i="7"/>
  <c r="R252" i="7"/>
  <c r="R1005" i="1"/>
  <c r="GK1005" i="1" s="1"/>
  <c r="U1466" i="5"/>
  <c r="CT1002" i="1"/>
  <c r="Q1002" i="1"/>
  <c r="V1449" i="5"/>
  <c r="K1457" i="5" s="1"/>
  <c r="R1002" i="1"/>
  <c r="I1452" i="5"/>
  <c r="W1452" i="5" s="1"/>
  <c r="I1451" i="5"/>
  <c r="U1449" i="5"/>
  <c r="I1457" i="5" s="1"/>
  <c r="S965" i="1"/>
  <c r="Q1425" i="5"/>
  <c r="S1425" i="5"/>
  <c r="Q963" i="1"/>
  <c r="K1412" i="5"/>
  <c r="V1410" i="5"/>
  <c r="K1416" i="5" s="1"/>
  <c r="R963" i="1"/>
  <c r="I1413" i="5"/>
  <c r="W1413" i="5" s="1"/>
  <c r="U1410" i="5"/>
  <c r="I1416" i="5" s="1"/>
  <c r="I1412" i="5"/>
  <c r="S962" i="1"/>
  <c r="Q1403" i="5"/>
  <c r="I1405" i="5" s="1"/>
  <c r="I1404" i="5"/>
  <c r="S1403" i="5"/>
  <c r="I1406" i="5"/>
  <c r="P960" i="1"/>
  <c r="CP960" i="1" s="1"/>
  <c r="O960" i="1" s="1"/>
  <c r="N244" i="7"/>
  <c r="K244" i="7"/>
  <c r="I1386" i="5"/>
  <c r="X1386" i="5" s="1"/>
  <c r="AD959" i="1"/>
  <c r="AB959" i="1" s="1"/>
  <c r="CR958" i="1"/>
  <c r="P958" i="1"/>
  <c r="N242" i="7"/>
  <c r="K242" i="7"/>
  <c r="I1384" i="5"/>
  <c r="X1384" i="5" s="1"/>
  <c r="CS957" i="1"/>
  <c r="P957" i="1"/>
  <c r="CP957" i="1"/>
  <c r="O957" i="1" s="1"/>
  <c r="N241" i="7"/>
  <c r="K241" i="7"/>
  <c r="I1383" i="5"/>
  <c r="X1383" i="5" s="1"/>
  <c r="S953" i="1"/>
  <c r="I1377" i="5"/>
  <c r="Q1376" i="5"/>
  <c r="S1376" i="5"/>
  <c r="Q952" i="1"/>
  <c r="R952" i="1"/>
  <c r="GK952" i="1" s="1"/>
  <c r="V1370" i="5"/>
  <c r="U1370" i="5"/>
  <c r="S914" i="1"/>
  <c r="I1350" i="5"/>
  <c r="S1349" i="5"/>
  <c r="Q1349" i="5"/>
  <c r="S910" i="1"/>
  <c r="S1335" i="5"/>
  <c r="Q1335" i="5"/>
  <c r="I1336" i="5"/>
  <c r="P909" i="1"/>
  <c r="CP909" i="1" s="1"/>
  <c r="O909" i="1" s="1"/>
  <c r="N223" i="7"/>
  <c r="K223" i="7"/>
  <c r="I1328" i="5"/>
  <c r="X1328" i="5" s="1"/>
  <c r="Q907" i="1"/>
  <c r="K1320" i="5" s="1"/>
  <c r="R907" i="1"/>
  <c r="GK907" i="1" s="1"/>
  <c r="I1320" i="5"/>
  <c r="U1319" i="5"/>
  <c r="V1319" i="5"/>
  <c r="CR907" i="1"/>
  <c r="Q905" i="1"/>
  <c r="R905" i="1"/>
  <c r="GK905" i="1" s="1"/>
  <c r="V1308" i="5"/>
  <c r="U1308" i="5"/>
  <c r="S904" i="1"/>
  <c r="S1302" i="5"/>
  <c r="Q1302" i="5"/>
  <c r="P903" i="1"/>
  <c r="I1296" i="5"/>
  <c r="X1296" i="5" s="1"/>
  <c r="Q902" i="1"/>
  <c r="R902" i="1"/>
  <c r="V1294" i="5"/>
  <c r="U1294" i="5"/>
  <c r="AO869" i="1"/>
  <c r="S867" i="1"/>
  <c r="S1281" i="5"/>
  <c r="Q1281" i="5"/>
  <c r="Q866" i="1"/>
  <c r="V1280" i="5"/>
  <c r="S219" i="7"/>
  <c r="T219" i="7" s="1"/>
  <c r="P219" i="7"/>
  <c r="R219" i="7"/>
  <c r="R866" i="1"/>
  <c r="GK866" i="1" s="1"/>
  <c r="U1280" i="5"/>
  <c r="CR866" i="1"/>
  <c r="Q865" i="1"/>
  <c r="K1277" i="5"/>
  <c r="V1275" i="5"/>
  <c r="R865" i="1"/>
  <c r="I1278" i="5"/>
  <c r="W1278" i="5" s="1"/>
  <c r="U1275" i="5"/>
  <c r="I1277" i="5"/>
  <c r="AD865" i="1"/>
  <c r="AB865" i="1" s="1"/>
  <c r="S862" i="1"/>
  <c r="I1263" i="5"/>
  <c r="S1262" i="5"/>
  <c r="Q1262" i="5"/>
  <c r="CT858" i="1"/>
  <c r="V1252" i="5"/>
  <c r="Q858" i="1"/>
  <c r="P209" i="7"/>
  <c r="R209" i="7" s="1"/>
  <c r="S209" i="7"/>
  <c r="T209" i="7" s="1"/>
  <c r="R858" i="1"/>
  <c r="GK858" i="1" s="1"/>
  <c r="U1252" i="5"/>
  <c r="V1250" i="5"/>
  <c r="Q856" i="1"/>
  <c r="S207" i="7"/>
  <c r="T207" i="7"/>
  <c r="P207" i="7"/>
  <c r="R207" i="7" s="1"/>
  <c r="R856" i="1"/>
  <c r="GK856" i="1" s="1"/>
  <c r="U1250" i="5"/>
  <c r="S852" i="1"/>
  <c r="Q1236" i="5"/>
  <c r="S1236" i="5"/>
  <c r="P849" i="1"/>
  <c r="N198" i="7"/>
  <c r="K198" i="7"/>
  <c r="I1233" i="5"/>
  <c r="X1233" i="5" s="1"/>
  <c r="Q847" i="1"/>
  <c r="K1225" i="5" s="1"/>
  <c r="I1225" i="5"/>
  <c r="R847" i="1"/>
  <c r="GK847" i="1" s="1"/>
  <c r="U1224" i="5"/>
  <c r="V1224" i="5"/>
  <c r="CQ846" i="1"/>
  <c r="S844" i="1"/>
  <c r="S1207" i="5"/>
  <c r="Q1207" i="5"/>
  <c r="S807" i="1"/>
  <c r="S1186" i="5"/>
  <c r="Q1186" i="5"/>
  <c r="P806" i="1"/>
  <c r="N192" i="7"/>
  <c r="K192" i="7"/>
  <c r="I1185" i="5"/>
  <c r="X1185" i="5"/>
  <c r="CQ806" i="1"/>
  <c r="CQ805" i="1"/>
  <c r="AB805" i="1"/>
  <c r="V1172" i="5"/>
  <c r="Q803" i="1"/>
  <c r="S183" i="7"/>
  <c r="T183" i="7" s="1"/>
  <c r="P183" i="7"/>
  <c r="R183" i="7" s="1"/>
  <c r="R803" i="1"/>
  <c r="GK803" i="1" s="1"/>
  <c r="U1172" i="5"/>
  <c r="S798" i="1"/>
  <c r="I1139" i="5"/>
  <c r="S1138" i="5"/>
  <c r="I1141" i="5"/>
  <c r="Q1138" i="5"/>
  <c r="I1140" i="5" s="1"/>
  <c r="CT798" i="1"/>
  <c r="V1128" i="5"/>
  <c r="K1134" i="5" s="1"/>
  <c r="Q797" i="1"/>
  <c r="I1131" i="5"/>
  <c r="W1131" i="5" s="1"/>
  <c r="U1128" i="5"/>
  <c r="I1134" i="5"/>
  <c r="I1130" i="5"/>
  <c r="R797" i="1"/>
  <c r="CR797" i="1"/>
  <c r="Q713" i="1"/>
  <c r="V1004" i="5"/>
  <c r="K1010" i="5" s="1"/>
  <c r="R713" i="1"/>
  <c r="I1006" i="5"/>
  <c r="I1007" i="5"/>
  <c r="W1007" i="5"/>
  <c r="U1004" i="5"/>
  <c r="I1010" i="5" s="1"/>
  <c r="AD713" i="1"/>
  <c r="AB713" i="1" s="1"/>
  <c r="P641" i="1"/>
  <c r="N166" i="7"/>
  <c r="K166" i="7"/>
  <c r="I962" i="5"/>
  <c r="X962" i="5" s="1"/>
  <c r="S635" i="1"/>
  <c r="S928" i="5"/>
  <c r="Q928" i="5"/>
  <c r="CT635" i="1"/>
  <c r="P632" i="1"/>
  <c r="I918" i="5"/>
  <c r="CC647" i="1"/>
  <c r="BC575" i="1"/>
  <c r="F611" i="1"/>
  <c r="Q583" i="1"/>
  <c r="V824" i="5"/>
  <c r="S147" i="7"/>
  <c r="T147" i="7" s="1"/>
  <c r="P147" i="7"/>
  <c r="R147" i="7" s="1"/>
  <c r="R583" i="1"/>
  <c r="GK583" i="1"/>
  <c r="U824" i="5"/>
  <c r="AD583" i="1"/>
  <c r="AB583" i="1"/>
  <c r="CS583" i="1"/>
  <c r="P581" i="1"/>
  <c r="N145" i="7"/>
  <c r="G157" i="6" s="1"/>
  <c r="K145" i="7"/>
  <c r="I822" i="5"/>
  <c r="X822" i="5"/>
  <c r="AB581" i="1"/>
  <c r="CQ581" i="1"/>
  <c r="P580" i="1"/>
  <c r="N144" i="7"/>
  <c r="K144" i="7"/>
  <c r="I821" i="5"/>
  <c r="X821" i="5" s="1"/>
  <c r="AB580" i="1"/>
  <c r="P542" i="1"/>
  <c r="N142" i="7"/>
  <c r="O142" i="7" s="1"/>
  <c r="K142" i="7"/>
  <c r="M142" i="7" s="1"/>
  <c r="I796" i="5"/>
  <c r="X796" i="5" s="1"/>
  <c r="AB542" i="1"/>
  <c r="CQ542" i="1"/>
  <c r="AG83" i="1"/>
  <c r="AB1013" i="1"/>
  <c r="Q1019" i="1"/>
  <c r="V1544" i="5"/>
  <c r="S263" i="7"/>
  <c r="T263" i="7" s="1"/>
  <c r="P263" i="7"/>
  <c r="R263" i="7" s="1"/>
  <c r="R1019" i="1"/>
  <c r="GK1019" i="1" s="1"/>
  <c r="U1544" i="5"/>
  <c r="S1017" i="1"/>
  <c r="S1532" i="5"/>
  <c r="Q1532" i="5"/>
  <c r="CQ1016" i="1"/>
  <c r="CS1014" i="1"/>
  <c r="V1498" i="5"/>
  <c r="Q1011" i="1"/>
  <c r="P257" i="7"/>
  <c r="R257" i="7" s="1"/>
  <c r="S257" i="7"/>
  <c r="T257" i="7" s="1"/>
  <c r="R1011" i="1"/>
  <c r="GK1011" i="1" s="1"/>
  <c r="U1498" i="5"/>
  <c r="CP1008" i="1"/>
  <c r="O1008" i="1" s="1"/>
  <c r="P1006" i="1"/>
  <c r="I1477" i="5"/>
  <c r="P1005" i="1"/>
  <c r="N252" i="7"/>
  <c r="K252" i="7"/>
  <c r="I1466" i="5"/>
  <c r="X1466" i="5" s="1"/>
  <c r="S1004" i="1"/>
  <c r="S1461" i="5"/>
  <c r="I1468" i="5" s="1"/>
  <c r="I1462" i="5"/>
  <c r="Q1461" i="5"/>
  <c r="I1467" i="5" s="1"/>
  <c r="S1003" i="1"/>
  <c r="S1454" i="5"/>
  <c r="Q1454" i="5"/>
  <c r="P1002" i="1"/>
  <c r="I1453" i="5"/>
  <c r="S967" i="1"/>
  <c r="Q1436" i="5"/>
  <c r="S1436" i="5"/>
  <c r="Q965" i="1"/>
  <c r="V1425" i="5"/>
  <c r="S246" i="7"/>
  <c r="T246" i="7" s="1"/>
  <c r="P246" i="7"/>
  <c r="R246" i="7" s="1"/>
  <c r="R965" i="1"/>
  <c r="GK965" i="1" s="1"/>
  <c r="U1425" i="5"/>
  <c r="R962" i="1"/>
  <c r="GK962" i="1" s="1"/>
  <c r="V1403" i="5"/>
  <c r="U1403" i="5"/>
  <c r="Q962" i="1"/>
  <c r="CP962" i="1"/>
  <c r="O962" i="1" s="1"/>
  <c r="P959" i="1"/>
  <c r="CP959" i="1"/>
  <c r="O959" i="1"/>
  <c r="N243" i="7"/>
  <c r="K243" i="7"/>
  <c r="I1385" i="5"/>
  <c r="X1385" i="5" s="1"/>
  <c r="CR957" i="1"/>
  <c r="P956" i="1"/>
  <c r="CP956" i="1" s="1"/>
  <c r="O956" i="1" s="1"/>
  <c r="K240" i="7"/>
  <c r="N240" i="7"/>
  <c r="I1382" i="5"/>
  <c r="X1382" i="5"/>
  <c r="V1381" i="5"/>
  <c r="Q955" i="1"/>
  <c r="S239" i="7"/>
  <c r="T239" i="7" s="1"/>
  <c r="P239" i="7"/>
  <c r="R239" i="7"/>
  <c r="R955" i="1"/>
  <c r="GK955" i="1"/>
  <c r="U1381" i="5"/>
  <c r="R951" i="1"/>
  <c r="Q951" i="1"/>
  <c r="V1368" i="5"/>
  <c r="U1368" i="5"/>
  <c r="P915" i="1"/>
  <c r="K235" i="7"/>
  <c r="N235" i="7"/>
  <c r="I1354" i="5"/>
  <c r="X1354" i="5" s="1"/>
  <c r="V1349" i="5"/>
  <c r="Q914" i="1"/>
  <c r="K1351" i="5" s="1"/>
  <c r="R914" i="1"/>
  <c r="U1349" i="5"/>
  <c r="I1351" i="5"/>
  <c r="I1352" i="5"/>
  <c r="W1352" i="5"/>
  <c r="CR914" i="1"/>
  <c r="S912" i="1"/>
  <c r="S1341" i="5"/>
  <c r="Q1341" i="5"/>
  <c r="CQ911" i="1"/>
  <c r="S908" i="1"/>
  <c r="I1324" i="5"/>
  <c r="Q1323" i="5"/>
  <c r="S1323" i="5"/>
  <c r="I1330" i="5" s="1"/>
  <c r="Q904" i="1"/>
  <c r="K1303" i="5" s="1"/>
  <c r="V1302" i="5"/>
  <c r="K1305" i="5" s="1"/>
  <c r="R904" i="1"/>
  <c r="I1304" i="5"/>
  <c r="W1304" i="5"/>
  <c r="I1303" i="5"/>
  <c r="U1302" i="5"/>
  <c r="I1305" i="5" s="1"/>
  <c r="CP902" i="1"/>
  <c r="O902" i="1" s="1"/>
  <c r="V1281" i="5"/>
  <c r="Q867" i="1"/>
  <c r="S220" i="7"/>
  <c r="T220" i="7" s="1"/>
  <c r="P220" i="7"/>
  <c r="R220" i="7" s="1"/>
  <c r="R867" i="1"/>
  <c r="GK867" i="1" s="1"/>
  <c r="U1281" i="5"/>
  <c r="S864" i="1"/>
  <c r="Q1268" i="5"/>
  <c r="S1268" i="5"/>
  <c r="S859" i="1"/>
  <c r="Q1253" i="5"/>
  <c r="S1253" i="5"/>
  <c r="S857" i="1"/>
  <c r="S1251" i="5"/>
  <c r="Q1251" i="5"/>
  <c r="P856" i="1"/>
  <c r="CP856" i="1" s="1"/>
  <c r="O856" i="1" s="1"/>
  <c r="N207" i="7"/>
  <c r="K207" i="7"/>
  <c r="I1250" i="5"/>
  <c r="X1250" i="5"/>
  <c r="V1236" i="5"/>
  <c r="Q852" i="1"/>
  <c r="S201" i="7"/>
  <c r="T201" i="7" s="1"/>
  <c r="P201" i="7"/>
  <c r="R201" i="7"/>
  <c r="R852" i="1"/>
  <c r="GK852" i="1" s="1"/>
  <c r="U1236" i="5"/>
  <c r="AD852" i="1"/>
  <c r="AB852" i="1" s="1"/>
  <c r="P850" i="1"/>
  <c r="K199" i="7"/>
  <c r="N199" i="7"/>
  <c r="I1234" i="5"/>
  <c r="X1234" i="5" s="1"/>
  <c r="S848" i="1"/>
  <c r="I1229" i="5"/>
  <c r="S1228" i="5"/>
  <c r="Q1228" i="5"/>
  <c r="CT848" i="1"/>
  <c r="S846" i="1"/>
  <c r="Q1220" i="5"/>
  <c r="S1220" i="5"/>
  <c r="CT846" i="1"/>
  <c r="R845" i="1"/>
  <c r="GK845" i="1"/>
  <c r="Q845" i="1"/>
  <c r="V1213" i="5"/>
  <c r="U1213" i="5"/>
  <c r="P843" i="1"/>
  <c r="I1201" i="5"/>
  <c r="X1201" i="5" s="1"/>
  <c r="R798" i="1"/>
  <c r="GK798" i="1" s="1"/>
  <c r="Q798" i="1"/>
  <c r="V1138" i="5"/>
  <c r="U1138" i="5"/>
  <c r="AD798" i="1"/>
  <c r="AB798" i="1" s="1"/>
  <c r="CR798" i="1"/>
  <c r="CD809" i="1"/>
  <c r="BC756" i="1"/>
  <c r="F780" i="1"/>
  <c r="AI764" i="1"/>
  <c r="Q721" i="1"/>
  <c r="K1073" i="5" s="1"/>
  <c r="R721" i="1"/>
  <c r="GK721" i="1"/>
  <c r="I1073" i="5"/>
  <c r="U1072" i="5"/>
  <c r="AD721" i="1"/>
  <c r="AB721" i="1" s="1"/>
  <c r="V1072" i="5"/>
  <c r="P643" i="1"/>
  <c r="N167" i="7"/>
  <c r="O167" i="7" s="1"/>
  <c r="K167" i="7"/>
  <c r="M167" i="7" s="1"/>
  <c r="I973" i="5"/>
  <c r="X973" i="5" s="1"/>
  <c r="CQ643" i="1"/>
  <c r="Q635" i="1"/>
  <c r="S161" i="7"/>
  <c r="T161" i="7"/>
  <c r="P161" i="7"/>
  <c r="R161" i="7" s="1"/>
  <c r="R635" i="1"/>
  <c r="GK635" i="1"/>
  <c r="V928" i="5"/>
  <c r="U928" i="5"/>
  <c r="CS635" i="1"/>
  <c r="P631" i="1"/>
  <c r="K158" i="7"/>
  <c r="N158" i="7"/>
  <c r="I907" i="5"/>
  <c r="X907" i="5" s="1"/>
  <c r="S586" i="1"/>
  <c r="S827" i="5"/>
  <c r="Q827" i="5"/>
  <c r="AB540" i="1"/>
  <c r="CJ83" i="1"/>
  <c r="CS1013" i="1"/>
  <c r="Q1018" i="1"/>
  <c r="K1541" i="5" s="1"/>
  <c r="V1539" i="5"/>
  <c r="K1547" i="5" s="1"/>
  <c r="R1018" i="1"/>
  <c r="I1542" i="5"/>
  <c r="W1542" i="5" s="1"/>
  <c r="I1541" i="5"/>
  <c r="U1539" i="5"/>
  <c r="I1547" i="5" s="1"/>
  <c r="S1015" i="1"/>
  <c r="S1521" i="5"/>
  <c r="Q1521" i="5"/>
  <c r="Q1014" i="1"/>
  <c r="K1518" i="5"/>
  <c r="V1516" i="5"/>
  <c r="I1519" i="5"/>
  <c r="W1519" i="5" s="1"/>
  <c r="I1518" i="5"/>
  <c r="U1516" i="5"/>
  <c r="R1014" i="1"/>
  <c r="P1013" i="1"/>
  <c r="CP1013" i="1" s="1"/>
  <c r="O1013" i="1"/>
  <c r="N258" i="7"/>
  <c r="O258" i="7" s="1"/>
  <c r="K258" i="7"/>
  <c r="M258" i="7" s="1"/>
  <c r="I1509" i="5"/>
  <c r="X1509" i="5" s="1"/>
  <c r="CT1012" i="1"/>
  <c r="P1011" i="1"/>
  <c r="CP1011" i="1" s="1"/>
  <c r="O1011" i="1"/>
  <c r="N257" i="7"/>
  <c r="K257" i="7"/>
  <c r="I1498" i="5"/>
  <c r="X1498" i="5" s="1"/>
  <c r="Q1010" i="1"/>
  <c r="K1495" i="5" s="1"/>
  <c r="V1493" i="5"/>
  <c r="K1501" i="5" s="1"/>
  <c r="R1010" i="1"/>
  <c r="I1496" i="5"/>
  <c r="W1496" i="5"/>
  <c r="I1495" i="5"/>
  <c r="U1493" i="5"/>
  <c r="S1007" i="1"/>
  <c r="Q1478" i="5"/>
  <c r="S1478" i="5"/>
  <c r="Q1004" i="1"/>
  <c r="K1463" i="5" s="1"/>
  <c r="V1461" i="5"/>
  <c r="R1004" i="1"/>
  <c r="I1464" i="5"/>
  <c r="W1464" i="5" s="1"/>
  <c r="I1463" i="5"/>
  <c r="U1461" i="5"/>
  <c r="I1469" i="5" s="1"/>
  <c r="Q967" i="1"/>
  <c r="V1436" i="5"/>
  <c r="P247" i="7"/>
  <c r="R247" i="7"/>
  <c r="S247" i="7"/>
  <c r="T247" i="7" s="1"/>
  <c r="R967" i="1"/>
  <c r="GK967" i="1"/>
  <c r="U1436" i="5"/>
  <c r="S966" i="1"/>
  <c r="I1433" i="5"/>
  <c r="Q1432" i="5"/>
  <c r="S1432" i="5"/>
  <c r="I1438" i="5" s="1"/>
  <c r="P965" i="1"/>
  <c r="CP965" i="1" s="1"/>
  <c r="O965" i="1" s="1"/>
  <c r="N246" i="7"/>
  <c r="K246" i="7"/>
  <c r="I1425" i="5"/>
  <c r="X1425" i="5"/>
  <c r="S964" i="1"/>
  <c r="I1421" i="5"/>
  <c r="S1420" i="5"/>
  <c r="I1427" i="5" s="1"/>
  <c r="Q1420" i="5"/>
  <c r="I1426" i="5" s="1"/>
  <c r="CP963" i="1"/>
  <c r="O963" i="1" s="1"/>
  <c r="V1393" i="5"/>
  <c r="K1399" i="5" s="1"/>
  <c r="Q961" i="1"/>
  <c r="K1395" i="5" s="1"/>
  <c r="R961" i="1"/>
  <c r="I1396" i="5"/>
  <c r="W1396" i="5" s="1"/>
  <c r="U1393" i="5"/>
  <c r="I1399" i="5" s="1"/>
  <c r="I1395" i="5"/>
  <c r="P955" i="1"/>
  <c r="CP955" i="1" s="1"/>
  <c r="O955" i="1" s="1"/>
  <c r="N239" i="7"/>
  <c r="K239" i="7"/>
  <c r="I1381" i="5"/>
  <c r="X1381" i="5" s="1"/>
  <c r="S954" i="1"/>
  <c r="Q1380" i="5"/>
  <c r="S1380" i="5"/>
  <c r="CT952" i="1"/>
  <c r="S916" i="1"/>
  <c r="Q1355" i="5"/>
  <c r="S1355" i="5"/>
  <c r="V1341" i="5"/>
  <c r="Q912" i="1"/>
  <c r="P229" i="7"/>
  <c r="R229" i="7"/>
  <c r="S229" i="7"/>
  <c r="T229" i="7" s="1"/>
  <c r="R912" i="1"/>
  <c r="GK912" i="1"/>
  <c r="U1341" i="5"/>
  <c r="P910" i="1"/>
  <c r="I1339" i="5"/>
  <c r="P865" i="1"/>
  <c r="I1279" i="5"/>
  <c r="V1268" i="5"/>
  <c r="Q864" i="1"/>
  <c r="P217" i="7"/>
  <c r="R217" i="7"/>
  <c r="S217" i="7"/>
  <c r="T217" i="7" s="1"/>
  <c r="R864" i="1"/>
  <c r="GK864" i="1"/>
  <c r="U1268" i="5"/>
  <c r="P862" i="1"/>
  <c r="I1266" i="5"/>
  <c r="Q861" i="1"/>
  <c r="V1255" i="5"/>
  <c r="S212" i="7"/>
  <c r="T212" i="7" s="1"/>
  <c r="P212" i="7"/>
  <c r="R212" i="7" s="1"/>
  <c r="R861" i="1"/>
  <c r="GK861" i="1" s="1"/>
  <c r="U1255" i="5"/>
  <c r="S853" i="1"/>
  <c r="Q1237" i="5"/>
  <c r="S1237" i="5"/>
  <c r="P851" i="1"/>
  <c r="N200" i="7"/>
  <c r="K200" i="7"/>
  <c r="I1235" i="5"/>
  <c r="X1235" i="5" s="1"/>
  <c r="S849" i="1"/>
  <c r="Q1233" i="5"/>
  <c r="S1233" i="5"/>
  <c r="V1228" i="5"/>
  <c r="Q848" i="1"/>
  <c r="K1230" i="5"/>
  <c r="R848" i="1"/>
  <c r="I1231" i="5"/>
  <c r="W1231" i="5" s="1"/>
  <c r="U1228" i="5"/>
  <c r="I1230" i="5"/>
  <c r="Q846" i="1"/>
  <c r="K1221" i="5"/>
  <c r="R846" i="1"/>
  <c r="GK846" i="1" s="1"/>
  <c r="I1221" i="5"/>
  <c r="V1220" i="5"/>
  <c r="U1220" i="5"/>
  <c r="CP845" i="1"/>
  <c r="O845" i="1" s="1"/>
  <c r="Q844" i="1"/>
  <c r="K1208" i="5"/>
  <c r="V1207" i="5"/>
  <c r="K1210" i="5" s="1"/>
  <c r="R844" i="1"/>
  <c r="I1208" i="5"/>
  <c r="U1207" i="5"/>
  <c r="I1210" i="5" s="1"/>
  <c r="I1209" i="5"/>
  <c r="W1209" i="5" s="1"/>
  <c r="AD844" i="1"/>
  <c r="AB844" i="1" s="1"/>
  <c r="V1179" i="5"/>
  <c r="Q804" i="1"/>
  <c r="K1181" i="5" s="1"/>
  <c r="I1182" i="5"/>
  <c r="W1182" i="5" s="1"/>
  <c r="R804" i="1"/>
  <c r="I1181" i="5"/>
  <c r="U1179" i="5"/>
  <c r="CS804" i="1"/>
  <c r="Q800" i="1"/>
  <c r="K1157" i="5"/>
  <c r="V1155" i="5"/>
  <c r="R800" i="1"/>
  <c r="I1157" i="5"/>
  <c r="I1158" i="5"/>
  <c r="W1158" i="5" s="1"/>
  <c r="U1155" i="5"/>
  <c r="P798" i="1"/>
  <c r="CQ798" i="1"/>
  <c r="BY809" i="1"/>
  <c r="S759" i="1"/>
  <c r="S1101" i="5"/>
  <c r="Q1101" i="5"/>
  <c r="Q720" i="1"/>
  <c r="K1069" i="5"/>
  <c r="R720" i="1"/>
  <c r="GK720" i="1" s="1"/>
  <c r="I1069" i="5"/>
  <c r="V1068" i="5"/>
  <c r="U1068" i="5"/>
  <c r="P714" i="1"/>
  <c r="I1018" i="5"/>
  <c r="V969" i="5"/>
  <c r="Q642" i="1"/>
  <c r="K971" i="5" s="1"/>
  <c r="R642" i="1"/>
  <c r="I972" i="5"/>
  <c r="W972" i="5" s="1"/>
  <c r="U969" i="5"/>
  <c r="I971" i="5"/>
  <c r="CS642" i="1"/>
  <c r="AD642" i="1"/>
  <c r="Q639" i="1"/>
  <c r="V950" i="5"/>
  <c r="P164" i="7"/>
  <c r="R164" i="7"/>
  <c r="S164" i="7"/>
  <c r="T164" i="7" s="1"/>
  <c r="R639" i="1"/>
  <c r="GK639" i="1"/>
  <c r="U950" i="5"/>
  <c r="AD639" i="1"/>
  <c r="AB639" i="1"/>
  <c r="CR639" i="1"/>
  <c r="P638" i="1"/>
  <c r="AB638" i="1"/>
  <c r="CQ638" i="1"/>
  <c r="P636" i="1"/>
  <c r="I938" i="5"/>
  <c r="CQ636" i="1"/>
  <c r="CD647" i="1"/>
  <c r="CQ577" i="1"/>
  <c r="BC382" i="1"/>
  <c r="F406" i="1"/>
  <c r="S534" i="1"/>
  <c r="S764" i="5"/>
  <c r="I765" i="5"/>
  <c r="Q764" i="5"/>
  <c r="Q528" i="1"/>
  <c r="R528" i="1"/>
  <c r="V735" i="5"/>
  <c r="U735" i="5"/>
  <c r="Q490" i="1"/>
  <c r="V709" i="5"/>
  <c r="P123" i="7"/>
  <c r="R123" i="7" s="1"/>
  <c r="S123" i="7"/>
  <c r="T123" i="7" s="1"/>
  <c r="R490" i="1"/>
  <c r="GK490" i="1" s="1"/>
  <c r="U709" i="5"/>
  <c r="S489" i="1"/>
  <c r="S708" i="5"/>
  <c r="Q708" i="5"/>
  <c r="Q487" i="1"/>
  <c r="V696" i="5"/>
  <c r="P118" i="7"/>
  <c r="R118" i="7" s="1"/>
  <c r="S118" i="7"/>
  <c r="T118" i="7" s="1"/>
  <c r="R487" i="1"/>
  <c r="GK487" i="1" s="1"/>
  <c r="S486" i="1"/>
  <c r="S695" i="5"/>
  <c r="Q695" i="5"/>
  <c r="V694" i="5"/>
  <c r="Q485" i="1"/>
  <c r="S116" i="7"/>
  <c r="T116" i="7" s="1"/>
  <c r="P116" i="7"/>
  <c r="R116" i="7" s="1"/>
  <c r="R485" i="1"/>
  <c r="GK485" i="1" s="1"/>
  <c r="U694" i="5"/>
  <c r="P484" i="1"/>
  <c r="CP484" i="1" s="1"/>
  <c r="N115" i="7"/>
  <c r="K115" i="7"/>
  <c r="I693" i="5"/>
  <c r="X693" i="5" s="1"/>
  <c r="S482" i="1"/>
  <c r="Q691" i="5"/>
  <c r="S691" i="5"/>
  <c r="Q477" i="1"/>
  <c r="V676" i="5"/>
  <c r="P106" i="7"/>
  <c r="R106" i="7" s="1"/>
  <c r="R477" i="1"/>
  <c r="GK477" i="1" s="1"/>
  <c r="S106" i="7"/>
  <c r="T106" i="7"/>
  <c r="U676" i="5"/>
  <c r="V675" i="5"/>
  <c r="Q476" i="1"/>
  <c r="P105" i="7"/>
  <c r="R105" i="7" s="1"/>
  <c r="S105" i="7"/>
  <c r="T105" i="7"/>
  <c r="U675" i="5"/>
  <c r="R476" i="1"/>
  <c r="GK476" i="1"/>
  <c r="S474" i="1"/>
  <c r="I670" i="5"/>
  <c r="Q669" i="5"/>
  <c r="S669" i="5"/>
  <c r="Q472" i="1"/>
  <c r="K662" i="5"/>
  <c r="R472" i="1"/>
  <c r="GK472" i="1" s="1"/>
  <c r="I662" i="5"/>
  <c r="V661" i="5"/>
  <c r="U661" i="5"/>
  <c r="S471" i="1"/>
  <c r="Q654" i="5"/>
  <c r="I656" i="5" s="1"/>
  <c r="S654" i="5"/>
  <c r="I657" i="5" s="1"/>
  <c r="I655" i="5"/>
  <c r="P469" i="1"/>
  <c r="I642" i="5"/>
  <c r="X642" i="5" s="1"/>
  <c r="S432" i="1"/>
  <c r="S626" i="5"/>
  <c r="Q626" i="5"/>
  <c r="Q431" i="1"/>
  <c r="V625" i="5"/>
  <c r="S97" i="7"/>
  <c r="T97" i="7" s="1"/>
  <c r="P97" i="7"/>
  <c r="R97" i="7" s="1"/>
  <c r="R431" i="1"/>
  <c r="GK431" i="1" s="1"/>
  <c r="U625" i="5"/>
  <c r="P430" i="1"/>
  <c r="I624" i="5"/>
  <c r="Q428" i="1"/>
  <c r="K610" i="5"/>
  <c r="V608" i="5"/>
  <c r="I611" i="5"/>
  <c r="W611" i="5" s="1"/>
  <c r="R428" i="1"/>
  <c r="I610" i="5"/>
  <c r="U608" i="5"/>
  <c r="P427" i="1"/>
  <c r="N87" i="7"/>
  <c r="K87" i="7"/>
  <c r="I601" i="5"/>
  <c r="X601" i="5" s="1"/>
  <c r="P384" i="1"/>
  <c r="I535" i="5"/>
  <c r="S340" i="1"/>
  <c r="I456" i="5"/>
  <c r="Q455" i="5"/>
  <c r="I460" i="5"/>
  <c r="S455" i="5"/>
  <c r="I461" i="5" s="1"/>
  <c r="P271" i="1"/>
  <c r="N75" i="7"/>
  <c r="O75" i="7" s="1"/>
  <c r="K75" i="7"/>
  <c r="M75" i="7" s="1"/>
  <c r="I426" i="5"/>
  <c r="X426" i="5" s="1"/>
  <c r="S270" i="1"/>
  <c r="I423" i="5"/>
  <c r="S422" i="5"/>
  <c r="Q422" i="5"/>
  <c r="S268" i="1"/>
  <c r="S410" i="5"/>
  <c r="Q410" i="5"/>
  <c r="I411" i="5"/>
  <c r="V399" i="5"/>
  <c r="Q266" i="1"/>
  <c r="K401" i="5"/>
  <c r="R266" i="1"/>
  <c r="I402" i="5"/>
  <c r="W402" i="5" s="1"/>
  <c r="I401" i="5"/>
  <c r="U399" i="5"/>
  <c r="V355" i="5"/>
  <c r="Q258" i="1"/>
  <c r="K357" i="5" s="1"/>
  <c r="R258" i="1"/>
  <c r="I358" i="5"/>
  <c r="W358" i="5" s="1"/>
  <c r="U355" i="5"/>
  <c r="I357" i="5"/>
  <c r="Q257" i="1"/>
  <c r="V348" i="5"/>
  <c r="P64" i="7"/>
  <c r="R64" i="7"/>
  <c r="S64" i="7"/>
  <c r="T64" i="7" s="1"/>
  <c r="R257" i="1"/>
  <c r="GK257" i="1"/>
  <c r="U348" i="5"/>
  <c r="S256" i="1"/>
  <c r="I344" i="5"/>
  <c r="S343" i="5"/>
  <c r="Q343" i="5"/>
  <c r="P219" i="1"/>
  <c r="I326" i="5"/>
  <c r="Q184" i="1"/>
  <c r="V309" i="5"/>
  <c r="P57" i="7"/>
  <c r="R57" i="7" s="1"/>
  <c r="R184" i="1"/>
  <c r="GK184" i="1" s="1"/>
  <c r="S57" i="7"/>
  <c r="T57" i="7"/>
  <c r="U309" i="5"/>
  <c r="Q181" i="1"/>
  <c r="V296" i="5"/>
  <c r="K299" i="5" s="1"/>
  <c r="S51" i="7"/>
  <c r="T51" i="7" s="1"/>
  <c r="P51" i="7"/>
  <c r="R51" i="7" s="1"/>
  <c r="R181" i="1"/>
  <c r="GK181" i="1" s="1"/>
  <c r="U296" i="5"/>
  <c r="S179" i="1"/>
  <c r="Q294" i="5"/>
  <c r="S294" i="5"/>
  <c r="P178" i="1"/>
  <c r="I293" i="5"/>
  <c r="S176" i="1"/>
  <c r="S277" i="5"/>
  <c r="I278" i="5"/>
  <c r="Q277" i="5"/>
  <c r="S174" i="1"/>
  <c r="S269" i="5"/>
  <c r="Q269" i="5"/>
  <c r="S171" i="1"/>
  <c r="Q266" i="5"/>
  <c r="S266" i="5"/>
  <c r="Q169" i="1"/>
  <c r="K262" i="5" s="1"/>
  <c r="V260" i="5"/>
  <c r="R169" i="1"/>
  <c r="I263" i="5"/>
  <c r="W263" i="5" s="1"/>
  <c r="I262" i="5"/>
  <c r="U260" i="5"/>
  <c r="Q165" i="1"/>
  <c r="K240" i="5"/>
  <c r="V239" i="5"/>
  <c r="K242" i="5" s="1"/>
  <c r="R165" i="1"/>
  <c r="U239" i="5"/>
  <c r="I242" i="5" s="1"/>
  <c r="I241" i="5"/>
  <c r="W241" i="5" s="1"/>
  <c r="I240" i="5"/>
  <c r="AD165" i="1"/>
  <c r="AB165" i="1"/>
  <c r="S164" i="1"/>
  <c r="S233" i="5"/>
  <c r="Q233" i="5"/>
  <c r="R163" i="1"/>
  <c r="Q163" i="1"/>
  <c r="V231" i="5"/>
  <c r="U231" i="5"/>
  <c r="AD163" i="1"/>
  <c r="AB163" i="1"/>
  <c r="P127" i="1"/>
  <c r="I217" i="5"/>
  <c r="CQ127" i="1"/>
  <c r="Q122" i="1"/>
  <c r="V192" i="5"/>
  <c r="R122" i="1"/>
  <c r="GK122" i="1" s="1"/>
  <c r="P20" i="7"/>
  <c r="R20" i="7"/>
  <c r="S20" i="7"/>
  <c r="T20" i="7" s="1"/>
  <c r="U192" i="5"/>
  <c r="AD122" i="1"/>
  <c r="AB122" i="1" s="1"/>
  <c r="S118" i="1"/>
  <c r="Q165" i="5"/>
  <c r="I169" i="5" s="1"/>
  <c r="I166" i="5"/>
  <c r="S165" i="5"/>
  <c r="I170" i="5" s="1"/>
  <c r="P81" i="1"/>
  <c r="AB81" i="1"/>
  <c r="R42" i="1"/>
  <c r="GK42" i="1"/>
  <c r="Q42" i="1"/>
  <c r="K101" i="5"/>
  <c r="I101" i="5"/>
  <c r="U100" i="5"/>
  <c r="V100" i="5"/>
  <c r="Q37" i="1"/>
  <c r="K76" i="5" s="1"/>
  <c r="V75" i="5"/>
  <c r="K78" i="5" s="1"/>
  <c r="R37" i="1"/>
  <c r="I76" i="5"/>
  <c r="I77" i="5"/>
  <c r="W77" i="5" s="1"/>
  <c r="U75" i="5"/>
  <c r="I78" i="5" s="1"/>
  <c r="CR37" i="1"/>
  <c r="BY44" i="1"/>
  <c r="R259" i="7"/>
  <c r="T259" i="7"/>
  <c r="M256" i="7"/>
  <c r="O256" i="7"/>
  <c r="R231" i="7"/>
  <c r="T231" i="7"/>
  <c r="M233" i="7"/>
  <c r="F232" i="6"/>
  <c r="O233" i="7"/>
  <c r="H232" i="6" s="1"/>
  <c r="R227" i="7"/>
  <c r="T227" i="7"/>
  <c r="T218" i="7"/>
  <c r="R218" i="7"/>
  <c r="T213" i="7"/>
  <c r="R213" i="7"/>
  <c r="M215" i="7"/>
  <c r="O215" i="7"/>
  <c r="O205" i="7"/>
  <c r="H207" i="6"/>
  <c r="M205" i="7"/>
  <c r="F207" i="6" s="1"/>
  <c r="M130" i="7"/>
  <c r="O130" i="7"/>
  <c r="M102" i="7"/>
  <c r="F115" i="6"/>
  <c r="O102" i="7"/>
  <c r="H115" i="6" s="1"/>
  <c r="O94" i="7"/>
  <c r="H100" i="6" s="1"/>
  <c r="M94" i="7"/>
  <c r="F100" i="6"/>
  <c r="O79" i="7"/>
  <c r="H86" i="6" s="1"/>
  <c r="M79" i="7"/>
  <c r="F86" i="6" s="1"/>
  <c r="O52" i="7"/>
  <c r="M52" i="7"/>
  <c r="M46" i="7"/>
  <c r="F52" i="6" s="1"/>
  <c r="O46" i="7"/>
  <c r="H52" i="6" s="1"/>
  <c r="O43" i="7"/>
  <c r="M43" i="7"/>
  <c r="O36" i="7"/>
  <c r="M36" i="7"/>
  <c r="M31" i="7"/>
  <c r="F38" i="6" s="1"/>
  <c r="O31" i="7"/>
  <c r="H38" i="6"/>
  <c r="O21" i="7"/>
  <c r="H37" i="6" s="1"/>
  <c r="M21" i="7"/>
  <c r="F37" i="6" s="1"/>
  <c r="M23" i="7"/>
  <c r="F31" i="6"/>
  <c r="O23" i="7"/>
  <c r="H31" i="6" s="1"/>
  <c r="O24" i="7"/>
  <c r="H30" i="6" s="1"/>
  <c r="M24" i="7"/>
  <c r="F30" i="6"/>
  <c r="M26" i="7"/>
  <c r="F26" i="6" s="1"/>
  <c r="O26" i="7"/>
  <c r="H26" i="6" s="1"/>
  <c r="M15" i="7"/>
  <c r="F19" i="6"/>
  <c r="O15" i="7"/>
  <c r="H19" i="6" s="1"/>
  <c r="O12" i="7"/>
  <c r="H12" i="6" s="1"/>
  <c r="M12" i="7"/>
  <c r="F12" i="6"/>
  <c r="V555" i="5"/>
  <c r="Q953" i="1"/>
  <c r="K1378" i="5"/>
  <c r="V1376" i="5"/>
  <c r="K1389" i="5" s="1"/>
  <c r="R953" i="1"/>
  <c r="I1379" i="5"/>
  <c r="W1379" i="5" s="1"/>
  <c r="U1376" i="5"/>
  <c r="I1389" i="5"/>
  <c r="I1378" i="5"/>
  <c r="P952" i="1"/>
  <c r="I1370" i="5"/>
  <c r="X1370" i="5" s="1"/>
  <c r="S951" i="1"/>
  <c r="I1369" i="5"/>
  <c r="Q1368" i="5"/>
  <c r="I1371" i="5" s="1"/>
  <c r="S1368" i="5"/>
  <c r="I1372" i="5" s="1"/>
  <c r="Q915" i="1"/>
  <c r="V1354" i="5"/>
  <c r="S235" i="7"/>
  <c r="T235" i="7" s="1"/>
  <c r="P235" i="7"/>
  <c r="R235" i="7" s="1"/>
  <c r="R915" i="1"/>
  <c r="GK915" i="1"/>
  <c r="U1354" i="5"/>
  <c r="P914" i="1"/>
  <c r="I1353" i="5"/>
  <c r="S911" i="1"/>
  <c r="S1340" i="5"/>
  <c r="Q1340" i="5"/>
  <c r="Q910" i="1"/>
  <c r="K1337" i="5" s="1"/>
  <c r="V1335" i="5"/>
  <c r="K1345" i="5" s="1"/>
  <c r="I1338" i="5"/>
  <c r="W1338" i="5"/>
  <c r="R910" i="1"/>
  <c r="U1335" i="5"/>
  <c r="I1345" i="5" s="1"/>
  <c r="P908" i="1"/>
  <c r="I1327" i="5"/>
  <c r="CP907" i="1"/>
  <c r="O907" i="1"/>
  <c r="Q906" i="1"/>
  <c r="K1316" i="5" s="1"/>
  <c r="I1316" i="5"/>
  <c r="R906" i="1"/>
  <c r="GK906" i="1"/>
  <c r="V1315" i="5"/>
  <c r="S905" i="1"/>
  <c r="Q1308" i="5"/>
  <c r="I1310" i="5"/>
  <c r="I1309" i="5"/>
  <c r="S1308" i="5"/>
  <c r="I1311" i="5" s="1"/>
  <c r="CP904" i="1"/>
  <c r="O904" i="1" s="1"/>
  <c r="P867" i="1"/>
  <c r="CP867" i="1"/>
  <c r="O867" i="1" s="1"/>
  <c r="N220" i="7"/>
  <c r="O220" i="7"/>
  <c r="K220" i="7"/>
  <c r="M220" i="7" s="1"/>
  <c r="I1281" i="5"/>
  <c r="X1281" i="5" s="1"/>
  <c r="P866" i="1"/>
  <c r="CP866" i="1"/>
  <c r="O866" i="1" s="1"/>
  <c r="N219" i="7"/>
  <c r="K219" i="7"/>
  <c r="I1280" i="5"/>
  <c r="X1280" i="5" s="1"/>
  <c r="Q862" i="1"/>
  <c r="K1264" i="5"/>
  <c r="V1262" i="5"/>
  <c r="K1271" i="5" s="1"/>
  <c r="I1265" i="5"/>
  <c r="W1265" i="5" s="1"/>
  <c r="R862" i="1"/>
  <c r="U1262" i="5"/>
  <c r="I1271" i="5"/>
  <c r="I1264" i="5"/>
  <c r="S861" i="1"/>
  <c r="Q1255" i="5"/>
  <c r="S1255" i="5"/>
  <c r="V1253" i="5"/>
  <c r="Q859" i="1"/>
  <c r="S210" i="7"/>
  <c r="T210" i="7" s="1"/>
  <c r="P210" i="7"/>
  <c r="R210" i="7"/>
  <c r="R859" i="1"/>
  <c r="GK859" i="1"/>
  <c r="U1253" i="5"/>
  <c r="P858" i="1"/>
  <c r="CP858" i="1" s="1"/>
  <c r="O858" i="1" s="1"/>
  <c r="N209" i="7"/>
  <c r="K209" i="7"/>
  <c r="I1252" i="5"/>
  <c r="X1252" i="5" s="1"/>
  <c r="S855" i="1"/>
  <c r="Q1249" i="5"/>
  <c r="P854" i="1"/>
  <c r="I1248" i="5"/>
  <c r="Q851" i="1"/>
  <c r="V1235" i="5"/>
  <c r="S200" i="7"/>
  <c r="T200" i="7"/>
  <c r="P200" i="7"/>
  <c r="R200" i="7"/>
  <c r="R851" i="1"/>
  <c r="GK851" i="1" s="1"/>
  <c r="U1235" i="5"/>
  <c r="S850" i="1"/>
  <c r="Q1234" i="5"/>
  <c r="S1234" i="5"/>
  <c r="P848" i="1"/>
  <c r="I1232" i="5"/>
  <c r="R842" i="1"/>
  <c r="Q842" i="1"/>
  <c r="V1199" i="5"/>
  <c r="U1199" i="5"/>
  <c r="V1186" i="5"/>
  <c r="Q807" i="1"/>
  <c r="S193" i="7"/>
  <c r="T193" i="7"/>
  <c r="P193" i="7"/>
  <c r="R193" i="7"/>
  <c r="R807" i="1"/>
  <c r="GK807" i="1" s="1"/>
  <c r="U1186" i="5"/>
  <c r="S805" i="1"/>
  <c r="Q1184" i="5"/>
  <c r="S1184" i="5"/>
  <c r="V1160" i="5"/>
  <c r="Q801" i="1"/>
  <c r="S181" i="7"/>
  <c r="T181" i="7"/>
  <c r="P181" i="7"/>
  <c r="R181" i="7"/>
  <c r="R801" i="1"/>
  <c r="GK801" i="1" s="1"/>
  <c r="U1160" i="5"/>
  <c r="Q799" i="1"/>
  <c r="K1147" i="5" s="1"/>
  <c r="V1145" i="5"/>
  <c r="K1151" i="5" s="1"/>
  <c r="I1148" i="5"/>
  <c r="W1148" i="5" s="1"/>
  <c r="R799" i="1"/>
  <c r="U1145" i="5"/>
  <c r="I1151" i="5"/>
  <c r="I1147" i="5"/>
  <c r="Q762" i="1"/>
  <c r="K1119" i="5"/>
  <c r="I1119" i="5"/>
  <c r="R762" i="1"/>
  <c r="GK762" i="1"/>
  <c r="V1118" i="5"/>
  <c r="S760" i="1"/>
  <c r="I1108" i="5"/>
  <c r="Q1107" i="5"/>
  <c r="I1109" i="5" s="1"/>
  <c r="S1107" i="5"/>
  <c r="I1110" i="5" s="1"/>
  <c r="S723" i="1"/>
  <c r="S1080" i="5"/>
  <c r="Q1080" i="5"/>
  <c r="S720" i="1"/>
  <c r="CP720" i="1" s="1"/>
  <c r="O720" i="1" s="1"/>
  <c r="S1068" i="5"/>
  <c r="Q1068" i="5"/>
  <c r="V1055" i="5"/>
  <c r="K1058" i="5" s="1"/>
  <c r="Q718" i="1"/>
  <c r="K1056" i="5"/>
  <c r="R718" i="1"/>
  <c r="U1055" i="5"/>
  <c r="I1058" i="5" s="1"/>
  <c r="H1059" i="5" s="1"/>
  <c r="I1057" i="5"/>
  <c r="W1057" i="5" s="1"/>
  <c r="I1056" i="5"/>
  <c r="Q716" i="1"/>
  <c r="V1035" i="5"/>
  <c r="K1041" i="5" s="1"/>
  <c r="U1035" i="5"/>
  <c r="I1041" i="5" s="1"/>
  <c r="R716" i="1"/>
  <c r="I1037" i="5"/>
  <c r="I1038" i="5"/>
  <c r="W1038" i="5" s="1"/>
  <c r="Q714" i="1"/>
  <c r="K1016" i="5" s="1"/>
  <c r="V1014" i="5"/>
  <c r="K1021" i="5" s="1"/>
  <c r="I1017" i="5"/>
  <c r="W1017" i="5" s="1"/>
  <c r="R714" i="1"/>
  <c r="I1016" i="5"/>
  <c r="U1014" i="5"/>
  <c r="I1021" i="5" s="1"/>
  <c r="CL711" i="1"/>
  <c r="S645" i="1"/>
  <c r="S985" i="5"/>
  <c r="Q985" i="5"/>
  <c r="V980" i="5"/>
  <c r="Q644" i="1"/>
  <c r="K982" i="5" s="1"/>
  <c r="R644" i="1"/>
  <c r="I983" i="5"/>
  <c r="W983" i="5" s="1"/>
  <c r="I982" i="5"/>
  <c r="U980" i="5"/>
  <c r="I988" i="5" s="1"/>
  <c r="S642" i="1"/>
  <c r="I970" i="5"/>
  <c r="Q969" i="5"/>
  <c r="S969" i="5"/>
  <c r="S640" i="1"/>
  <c r="I958" i="5"/>
  <c r="S957" i="5"/>
  <c r="Q957" i="5"/>
  <c r="V946" i="5"/>
  <c r="K953" i="5" s="1"/>
  <c r="Q638" i="1"/>
  <c r="K948" i="5"/>
  <c r="I949" i="5"/>
  <c r="W949" i="5" s="1"/>
  <c r="R638" i="1"/>
  <c r="I948" i="5"/>
  <c r="U946" i="5"/>
  <c r="I953" i="5" s="1"/>
  <c r="V939" i="5"/>
  <c r="Q637" i="1"/>
  <c r="P163" i="7"/>
  <c r="R163" i="7" s="1"/>
  <c r="S163" i="7"/>
  <c r="T163" i="7" s="1"/>
  <c r="R637" i="1"/>
  <c r="GK637" i="1"/>
  <c r="U939" i="5"/>
  <c r="S633" i="1"/>
  <c r="S919" i="5"/>
  <c r="Q919" i="5"/>
  <c r="V914" i="5"/>
  <c r="Q632" i="1"/>
  <c r="K916" i="5" s="1"/>
  <c r="I917" i="5"/>
  <c r="W917" i="5"/>
  <c r="R632" i="1"/>
  <c r="I916" i="5"/>
  <c r="U914" i="5"/>
  <c r="S630" i="1"/>
  <c r="I903" i="5"/>
  <c r="Q902" i="5"/>
  <c r="S902" i="5"/>
  <c r="S591" i="1"/>
  <c r="S866" i="5"/>
  <c r="Q866" i="5"/>
  <c r="V826" i="5"/>
  <c r="Q585" i="1"/>
  <c r="P149" i="7"/>
  <c r="R149" i="7" s="1"/>
  <c r="S149" i="7"/>
  <c r="T149" i="7"/>
  <c r="R585" i="1"/>
  <c r="GK585" i="1" s="1"/>
  <c r="U826" i="5"/>
  <c r="Q584" i="1"/>
  <c r="V825" i="5"/>
  <c r="S148" i="7"/>
  <c r="T148" i="7" s="1"/>
  <c r="P148" i="7"/>
  <c r="R148" i="7" s="1"/>
  <c r="R584" i="1"/>
  <c r="GK584" i="1"/>
  <c r="U825" i="5"/>
  <c r="P583" i="1"/>
  <c r="N147" i="7"/>
  <c r="K147" i="7"/>
  <c r="I824" i="5"/>
  <c r="X824" i="5" s="1"/>
  <c r="P582" i="1"/>
  <c r="K146" i="7"/>
  <c r="N146" i="7"/>
  <c r="I823" i="5"/>
  <c r="X823" i="5" s="1"/>
  <c r="S578" i="1"/>
  <c r="Q811" i="5"/>
  <c r="S811" i="5"/>
  <c r="P541" i="1"/>
  <c r="K141" i="7"/>
  <c r="N141" i="7"/>
  <c r="I795" i="5"/>
  <c r="X795" i="5"/>
  <c r="Q540" i="1"/>
  <c r="K792" i="5"/>
  <c r="V790" i="5"/>
  <c r="R540" i="1"/>
  <c r="I793" i="5"/>
  <c r="W793" i="5"/>
  <c r="I792" i="5"/>
  <c r="U790" i="5"/>
  <c r="S539" i="1"/>
  <c r="S783" i="5"/>
  <c r="Q783" i="5"/>
  <c r="S538" i="1"/>
  <c r="Q782" i="5"/>
  <c r="S782" i="5"/>
  <c r="S537" i="1"/>
  <c r="S781" i="5"/>
  <c r="Q781" i="5"/>
  <c r="V764" i="5"/>
  <c r="Q534" i="1"/>
  <c r="K766" i="5"/>
  <c r="I767" i="5"/>
  <c r="W767" i="5" s="1"/>
  <c r="R534" i="1"/>
  <c r="I766" i="5"/>
  <c r="U764" i="5"/>
  <c r="S533" i="1"/>
  <c r="S760" i="5"/>
  <c r="Q760" i="5"/>
  <c r="AD532" i="1"/>
  <c r="AB532" i="1"/>
  <c r="Q531" i="1"/>
  <c r="R531" i="1"/>
  <c r="GK531" i="1"/>
  <c r="V749" i="5"/>
  <c r="U749" i="5"/>
  <c r="CS528" i="1"/>
  <c r="AO495" i="1"/>
  <c r="Q493" i="1"/>
  <c r="V722" i="5"/>
  <c r="K725" i="5" s="1"/>
  <c r="S126" i="7"/>
  <c r="T126" i="7" s="1"/>
  <c r="P126" i="7"/>
  <c r="R126" i="7" s="1"/>
  <c r="R493" i="1"/>
  <c r="GK493" i="1" s="1"/>
  <c r="U722" i="5"/>
  <c r="P492" i="1"/>
  <c r="N125" i="7"/>
  <c r="K125" i="7"/>
  <c r="I721" i="5"/>
  <c r="X721" i="5" s="1"/>
  <c r="S491" i="1"/>
  <c r="I717" i="5"/>
  <c r="S716" i="5"/>
  <c r="Q716" i="5"/>
  <c r="CR490" i="1"/>
  <c r="P490" i="1"/>
  <c r="K123" i="7"/>
  <c r="M123" i="7" s="1"/>
  <c r="N123" i="7"/>
  <c r="O123" i="7" s="1"/>
  <c r="I709" i="5"/>
  <c r="X709" i="5" s="1"/>
  <c r="V708" i="5"/>
  <c r="Q489" i="1"/>
  <c r="S122" i="7"/>
  <c r="T122" i="7" s="1"/>
  <c r="P122" i="7"/>
  <c r="R122" i="7" s="1"/>
  <c r="R489" i="1"/>
  <c r="GK489" i="1"/>
  <c r="U708" i="5"/>
  <c r="P487" i="1"/>
  <c r="N118" i="7"/>
  <c r="K118" i="7"/>
  <c r="I696" i="5"/>
  <c r="X696" i="5" s="1"/>
  <c r="P485" i="1"/>
  <c r="N116" i="7"/>
  <c r="K116" i="7"/>
  <c r="I694" i="5"/>
  <c r="X694" i="5" s="1"/>
  <c r="S483" i="1"/>
  <c r="Q692" i="5"/>
  <c r="S692" i="5"/>
  <c r="V691" i="5"/>
  <c r="Q482" i="1"/>
  <c r="S113" i="7"/>
  <c r="T113" i="7" s="1"/>
  <c r="P113" i="7"/>
  <c r="R113" i="7" s="1"/>
  <c r="R482" i="1"/>
  <c r="GK482" i="1" s="1"/>
  <c r="U691" i="5"/>
  <c r="S481" i="1"/>
  <c r="S690" i="5"/>
  <c r="Q690" i="5"/>
  <c r="P479" i="1"/>
  <c r="K108" i="7"/>
  <c r="N108" i="7"/>
  <c r="I678" i="5"/>
  <c r="X678" i="5" s="1"/>
  <c r="P478" i="1"/>
  <c r="N107" i="7"/>
  <c r="K107" i="7"/>
  <c r="I677" i="5"/>
  <c r="X677" i="5" s="1"/>
  <c r="AD477" i="1"/>
  <c r="AB477" i="1" s="1"/>
  <c r="AD476" i="1"/>
  <c r="AB476" i="1"/>
  <c r="S475" i="1"/>
  <c r="Q674" i="5"/>
  <c r="S674" i="5"/>
  <c r="V669" i="5"/>
  <c r="Q474" i="1"/>
  <c r="K671" i="5"/>
  <c r="R474" i="1"/>
  <c r="I672" i="5"/>
  <c r="W672" i="5"/>
  <c r="I671" i="5"/>
  <c r="U669" i="5"/>
  <c r="S473" i="1"/>
  <c r="S665" i="5"/>
  <c r="Q665" i="5"/>
  <c r="CS472" i="1"/>
  <c r="R471" i="1"/>
  <c r="GK471" i="1"/>
  <c r="Q471" i="1"/>
  <c r="CP471" i="1" s="1"/>
  <c r="O471" i="1" s="1"/>
  <c r="V654" i="5"/>
  <c r="U654" i="5"/>
  <c r="S470" i="1"/>
  <c r="S648" i="5"/>
  <c r="Q648" i="5"/>
  <c r="S468" i="1"/>
  <c r="CP468" i="1" s="1"/>
  <c r="O468" i="1" s="1"/>
  <c r="I641" i="5"/>
  <c r="Q640" i="5"/>
  <c r="S640" i="5"/>
  <c r="CT432" i="1"/>
  <c r="Q432" i="1"/>
  <c r="V626" i="5"/>
  <c r="P98" i="7"/>
  <c r="R98" i="7" s="1"/>
  <c r="S98" i="7"/>
  <c r="T98" i="7" s="1"/>
  <c r="R432" i="1"/>
  <c r="GK432" i="1"/>
  <c r="U626" i="5"/>
  <c r="CS431" i="1"/>
  <c r="AD431" i="1"/>
  <c r="AB431" i="1" s="1"/>
  <c r="S430" i="1"/>
  <c r="I621" i="5"/>
  <c r="S620" i="5"/>
  <c r="Q620" i="5"/>
  <c r="S429" i="1"/>
  <c r="S613" i="5"/>
  <c r="Q613" i="5"/>
  <c r="CQ427" i="1"/>
  <c r="S425" i="1"/>
  <c r="I587" i="5"/>
  <c r="Q586" i="5"/>
  <c r="I590" i="5" s="1"/>
  <c r="S586" i="5"/>
  <c r="I591" i="5"/>
  <c r="CQ423" i="1"/>
  <c r="S423" i="1"/>
  <c r="I570" i="5"/>
  <c r="Q569" i="5"/>
  <c r="I573" i="5" s="1"/>
  <c r="S569" i="5"/>
  <c r="I574" i="5" s="1"/>
  <c r="CQ388" i="1"/>
  <c r="S384" i="1"/>
  <c r="I532" i="5"/>
  <c r="S531" i="5"/>
  <c r="I537" i="5" s="1"/>
  <c r="Q531" i="5"/>
  <c r="I536" i="5"/>
  <c r="S349" i="1"/>
  <c r="S521" i="5"/>
  <c r="Q521" i="5"/>
  <c r="S348" i="1"/>
  <c r="S517" i="5"/>
  <c r="Q517" i="5"/>
  <c r="S347" i="1"/>
  <c r="Q513" i="5"/>
  <c r="CQ346" i="1"/>
  <c r="CQ345" i="1"/>
  <c r="S345" i="1"/>
  <c r="Q502" i="5"/>
  <c r="I504" i="5" s="1"/>
  <c r="S502" i="5"/>
  <c r="I505" i="5" s="1"/>
  <c r="I503" i="5"/>
  <c r="S343" i="1"/>
  <c r="Q486" i="5"/>
  <c r="I490" i="5" s="1"/>
  <c r="I487" i="5"/>
  <c r="S486" i="5"/>
  <c r="I491" i="5" s="1"/>
  <c r="S341" i="1"/>
  <c r="I467" i="5"/>
  <c r="Q466" i="5"/>
  <c r="I470" i="5"/>
  <c r="S466" i="5"/>
  <c r="I471" i="5" s="1"/>
  <c r="S339" i="1"/>
  <c r="I446" i="5"/>
  <c r="S445" i="5"/>
  <c r="I450" i="5"/>
  <c r="Q445" i="5"/>
  <c r="I449" i="5" s="1"/>
  <c r="H453" i="5" s="1"/>
  <c r="AB270" i="1"/>
  <c r="V410" i="5"/>
  <c r="Q268" i="1"/>
  <c r="K412" i="5"/>
  <c r="R268" i="1"/>
  <c r="I413" i="5"/>
  <c r="W413" i="5" s="1"/>
  <c r="I412" i="5"/>
  <c r="U410" i="5"/>
  <c r="P267" i="1"/>
  <c r="N72" i="7"/>
  <c r="O72" i="7"/>
  <c r="K72" i="7"/>
  <c r="M72" i="7" s="1"/>
  <c r="AD266" i="1"/>
  <c r="AB266" i="1" s="1"/>
  <c r="P265" i="1"/>
  <c r="N71" i="7"/>
  <c r="K71" i="7"/>
  <c r="I392" i="5"/>
  <c r="X392" i="5" s="1"/>
  <c r="S263" i="1"/>
  <c r="S381" i="5"/>
  <c r="Q381" i="5"/>
  <c r="CQ262" i="1"/>
  <c r="S261" i="1"/>
  <c r="S372" i="5"/>
  <c r="Q372" i="5"/>
  <c r="P260" i="1"/>
  <c r="I371" i="5"/>
  <c r="S259" i="1"/>
  <c r="Q360" i="5"/>
  <c r="S360" i="5"/>
  <c r="AD258" i="1"/>
  <c r="AB258" i="1" s="1"/>
  <c r="P257" i="1"/>
  <c r="N64" i="7"/>
  <c r="K64" i="7"/>
  <c r="I348" i="5"/>
  <c r="X348" i="5"/>
  <c r="P221" i="1"/>
  <c r="N61" i="7"/>
  <c r="K61" i="7"/>
  <c r="I334" i="5"/>
  <c r="S220" i="1"/>
  <c r="Q327" i="5"/>
  <c r="S327" i="5"/>
  <c r="AH223" i="1"/>
  <c r="CK161" i="1"/>
  <c r="CR184" i="1"/>
  <c r="AD184" i="1"/>
  <c r="AB184" i="1" s="1"/>
  <c r="P183" i="1"/>
  <c r="N56" i="7"/>
  <c r="K56" i="7"/>
  <c r="I308" i="5"/>
  <c r="X308" i="5"/>
  <c r="P181" i="1"/>
  <c r="N51" i="7"/>
  <c r="K51" i="7"/>
  <c r="M51" i="7" s="1"/>
  <c r="I296" i="5"/>
  <c r="X296" i="5" s="1"/>
  <c r="Q180" i="1"/>
  <c r="V295" i="5"/>
  <c r="S50" i="7"/>
  <c r="T50" i="7" s="1"/>
  <c r="P50" i="7"/>
  <c r="R50" i="7" s="1"/>
  <c r="R180" i="1"/>
  <c r="GK180" i="1" s="1"/>
  <c r="U295" i="5"/>
  <c r="S177" i="1"/>
  <c r="Q282" i="5"/>
  <c r="S282" i="5"/>
  <c r="V277" i="5"/>
  <c r="Q176" i="1"/>
  <c r="K279" i="5" s="1"/>
  <c r="R176" i="1"/>
  <c r="I279" i="5"/>
  <c r="U277" i="5"/>
  <c r="I280" i="5"/>
  <c r="W280" i="5" s="1"/>
  <c r="P175" i="1"/>
  <c r="K42" i="7"/>
  <c r="N42" i="7"/>
  <c r="I270" i="5"/>
  <c r="X270" i="5"/>
  <c r="Q174" i="1"/>
  <c r="V269" i="5"/>
  <c r="S41" i="7"/>
  <c r="T41" i="7"/>
  <c r="R174" i="1"/>
  <c r="GK174" i="1"/>
  <c r="P41" i="7"/>
  <c r="R41" i="7" s="1"/>
  <c r="U269" i="5"/>
  <c r="S172" i="1"/>
  <c r="Q267" i="5"/>
  <c r="S267" i="5"/>
  <c r="V266" i="5"/>
  <c r="Q171" i="1"/>
  <c r="S38" i="7"/>
  <c r="T38" i="7"/>
  <c r="P38" i="7"/>
  <c r="R38" i="7"/>
  <c r="R171" i="1"/>
  <c r="GK171" i="1" s="1"/>
  <c r="U266" i="5"/>
  <c r="CR171" i="1"/>
  <c r="P169" i="1"/>
  <c r="I264" i="5"/>
  <c r="V205" i="5"/>
  <c r="Q125" i="1"/>
  <c r="S29" i="7"/>
  <c r="T29" i="7"/>
  <c r="P29" i="7"/>
  <c r="R29" i="7"/>
  <c r="R125" i="1"/>
  <c r="GK125" i="1" s="1"/>
  <c r="U205" i="5"/>
  <c r="AD125" i="1"/>
  <c r="AB125" i="1" s="1"/>
  <c r="CR125" i="1"/>
  <c r="S123" i="1"/>
  <c r="CY123" i="1" s="1"/>
  <c r="X123" i="1" s="1"/>
  <c r="S199" i="5"/>
  <c r="Q199" i="5"/>
  <c r="I200" i="5"/>
  <c r="CT123" i="1"/>
  <c r="P120" i="1"/>
  <c r="N18" i="7"/>
  <c r="K18" i="7"/>
  <c r="I180" i="5"/>
  <c r="X180" i="5"/>
  <c r="AB120" i="1"/>
  <c r="V165" i="5"/>
  <c r="K171" i="5" s="1"/>
  <c r="Q118" i="1"/>
  <c r="R118" i="1"/>
  <c r="I167" i="5"/>
  <c r="I168" i="5"/>
  <c r="W168" i="5" s="1"/>
  <c r="U165" i="5"/>
  <c r="I171" i="5" s="1"/>
  <c r="I155" i="5"/>
  <c r="AB155" i="5" s="1"/>
  <c r="AH130" i="1"/>
  <c r="BZ83" i="1"/>
  <c r="CP42" i="1"/>
  <c r="O42" i="1" s="1"/>
  <c r="P40" i="1"/>
  <c r="CQ40" i="1"/>
  <c r="Q39" i="1"/>
  <c r="CP39" i="1" s="1"/>
  <c r="R39" i="1"/>
  <c r="GK39" i="1" s="1"/>
  <c r="I89" i="5"/>
  <c r="U88" i="5"/>
  <c r="V88" i="5"/>
  <c r="CQ38" i="1"/>
  <c r="AD37" i="1"/>
  <c r="AB37" i="1" s="1"/>
  <c r="Q36" i="1"/>
  <c r="K67" i="5"/>
  <c r="V65" i="5"/>
  <c r="K71" i="5" s="1"/>
  <c r="R36" i="1"/>
  <c r="I67" i="5"/>
  <c r="I68" i="5"/>
  <c r="W68" i="5" s="1"/>
  <c r="U65" i="5"/>
  <c r="I71" i="5" s="1"/>
  <c r="CS36" i="1"/>
  <c r="S32" i="1"/>
  <c r="S24" i="5"/>
  <c r="I29" i="5" s="1"/>
  <c r="I25" i="5"/>
  <c r="Q24" i="5"/>
  <c r="I28" i="5"/>
  <c r="M262" i="7"/>
  <c r="F267" i="6" s="1"/>
  <c r="O262" i="7"/>
  <c r="H267" i="6"/>
  <c r="M253" i="7"/>
  <c r="F266" i="6"/>
  <c r="O253" i="7"/>
  <c r="H266" i="6" s="1"/>
  <c r="O251" i="7"/>
  <c r="M251" i="7"/>
  <c r="R249" i="7"/>
  <c r="T249" i="7"/>
  <c r="O232" i="7"/>
  <c r="H236" i="6" s="1"/>
  <c r="M232" i="7"/>
  <c r="F236" i="6"/>
  <c r="R225" i="7"/>
  <c r="T225" i="7"/>
  <c r="T226" i="7"/>
  <c r="R226" i="7"/>
  <c r="O222" i="7"/>
  <c r="M222" i="7"/>
  <c r="M214" i="7"/>
  <c r="O214" i="7"/>
  <c r="T177" i="7"/>
  <c r="R177" i="7"/>
  <c r="M159" i="7"/>
  <c r="F172" i="6"/>
  <c r="O159" i="7"/>
  <c r="H172" i="6"/>
  <c r="M139" i="7"/>
  <c r="F138" i="6" s="1"/>
  <c r="O139" i="7"/>
  <c r="H138" i="6"/>
  <c r="M128" i="7"/>
  <c r="O128" i="7"/>
  <c r="M121" i="7"/>
  <c r="O121" i="7"/>
  <c r="M90" i="7"/>
  <c r="F108" i="6"/>
  <c r="O90" i="7"/>
  <c r="H108" i="6"/>
  <c r="O93" i="7"/>
  <c r="H101" i="6" s="1"/>
  <c r="M93" i="7"/>
  <c r="F101" i="6"/>
  <c r="M78" i="7"/>
  <c r="F87" i="6"/>
  <c r="O78" i="7"/>
  <c r="H87" i="6" s="1"/>
  <c r="M55" i="7"/>
  <c r="O55" i="7"/>
  <c r="O19" i="7"/>
  <c r="M19" i="7"/>
  <c r="M11" i="7"/>
  <c r="F13" i="6" s="1"/>
  <c r="O11" i="7"/>
  <c r="H13" i="6"/>
  <c r="S513" i="5"/>
  <c r="S756" i="5"/>
  <c r="S1249" i="5"/>
  <c r="I1257" i="5" s="1"/>
  <c r="S629" i="1"/>
  <c r="Q895" i="5"/>
  <c r="S895" i="5"/>
  <c r="Q628" i="1"/>
  <c r="V890" i="5"/>
  <c r="R628" i="1"/>
  <c r="I893" i="5"/>
  <c r="W893" i="5" s="1"/>
  <c r="I892" i="5"/>
  <c r="U890" i="5"/>
  <c r="S593" i="1"/>
  <c r="S877" i="5"/>
  <c r="Q877" i="5"/>
  <c r="Q592" i="1"/>
  <c r="CP592" i="1" s="1"/>
  <c r="V873" i="5"/>
  <c r="R592" i="1"/>
  <c r="I876" i="5"/>
  <c r="W876" i="5"/>
  <c r="I875" i="5"/>
  <c r="U873" i="5"/>
  <c r="P590" i="1"/>
  <c r="I865" i="5"/>
  <c r="Q589" i="1"/>
  <c r="K853" i="5"/>
  <c r="V851" i="5"/>
  <c r="K857" i="5" s="1"/>
  <c r="R589" i="1"/>
  <c r="I854" i="5"/>
  <c r="W854" i="5" s="1"/>
  <c r="U851" i="5"/>
  <c r="I857" i="5" s="1"/>
  <c r="I853" i="5"/>
  <c r="V827" i="5"/>
  <c r="Q586" i="1"/>
  <c r="P150" i="7"/>
  <c r="R150" i="7" s="1"/>
  <c r="S150" i="7"/>
  <c r="T150" i="7"/>
  <c r="R586" i="1"/>
  <c r="GK586" i="1" s="1"/>
  <c r="U827" i="5"/>
  <c r="P585" i="1"/>
  <c r="K149" i="7"/>
  <c r="N149" i="7"/>
  <c r="I826" i="5"/>
  <c r="X826" i="5" s="1"/>
  <c r="P584" i="1"/>
  <c r="N148" i="7"/>
  <c r="K148" i="7"/>
  <c r="I825" i="5"/>
  <c r="X825" i="5" s="1"/>
  <c r="S581" i="1"/>
  <c r="S822" i="5"/>
  <c r="Q822" i="5"/>
  <c r="S579" i="1"/>
  <c r="I818" i="5"/>
  <c r="S817" i="5"/>
  <c r="Q817" i="5"/>
  <c r="Q578" i="1"/>
  <c r="R578" i="1"/>
  <c r="GK578" i="1" s="1"/>
  <c r="V811" i="5"/>
  <c r="U811" i="5"/>
  <c r="S577" i="1"/>
  <c r="S809" i="5"/>
  <c r="I813" i="5"/>
  <c r="I810" i="5"/>
  <c r="Q809" i="5"/>
  <c r="I812" i="5" s="1"/>
  <c r="S542" i="1"/>
  <c r="S796" i="5"/>
  <c r="Q796" i="5"/>
  <c r="V776" i="5"/>
  <c r="Q536" i="1"/>
  <c r="K778" i="5"/>
  <c r="R536" i="1"/>
  <c r="I778" i="5"/>
  <c r="U776" i="5"/>
  <c r="I779" i="5"/>
  <c r="W779" i="5" s="1"/>
  <c r="P535" i="1"/>
  <c r="N129" i="7"/>
  <c r="K129" i="7"/>
  <c r="I769" i="5"/>
  <c r="X769" i="5" s="1"/>
  <c r="S529" i="1"/>
  <c r="Q737" i="5"/>
  <c r="S737" i="5"/>
  <c r="CR528" i="1"/>
  <c r="P493" i="1"/>
  <c r="N126" i="7"/>
  <c r="O126" i="7"/>
  <c r="K126" i="7"/>
  <c r="M126" i="7"/>
  <c r="I722" i="5"/>
  <c r="X722" i="5" s="1"/>
  <c r="P489" i="1"/>
  <c r="CP489" i="1"/>
  <c r="O489" i="1" s="1"/>
  <c r="N122" i="7"/>
  <c r="O122" i="7" s="1"/>
  <c r="K122" i="7"/>
  <c r="M122" i="7" s="1"/>
  <c r="I708" i="5"/>
  <c r="X708" i="5" s="1"/>
  <c r="S488" i="1"/>
  <c r="I704" i="5"/>
  <c r="S703" i="5"/>
  <c r="Q703" i="5"/>
  <c r="Q486" i="1"/>
  <c r="CP486" i="1" s="1"/>
  <c r="V695" i="5"/>
  <c r="P117" i="7"/>
  <c r="R117" i="7" s="1"/>
  <c r="S117" i="7"/>
  <c r="T117" i="7" s="1"/>
  <c r="R486" i="1"/>
  <c r="GK486" i="1"/>
  <c r="U695" i="5"/>
  <c r="Q483" i="1"/>
  <c r="V692" i="5"/>
  <c r="S114" i="7"/>
  <c r="T114" i="7" s="1"/>
  <c r="P114" i="7"/>
  <c r="R114" i="7"/>
  <c r="R483" i="1"/>
  <c r="GK483" i="1" s="1"/>
  <c r="U692" i="5"/>
  <c r="P482" i="1"/>
  <c r="N113" i="7"/>
  <c r="K113" i="7"/>
  <c r="I691" i="5"/>
  <c r="X691" i="5" s="1"/>
  <c r="Q481" i="1"/>
  <c r="V690" i="5"/>
  <c r="P112" i="7"/>
  <c r="R112" i="7"/>
  <c r="S112" i="7"/>
  <c r="T112" i="7" s="1"/>
  <c r="R481" i="1"/>
  <c r="GK481" i="1" s="1"/>
  <c r="U690" i="5"/>
  <c r="S480" i="1"/>
  <c r="S685" i="5"/>
  <c r="Q685" i="5"/>
  <c r="I686" i="5"/>
  <c r="Q475" i="1"/>
  <c r="V674" i="5"/>
  <c r="S104" i="7"/>
  <c r="T104" i="7" s="1"/>
  <c r="P104" i="7"/>
  <c r="R104" i="7" s="1"/>
  <c r="R475" i="1"/>
  <c r="GK475" i="1"/>
  <c r="U674" i="5"/>
  <c r="Q473" i="1"/>
  <c r="K666" i="5"/>
  <c r="R473" i="1"/>
  <c r="GK473" i="1" s="1"/>
  <c r="I666" i="5"/>
  <c r="U665" i="5"/>
  <c r="V665" i="5"/>
  <c r="CR472" i="1"/>
  <c r="AD472" i="1"/>
  <c r="AB472" i="1" s="1"/>
  <c r="CT471" i="1"/>
  <c r="S469" i="1"/>
  <c r="S642" i="5"/>
  <c r="Q642" i="5"/>
  <c r="R468" i="1"/>
  <c r="Q468" i="1"/>
  <c r="V640" i="5"/>
  <c r="U640" i="5"/>
  <c r="S433" i="1"/>
  <c r="S627" i="5"/>
  <c r="Q627" i="5"/>
  <c r="AB432" i="1"/>
  <c r="CR431" i="1"/>
  <c r="P431" i="1"/>
  <c r="K97" i="7"/>
  <c r="N97" i="7"/>
  <c r="I625" i="5"/>
  <c r="X625" i="5" s="1"/>
  <c r="Q430" i="1"/>
  <c r="K622" i="5"/>
  <c r="V620" i="5"/>
  <c r="R430" i="1"/>
  <c r="I622" i="5"/>
  <c r="U620" i="5"/>
  <c r="I623" i="5"/>
  <c r="W623" i="5"/>
  <c r="CS428" i="1"/>
  <c r="AD428" i="1"/>
  <c r="AB428" i="1"/>
  <c r="S426" i="1"/>
  <c r="I597" i="5"/>
  <c r="Q596" i="5"/>
  <c r="S596" i="5"/>
  <c r="V586" i="5"/>
  <c r="K592" i="5" s="1"/>
  <c r="Q425" i="1"/>
  <c r="K588" i="5" s="1"/>
  <c r="R425" i="1"/>
  <c r="I588" i="5"/>
  <c r="O594" i="5" s="1"/>
  <c r="I589" i="5"/>
  <c r="W589" i="5" s="1"/>
  <c r="U586" i="5"/>
  <c r="I592" i="5" s="1"/>
  <c r="S387" i="1"/>
  <c r="S555" i="5"/>
  <c r="Q555" i="5"/>
  <c r="S386" i="1"/>
  <c r="I549" i="5"/>
  <c r="S548" i="5"/>
  <c r="I551" i="5"/>
  <c r="Q548" i="5"/>
  <c r="I550" i="5"/>
  <c r="Q349" i="1"/>
  <c r="R349" i="1"/>
  <c r="GK349" i="1"/>
  <c r="I522" i="5"/>
  <c r="U521" i="5"/>
  <c r="Q347" i="1"/>
  <c r="R347" i="1"/>
  <c r="GK347" i="1"/>
  <c r="I514" i="5"/>
  <c r="V513" i="5"/>
  <c r="U513" i="5"/>
  <c r="Q345" i="1"/>
  <c r="R345" i="1"/>
  <c r="GK345" i="1"/>
  <c r="V502" i="5"/>
  <c r="S342" i="1"/>
  <c r="I477" i="5"/>
  <c r="S476" i="5"/>
  <c r="I481" i="5" s="1"/>
  <c r="Q476" i="5"/>
  <c r="I480" i="5" s="1"/>
  <c r="V466" i="5"/>
  <c r="K472" i="5" s="1"/>
  <c r="Q341" i="1"/>
  <c r="K468" i="5"/>
  <c r="R341" i="1"/>
  <c r="U466" i="5"/>
  <c r="I472" i="5" s="1"/>
  <c r="I469" i="5"/>
  <c r="W469" i="5" s="1"/>
  <c r="I468" i="5"/>
  <c r="Q340" i="1"/>
  <c r="V455" i="5"/>
  <c r="K462" i="5" s="1"/>
  <c r="R340" i="1"/>
  <c r="I458" i="5"/>
  <c r="W458" i="5"/>
  <c r="I457" i="5"/>
  <c r="U455" i="5"/>
  <c r="I462" i="5" s="1"/>
  <c r="Q339" i="1"/>
  <c r="V445" i="5"/>
  <c r="K451" i="5" s="1"/>
  <c r="R339" i="1"/>
  <c r="I448" i="5"/>
  <c r="W448" i="5" s="1"/>
  <c r="U445" i="5"/>
  <c r="I451" i="5" s="1"/>
  <c r="I447" i="5"/>
  <c r="CQ271" i="1"/>
  <c r="P269" i="1"/>
  <c r="K74" i="7"/>
  <c r="N74" i="7"/>
  <c r="I415" i="5"/>
  <c r="X415" i="5" s="1"/>
  <c r="S267" i="1"/>
  <c r="S403" i="5"/>
  <c r="Q403" i="5"/>
  <c r="S264" i="1"/>
  <c r="I388" i="5"/>
  <c r="Q387" i="5"/>
  <c r="S387" i="5"/>
  <c r="Q263" i="1"/>
  <c r="S69" i="7"/>
  <c r="T69" i="7"/>
  <c r="P69" i="7"/>
  <c r="R69" i="7" s="1"/>
  <c r="R263" i="1"/>
  <c r="GK263" i="1" s="1"/>
  <c r="V381" i="5"/>
  <c r="U381" i="5"/>
  <c r="S260" i="1"/>
  <c r="I368" i="5"/>
  <c r="Q367" i="5"/>
  <c r="I373" i="5" s="1"/>
  <c r="S367" i="5"/>
  <c r="I374" i="5"/>
  <c r="Q259" i="1"/>
  <c r="V360" i="5"/>
  <c r="S66" i="7"/>
  <c r="T66" i="7" s="1"/>
  <c r="P66" i="7"/>
  <c r="R66" i="7"/>
  <c r="R259" i="1"/>
  <c r="GK259" i="1" s="1"/>
  <c r="U360" i="5"/>
  <c r="P258" i="1"/>
  <c r="I359" i="5"/>
  <c r="V343" i="5"/>
  <c r="K351" i="5" s="1"/>
  <c r="Q256" i="1"/>
  <c r="R256" i="1"/>
  <c r="I346" i="5"/>
  <c r="W346" i="5" s="1"/>
  <c r="I345" i="5"/>
  <c r="U343" i="5"/>
  <c r="I351" i="5"/>
  <c r="V327" i="5"/>
  <c r="Q220" i="1"/>
  <c r="P60" i="7"/>
  <c r="R60" i="7" s="1"/>
  <c r="S60" i="7"/>
  <c r="T60" i="7"/>
  <c r="R220" i="1"/>
  <c r="GK220" i="1" s="1"/>
  <c r="U327" i="5"/>
  <c r="P184" i="1"/>
  <c r="N57" i="7"/>
  <c r="O57" i="7"/>
  <c r="K57" i="7"/>
  <c r="M57" i="7" s="1"/>
  <c r="I309" i="5"/>
  <c r="X309" i="5" s="1"/>
  <c r="S182" i="1"/>
  <c r="S303" i="5"/>
  <c r="I311" i="5" s="1"/>
  <c r="H314" i="5" s="1"/>
  <c r="I304" i="5"/>
  <c r="Q303" i="5"/>
  <c r="P180" i="1"/>
  <c r="K50" i="7"/>
  <c r="N50" i="7"/>
  <c r="I295" i="5"/>
  <c r="Q179" i="1"/>
  <c r="V294" i="5"/>
  <c r="S49" i="7"/>
  <c r="T49" i="7" s="1"/>
  <c r="R179" i="1"/>
  <c r="GK179" i="1"/>
  <c r="P49" i="7"/>
  <c r="R49" i="7" s="1"/>
  <c r="U294" i="5"/>
  <c r="CQ178" i="1"/>
  <c r="Q177" i="1"/>
  <c r="V282" i="5"/>
  <c r="P44" i="7"/>
  <c r="R44" i="7" s="1"/>
  <c r="R177" i="1"/>
  <c r="GK177" i="1" s="1"/>
  <c r="S44" i="7"/>
  <c r="T44" i="7" s="1"/>
  <c r="U282" i="5"/>
  <c r="S173" i="1"/>
  <c r="S268" i="5"/>
  <c r="Q268" i="5"/>
  <c r="V267" i="5"/>
  <c r="Q172" i="1"/>
  <c r="P39" i="7"/>
  <c r="R39" i="7"/>
  <c r="R172" i="1"/>
  <c r="GK172" i="1" s="1"/>
  <c r="S39" i="7"/>
  <c r="T39" i="7"/>
  <c r="U267" i="5"/>
  <c r="AD172" i="1"/>
  <c r="AB172" i="1"/>
  <c r="CR172" i="1"/>
  <c r="AB171" i="1"/>
  <c r="R166" i="1"/>
  <c r="GK166" i="1" s="1"/>
  <c r="Q166" i="1"/>
  <c r="V245" i="5"/>
  <c r="U245" i="5"/>
  <c r="F146" i="1"/>
  <c r="Q128" i="1"/>
  <c r="V218" i="5"/>
  <c r="S32" i="7"/>
  <c r="T32" i="7" s="1"/>
  <c r="P32" i="7"/>
  <c r="R32" i="7" s="1"/>
  <c r="R128" i="1"/>
  <c r="GK128" i="1" s="1"/>
  <c r="U218" i="5"/>
  <c r="S124" i="1"/>
  <c r="S204" i="5"/>
  <c r="Q204" i="5"/>
  <c r="P121" i="1"/>
  <c r="I191" i="5"/>
  <c r="P118" i="1"/>
  <c r="CQ118" i="1"/>
  <c r="CQ81" i="1"/>
  <c r="S78" i="1"/>
  <c r="CP78" i="1" s="1"/>
  <c r="S121" i="5"/>
  <c r="Q121" i="5"/>
  <c r="CT78" i="1"/>
  <c r="CG44" i="1"/>
  <c r="O39" i="1"/>
  <c r="P36" i="1"/>
  <c r="CQ36" i="1"/>
  <c r="S34" i="1"/>
  <c r="I46" i="5"/>
  <c r="Q45" i="5"/>
  <c r="I49" i="5" s="1"/>
  <c r="S45" i="5"/>
  <c r="I50" i="5" s="1"/>
  <c r="CT34" i="1"/>
  <c r="S33" i="1"/>
  <c r="Q34" i="5"/>
  <c r="I39" i="5" s="1"/>
  <c r="S34" i="5"/>
  <c r="I40" i="5" s="1"/>
  <c r="I35" i="5"/>
  <c r="CT33" i="1"/>
  <c r="O259" i="7"/>
  <c r="M259" i="7"/>
  <c r="M231" i="7"/>
  <c r="O231" i="7"/>
  <c r="T224" i="7"/>
  <c r="R224" i="7"/>
  <c r="M227" i="7"/>
  <c r="F229" i="6" s="1"/>
  <c r="O227" i="7"/>
  <c r="H229" i="6" s="1"/>
  <c r="M218" i="7"/>
  <c r="F206" i="6" s="1"/>
  <c r="O218" i="7"/>
  <c r="H206" i="6" s="1"/>
  <c r="M213" i="7"/>
  <c r="O213" i="7"/>
  <c r="M204" i="7"/>
  <c r="O204" i="7"/>
  <c r="H223" i="6" s="1"/>
  <c r="M175" i="7"/>
  <c r="F178" i="6" s="1"/>
  <c r="O175" i="7"/>
  <c r="H178" i="6" s="1"/>
  <c r="O162" i="7"/>
  <c r="M162" i="7"/>
  <c r="F168" i="6" s="1"/>
  <c r="O157" i="7"/>
  <c r="M157" i="7"/>
  <c r="O138" i="7"/>
  <c r="H142" i="6" s="1"/>
  <c r="M138" i="7"/>
  <c r="F142" i="6" s="1"/>
  <c r="M140" i="7"/>
  <c r="F137" i="6" s="1"/>
  <c r="O140" i="7"/>
  <c r="H137" i="6" s="1"/>
  <c r="M132" i="7"/>
  <c r="F140" i="6" s="1"/>
  <c r="O132" i="7"/>
  <c r="H140" i="6" s="1"/>
  <c r="M120" i="7"/>
  <c r="O120" i="7"/>
  <c r="M110" i="7"/>
  <c r="O110" i="7"/>
  <c r="H129" i="6" s="1"/>
  <c r="M92" i="7"/>
  <c r="F102" i="6"/>
  <c r="O92" i="7"/>
  <c r="H102" i="6"/>
  <c r="M88" i="7"/>
  <c r="O88" i="7"/>
  <c r="O83" i="7"/>
  <c r="H92" i="6"/>
  <c r="M83" i="7"/>
  <c r="F92" i="6"/>
  <c r="T84" i="7"/>
  <c r="R84" i="7"/>
  <c r="M65" i="7"/>
  <c r="O65" i="7"/>
  <c r="O63" i="7"/>
  <c r="M63" i="7"/>
  <c r="O59" i="7"/>
  <c r="H65" i="6" s="1"/>
  <c r="M59" i="7"/>
  <c r="F65" i="6"/>
  <c r="O54" i="7"/>
  <c r="H45" i="6"/>
  <c r="M54" i="7"/>
  <c r="F45" i="6" s="1"/>
  <c r="O10" i="7"/>
  <c r="H14" i="6"/>
  <c r="M10" i="7"/>
  <c r="F14" i="6"/>
  <c r="I1337" i="5"/>
  <c r="U696" i="5"/>
  <c r="P807" i="1"/>
  <c r="CP807" i="1"/>
  <c r="O807" i="1" s="1"/>
  <c r="N193" i="7"/>
  <c r="K193" i="7"/>
  <c r="I1186" i="5"/>
  <c r="X1186" i="5" s="1"/>
  <c r="S806" i="1"/>
  <c r="S1185" i="5"/>
  <c r="Q1185" i="5"/>
  <c r="Q805" i="1"/>
  <c r="V1184" i="5"/>
  <c r="P191" i="7"/>
  <c r="R191" i="7" s="1"/>
  <c r="S191" i="7"/>
  <c r="T191" i="7" s="1"/>
  <c r="R805" i="1"/>
  <c r="GK805" i="1"/>
  <c r="U1184" i="5"/>
  <c r="S804" i="1"/>
  <c r="I1180" i="5"/>
  <c r="S1179" i="5"/>
  <c r="P803" i="1"/>
  <c r="CP803" i="1"/>
  <c r="O803" i="1" s="1"/>
  <c r="N183" i="7"/>
  <c r="K183" i="7"/>
  <c r="I1172" i="5"/>
  <c r="X1172" i="5"/>
  <c r="P802" i="1"/>
  <c r="I1171" i="5"/>
  <c r="P801" i="1"/>
  <c r="CP801" i="1"/>
  <c r="O801" i="1" s="1"/>
  <c r="N181" i="7"/>
  <c r="K181" i="7"/>
  <c r="S800" i="1"/>
  <c r="I1156" i="5"/>
  <c r="S1155" i="5"/>
  <c r="I1162" i="5" s="1"/>
  <c r="Q1155" i="5"/>
  <c r="I1161" i="5" s="1"/>
  <c r="CP799" i="1"/>
  <c r="O799" i="1"/>
  <c r="CP797" i="1"/>
  <c r="O797" i="1" s="1"/>
  <c r="CP762" i="1"/>
  <c r="O762" i="1" s="1"/>
  <c r="GP762" i="1" s="1"/>
  <c r="Q760" i="1"/>
  <c r="R760" i="1"/>
  <c r="GK760" i="1" s="1"/>
  <c r="V1107" i="5"/>
  <c r="U1107" i="5"/>
  <c r="V1101" i="5"/>
  <c r="K1104" i="5"/>
  <c r="Q759" i="1"/>
  <c r="R759" i="1"/>
  <c r="I1103" i="5"/>
  <c r="W1103" i="5" s="1"/>
  <c r="I1102" i="5"/>
  <c r="U1101" i="5"/>
  <c r="I1104" i="5"/>
  <c r="CP723" i="1"/>
  <c r="O723" i="1" s="1"/>
  <c r="S722" i="1"/>
  <c r="Q1076" i="5"/>
  <c r="CQ720" i="1"/>
  <c r="S719" i="1"/>
  <c r="I1062" i="5"/>
  <c r="Q1061" i="5"/>
  <c r="I1063" i="5" s="1"/>
  <c r="S1061" i="5"/>
  <c r="I1064" i="5" s="1"/>
  <c r="V985" i="5"/>
  <c r="Q645" i="1"/>
  <c r="S169" i="7"/>
  <c r="T169" i="7" s="1"/>
  <c r="P169" i="7"/>
  <c r="R169" i="7" s="1"/>
  <c r="R645" i="1"/>
  <c r="GK645" i="1"/>
  <c r="U985" i="5"/>
  <c r="P644" i="1"/>
  <c r="I984" i="5"/>
  <c r="AB642" i="1"/>
  <c r="S641" i="1"/>
  <c r="Q962" i="5"/>
  <c r="S962" i="5"/>
  <c r="Q640" i="1"/>
  <c r="K959" i="5" s="1"/>
  <c r="V957" i="5"/>
  <c r="R640" i="1"/>
  <c r="I960" i="5"/>
  <c r="W960" i="5"/>
  <c r="I959" i="5"/>
  <c r="U957" i="5"/>
  <c r="P637" i="1"/>
  <c r="N163" i="7"/>
  <c r="K163" i="7"/>
  <c r="I939" i="5"/>
  <c r="X939" i="5" s="1"/>
  <c r="S636" i="1"/>
  <c r="I935" i="5"/>
  <c r="Q934" i="5"/>
  <c r="S934" i="5"/>
  <c r="P635" i="1"/>
  <c r="CP635" i="1"/>
  <c r="O635" i="1" s="1"/>
  <c r="N161" i="7"/>
  <c r="K161" i="7"/>
  <c r="I928" i="5"/>
  <c r="X928" i="5"/>
  <c r="Q633" i="1"/>
  <c r="CP633" i="1" s="1"/>
  <c r="V919" i="5"/>
  <c r="P160" i="7"/>
  <c r="R160" i="7"/>
  <c r="S160" i="7"/>
  <c r="T160" i="7"/>
  <c r="R633" i="1"/>
  <c r="GK633" i="1" s="1"/>
  <c r="U919" i="5"/>
  <c r="S631" i="1"/>
  <c r="Q907" i="5"/>
  <c r="S907" i="5"/>
  <c r="V902" i="5"/>
  <c r="Q630" i="1"/>
  <c r="K904" i="5" s="1"/>
  <c r="U902" i="5"/>
  <c r="I905" i="5"/>
  <c r="W905" i="5"/>
  <c r="R630" i="1"/>
  <c r="I904" i="5"/>
  <c r="Q629" i="1"/>
  <c r="V895" i="5"/>
  <c r="S156" i="7"/>
  <c r="T156" i="7"/>
  <c r="P156" i="7"/>
  <c r="R156" i="7" s="1"/>
  <c r="R629" i="1"/>
  <c r="GK629" i="1"/>
  <c r="U895" i="5"/>
  <c r="O592" i="1"/>
  <c r="V866" i="5"/>
  <c r="Q591" i="1"/>
  <c r="S152" i="7"/>
  <c r="T152" i="7" s="1"/>
  <c r="P152" i="7"/>
  <c r="R152" i="7" s="1"/>
  <c r="R591" i="1"/>
  <c r="GK591" i="1"/>
  <c r="U866" i="5"/>
  <c r="S590" i="1"/>
  <c r="I862" i="5"/>
  <c r="Q861" i="5"/>
  <c r="I867" i="5"/>
  <c r="S861" i="5"/>
  <c r="I868" i="5" s="1"/>
  <c r="CQ587" i="1"/>
  <c r="P586" i="1"/>
  <c r="CP586" i="1"/>
  <c r="O586" i="1" s="1"/>
  <c r="N150" i="7"/>
  <c r="K150" i="7"/>
  <c r="I827" i="5"/>
  <c r="X827" i="5"/>
  <c r="CQ585" i="1"/>
  <c r="AB584" i="1"/>
  <c r="S583" i="1"/>
  <c r="Q824" i="5"/>
  <c r="S824" i="5"/>
  <c r="S580" i="1"/>
  <c r="S821" i="5"/>
  <c r="Q821" i="5"/>
  <c r="CQ578" i="1"/>
  <c r="R577" i="1"/>
  <c r="Q577" i="1"/>
  <c r="V809" i="5"/>
  <c r="U809" i="5"/>
  <c r="Q542" i="1"/>
  <c r="V796" i="5"/>
  <c r="S142" i="7"/>
  <c r="T142" i="7" s="1"/>
  <c r="P142" i="7"/>
  <c r="R142" i="7" s="1"/>
  <c r="R542" i="1"/>
  <c r="GK542" i="1"/>
  <c r="U796" i="5"/>
  <c r="S541" i="1"/>
  <c r="S795" i="5"/>
  <c r="Q795" i="5"/>
  <c r="CS539" i="1"/>
  <c r="CS538" i="1"/>
  <c r="CS537" i="1"/>
  <c r="CS536" i="1"/>
  <c r="P536" i="1"/>
  <c r="I780" i="5"/>
  <c r="P534" i="1"/>
  <c r="I768" i="5"/>
  <c r="Q533" i="1"/>
  <c r="K761" i="5" s="1"/>
  <c r="I761" i="5"/>
  <c r="R533" i="1"/>
  <c r="GK533" i="1"/>
  <c r="U760" i="5"/>
  <c r="V760" i="5"/>
  <c r="S530" i="1"/>
  <c r="S743" i="5"/>
  <c r="Q743" i="5"/>
  <c r="Q529" i="1"/>
  <c r="R529" i="1"/>
  <c r="GK529" i="1" s="1"/>
  <c r="V737" i="5"/>
  <c r="U737" i="5"/>
  <c r="S492" i="1"/>
  <c r="S721" i="5"/>
  <c r="Q721" i="5"/>
  <c r="Q491" i="1"/>
  <c r="K718" i="5" s="1"/>
  <c r="V716" i="5"/>
  <c r="R491" i="1"/>
  <c r="I719" i="5"/>
  <c r="W719" i="5" s="1"/>
  <c r="I718" i="5"/>
  <c r="CT489" i="1"/>
  <c r="Q488" i="1"/>
  <c r="K705" i="5"/>
  <c r="V703" i="5"/>
  <c r="R488" i="1"/>
  <c r="I706" i="5"/>
  <c r="W706" i="5" s="1"/>
  <c r="I705" i="5"/>
  <c r="U703" i="5"/>
  <c r="I712" i="5" s="1"/>
  <c r="P486" i="1"/>
  <c r="O486" i="1"/>
  <c r="K117" i="7"/>
  <c r="N117" i="7"/>
  <c r="I695" i="5"/>
  <c r="X695" i="5" s="1"/>
  <c r="CS485" i="1"/>
  <c r="P483" i="1"/>
  <c r="CP483" i="1" s="1"/>
  <c r="O483" i="1" s="1"/>
  <c r="K114" i="7"/>
  <c r="N114" i="7"/>
  <c r="I692" i="5"/>
  <c r="X692" i="5"/>
  <c r="CT482" i="1"/>
  <c r="P481" i="1"/>
  <c r="CP481" i="1"/>
  <c r="O481" i="1" s="1"/>
  <c r="K690" i="5" s="1"/>
  <c r="N112" i="7"/>
  <c r="K112" i="7"/>
  <c r="I690" i="5"/>
  <c r="X690" i="5" s="1"/>
  <c r="Q480" i="1"/>
  <c r="K687" i="5" s="1"/>
  <c r="V685" i="5"/>
  <c r="I688" i="5"/>
  <c r="W688" i="5" s="1"/>
  <c r="I687" i="5"/>
  <c r="U685" i="5"/>
  <c r="R480" i="1"/>
  <c r="S478" i="1"/>
  <c r="Q677" i="5"/>
  <c r="S677" i="5"/>
  <c r="I680" i="5" s="1"/>
  <c r="P477" i="1"/>
  <c r="N106" i="7"/>
  <c r="K106" i="7"/>
  <c r="I676" i="5"/>
  <c r="X676" i="5" s="1"/>
  <c r="CR476" i="1"/>
  <c r="P476" i="1"/>
  <c r="CP476" i="1" s="1"/>
  <c r="O476" i="1" s="1"/>
  <c r="K105" i="7"/>
  <c r="N105" i="7"/>
  <c r="I675" i="5"/>
  <c r="X675" i="5" s="1"/>
  <c r="AD475" i="1"/>
  <c r="AB475" i="1"/>
  <c r="V648" i="5"/>
  <c r="K651" i="5" s="1"/>
  <c r="Q470" i="1"/>
  <c r="K649" i="5"/>
  <c r="R470" i="1"/>
  <c r="I650" i="5"/>
  <c r="W650" i="5" s="1"/>
  <c r="I649" i="5"/>
  <c r="U648" i="5"/>
  <c r="I651" i="5" s="1"/>
  <c r="Q469" i="1"/>
  <c r="R469" i="1"/>
  <c r="GK469" i="1"/>
  <c r="V642" i="5"/>
  <c r="U642" i="5"/>
  <c r="AD468" i="1"/>
  <c r="AB468" i="1" s="1"/>
  <c r="V627" i="5"/>
  <c r="Q433" i="1"/>
  <c r="S99" i="7"/>
  <c r="T99" i="7" s="1"/>
  <c r="P99" i="7"/>
  <c r="R99" i="7" s="1"/>
  <c r="R433" i="1"/>
  <c r="GK433" i="1" s="1"/>
  <c r="U627" i="5"/>
  <c r="CQ431" i="1"/>
  <c r="Q429" i="1"/>
  <c r="CP429" i="1" s="1"/>
  <c r="V613" i="5"/>
  <c r="S89" i="7"/>
  <c r="T89" i="7" s="1"/>
  <c r="P89" i="7"/>
  <c r="R89" i="7" s="1"/>
  <c r="R429" i="1"/>
  <c r="GK429" i="1"/>
  <c r="U613" i="5"/>
  <c r="P428" i="1"/>
  <c r="I612" i="5"/>
  <c r="CS425" i="1"/>
  <c r="AD425" i="1"/>
  <c r="AB425" i="1"/>
  <c r="CQ424" i="1"/>
  <c r="S424" i="1"/>
  <c r="I580" i="5"/>
  <c r="Q579" i="5"/>
  <c r="I581" i="5" s="1"/>
  <c r="S579" i="5"/>
  <c r="I582" i="5"/>
  <c r="Q423" i="1"/>
  <c r="V569" i="5"/>
  <c r="K575" i="5" s="1"/>
  <c r="R423" i="1"/>
  <c r="I572" i="5"/>
  <c r="W572" i="5" s="1"/>
  <c r="U569" i="5"/>
  <c r="I575" i="5"/>
  <c r="S388" i="1"/>
  <c r="Q559" i="5"/>
  <c r="R386" i="1"/>
  <c r="GK386" i="1" s="1"/>
  <c r="Q386" i="1"/>
  <c r="CP386" i="1"/>
  <c r="O386" i="1" s="1"/>
  <c r="V548" i="5"/>
  <c r="CR385" i="1"/>
  <c r="Q384" i="1"/>
  <c r="V531" i="5"/>
  <c r="K538" i="5"/>
  <c r="R384" i="1"/>
  <c r="I534" i="5"/>
  <c r="W534" i="5" s="1"/>
  <c r="I533" i="5"/>
  <c r="U531" i="5"/>
  <c r="I538" i="5" s="1"/>
  <c r="Q348" i="1"/>
  <c r="K518" i="5" s="1"/>
  <c r="R348" i="1"/>
  <c r="GK348" i="1" s="1"/>
  <c r="I518" i="5"/>
  <c r="U517" i="5"/>
  <c r="V517" i="5"/>
  <c r="AD347" i="1"/>
  <c r="AB347" i="1"/>
  <c r="S344" i="1"/>
  <c r="S496" i="5"/>
  <c r="Q496" i="5"/>
  <c r="Q343" i="1"/>
  <c r="K488" i="5" s="1"/>
  <c r="V486" i="5"/>
  <c r="K492" i="5" s="1"/>
  <c r="R343" i="1"/>
  <c r="I489" i="5"/>
  <c r="W489" i="5" s="1"/>
  <c r="I488" i="5"/>
  <c r="U486" i="5"/>
  <c r="I492" i="5" s="1"/>
  <c r="V476" i="5"/>
  <c r="K482" i="5" s="1"/>
  <c r="Q342" i="1"/>
  <c r="K478" i="5"/>
  <c r="R342" i="1"/>
  <c r="I479" i="5"/>
  <c r="W479" i="5" s="1"/>
  <c r="U476" i="5"/>
  <c r="I482" i="5" s="1"/>
  <c r="I478" i="5"/>
  <c r="CQ341" i="1"/>
  <c r="CT340" i="1"/>
  <c r="P340" i="1"/>
  <c r="I459" i="5"/>
  <c r="AD339" i="1"/>
  <c r="AB339" i="1" s="1"/>
  <c r="S271" i="1"/>
  <c r="Q426" i="5"/>
  <c r="S426" i="5"/>
  <c r="V422" i="5"/>
  <c r="Q270" i="1"/>
  <c r="K424" i="5" s="1"/>
  <c r="I425" i="5"/>
  <c r="W425" i="5" s="1"/>
  <c r="R270" i="1"/>
  <c r="I424" i="5"/>
  <c r="P268" i="1"/>
  <c r="I414" i="5"/>
  <c r="Q264" i="1"/>
  <c r="K389" i="5"/>
  <c r="V387" i="5"/>
  <c r="R264" i="1"/>
  <c r="U387" i="5"/>
  <c r="I390" i="5"/>
  <c r="W390" i="5" s="1"/>
  <c r="I389" i="5"/>
  <c r="AD263" i="1"/>
  <c r="AB263" i="1"/>
  <c r="S262" i="1"/>
  <c r="CP262" i="1" s="1"/>
  <c r="I380" i="5"/>
  <c r="Q379" i="5"/>
  <c r="I382" i="5" s="1"/>
  <c r="S379" i="5"/>
  <c r="I383" i="5" s="1"/>
  <c r="Q261" i="1"/>
  <c r="V372" i="5"/>
  <c r="S68" i="7"/>
  <c r="T68" i="7" s="1"/>
  <c r="P68" i="7"/>
  <c r="R68" i="7" s="1"/>
  <c r="R261" i="1"/>
  <c r="GK261" i="1"/>
  <c r="U372" i="5"/>
  <c r="CR259" i="1"/>
  <c r="AD259" i="1"/>
  <c r="AB259" i="1" s="1"/>
  <c r="CR257" i="1"/>
  <c r="P256" i="1"/>
  <c r="I347" i="5"/>
  <c r="P220" i="1"/>
  <c r="CP220" i="1"/>
  <c r="O220" i="1" s="1"/>
  <c r="N60" i="7"/>
  <c r="K60" i="7"/>
  <c r="I327" i="5"/>
  <c r="X327" i="5" s="1"/>
  <c r="S183" i="1"/>
  <c r="S308" i="5"/>
  <c r="Q308" i="5"/>
  <c r="Q182" i="1"/>
  <c r="V303" i="5"/>
  <c r="R182" i="1"/>
  <c r="I306" i="5"/>
  <c r="W306" i="5" s="1"/>
  <c r="I305" i="5"/>
  <c r="U303" i="5"/>
  <c r="P179" i="1"/>
  <c r="CP179" i="1" s="1"/>
  <c r="O179" i="1" s="1"/>
  <c r="N49" i="7"/>
  <c r="K49" i="7"/>
  <c r="I294" i="5"/>
  <c r="X294" i="5" s="1"/>
  <c r="S178" i="1"/>
  <c r="I290" i="5"/>
  <c r="S289" i="5"/>
  <c r="Q289" i="5"/>
  <c r="P174" i="1"/>
  <c r="CP174" i="1"/>
  <c r="O174" i="1" s="1"/>
  <c r="N41" i="7"/>
  <c r="K41" i="7"/>
  <c r="I269" i="5"/>
  <c r="X269" i="5" s="1"/>
  <c r="Q173" i="1"/>
  <c r="V268" i="5"/>
  <c r="P40" i="7"/>
  <c r="R40" i="7" s="1"/>
  <c r="R173" i="1"/>
  <c r="GK173" i="1"/>
  <c r="S40" i="7"/>
  <c r="T40" i="7" s="1"/>
  <c r="U268" i="5"/>
  <c r="P172" i="1"/>
  <c r="CP172" i="1" s="1"/>
  <c r="O172" i="1" s="1"/>
  <c r="N39" i="7"/>
  <c r="K39" i="7"/>
  <c r="I267" i="5"/>
  <c r="X267" i="5" s="1"/>
  <c r="S170" i="1"/>
  <c r="Q265" i="5"/>
  <c r="S265" i="5"/>
  <c r="S168" i="1"/>
  <c r="S256" i="5"/>
  <c r="Q256" i="5"/>
  <c r="S167" i="1"/>
  <c r="S252" i="5"/>
  <c r="Q252" i="5"/>
  <c r="AD166" i="1"/>
  <c r="AB166" i="1" s="1"/>
  <c r="P164" i="1"/>
  <c r="I233" i="5"/>
  <c r="X233" i="5" s="1"/>
  <c r="AO130" i="1"/>
  <c r="P128" i="1"/>
  <c r="N32" i="7"/>
  <c r="K32" i="7"/>
  <c r="I218" i="5"/>
  <c r="X218" i="5" s="1"/>
  <c r="V206" i="5"/>
  <c r="Q126" i="1"/>
  <c r="R126" i="1"/>
  <c r="GK126" i="1"/>
  <c r="P30" i="7"/>
  <c r="R30" i="7" s="1"/>
  <c r="S30" i="7"/>
  <c r="T30" i="7" s="1"/>
  <c r="U206" i="5"/>
  <c r="AD126" i="1"/>
  <c r="AB126" i="1" s="1"/>
  <c r="CR126" i="1"/>
  <c r="CT124" i="1"/>
  <c r="Q123" i="1"/>
  <c r="K201" i="5"/>
  <c r="V199" i="5"/>
  <c r="R123" i="1"/>
  <c r="I201" i="5"/>
  <c r="U199" i="5"/>
  <c r="I202" i="5"/>
  <c r="W202" i="5"/>
  <c r="S81" i="1"/>
  <c r="S138" i="5"/>
  <c r="CT81" i="1"/>
  <c r="S79" i="1"/>
  <c r="S127" i="5"/>
  <c r="I130" i="5"/>
  <c r="I128" i="5"/>
  <c r="Q127" i="5"/>
  <c r="I129" i="5" s="1"/>
  <c r="AO44" i="1"/>
  <c r="V55" i="5"/>
  <c r="K61" i="5"/>
  <c r="Q35" i="1"/>
  <c r="R35" i="1"/>
  <c r="I58" i="5"/>
  <c r="W58" i="5" s="1"/>
  <c r="U55" i="5"/>
  <c r="I61" i="5" s="1"/>
  <c r="I57" i="5"/>
  <c r="CR35" i="1"/>
  <c r="Q34" i="1"/>
  <c r="K47" i="5" s="1"/>
  <c r="V45" i="5"/>
  <c r="K51" i="5" s="1"/>
  <c r="R34" i="1"/>
  <c r="U45" i="5"/>
  <c r="I51" i="5"/>
  <c r="I47" i="5"/>
  <c r="I48" i="5"/>
  <c r="W48" i="5" s="1"/>
  <c r="CR34" i="1"/>
  <c r="AD34" i="1"/>
  <c r="AB34" i="1"/>
  <c r="O249" i="7"/>
  <c r="H257" i="6" s="1"/>
  <c r="M249" i="7"/>
  <c r="F257" i="6"/>
  <c r="T234" i="7"/>
  <c r="R234" i="7"/>
  <c r="O225" i="7"/>
  <c r="H237" i="6" s="1"/>
  <c r="M225" i="7"/>
  <c r="F237" i="6"/>
  <c r="O226" i="7"/>
  <c r="H234" i="6"/>
  <c r="M226" i="7"/>
  <c r="F234" i="6" s="1"/>
  <c r="O203" i="7"/>
  <c r="H225" i="6"/>
  <c r="M203" i="7"/>
  <c r="F225" i="6"/>
  <c r="M185" i="7"/>
  <c r="F197" i="6" s="1"/>
  <c r="O185" i="7"/>
  <c r="H197" i="6"/>
  <c r="O186" i="7"/>
  <c r="H196" i="6"/>
  <c r="M186" i="7"/>
  <c r="F196" i="6" s="1"/>
  <c r="O189" i="7"/>
  <c r="H192" i="6"/>
  <c r="M189" i="7"/>
  <c r="F192" i="6"/>
  <c r="O182" i="7"/>
  <c r="M182" i="7"/>
  <c r="O177" i="7"/>
  <c r="H186" i="6"/>
  <c r="G187" i="6" s="1"/>
  <c r="M177" i="7"/>
  <c r="F186" i="6"/>
  <c r="M178" i="7"/>
  <c r="F185" i="6" s="1"/>
  <c r="E187" i="6" s="1"/>
  <c r="O178" i="7"/>
  <c r="H185" i="6"/>
  <c r="O174" i="7"/>
  <c r="H179" i="6"/>
  <c r="M174" i="7"/>
  <c r="F179" i="6" s="1"/>
  <c r="M155" i="7"/>
  <c r="F163" i="6"/>
  <c r="O155" i="7"/>
  <c r="H163" i="6"/>
  <c r="T151" i="7"/>
  <c r="R151" i="7"/>
  <c r="M133" i="7"/>
  <c r="F135" i="6"/>
  <c r="O133" i="7"/>
  <c r="H135" i="6"/>
  <c r="O91" i="7"/>
  <c r="H103" i="6" s="1"/>
  <c r="M91" i="7"/>
  <c r="F103" i="6"/>
  <c r="O45" i="7"/>
  <c r="M45" i="7"/>
  <c r="O48" i="7"/>
  <c r="H42" i="6" s="1"/>
  <c r="M48" i="7"/>
  <c r="F42" i="6"/>
  <c r="O17" i="7"/>
  <c r="H24" i="6"/>
  <c r="M17" i="7"/>
  <c r="F24" i="6" s="1"/>
  <c r="R14" i="7"/>
  <c r="T14" i="7"/>
  <c r="O9" i="7"/>
  <c r="H15" i="6"/>
  <c r="M9" i="7"/>
  <c r="F15" i="6" s="1"/>
  <c r="Q138" i="5"/>
  <c r="I571" i="5"/>
  <c r="Q761" i="1"/>
  <c r="K1115" i="5"/>
  <c r="R761" i="1"/>
  <c r="GK761" i="1" s="1"/>
  <c r="I1115" i="5"/>
  <c r="V1114" i="5"/>
  <c r="U1114" i="5"/>
  <c r="P758" i="1"/>
  <c r="I1094" i="5"/>
  <c r="O1099" i="5" s="1"/>
  <c r="R722" i="1"/>
  <c r="GK722" i="1" s="1"/>
  <c r="I1077" i="5"/>
  <c r="Q722" i="1"/>
  <c r="K1077" i="5"/>
  <c r="V1076" i="5"/>
  <c r="U1076" i="5"/>
  <c r="R719" i="1"/>
  <c r="GK719" i="1"/>
  <c r="Q719" i="1"/>
  <c r="U1061" i="5"/>
  <c r="S717" i="1"/>
  <c r="I1046" i="5"/>
  <c r="S1045" i="5"/>
  <c r="I1050" i="5" s="1"/>
  <c r="Q1045" i="5"/>
  <c r="I1049" i="5"/>
  <c r="S715" i="1"/>
  <c r="Q1025" i="5"/>
  <c r="I1029" i="5" s="1"/>
  <c r="S1025" i="5"/>
  <c r="I1030" i="5" s="1"/>
  <c r="H1033" i="5" s="1"/>
  <c r="I1026" i="5"/>
  <c r="S643" i="1"/>
  <c r="Q973" i="5"/>
  <c r="S973" i="5"/>
  <c r="S639" i="1"/>
  <c r="S950" i="5"/>
  <c r="I952" i="5" s="1"/>
  <c r="Q950" i="5"/>
  <c r="S638" i="1"/>
  <c r="S946" i="5"/>
  <c r="Q946" i="5"/>
  <c r="I947" i="5"/>
  <c r="S634" i="1"/>
  <c r="S926" i="5"/>
  <c r="I930" i="5" s="1"/>
  <c r="Q926" i="5"/>
  <c r="I927" i="5"/>
  <c r="P633" i="1"/>
  <c r="O633" i="1"/>
  <c r="N160" i="7"/>
  <c r="K160" i="7"/>
  <c r="P630" i="1"/>
  <c r="I906" i="5"/>
  <c r="CT629" i="1"/>
  <c r="P628" i="1"/>
  <c r="I894" i="5"/>
  <c r="Q593" i="1"/>
  <c r="V877" i="5"/>
  <c r="S153" i="7"/>
  <c r="T153" i="7"/>
  <c r="P153" i="7"/>
  <c r="R153" i="7" s="1"/>
  <c r="R593" i="1"/>
  <c r="GK593" i="1"/>
  <c r="U877" i="5"/>
  <c r="S587" i="1"/>
  <c r="Q834" i="5"/>
  <c r="I838" i="5" s="1"/>
  <c r="S834" i="5"/>
  <c r="I839" i="5"/>
  <c r="I835" i="5"/>
  <c r="S585" i="1"/>
  <c r="S826" i="5"/>
  <c r="Q826" i="5"/>
  <c r="S582" i="1"/>
  <c r="Q823" i="5"/>
  <c r="S823" i="5"/>
  <c r="AD578" i="1"/>
  <c r="AB578" i="1"/>
  <c r="Q541" i="1"/>
  <c r="V795" i="5"/>
  <c r="P141" i="7"/>
  <c r="R141" i="7" s="1"/>
  <c r="S141" i="7"/>
  <c r="T141" i="7" s="1"/>
  <c r="R541" i="1"/>
  <c r="GK541" i="1"/>
  <c r="U795" i="5"/>
  <c r="P540" i="1"/>
  <c r="I794" i="5"/>
  <c r="Q539" i="1"/>
  <c r="V783" i="5"/>
  <c r="S136" i="7"/>
  <c r="T136" i="7" s="1"/>
  <c r="P136" i="7"/>
  <c r="R136" i="7"/>
  <c r="R539" i="1"/>
  <c r="GK539" i="1"/>
  <c r="U783" i="5"/>
  <c r="Q538" i="1"/>
  <c r="V782" i="5"/>
  <c r="P135" i="7"/>
  <c r="R135" i="7" s="1"/>
  <c r="S135" i="7"/>
  <c r="T135" i="7" s="1"/>
  <c r="R538" i="1"/>
  <c r="GK538" i="1"/>
  <c r="U782" i="5"/>
  <c r="V781" i="5"/>
  <c r="Q537" i="1"/>
  <c r="P134" i="7"/>
  <c r="R134" i="7"/>
  <c r="S134" i="7"/>
  <c r="T134" i="7" s="1"/>
  <c r="R537" i="1"/>
  <c r="GK537" i="1"/>
  <c r="U781" i="5"/>
  <c r="S535" i="1"/>
  <c r="S769" i="5"/>
  <c r="CQ532" i="1"/>
  <c r="S532" i="1"/>
  <c r="Q756" i="5"/>
  <c r="V743" i="5"/>
  <c r="K746" i="5"/>
  <c r="Q530" i="1"/>
  <c r="K744" i="5" s="1"/>
  <c r="R530" i="1"/>
  <c r="I745" i="5"/>
  <c r="W745" i="5" s="1"/>
  <c r="I744" i="5"/>
  <c r="U743" i="5"/>
  <c r="I746" i="5"/>
  <c r="O747" i="5" s="1"/>
  <c r="P529" i="1"/>
  <c r="I737" i="5"/>
  <c r="X737" i="5" s="1"/>
  <c r="P491" i="1"/>
  <c r="I720" i="5"/>
  <c r="CS487" i="1"/>
  <c r="CT486" i="1"/>
  <c r="S484" i="1"/>
  <c r="Q693" i="5"/>
  <c r="S693" i="5"/>
  <c r="P480" i="1"/>
  <c r="I689" i="5"/>
  <c r="S479" i="1"/>
  <c r="Q678" i="5"/>
  <c r="S678" i="5"/>
  <c r="CR477" i="1"/>
  <c r="CR475" i="1"/>
  <c r="CT474" i="1"/>
  <c r="P474" i="1"/>
  <c r="K673" i="5" s="1"/>
  <c r="I673" i="5"/>
  <c r="AD430" i="1"/>
  <c r="AB430" i="1"/>
  <c r="P429" i="1"/>
  <c r="O429" i="1"/>
  <c r="N89" i="7"/>
  <c r="K89" i="7"/>
  <c r="I613" i="5"/>
  <c r="X613" i="5" s="1"/>
  <c r="S428" i="1"/>
  <c r="I609" i="5"/>
  <c r="Q608" i="5"/>
  <c r="I614" i="5" s="1"/>
  <c r="S608" i="5"/>
  <c r="I615" i="5" s="1"/>
  <c r="S427" i="1"/>
  <c r="Q601" i="5"/>
  <c r="S601" i="5"/>
  <c r="Q426" i="1"/>
  <c r="K598" i="5"/>
  <c r="V596" i="5"/>
  <c r="R426" i="1"/>
  <c r="I599" i="5"/>
  <c r="W599" i="5" s="1"/>
  <c r="U596" i="5"/>
  <c r="I598" i="5"/>
  <c r="CR425" i="1"/>
  <c r="CP425" i="1"/>
  <c r="O425" i="1"/>
  <c r="R424" i="1"/>
  <c r="GK424" i="1"/>
  <c r="Q424" i="1"/>
  <c r="CP424" i="1" s="1"/>
  <c r="O424" i="1" s="1"/>
  <c r="V579" i="5"/>
  <c r="U579" i="5"/>
  <c r="Q388" i="1"/>
  <c r="K560" i="5" s="1"/>
  <c r="R388" i="1"/>
  <c r="GK388" i="1"/>
  <c r="I560" i="5"/>
  <c r="V559" i="5"/>
  <c r="U559" i="5"/>
  <c r="Q387" i="1"/>
  <c r="K556" i="5" s="1"/>
  <c r="R387" i="1"/>
  <c r="GK387" i="1" s="1"/>
  <c r="I556" i="5"/>
  <c r="U555" i="5"/>
  <c r="S385" i="1"/>
  <c r="S542" i="5"/>
  <c r="Q542" i="5"/>
  <c r="AB384" i="1"/>
  <c r="S346" i="1"/>
  <c r="S509" i="5"/>
  <c r="Q509" i="5"/>
  <c r="AD345" i="1"/>
  <c r="AB345" i="1"/>
  <c r="Q344" i="1"/>
  <c r="K497" i="5"/>
  <c r="V496" i="5"/>
  <c r="K499" i="5" s="1"/>
  <c r="R344" i="1"/>
  <c r="I498" i="5"/>
  <c r="W498" i="5"/>
  <c r="I497" i="5"/>
  <c r="U496" i="5"/>
  <c r="I499" i="5" s="1"/>
  <c r="CT342" i="1"/>
  <c r="CP341" i="1"/>
  <c r="O341" i="1" s="1"/>
  <c r="CR339" i="1"/>
  <c r="V426" i="5"/>
  <c r="Q271" i="1"/>
  <c r="P75" i="7"/>
  <c r="R75" i="7" s="1"/>
  <c r="S75" i="7"/>
  <c r="T75" i="7" s="1"/>
  <c r="R271" i="1"/>
  <c r="GK271" i="1"/>
  <c r="U426" i="5"/>
  <c r="S269" i="1"/>
  <c r="S415" i="5"/>
  <c r="Q415" i="5"/>
  <c r="V403" i="5"/>
  <c r="Q267" i="1"/>
  <c r="P72" i="7"/>
  <c r="R72" i="7" s="1"/>
  <c r="S72" i="7"/>
  <c r="T72" i="7" s="1"/>
  <c r="R267" i="1"/>
  <c r="GK267" i="1"/>
  <c r="U403" i="5"/>
  <c r="CQ266" i="1"/>
  <c r="S266" i="1"/>
  <c r="I400" i="5"/>
  <c r="Q399" i="5"/>
  <c r="I404" i="5" s="1"/>
  <c r="S399" i="5"/>
  <c r="I405" i="5" s="1"/>
  <c r="S265" i="1"/>
  <c r="Q392" i="5"/>
  <c r="S392" i="5"/>
  <c r="CS263" i="1"/>
  <c r="R262" i="1"/>
  <c r="GK262" i="1"/>
  <c r="Q262" i="1"/>
  <c r="O262" i="1"/>
  <c r="V379" i="5"/>
  <c r="U379" i="5"/>
  <c r="P261" i="1"/>
  <c r="CP261" i="1" s="1"/>
  <c r="O261" i="1" s="1"/>
  <c r="K372" i="5" s="1"/>
  <c r="K68" i="7"/>
  <c r="N68" i="7"/>
  <c r="I372" i="5"/>
  <c r="X372" i="5" s="1"/>
  <c r="V367" i="5"/>
  <c r="K375" i="5" s="1"/>
  <c r="Q260" i="1"/>
  <c r="K369" i="5"/>
  <c r="R260" i="1"/>
  <c r="I369" i="5"/>
  <c r="U367" i="5"/>
  <c r="I370" i="5"/>
  <c r="W370" i="5" s="1"/>
  <c r="P259" i="1"/>
  <c r="N66" i="7"/>
  <c r="K66" i="7"/>
  <c r="I360" i="5"/>
  <c r="X360" i="5" s="1"/>
  <c r="CS258" i="1"/>
  <c r="S221" i="1"/>
  <c r="S334" i="5"/>
  <c r="S219" i="1"/>
  <c r="I323" i="5"/>
  <c r="Q322" i="5"/>
  <c r="I328" i="5" s="1"/>
  <c r="S322" i="5"/>
  <c r="I329" i="5" s="1"/>
  <c r="Q183" i="1"/>
  <c r="V308" i="5"/>
  <c r="S56" i="7"/>
  <c r="T56" i="7" s="1"/>
  <c r="P56" i="7"/>
  <c r="R56" i="7" s="1"/>
  <c r="R183" i="1"/>
  <c r="GK183" i="1"/>
  <c r="U308" i="5"/>
  <c r="CT182" i="1"/>
  <c r="S181" i="1"/>
  <c r="S296" i="5"/>
  <c r="Q296" i="5"/>
  <c r="V289" i="5"/>
  <c r="Q178" i="1"/>
  <c r="K291" i="5" s="1"/>
  <c r="R178" i="1"/>
  <c r="I292" i="5"/>
  <c r="W292" i="5" s="1"/>
  <c r="I291" i="5"/>
  <c r="U289" i="5"/>
  <c r="I299" i="5" s="1"/>
  <c r="CS177" i="1"/>
  <c r="AD177" i="1"/>
  <c r="AB177" i="1" s="1"/>
  <c r="P176" i="1"/>
  <c r="I281" i="5"/>
  <c r="S175" i="1"/>
  <c r="Q270" i="5"/>
  <c r="S270" i="5"/>
  <c r="CS172" i="1"/>
  <c r="P171" i="1"/>
  <c r="CP171" i="1"/>
  <c r="O171" i="1" s="1"/>
  <c r="N38" i="7"/>
  <c r="K38" i="7"/>
  <c r="I266" i="5"/>
  <c r="X266" i="5"/>
  <c r="Q167" i="1"/>
  <c r="K253" i="5" s="1"/>
  <c r="R167" i="1"/>
  <c r="GK167" i="1"/>
  <c r="I253" i="5"/>
  <c r="U252" i="5"/>
  <c r="AD167" i="1"/>
  <c r="AB167" i="1" s="1"/>
  <c r="V252" i="5"/>
  <c r="CS165" i="1"/>
  <c r="S127" i="1"/>
  <c r="I214" i="5"/>
  <c r="S213" i="5"/>
  <c r="Q213" i="5"/>
  <c r="P126" i="1"/>
  <c r="N30" i="7"/>
  <c r="K30" i="7"/>
  <c r="I206" i="5"/>
  <c r="X206" i="5" s="1"/>
  <c r="P123" i="1"/>
  <c r="I203" i="5"/>
  <c r="AB123" i="1"/>
  <c r="S121" i="1"/>
  <c r="Q187" i="5"/>
  <c r="I188" i="5"/>
  <c r="S187" i="5"/>
  <c r="S120" i="1"/>
  <c r="Q180" i="5"/>
  <c r="S180" i="5"/>
  <c r="Q119" i="1"/>
  <c r="K177" i="5"/>
  <c r="V175" i="5"/>
  <c r="R119" i="1"/>
  <c r="U175" i="5"/>
  <c r="I178" i="5"/>
  <c r="W178" i="5" s="1"/>
  <c r="I177" i="5"/>
  <c r="AD119" i="1"/>
  <c r="AB119" i="1" s="1"/>
  <c r="V148" i="5"/>
  <c r="K154" i="5" s="1"/>
  <c r="Q116" i="1"/>
  <c r="R116" i="1"/>
  <c r="U148" i="5"/>
  <c r="I154" i="5" s="1"/>
  <c r="I150" i="5"/>
  <c r="I151" i="5"/>
  <c r="W151" i="5" s="1"/>
  <c r="AD116" i="1"/>
  <c r="AB116" i="1" s="1"/>
  <c r="AO83" i="1"/>
  <c r="Q79" i="1"/>
  <c r="CP79" i="1" s="1"/>
  <c r="O79" i="1" s="1"/>
  <c r="R79" i="1"/>
  <c r="GK79" i="1" s="1"/>
  <c r="V127" i="5"/>
  <c r="U127" i="5"/>
  <c r="CR79" i="1"/>
  <c r="CS37" i="1"/>
  <c r="P35" i="1"/>
  <c r="CQ35" i="1"/>
  <c r="P34" i="1"/>
  <c r="CP34" i="1"/>
  <c r="O34" i="1" s="1"/>
  <c r="CQ34" i="1"/>
  <c r="P33" i="1"/>
  <c r="I38" i="5"/>
  <c r="CQ33" i="1"/>
  <c r="CC44" i="1"/>
  <c r="CC30" i="1" s="1"/>
  <c r="I31" i="5"/>
  <c r="AB31" i="5" s="1"/>
  <c r="AH44" i="1"/>
  <c r="T256" i="7"/>
  <c r="R256" i="7"/>
  <c r="O245" i="7"/>
  <c r="H244" i="6" s="1"/>
  <c r="M245" i="7"/>
  <c r="F244" i="6" s="1"/>
  <c r="R233" i="7"/>
  <c r="T233" i="7"/>
  <c r="M224" i="7"/>
  <c r="O224" i="7"/>
  <c r="M195" i="7"/>
  <c r="F221" i="6" s="1"/>
  <c r="O195" i="7"/>
  <c r="H221" i="6" s="1"/>
  <c r="O197" i="7"/>
  <c r="H208" i="6" s="1"/>
  <c r="M197" i="7"/>
  <c r="F208" i="6" s="1"/>
  <c r="O173" i="7"/>
  <c r="H180" i="6" s="1"/>
  <c r="M173" i="7"/>
  <c r="F180" i="6" s="1"/>
  <c r="O168" i="7"/>
  <c r="H173" i="6" s="1"/>
  <c r="M168" i="7"/>
  <c r="F173" i="6" s="1"/>
  <c r="O165" i="7"/>
  <c r="M165" i="7"/>
  <c r="M137" i="7"/>
  <c r="O137" i="7"/>
  <c r="M131" i="7"/>
  <c r="F143" i="6" s="1"/>
  <c r="O131" i="7"/>
  <c r="H143" i="6" s="1"/>
  <c r="M96" i="7"/>
  <c r="F97" i="6" s="1"/>
  <c r="O96" i="7"/>
  <c r="H97" i="6" s="1"/>
  <c r="M84" i="7"/>
  <c r="F91" i="6" s="1"/>
  <c r="E93" i="6" s="1"/>
  <c r="O84" i="7"/>
  <c r="H91" i="6"/>
  <c r="G93" i="6" s="1"/>
  <c r="O53" i="7"/>
  <c r="H51" i="6" s="1"/>
  <c r="M53" i="7"/>
  <c r="F51" i="6" s="1"/>
  <c r="O35" i="7"/>
  <c r="H54" i="6"/>
  <c r="M35" i="7"/>
  <c r="F54" i="6" s="1"/>
  <c r="Q334" i="5"/>
  <c r="S559" i="5"/>
  <c r="V1061" i="5"/>
  <c r="S1076" i="5"/>
  <c r="U1118" i="5"/>
  <c r="Q769" i="5"/>
  <c r="CP761" i="1"/>
  <c r="O761" i="1" s="1"/>
  <c r="CP760" i="1"/>
  <c r="O760" i="1"/>
  <c r="AB758" i="1"/>
  <c r="CP722" i="1"/>
  <c r="O722" i="1"/>
  <c r="S721" i="1"/>
  <c r="S1072" i="5"/>
  <c r="Q1072" i="5"/>
  <c r="S718" i="1"/>
  <c r="S1055" i="5"/>
  <c r="Q1055" i="5"/>
  <c r="Q715" i="1"/>
  <c r="K1027" i="5" s="1"/>
  <c r="V1025" i="5"/>
  <c r="K1031" i="5" s="1"/>
  <c r="R715" i="1"/>
  <c r="I1028" i="5"/>
  <c r="W1028" i="5"/>
  <c r="U1025" i="5"/>
  <c r="I1031" i="5" s="1"/>
  <c r="S714" i="1"/>
  <c r="I1015" i="5"/>
  <c r="S1014" i="5"/>
  <c r="I1020" i="5"/>
  <c r="Q1014" i="5"/>
  <c r="I1019" i="5" s="1"/>
  <c r="S713" i="1"/>
  <c r="I1005" i="5"/>
  <c r="Q1004" i="5"/>
  <c r="I1008" i="5"/>
  <c r="S1004" i="5"/>
  <c r="I1009" i="5" s="1"/>
  <c r="O1012" i="5" s="1"/>
  <c r="P645" i="1"/>
  <c r="CP645" i="1"/>
  <c r="O645" i="1" s="1"/>
  <c r="N169" i="7"/>
  <c r="K169" i="7"/>
  <c r="E171" i="6" s="1"/>
  <c r="I985" i="5"/>
  <c r="X985" i="5" s="1"/>
  <c r="S644" i="1"/>
  <c r="I981" i="5"/>
  <c r="Q980" i="5"/>
  <c r="I986" i="5" s="1"/>
  <c r="S980" i="5"/>
  <c r="I987" i="5" s="1"/>
  <c r="V973" i="5"/>
  <c r="Q643" i="1"/>
  <c r="P167" i="7"/>
  <c r="R167" i="7" s="1"/>
  <c r="S167" i="7"/>
  <c r="T167" i="7" s="1"/>
  <c r="R643" i="1"/>
  <c r="GK643" i="1"/>
  <c r="U973" i="5"/>
  <c r="CP642" i="1"/>
  <c r="O642" i="1" s="1"/>
  <c r="Q641" i="1"/>
  <c r="V962" i="5"/>
  <c r="S166" i="7"/>
  <c r="T166" i="7"/>
  <c r="P166" i="7"/>
  <c r="R166" i="7" s="1"/>
  <c r="R641" i="1"/>
  <c r="GK641" i="1" s="1"/>
  <c r="U962" i="5"/>
  <c r="P640" i="1"/>
  <c r="CP640" i="1" s="1"/>
  <c r="I961" i="5"/>
  <c r="S637" i="1"/>
  <c r="S939" i="5"/>
  <c r="Q939" i="5"/>
  <c r="I940" i="5" s="1"/>
  <c r="Q636" i="1"/>
  <c r="K936" i="5"/>
  <c r="V934" i="5"/>
  <c r="K942" i="5" s="1"/>
  <c r="R636" i="1"/>
  <c r="I937" i="5"/>
  <c r="W937" i="5" s="1"/>
  <c r="I936" i="5"/>
  <c r="U934" i="5"/>
  <c r="I942" i="5" s="1"/>
  <c r="Q634" i="1"/>
  <c r="R634" i="1"/>
  <c r="GK634" i="1"/>
  <c r="V926" i="5"/>
  <c r="U926" i="5"/>
  <c r="S632" i="1"/>
  <c r="I915" i="5"/>
  <c r="S914" i="5"/>
  <c r="Q914" i="5"/>
  <c r="I920" i="5" s="1"/>
  <c r="Q631" i="1"/>
  <c r="V907" i="5"/>
  <c r="S158" i="7"/>
  <c r="T158" i="7" s="1"/>
  <c r="P158" i="7"/>
  <c r="R158" i="7" s="1"/>
  <c r="R631" i="1"/>
  <c r="GK631" i="1"/>
  <c r="U907" i="5"/>
  <c r="P629" i="1"/>
  <c r="CP629" i="1"/>
  <c r="O629" i="1" s="1"/>
  <c r="N156" i="7"/>
  <c r="K156" i="7"/>
  <c r="I895" i="5"/>
  <c r="X895" i="5" s="1"/>
  <c r="P593" i="1"/>
  <c r="CP593" i="1"/>
  <c r="O593" i="1" s="1"/>
  <c r="N153" i="7"/>
  <c r="K153" i="7"/>
  <c r="I877" i="5"/>
  <c r="X877" i="5" s="1"/>
  <c r="P591" i="1"/>
  <c r="CP591" i="1" s="1"/>
  <c r="O591" i="1" s="1"/>
  <c r="K866" i="5" s="1"/>
  <c r="N152" i="7"/>
  <c r="K152" i="7"/>
  <c r="I866" i="5"/>
  <c r="X866" i="5" s="1"/>
  <c r="Q590" i="1"/>
  <c r="K863" i="5" s="1"/>
  <c r="V861" i="5"/>
  <c r="K869" i="5" s="1"/>
  <c r="R590" i="1"/>
  <c r="I863" i="5"/>
  <c r="I864" i="5"/>
  <c r="W864" i="5" s="1"/>
  <c r="U861" i="5"/>
  <c r="I869" i="5" s="1"/>
  <c r="S588" i="1"/>
  <c r="CP588" i="1"/>
  <c r="O588" i="1"/>
  <c r="I845" i="5"/>
  <c r="Q844" i="5"/>
  <c r="I846" i="5" s="1"/>
  <c r="S844" i="5"/>
  <c r="I847" i="5" s="1"/>
  <c r="V834" i="5"/>
  <c r="K840" i="5" s="1"/>
  <c r="Q587" i="1"/>
  <c r="K836" i="5"/>
  <c r="I837" i="5"/>
  <c r="W837" i="5" s="1"/>
  <c r="R587" i="1"/>
  <c r="U834" i="5"/>
  <c r="I840" i="5" s="1"/>
  <c r="I836" i="5"/>
  <c r="AB585" i="1"/>
  <c r="S584" i="1"/>
  <c r="CY584" i="1" s="1"/>
  <c r="X584" i="1" s="1"/>
  <c r="R825" i="5" s="1"/>
  <c r="Q825" i="5"/>
  <c r="S825" i="5"/>
  <c r="Q581" i="1"/>
  <c r="V822" i="5"/>
  <c r="S145" i="7"/>
  <c r="T145" i="7" s="1"/>
  <c r="R581" i="1"/>
  <c r="GK581" i="1" s="1"/>
  <c r="P145" i="7"/>
  <c r="R145" i="7" s="1"/>
  <c r="U822" i="5"/>
  <c r="V821" i="5"/>
  <c r="Q580" i="1"/>
  <c r="P144" i="7"/>
  <c r="R144" i="7" s="1"/>
  <c r="S144" i="7"/>
  <c r="T144" i="7" s="1"/>
  <c r="R580" i="1"/>
  <c r="GK580" i="1"/>
  <c r="U821" i="5"/>
  <c r="V817" i="5"/>
  <c r="Q579" i="1"/>
  <c r="K819" i="5" s="1"/>
  <c r="R579" i="1"/>
  <c r="I820" i="5"/>
  <c r="W820" i="5" s="1"/>
  <c r="I819" i="5"/>
  <c r="U817" i="5"/>
  <c r="P578" i="1"/>
  <c r="CP578" i="1"/>
  <c r="O578" i="1"/>
  <c r="I811" i="5"/>
  <c r="X811" i="5" s="1"/>
  <c r="AD541" i="1"/>
  <c r="AB541" i="1" s="1"/>
  <c r="P539" i="1"/>
  <c r="CP539" i="1"/>
  <c r="O539" i="1"/>
  <c r="K783" i="5" s="1"/>
  <c r="N136" i="7"/>
  <c r="K136" i="7"/>
  <c r="I783" i="5"/>
  <c r="X783" i="5" s="1"/>
  <c r="P538" i="1"/>
  <c r="CP538" i="1"/>
  <c r="O538" i="1"/>
  <c r="N135" i="7"/>
  <c r="K135" i="7"/>
  <c r="E144" i="6" s="1"/>
  <c r="I782" i="5"/>
  <c r="X782" i="5"/>
  <c r="P537" i="1"/>
  <c r="CP537" i="1"/>
  <c r="O537" i="1" s="1"/>
  <c r="K134" i="7"/>
  <c r="N134" i="7"/>
  <c r="I781" i="5"/>
  <c r="X781" i="5" s="1"/>
  <c r="S536" i="1"/>
  <c r="K777" i="5" s="1"/>
  <c r="I777" i="5"/>
  <c r="S776" i="5"/>
  <c r="I785" i="5" s="1"/>
  <c r="Q776" i="5"/>
  <c r="I784" i="5" s="1"/>
  <c r="V769" i="5"/>
  <c r="Q535" i="1"/>
  <c r="S129" i="7"/>
  <c r="T129" i="7" s="1"/>
  <c r="P129" i="7"/>
  <c r="R129" i="7" s="1"/>
  <c r="R535" i="1"/>
  <c r="GK535" i="1"/>
  <c r="U769" i="5"/>
  <c r="Q532" i="1"/>
  <c r="K757" i="5"/>
  <c r="R532" i="1"/>
  <c r="GK532" i="1" s="1"/>
  <c r="I757" i="5"/>
  <c r="O758" i="5" s="1"/>
  <c r="V756" i="5"/>
  <c r="U756" i="5"/>
  <c r="S531" i="1"/>
  <c r="I750" i="5"/>
  <c r="S749" i="5"/>
  <c r="I752" i="5" s="1"/>
  <c r="Q749" i="5"/>
  <c r="I751" i="5" s="1"/>
  <c r="CR530" i="1"/>
  <c r="AD530" i="1"/>
  <c r="AB530" i="1"/>
  <c r="CT529" i="1"/>
  <c r="S528" i="1"/>
  <c r="Q735" i="5"/>
  <c r="I738" i="5" s="1"/>
  <c r="I736" i="5"/>
  <c r="S735" i="5"/>
  <c r="I739" i="5" s="1"/>
  <c r="S493" i="1"/>
  <c r="S722" i="5"/>
  <c r="Q722" i="5"/>
  <c r="V721" i="5"/>
  <c r="Q492" i="1"/>
  <c r="S125" i="7"/>
  <c r="T125" i="7"/>
  <c r="P125" i="7"/>
  <c r="R125" i="7"/>
  <c r="R492" i="1"/>
  <c r="GK492" i="1"/>
  <c r="U721" i="5"/>
  <c r="I725" i="5"/>
  <c r="S490" i="1"/>
  <c r="S709" i="5"/>
  <c r="Q709" i="5"/>
  <c r="CQ489" i="1"/>
  <c r="P488" i="1"/>
  <c r="I707" i="5"/>
  <c r="S487" i="1"/>
  <c r="S696" i="5"/>
  <c r="Q696" i="5"/>
  <c r="S485" i="1"/>
  <c r="S694" i="5"/>
  <c r="Q694" i="5"/>
  <c r="I697" i="5" s="1"/>
  <c r="Q484" i="1"/>
  <c r="V693" i="5"/>
  <c r="P115" i="7"/>
  <c r="R115" i="7"/>
  <c r="S115" i="7"/>
  <c r="T115" i="7"/>
  <c r="R484" i="1"/>
  <c r="GK484" i="1"/>
  <c r="U693" i="5"/>
  <c r="CS483" i="1"/>
  <c r="CT480" i="1"/>
  <c r="V678" i="5"/>
  <c r="K681" i="5" s="1"/>
  <c r="Q479" i="1"/>
  <c r="S108" i="7"/>
  <c r="T108" i="7" s="1"/>
  <c r="P108" i="7"/>
  <c r="R108" i="7" s="1"/>
  <c r="R479" i="1"/>
  <c r="GK479" i="1"/>
  <c r="U678" i="5"/>
  <c r="Q478" i="1"/>
  <c r="V677" i="5"/>
  <c r="S107" i="7"/>
  <c r="T107" i="7"/>
  <c r="P107" i="7"/>
  <c r="R107" i="7"/>
  <c r="R478" i="1"/>
  <c r="GK478" i="1"/>
  <c r="U677" i="5"/>
  <c r="S477" i="1"/>
  <c r="S676" i="5"/>
  <c r="Q676" i="5"/>
  <c r="S476" i="1"/>
  <c r="Q675" i="5"/>
  <c r="S675" i="5"/>
  <c r="P475" i="1"/>
  <c r="CP475" i="1"/>
  <c r="O475" i="1"/>
  <c r="N104" i="7"/>
  <c r="K104" i="7"/>
  <c r="I674" i="5"/>
  <c r="X674" i="5"/>
  <c r="CR473" i="1"/>
  <c r="S472" i="1"/>
  <c r="Q661" i="5"/>
  <c r="CP470" i="1"/>
  <c r="O470" i="1"/>
  <c r="CT469" i="1"/>
  <c r="CQ469" i="1"/>
  <c r="CR468" i="1"/>
  <c r="P433" i="1"/>
  <c r="CP433" i="1"/>
  <c r="O433" i="1" s="1"/>
  <c r="N99" i="7"/>
  <c r="K99" i="7"/>
  <c r="I627" i="5"/>
  <c r="X627" i="5" s="1"/>
  <c r="P432" i="1"/>
  <c r="CP432" i="1" s="1"/>
  <c r="O432" i="1" s="1"/>
  <c r="K626" i="5" s="1"/>
  <c r="N98" i="7"/>
  <c r="K98" i="7"/>
  <c r="I626" i="5"/>
  <c r="X626" i="5"/>
  <c r="S431" i="1"/>
  <c r="S625" i="5"/>
  <c r="Q625" i="5"/>
  <c r="CS430" i="1"/>
  <c r="CQ430" i="1"/>
  <c r="CQ429" i="1"/>
  <c r="CR428" i="1"/>
  <c r="V601" i="5"/>
  <c r="Q427" i="1"/>
  <c r="P87" i="7"/>
  <c r="R87" i="7" s="1"/>
  <c r="S87" i="7"/>
  <c r="T87" i="7" s="1"/>
  <c r="R427" i="1"/>
  <c r="GK427" i="1"/>
  <c r="U601" i="5"/>
  <c r="P426" i="1"/>
  <c r="I600" i="5"/>
  <c r="CQ425" i="1"/>
  <c r="AD424" i="1"/>
  <c r="AB424" i="1"/>
  <c r="CS388" i="1"/>
  <c r="AD388" i="1"/>
  <c r="AB388" i="1" s="1"/>
  <c r="CT387" i="1"/>
  <c r="CQ386" i="1"/>
  <c r="Q385" i="1"/>
  <c r="K543" i="5" s="1"/>
  <c r="V542" i="5"/>
  <c r="K545" i="5" s="1"/>
  <c r="R385" i="1"/>
  <c r="I543" i="5"/>
  <c r="U542" i="5"/>
  <c r="I545" i="5" s="1"/>
  <c r="Q346" i="1"/>
  <c r="K510" i="5"/>
  <c r="R346" i="1"/>
  <c r="GK346" i="1" s="1"/>
  <c r="I510" i="5"/>
  <c r="U509" i="5"/>
  <c r="CS345" i="1"/>
  <c r="CP345" i="1"/>
  <c r="O345" i="1" s="1"/>
  <c r="CP344" i="1"/>
  <c r="O344" i="1"/>
  <c r="CP343" i="1"/>
  <c r="O343" i="1"/>
  <c r="CQ342" i="1"/>
  <c r="CP339" i="1"/>
  <c r="O339" i="1" s="1"/>
  <c r="AD271" i="1"/>
  <c r="AB271" i="1" s="1"/>
  <c r="CT270" i="1"/>
  <c r="V415" i="5"/>
  <c r="K418" i="5" s="1"/>
  <c r="Q269" i="1"/>
  <c r="S74" i="7"/>
  <c r="T74" i="7" s="1"/>
  <c r="P74" i="7"/>
  <c r="R74" i="7" s="1"/>
  <c r="R269" i="1"/>
  <c r="GK269" i="1"/>
  <c r="U415" i="5"/>
  <c r="CR266" i="1"/>
  <c r="V392" i="5"/>
  <c r="Q265" i="1"/>
  <c r="P71" i="7"/>
  <c r="R71" i="7" s="1"/>
  <c r="R265" i="1"/>
  <c r="GK265" i="1"/>
  <c r="S71" i="7"/>
  <c r="T71" i="7" s="1"/>
  <c r="U392" i="5"/>
  <c r="P264" i="1"/>
  <c r="I391" i="5"/>
  <c r="CR263" i="1"/>
  <c r="P263" i="1"/>
  <c r="CP263" i="1"/>
  <c r="O263" i="1" s="1"/>
  <c r="N69" i="7"/>
  <c r="K69" i="7"/>
  <c r="I381" i="5"/>
  <c r="X381" i="5"/>
  <c r="CR258" i="1"/>
  <c r="S258" i="1"/>
  <c r="Q355" i="5"/>
  <c r="I361" i="5" s="1"/>
  <c r="I356" i="5"/>
  <c r="S355" i="5"/>
  <c r="I362" i="5"/>
  <c r="S257" i="1"/>
  <c r="S348" i="5"/>
  <c r="Q348" i="5"/>
  <c r="CT256" i="1"/>
  <c r="P61" i="7"/>
  <c r="R61" i="7"/>
  <c r="S61" i="7"/>
  <c r="T61" i="7"/>
  <c r="Q221" i="1"/>
  <c r="R221" i="1"/>
  <c r="GK221" i="1"/>
  <c r="V334" i="5"/>
  <c r="U334" i="5"/>
  <c r="Q219" i="1"/>
  <c r="V322" i="5"/>
  <c r="K330" i="5"/>
  <c r="R219" i="1"/>
  <c r="U322" i="5"/>
  <c r="I330" i="5" s="1"/>
  <c r="I325" i="5"/>
  <c r="W325" i="5" s="1"/>
  <c r="I324" i="5"/>
  <c r="S184" i="1"/>
  <c r="S309" i="5"/>
  <c r="Q309" i="5"/>
  <c r="CS183" i="1"/>
  <c r="P182" i="1"/>
  <c r="I307" i="5"/>
  <c r="CR181" i="1"/>
  <c r="CQ180" i="1"/>
  <c r="S180" i="1"/>
  <c r="S295" i="5"/>
  <c r="Q295" i="5"/>
  <c r="AD178" i="1"/>
  <c r="AB178" i="1" s="1"/>
  <c r="CR177" i="1"/>
  <c r="P177" i="1"/>
  <c r="CP177" i="1" s="1"/>
  <c r="O177" i="1" s="1"/>
  <c r="N44" i="7"/>
  <c r="O44" i="7" s="1"/>
  <c r="K44" i="7"/>
  <c r="I282" i="5"/>
  <c r="X282" i="5" s="1"/>
  <c r="CQ176" i="1"/>
  <c r="V270" i="5"/>
  <c r="Q175" i="1"/>
  <c r="S42" i="7"/>
  <c r="T42" i="7" s="1"/>
  <c r="R175" i="1"/>
  <c r="GK175" i="1"/>
  <c r="P42" i="7"/>
  <c r="R42" i="7" s="1"/>
  <c r="U270" i="5"/>
  <c r="P170" i="1"/>
  <c r="N37" i="7"/>
  <c r="K37" i="7"/>
  <c r="I265" i="5"/>
  <c r="X265" i="5" s="1"/>
  <c r="S169" i="1"/>
  <c r="Q260" i="5"/>
  <c r="I271" i="5" s="1"/>
  <c r="S260" i="5"/>
  <c r="I272" i="5" s="1"/>
  <c r="I261" i="5"/>
  <c r="CQ168" i="1"/>
  <c r="CS167" i="1"/>
  <c r="CS166" i="1"/>
  <c r="S165" i="1"/>
  <c r="Q239" i="5"/>
  <c r="CT165" i="1"/>
  <c r="CT164" i="1"/>
  <c r="S163" i="1"/>
  <c r="S231" i="5"/>
  <c r="I235" i="5"/>
  <c r="Q231" i="5"/>
  <c r="I234" i="5" s="1"/>
  <c r="I232" i="5"/>
  <c r="CT163" i="1"/>
  <c r="S125" i="1"/>
  <c r="S205" i="5"/>
  <c r="Q205" i="5"/>
  <c r="P124" i="1"/>
  <c r="N28" i="7"/>
  <c r="K28" i="7"/>
  <c r="I204" i="5"/>
  <c r="X204" i="5" s="1"/>
  <c r="S122" i="1"/>
  <c r="S192" i="5"/>
  <c r="Q192" i="5"/>
  <c r="I193" i="5" s="1"/>
  <c r="H197" i="5" s="1"/>
  <c r="P119" i="1"/>
  <c r="I179" i="5"/>
  <c r="Q117" i="1"/>
  <c r="R117" i="1"/>
  <c r="GK117" i="1"/>
  <c r="V158" i="5"/>
  <c r="U158" i="5"/>
  <c r="Q81" i="1"/>
  <c r="K139" i="5"/>
  <c r="R81" i="1"/>
  <c r="GK81" i="1"/>
  <c r="I139" i="5"/>
  <c r="H140" i="5" s="1"/>
  <c r="V138" i="5"/>
  <c r="CS81" i="1"/>
  <c r="U138" i="5"/>
  <c r="AD79" i="1"/>
  <c r="AB79" i="1"/>
  <c r="Q77" i="1"/>
  <c r="V110" i="5"/>
  <c r="K117" i="5" s="1"/>
  <c r="R77" i="1"/>
  <c r="I113" i="5"/>
  <c r="W113" i="5" s="1"/>
  <c r="I112" i="5"/>
  <c r="U110" i="5"/>
  <c r="I117" i="5"/>
  <c r="Q40" i="1"/>
  <c r="K93" i="5"/>
  <c r="I93" i="5"/>
  <c r="R40" i="1"/>
  <c r="GK40" i="1"/>
  <c r="V92" i="5"/>
  <c r="CS40" i="1"/>
  <c r="U92" i="5"/>
  <c r="T262" i="7"/>
  <c r="R262" i="7"/>
  <c r="T253" i="7"/>
  <c r="R253" i="7"/>
  <c r="T251" i="7"/>
  <c r="R251" i="7"/>
  <c r="T232" i="7"/>
  <c r="R232" i="7"/>
  <c r="O234" i="7"/>
  <c r="H231" i="6"/>
  <c r="M234" i="7"/>
  <c r="F231" i="6"/>
  <c r="T222" i="7"/>
  <c r="R222" i="7"/>
  <c r="T214" i="7"/>
  <c r="R214" i="7"/>
  <c r="M196" i="7"/>
  <c r="F209" i="6"/>
  <c r="O196" i="7"/>
  <c r="H209" i="6"/>
  <c r="O180" i="7"/>
  <c r="H190" i="6"/>
  <c r="M180" i="7"/>
  <c r="F190" i="6"/>
  <c r="M172" i="7"/>
  <c r="F181" i="6"/>
  <c r="O172" i="7"/>
  <c r="H181" i="6"/>
  <c r="O151" i="7"/>
  <c r="H150" i="6"/>
  <c r="M151" i="7"/>
  <c r="F150" i="6"/>
  <c r="O95" i="7"/>
  <c r="H98" i="6"/>
  <c r="M95" i="7"/>
  <c r="F98" i="6"/>
  <c r="O86" i="7"/>
  <c r="H96" i="6"/>
  <c r="M86" i="7"/>
  <c r="F96" i="6"/>
  <c r="M81" i="7"/>
  <c r="F84" i="6"/>
  <c r="O81" i="7"/>
  <c r="H84" i="6"/>
  <c r="O47" i="7"/>
  <c r="H48" i="6"/>
  <c r="M47" i="7"/>
  <c r="F48" i="6"/>
  <c r="O34" i="7"/>
  <c r="H55" i="6"/>
  <c r="M34" i="7"/>
  <c r="F55" i="6"/>
  <c r="U502" i="5"/>
  <c r="Q1179" i="5"/>
  <c r="I1187" i="5" s="1"/>
  <c r="I919" i="5"/>
  <c r="X919" i="5" s="1"/>
  <c r="U422" i="5"/>
  <c r="I429" i="5" s="1"/>
  <c r="P173" i="1"/>
  <c r="CP173" i="1"/>
  <c r="O173" i="1" s="1"/>
  <c r="N40" i="7"/>
  <c r="O40" i="7" s="1"/>
  <c r="H60" i="6" s="1"/>
  <c r="K40" i="7"/>
  <c r="I268" i="5"/>
  <c r="X268" i="5" s="1"/>
  <c r="V265" i="5"/>
  <c r="Q170" i="1"/>
  <c r="CP170" i="1" s="1"/>
  <c r="O170" i="1" s="1"/>
  <c r="R170" i="1"/>
  <c r="GK170" i="1"/>
  <c r="S37" i="7"/>
  <c r="T37" i="7" s="1"/>
  <c r="P37" i="7"/>
  <c r="R37" i="7" s="1"/>
  <c r="U265" i="5"/>
  <c r="Q168" i="1"/>
  <c r="K257" i="5" s="1"/>
  <c r="P258" i="5" s="1"/>
  <c r="R168" i="1"/>
  <c r="GK168" i="1" s="1"/>
  <c r="I257" i="5"/>
  <c r="S126" i="1"/>
  <c r="S206" i="5"/>
  <c r="Q206" i="5"/>
  <c r="Q124" i="1"/>
  <c r="CP124" i="1" s="1"/>
  <c r="O124" i="1" s="1"/>
  <c r="V204" i="5"/>
  <c r="S28" i="7"/>
  <c r="T28" i="7"/>
  <c r="P28" i="7"/>
  <c r="R28" i="7" s="1"/>
  <c r="R124" i="1"/>
  <c r="GK124" i="1" s="1"/>
  <c r="U204" i="5"/>
  <c r="S119" i="1"/>
  <c r="CY119" i="1" s="1"/>
  <c r="X119" i="1" s="1"/>
  <c r="R175" i="5" s="1"/>
  <c r="Q175" i="5"/>
  <c r="I181" i="5" s="1"/>
  <c r="I176" i="5"/>
  <c r="S175" i="5"/>
  <c r="I182" i="5" s="1"/>
  <c r="S116" i="1"/>
  <c r="Q148" i="5"/>
  <c r="I152" i="5"/>
  <c r="S148" i="5"/>
  <c r="I153" i="5"/>
  <c r="I149" i="5"/>
  <c r="S77" i="1"/>
  <c r="AF83" i="1" s="1"/>
  <c r="I111" i="5"/>
  <c r="S110" i="5"/>
  <c r="I116" i="5" s="1"/>
  <c r="Q110" i="5"/>
  <c r="I115" i="5" s="1"/>
  <c r="Q41" i="1"/>
  <c r="K97" i="5"/>
  <c r="J98" i="5" s="1"/>
  <c r="R41" i="1"/>
  <c r="GK41" i="1" s="1"/>
  <c r="I97" i="5"/>
  <c r="T245" i="7"/>
  <c r="R245" i="7"/>
  <c r="T178" i="7"/>
  <c r="R178" i="7"/>
  <c r="T124" i="7"/>
  <c r="R124" i="7"/>
  <c r="T119" i="7"/>
  <c r="R119" i="7"/>
  <c r="T120" i="7"/>
  <c r="R120" i="7"/>
  <c r="T121" i="7"/>
  <c r="R121" i="7"/>
  <c r="T109" i="7"/>
  <c r="R109" i="7"/>
  <c r="T110" i="7"/>
  <c r="R110" i="7"/>
  <c r="T111" i="7"/>
  <c r="R111" i="7"/>
  <c r="T101" i="7"/>
  <c r="R101" i="7"/>
  <c r="T102" i="7"/>
  <c r="R102" i="7"/>
  <c r="T103" i="7"/>
  <c r="R103" i="7"/>
  <c r="T15" i="7"/>
  <c r="R15" i="7"/>
  <c r="U81" i="5"/>
  <c r="S92" i="5"/>
  <c r="T215" i="7"/>
  <c r="R215" i="7"/>
  <c r="T203" i="7"/>
  <c r="R203" i="7"/>
  <c r="T204" i="7"/>
  <c r="R204" i="7"/>
  <c r="T205" i="7"/>
  <c r="R205" i="7"/>
  <c r="T195" i="7"/>
  <c r="R195" i="7"/>
  <c r="T196" i="7"/>
  <c r="R196" i="7"/>
  <c r="T197" i="7"/>
  <c r="R197" i="7"/>
  <c r="M124" i="7"/>
  <c r="F112" i="6" s="1"/>
  <c r="O124" i="7"/>
  <c r="H112" i="6" s="1"/>
  <c r="M119" i="7"/>
  <c r="O119" i="7"/>
  <c r="M109" i="7"/>
  <c r="F131" i="6"/>
  <c r="O109" i="7"/>
  <c r="H131" i="6" s="1"/>
  <c r="O111" i="7"/>
  <c r="H113" i="6"/>
  <c r="M111" i="7"/>
  <c r="F113" i="6" s="1"/>
  <c r="O101" i="7"/>
  <c r="H127" i="6"/>
  <c r="M101" i="7"/>
  <c r="F127" i="6" s="1"/>
  <c r="O103" i="7"/>
  <c r="H114" i="6"/>
  <c r="M103" i="7"/>
  <c r="F114" i="6" s="1"/>
  <c r="T78" i="7"/>
  <c r="R78" i="7"/>
  <c r="R79" i="7"/>
  <c r="T79" i="7"/>
  <c r="T80" i="7"/>
  <c r="R80" i="7"/>
  <c r="R81" i="7"/>
  <c r="T81" i="7"/>
  <c r="T52" i="7"/>
  <c r="R52" i="7"/>
  <c r="T53" i="7"/>
  <c r="R53" i="7"/>
  <c r="T54" i="7"/>
  <c r="R54" i="7"/>
  <c r="T55" i="7"/>
  <c r="R55" i="7"/>
  <c r="T45" i="7"/>
  <c r="R45" i="7"/>
  <c r="T46" i="7"/>
  <c r="R46" i="7"/>
  <c r="T47" i="7"/>
  <c r="R47" i="7"/>
  <c r="T48" i="7"/>
  <c r="R48" i="7"/>
  <c r="T43" i="7"/>
  <c r="R43" i="7"/>
  <c r="T34" i="7"/>
  <c r="R34" i="7"/>
  <c r="T35" i="7"/>
  <c r="R35" i="7"/>
  <c r="T36" i="7"/>
  <c r="R36" i="7"/>
  <c r="M14" i="7"/>
  <c r="F20" i="6" s="1"/>
  <c r="O14" i="7"/>
  <c r="H20" i="6" s="1"/>
  <c r="G21" i="6" s="1"/>
  <c r="Q88" i="5"/>
  <c r="Q100" i="5"/>
  <c r="Q134" i="5"/>
  <c r="S166" i="1"/>
  <c r="I246" i="5"/>
  <c r="Q245" i="5"/>
  <c r="I247" i="5" s="1"/>
  <c r="O250" i="5" s="1"/>
  <c r="S245" i="5"/>
  <c r="I248" i="5"/>
  <c r="Q164" i="1"/>
  <c r="CP164" i="1" s="1"/>
  <c r="O164" i="1" s="1"/>
  <c r="R164" i="1"/>
  <c r="GK164" i="1"/>
  <c r="S128" i="1"/>
  <c r="S218" i="5"/>
  <c r="Q218" i="5"/>
  <c r="Q127" i="1"/>
  <c r="K215" i="5" s="1"/>
  <c r="V213" i="5"/>
  <c r="K221" i="5"/>
  <c r="R127" i="1"/>
  <c r="I215" i="5"/>
  <c r="I216" i="5"/>
  <c r="W216" i="5" s="1"/>
  <c r="U213" i="5"/>
  <c r="I221" i="5"/>
  <c r="P125" i="1"/>
  <c r="CP125" i="1" s="1"/>
  <c r="O125" i="1"/>
  <c r="K205" i="5" s="1"/>
  <c r="N29" i="7"/>
  <c r="G35" i="6" s="1"/>
  <c r="K29" i="7"/>
  <c r="I205" i="5"/>
  <c r="X205" i="5"/>
  <c r="P122" i="1"/>
  <c r="N20" i="7"/>
  <c r="O20" i="7" s="1"/>
  <c r="H27" i="6" s="1"/>
  <c r="K20" i="7"/>
  <c r="I192" i="5"/>
  <c r="X192" i="5"/>
  <c r="Q121" i="1"/>
  <c r="V187" i="5"/>
  <c r="K195" i="5" s="1"/>
  <c r="R121" i="1"/>
  <c r="I189" i="5"/>
  <c r="I190" i="5"/>
  <c r="W190" i="5" s="1"/>
  <c r="U187" i="5"/>
  <c r="I195" i="5" s="1"/>
  <c r="Q120" i="1"/>
  <c r="V180" i="5"/>
  <c r="R120" i="1"/>
  <c r="S18" i="7"/>
  <c r="T18" i="7" s="1"/>
  <c r="P18" i="7"/>
  <c r="R18" i="7"/>
  <c r="U180" i="5"/>
  <c r="I183" i="5" s="1"/>
  <c r="X185" i="5" s="1"/>
  <c r="S117" i="1"/>
  <c r="CP117" i="1"/>
  <c r="O117" i="1" s="1"/>
  <c r="I159" i="5"/>
  <c r="Q158" i="5"/>
  <c r="I160" i="5" s="1"/>
  <c r="S158" i="5"/>
  <c r="I161" i="5" s="1"/>
  <c r="I135" i="5"/>
  <c r="Q78" i="1"/>
  <c r="K122" i="5"/>
  <c r="V121" i="5"/>
  <c r="K124" i="5" s="1"/>
  <c r="P125" i="5" s="1"/>
  <c r="R78" i="1"/>
  <c r="I122" i="5"/>
  <c r="H125" i="5" s="1"/>
  <c r="U121" i="5"/>
  <c r="I124" i="5" s="1"/>
  <c r="I123" i="5"/>
  <c r="W123" i="5"/>
  <c r="P77" i="1"/>
  <c r="I114" i="5"/>
  <c r="CT42" i="1"/>
  <c r="CT39" i="1"/>
  <c r="S38" i="1"/>
  <c r="CZ38" i="1" s="1"/>
  <c r="Y38" i="1" s="1"/>
  <c r="T81" i="5" s="1"/>
  <c r="Q81" i="5"/>
  <c r="I83" i="5"/>
  <c r="S81" i="5"/>
  <c r="I84" i="5" s="1"/>
  <c r="I82" i="5"/>
  <c r="S36" i="1"/>
  <c r="Q65" i="5"/>
  <c r="I69" i="5" s="1"/>
  <c r="S65" i="5"/>
  <c r="I70" i="5" s="1"/>
  <c r="I66" i="5"/>
  <c r="S35" i="1"/>
  <c r="I56" i="5"/>
  <c r="S55" i="5"/>
  <c r="I60" i="5" s="1"/>
  <c r="Q55" i="5"/>
  <c r="I59" i="5"/>
  <c r="Q33" i="1"/>
  <c r="AD44" i="1" s="1"/>
  <c r="K36" i="5"/>
  <c r="V34" i="5"/>
  <c r="K41" i="5" s="1"/>
  <c r="R33" i="1"/>
  <c r="I37" i="5"/>
  <c r="W37" i="5" s="1"/>
  <c r="U34" i="5"/>
  <c r="I41" i="5"/>
  <c r="R32" i="1"/>
  <c r="Q32" i="1"/>
  <c r="U24" i="5"/>
  <c r="I30" i="5" s="1"/>
  <c r="I27" i="5"/>
  <c r="W27" i="5"/>
  <c r="I26" i="5"/>
  <c r="V24" i="5"/>
  <c r="K30" i="5" s="1"/>
  <c r="R172" i="7"/>
  <c r="T172" i="7"/>
  <c r="T173" i="7"/>
  <c r="R173" i="7"/>
  <c r="R174" i="7"/>
  <c r="T174" i="7"/>
  <c r="T175" i="7"/>
  <c r="R175" i="7"/>
  <c r="R90" i="7"/>
  <c r="T90" i="7"/>
  <c r="R91" i="7"/>
  <c r="T91" i="7"/>
  <c r="R92" i="7"/>
  <c r="T92" i="7"/>
  <c r="R93" i="7"/>
  <c r="T93" i="7"/>
  <c r="R94" i="7"/>
  <c r="T94" i="7"/>
  <c r="R95" i="7"/>
  <c r="T95" i="7"/>
  <c r="R96" i="7"/>
  <c r="T96" i="7"/>
  <c r="T9" i="7"/>
  <c r="R9" i="7"/>
  <c r="T10" i="7"/>
  <c r="R10" i="7"/>
  <c r="T11" i="7"/>
  <c r="R11" i="7"/>
  <c r="T12" i="7"/>
  <c r="R12" i="7"/>
  <c r="S88" i="5"/>
  <c r="V96" i="5"/>
  <c r="S100" i="5"/>
  <c r="S134" i="5"/>
  <c r="U256" i="5"/>
  <c r="CY42" i="1"/>
  <c r="X42" i="1"/>
  <c r="R100" i="5" s="1"/>
  <c r="CZ42" i="1"/>
  <c r="Y42" i="1"/>
  <c r="T100" i="5"/>
  <c r="CY41" i="1"/>
  <c r="X41" i="1"/>
  <c r="R96" i="5" s="1"/>
  <c r="CZ41" i="1"/>
  <c r="Y41" i="1"/>
  <c r="T96" i="5" s="1"/>
  <c r="CY39" i="1"/>
  <c r="X39" i="1"/>
  <c r="R88" i="5" s="1"/>
  <c r="CZ39" i="1"/>
  <c r="Y39" i="1"/>
  <c r="T88" i="5"/>
  <c r="Q38" i="1"/>
  <c r="R38" i="1"/>
  <c r="GK38" i="1"/>
  <c r="CP32" i="1"/>
  <c r="O32" i="1" s="1"/>
  <c r="R184" i="7"/>
  <c r="T184" i="7"/>
  <c r="T185" i="7"/>
  <c r="R185" i="7"/>
  <c r="R186" i="7"/>
  <c r="T186" i="7"/>
  <c r="T187" i="7"/>
  <c r="R187" i="7"/>
  <c r="R188" i="7"/>
  <c r="T188" i="7"/>
  <c r="T189" i="7"/>
  <c r="R189" i="7"/>
  <c r="R190" i="7"/>
  <c r="T190" i="7"/>
  <c r="T88" i="7"/>
  <c r="R88" i="7"/>
  <c r="T86" i="7"/>
  <c r="R86" i="7"/>
  <c r="O80" i="7"/>
  <c r="H85" i="6" s="1"/>
  <c r="M80" i="7"/>
  <c r="F85" i="6"/>
  <c r="R73" i="7"/>
  <c r="T73" i="7"/>
  <c r="T70" i="7"/>
  <c r="R70" i="7"/>
  <c r="T67" i="7"/>
  <c r="R67" i="7"/>
  <c r="T65" i="7"/>
  <c r="R65" i="7"/>
  <c r="T63" i="7"/>
  <c r="R63" i="7"/>
  <c r="T31" i="7"/>
  <c r="R31" i="7"/>
  <c r="T21" i="7"/>
  <c r="R21" i="7"/>
  <c r="T22" i="7"/>
  <c r="R22" i="7"/>
  <c r="T23" i="7"/>
  <c r="R23" i="7"/>
  <c r="T24" i="7"/>
  <c r="R24" i="7"/>
  <c r="T25" i="7"/>
  <c r="R25" i="7"/>
  <c r="T26" i="7"/>
  <c r="R26" i="7"/>
  <c r="T27" i="7"/>
  <c r="R27" i="7"/>
  <c r="Q75" i="5"/>
  <c r="Q96" i="5"/>
  <c r="U134" i="5"/>
  <c r="O184" i="7"/>
  <c r="H202" i="6"/>
  <c r="M184" i="7"/>
  <c r="F202" i="6" s="1"/>
  <c r="O187" i="7"/>
  <c r="H195" i="6" s="1"/>
  <c r="M187" i="7"/>
  <c r="F195" i="6" s="1"/>
  <c r="M188" i="7"/>
  <c r="F194" i="6" s="1"/>
  <c r="O188" i="7"/>
  <c r="H194" i="6" s="1"/>
  <c r="M190" i="7"/>
  <c r="F191" i="6" s="1"/>
  <c r="O190" i="7"/>
  <c r="H191" i="6" s="1"/>
  <c r="T182" i="7"/>
  <c r="R182" i="7"/>
  <c r="T180" i="7"/>
  <c r="R180" i="7"/>
  <c r="T168" i="7"/>
  <c r="R168" i="7"/>
  <c r="T165" i="7"/>
  <c r="R165" i="7"/>
  <c r="R162" i="7"/>
  <c r="T162" i="7"/>
  <c r="T159" i="7"/>
  <c r="R159" i="7"/>
  <c r="T157" i="7"/>
  <c r="R157" i="7"/>
  <c r="T155" i="7"/>
  <c r="R155" i="7"/>
  <c r="R137" i="7"/>
  <c r="T137" i="7"/>
  <c r="R138" i="7"/>
  <c r="T138" i="7"/>
  <c r="R139" i="7"/>
  <c r="T139" i="7"/>
  <c r="R140" i="7"/>
  <c r="T140" i="7"/>
  <c r="R130" i="7"/>
  <c r="T130" i="7"/>
  <c r="R131" i="7"/>
  <c r="T131" i="7"/>
  <c r="R132" i="7"/>
  <c r="T132" i="7"/>
  <c r="R133" i="7"/>
  <c r="T133" i="7"/>
  <c r="T128" i="7"/>
  <c r="R128" i="7"/>
  <c r="T83" i="7"/>
  <c r="R83" i="7"/>
  <c r="O73" i="7"/>
  <c r="M73" i="7"/>
  <c r="O70" i="7"/>
  <c r="H76" i="6"/>
  <c r="M70" i="7"/>
  <c r="F76" i="6" s="1"/>
  <c r="M67" i="7"/>
  <c r="F79" i="6" s="1"/>
  <c r="O67" i="7"/>
  <c r="H79" i="6"/>
  <c r="R59" i="7"/>
  <c r="T59" i="7"/>
  <c r="O22" i="7"/>
  <c r="H32" i="6" s="1"/>
  <c r="M22" i="7"/>
  <c r="F32" i="6" s="1"/>
  <c r="O25" i="7"/>
  <c r="H28" i="6" s="1"/>
  <c r="M25" i="7"/>
  <c r="F28" i="6" s="1"/>
  <c r="O27" i="7"/>
  <c r="H25" i="6" s="1"/>
  <c r="M27" i="7"/>
  <c r="F25" i="6" s="1"/>
  <c r="R19" i="7"/>
  <c r="T19" i="7"/>
  <c r="T17" i="7"/>
  <c r="R17" i="7"/>
  <c r="S75" i="5"/>
  <c r="S96" i="5"/>
  <c r="U233" i="5"/>
  <c r="D61" i="6"/>
  <c r="D78" i="6"/>
  <c r="D168" i="6"/>
  <c r="V83" i="1"/>
  <c r="U83" i="1"/>
  <c r="U75" i="1"/>
  <c r="AP83" i="1"/>
  <c r="AP75" i="1" s="1"/>
  <c r="F107" i="1"/>
  <c r="F105" i="1"/>
  <c r="CC75" i="1"/>
  <c r="AT83" i="1"/>
  <c r="K26" i="5"/>
  <c r="P94" i="5"/>
  <c r="J94" i="5"/>
  <c r="G106" i="6"/>
  <c r="O98" i="7"/>
  <c r="H106" i="6"/>
  <c r="W736" i="5"/>
  <c r="H741" i="5"/>
  <c r="H758" i="5"/>
  <c r="AA758" i="5"/>
  <c r="CZ536" i="1"/>
  <c r="Y536" i="1" s="1"/>
  <c r="T776" i="5" s="1"/>
  <c r="CY536" i="1"/>
  <c r="X536" i="1" s="1"/>
  <c r="R776" i="5"/>
  <c r="CZ584" i="1"/>
  <c r="Y584" i="1" s="1"/>
  <c r="T825" i="5" s="1"/>
  <c r="O153" i="7"/>
  <c r="H151" i="6" s="1"/>
  <c r="G151" i="6"/>
  <c r="K961" i="5"/>
  <c r="O640" i="1"/>
  <c r="W1005" i="5"/>
  <c r="X1012" i="5"/>
  <c r="H1012" i="5"/>
  <c r="AT44" i="1"/>
  <c r="CP126" i="1"/>
  <c r="O126" i="1" s="1"/>
  <c r="W323" i="5"/>
  <c r="M66" i="7"/>
  <c r="F72" i="6" s="1"/>
  <c r="E72" i="6"/>
  <c r="GK260" i="1"/>
  <c r="K370" i="5"/>
  <c r="CY266" i="1"/>
  <c r="X266" i="1" s="1"/>
  <c r="R399" i="5"/>
  <c r="K400" i="5"/>
  <c r="CZ266" i="1"/>
  <c r="Y266" i="1" s="1"/>
  <c r="T399" i="5" s="1"/>
  <c r="GK344" i="1"/>
  <c r="K498" i="5"/>
  <c r="GK78" i="1"/>
  <c r="K123" i="5"/>
  <c r="G27" i="6"/>
  <c r="CZ77" i="1"/>
  <c r="Y77" i="1" s="1"/>
  <c r="CY77" i="1"/>
  <c r="X77" i="1" s="1"/>
  <c r="K111" i="5"/>
  <c r="O78" i="1"/>
  <c r="K232" i="5"/>
  <c r="CY163" i="1"/>
  <c r="X163" i="1" s="1"/>
  <c r="CZ163" i="1"/>
  <c r="Y163" i="1" s="1"/>
  <c r="AF186" i="1"/>
  <c r="AF161" i="1" s="1"/>
  <c r="CP167" i="1"/>
  <c r="O167" i="1"/>
  <c r="CZ169" i="1"/>
  <c r="Y169" i="1"/>
  <c r="T260" i="5" s="1"/>
  <c r="CY169" i="1"/>
  <c r="X169" i="1"/>
  <c r="R260" i="5" s="1"/>
  <c r="K261" i="5"/>
  <c r="K307" i="5"/>
  <c r="CY258" i="1"/>
  <c r="X258" i="1"/>
  <c r="R355" i="5" s="1"/>
  <c r="K356" i="5"/>
  <c r="CZ258" i="1"/>
  <c r="Y258" i="1"/>
  <c r="T355" i="5"/>
  <c r="K381" i="5"/>
  <c r="CP387" i="1"/>
  <c r="O387" i="1"/>
  <c r="CZ487" i="1"/>
  <c r="Y487" i="1" s="1"/>
  <c r="T696" i="5" s="1"/>
  <c r="CY487" i="1"/>
  <c r="X487" i="1"/>
  <c r="CY490" i="1"/>
  <c r="X490" i="1"/>
  <c r="R709" i="5" s="1"/>
  <c r="CZ490" i="1"/>
  <c r="Y490" i="1"/>
  <c r="T709" i="5" s="1"/>
  <c r="G144" i="6"/>
  <c r="O135" i="7"/>
  <c r="GK579" i="1"/>
  <c r="K820" i="5"/>
  <c r="E152" i="6"/>
  <c r="M152" i="7"/>
  <c r="F152" i="6"/>
  <c r="K877" i="5"/>
  <c r="M169" i="7"/>
  <c r="F171" i="6" s="1"/>
  <c r="CY713" i="1"/>
  <c r="X713" i="1" s="1"/>
  <c r="CZ713" i="1"/>
  <c r="Y713" i="1"/>
  <c r="K1005" i="5"/>
  <c r="CY718" i="1"/>
  <c r="X718" i="1"/>
  <c r="R1055" i="5"/>
  <c r="CZ718" i="1"/>
  <c r="Y718" i="1" s="1"/>
  <c r="T1055" i="5" s="1"/>
  <c r="GK116" i="1"/>
  <c r="K151" i="5"/>
  <c r="CY120" i="1"/>
  <c r="X120" i="1" s="1"/>
  <c r="R180" i="5"/>
  <c r="CZ120" i="1"/>
  <c r="Y120" i="1"/>
  <c r="T180" i="5" s="1"/>
  <c r="I219" i="5"/>
  <c r="M38" i="7"/>
  <c r="F47" i="6"/>
  <c r="E47" i="6"/>
  <c r="CZ175" i="1"/>
  <c r="Y175" i="1" s="1"/>
  <c r="T270" i="5"/>
  <c r="CY175" i="1"/>
  <c r="X175" i="1"/>
  <c r="R270" i="5"/>
  <c r="CY219" i="1"/>
  <c r="X219" i="1" s="1"/>
  <c r="K323" i="5"/>
  <c r="CZ219" i="1"/>
  <c r="Y219" i="1" s="1"/>
  <c r="GN219" i="1" s="1"/>
  <c r="AF223" i="1"/>
  <c r="G72" i="6"/>
  <c r="O66" i="7"/>
  <c r="H72" i="6"/>
  <c r="CP348" i="1"/>
  <c r="O348" i="1"/>
  <c r="AA557" i="5"/>
  <c r="O557" i="5"/>
  <c r="H557" i="5"/>
  <c r="GK426" i="1"/>
  <c r="K599" i="5"/>
  <c r="O89" i="7"/>
  <c r="H99" i="6" s="1"/>
  <c r="G99" i="6"/>
  <c r="K689" i="5"/>
  <c r="CP480" i="1"/>
  <c r="O480" i="1"/>
  <c r="W835" i="5"/>
  <c r="X842" i="5"/>
  <c r="O842" i="5"/>
  <c r="W927" i="5"/>
  <c r="GK123" i="1"/>
  <c r="K202" i="5"/>
  <c r="M39" i="7"/>
  <c r="F53" i="6" s="1"/>
  <c r="E53" i="6"/>
  <c r="K269" i="5"/>
  <c r="M49" i="7"/>
  <c r="F44" i="6"/>
  <c r="E44" i="6"/>
  <c r="GK182" i="1"/>
  <c r="K306" i="5"/>
  <c r="K380" i="5"/>
  <c r="CZ262" i="1"/>
  <c r="Y262" i="1"/>
  <c r="T379" i="5" s="1"/>
  <c r="CY262" i="1"/>
  <c r="X262" i="1"/>
  <c r="R379" i="5"/>
  <c r="K395" i="5"/>
  <c r="O519" i="5"/>
  <c r="AA519" i="5"/>
  <c r="H519" i="5"/>
  <c r="GK423" i="1"/>
  <c r="K572" i="5"/>
  <c r="AE435" i="1"/>
  <c r="K580" i="5"/>
  <c r="CY424" i="1"/>
  <c r="X424" i="1" s="1"/>
  <c r="R579" i="5"/>
  <c r="K581" i="5" s="1"/>
  <c r="CZ424" i="1"/>
  <c r="Y424" i="1"/>
  <c r="E125" i="6"/>
  <c r="M105" i="7"/>
  <c r="F125" i="6"/>
  <c r="CP477" i="1"/>
  <c r="O477" i="1"/>
  <c r="GM477" i="1" s="1"/>
  <c r="O112" i="7"/>
  <c r="H116" i="6"/>
  <c r="G116" i="6"/>
  <c r="K692" i="5"/>
  <c r="K780" i="5"/>
  <c r="CP536" i="1"/>
  <c r="O536" i="1"/>
  <c r="CY583" i="1"/>
  <c r="X583" i="1"/>
  <c r="R824" i="5"/>
  <c r="CZ583" i="1"/>
  <c r="Y583" i="1" s="1"/>
  <c r="T824" i="5" s="1"/>
  <c r="W862" i="5"/>
  <c r="O871" i="5"/>
  <c r="I910" i="5"/>
  <c r="W935" i="5"/>
  <c r="I965" i="5"/>
  <c r="GK759" i="1"/>
  <c r="K1103" i="5"/>
  <c r="W1156" i="5"/>
  <c r="K1171" i="5"/>
  <c r="CP802" i="1"/>
  <c r="O802" i="1" s="1"/>
  <c r="W1180" i="5"/>
  <c r="E199" i="6"/>
  <c r="M193" i="7"/>
  <c r="F199" i="6" s="1"/>
  <c r="H71" i="6"/>
  <c r="F129" i="6"/>
  <c r="H168" i="6"/>
  <c r="W35" i="5"/>
  <c r="CY173" i="1"/>
  <c r="X173" i="1"/>
  <c r="R268" i="5" s="1"/>
  <c r="CZ173" i="1"/>
  <c r="Y173" i="1"/>
  <c r="T268" i="5" s="1"/>
  <c r="CP180" i="1"/>
  <c r="O180" i="1"/>
  <c r="GK256" i="1"/>
  <c r="K346" i="5"/>
  <c r="AE273" i="1"/>
  <c r="W388" i="5"/>
  <c r="AA523" i="5"/>
  <c r="O523" i="5"/>
  <c r="H523" i="5"/>
  <c r="CZ386" i="1"/>
  <c r="Y386" i="1"/>
  <c r="T548" i="5" s="1"/>
  <c r="K551" i="5" s="1"/>
  <c r="K549" i="5"/>
  <c r="CY386" i="1"/>
  <c r="X386" i="1" s="1"/>
  <c r="R548" i="5"/>
  <c r="K550" i="5" s="1"/>
  <c r="W597" i="5"/>
  <c r="E107" i="6"/>
  <c r="M97" i="7"/>
  <c r="F107" i="6" s="1"/>
  <c r="CZ433" i="1"/>
  <c r="Y433" i="1"/>
  <c r="T627" i="5" s="1"/>
  <c r="CY433" i="1"/>
  <c r="X433" i="1" s="1"/>
  <c r="CP482" i="1"/>
  <c r="O482" i="1"/>
  <c r="CP493" i="1"/>
  <c r="O493" i="1" s="1"/>
  <c r="CP532" i="1"/>
  <c r="O532" i="1" s="1"/>
  <c r="I786" i="5"/>
  <c r="O788" i="5" s="1"/>
  <c r="W818" i="5"/>
  <c r="M148" i="7"/>
  <c r="F154" i="6"/>
  <c r="E154" i="6"/>
  <c r="CP585" i="1"/>
  <c r="O585" i="1"/>
  <c r="CY593" i="1"/>
  <c r="X593" i="1"/>
  <c r="R877" i="5"/>
  <c r="CZ593" i="1"/>
  <c r="Y593" i="1" s="1"/>
  <c r="T877" i="5"/>
  <c r="K892" i="5"/>
  <c r="AD647" i="1"/>
  <c r="W25" i="5"/>
  <c r="X32" i="5"/>
  <c r="W200" i="5"/>
  <c r="CP163" i="1"/>
  <c r="O163" i="1"/>
  <c r="CY172" i="1"/>
  <c r="X172" i="1" s="1"/>
  <c r="R267" i="5"/>
  <c r="CZ172" i="1"/>
  <c r="Y172" i="1"/>
  <c r="T267" i="5" s="1"/>
  <c r="I285" i="5"/>
  <c r="CP181" i="1"/>
  <c r="O181" i="1"/>
  <c r="O335" i="5"/>
  <c r="X335" i="5"/>
  <c r="H335" i="5"/>
  <c r="M64" i="7"/>
  <c r="F74" i="6" s="1"/>
  <c r="E74" i="6"/>
  <c r="CY259" i="1"/>
  <c r="X259" i="1" s="1"/>
  <c r="R360" i="5" s="1"/>
  <c r="CZ259" i="1"/>
  <c r="Y259" i="1"/>
  <c r="T360" i="5" s="1"/>
  <c r="G77" i="6"/>
  <c r="O71" i="7"/>
  <c r="H77" i="6" s="1"/>
  <c r="I418" i="5"/>
  <c r="CZ343" i="1"/>
  <c r="Y343" i="1" s="1"/>
  <c r="T486" i="5"/>
  <c r="K491" i="5" s="1"/>
  <c r="CY343" i="1"/>
  <c r="X343" i="1"/>
  <c r="R486" i="5" s="1"/>
  <c r="K490" i="5" s="1"/>
  <c r="K487" i="5"/>
  <c r="CZ384" i="1"/>
  <c r="Y384" i="1"/>
  <c r="K532" i="5"/>
  <c r="CY384" i="1"/>
  <c r="X384" i="1" s="1"/>
  <c r="AK390" i="1" s="1"/>
  <c r="AF390" i="1"/>
  <c r="W570" i="5"/>
  <c r="X577" i="5"/>
  <c r="O577" i="5"/>
  <c r="H577" i="5"/>
  <c r="W587" i="5"/>
  <c r="X594" i="5"/>
  <c r="H594" i="5"/>
  <c r="I628" i="5"/>
  <c r="O107" i="7"/>
  <c r="H124" i="6"/>
  <c r="G124" i="6"/>
  <c r="O118" i="7"/>
  <c r="H117" i="6" s="1"/>
  <c r="G117" i="6"/>
  <c r="M125" i="7"/>
  <c r="F128" i="6"/>
  <c r="E128" i="6"/>
  <c r="I799" i="5"/>
  <c r="CY578" i="1"/>
  <c r="X578" i="1"/>
  <c r="R811" i="5"/>
  <c r="CZ578" i="1"/>
  <c r="Y578" i="1"/>
  <c r="T811" i="5" s="1"/>
  <c r="E159" i="6"/>
  <c r="M147" i="7"/>
  <c r="F159" i="6"/>
  <c r="I922" i="5"/>
  <c r="K958" i="5"/>
  <c r="CZ640" i="1"/>
  <c r="Y640" i="1" s="1"/>
  <c r="T957" i="5"/>
  <c r="CY640" i="1"/>
  <c r="X640" i="1"/>
  <c r="R957" i="5"/>
  <c r="GK716" i="1"/>
  <c r="K1038" i="5"/>
  <c r="P1120" i="5"/>
  <c r="J1120" i="5"/>
  <c r="AD869" i="1"/>
  <c r="CZ850" i="1"/>
  <c r="Y850" i="1" s="1"/>
  <c r="T1234" i="5"/>
  <c r="CY850" i="1"/>
  <c r="X850" i="1"/>
  <c r="R1234" i="5" s="1"/>
  <c r="E215" i="6"/>
  <c r="M209" i="7"/>
  <c r="F215" i="6"/>
  <c r="K1309" i="5"/>
  <c r="CZ905" i="1"/>
  <c r="Y905" i="1" s="1"/>
  <c r="T1308" i="5" s="1"/>
  <c r="K1311" i="5" s="1"/>
  <c r="CY905" i="1"/>
  <c r="X905" i="1"/>
  <c r="R1308" i="5" s="1"/>
  <c r="K1310" i="5" s="1"/>
  <c r="H61" i="6"/>
  <c r="GK37" i="1"/>
  <c r="K77" i="5"/>
  <c r="P102" i="5"/>
  <c r="J102" i="5"/>
  <c r="GK165" i="1"/>
  <c r="K241" i="5"/>
  <c r="CY171" i="1"/>
  <c r="X171" i="1"/>
  <c r="R266" i="5"/>
  <c r="CZ171" i="1"/>
  <c r="Y171" i="1"/>
  <c r="T266" i="5" s="1"/>
  <c r="I284" i="5"/>
  <c r="CY179" i="1"/>
  <c r="X179" i="1"/>
  <c r="CZ179" i="1"/>
  <c r="Y179" i="1" s="1"/>
  <c r="T294" i="5" s="1"/>
  <c r="CY256" i="1"/>
  <c r="X256" i="1"/>
  <c r="K344" i="5"/>
  <c r="CZ256" i="1"/>
  <c r="Y256" i="1"/>
  <c r="K363" i="5"/>
  <c r="K406" i="5"/>
  <c r="I428" i="5"/>
  <c r="CP271" i="1"/>
  <c r="O271" i="1" s="1"/>
  <c r="CP346" i="1"/>
  <c r="O346" i="1" s="1"/>
  <c r="K624" i="5"/>
  <c r="CP430" i="1"/>
  <c r="O430" i="1"/>
  <c r="W655" i="5"/>
  <c r="O659" i="5"/>
  <c r="X659" i="5"/>
  <c r="H659" i="5"/>
  <c r="AA663" i="5"/>
  <c r="O663" i="5"/>
  <c r="H663" i="5"/>
  <c r="K670" i="5"/>
  <c r="CY474" i="1"/>
  <c r="X474" i="1"/>
  <c r="R669" i="5"/>
  <c r="CZ474" i="1"/>
  <c r="Y474" i="1" s="1"/>
  <c r="T669" i="5" s="1"/>
  <c r="G121" i="6"/>
  <c r="O115" i="7"/>
  <c r="H121" i="6"/>
  <c r="CZ489" i="1"/>
  <c r="Y489" i="1" s="1"/>
  <c r="T708" i="5" s="1"/>
  <c r="CY489" i="1"/>
  <c r="X489" i="1"/>
  <c r="R708" i="5"/>
  <c r="I770" i="5"/>
  <c r="CP798" i="1"/>
  <c r="O798" i="1"/>
  <c r="AC809" i="1"/>
  <c r="GK844" i="1"/>
  <c r="K1209" i="5"/>
  <c r="AA1222" i="5"/>
  <c r="H1222" i="5"/>
  <c r="O1222" i="5"/>
  <c r="GK848" i="1"/>
  <c r="K1231" i="5"/>
  <c r="CY853" i="1"/>
  <c r="X853" i="1"/>
  <c r="R1237" i="5" s="1"/>
  <c r="CZ853" i="1"/>
  <c r="Y853" i="1" s="1"/>
  <c r="T1237" i="5" s="1"/>
  <c r="K1339" i="5"/>
  <c r="CP910" i="1"/>
  <c r="O910" i="1" s="1"/>
  <c r="K1381" i="5"/>
  <c r="W1433" i="5"/>
  <c r="M257" i="7"/>
  <c r="F263" i="6"/>
  <c r="E263" i="6"/>
  <c r="CY586" i="1"/>
  <c r="X586" i="1"/>
  <c r="R827" i="5"/>
  <c r="CZ586" i="1"/>
  <c r="Y586" i="1" s="1"/>
  <c r="T827" i="5" s="1"/>
  <c r="P1074" i="5"/>
  <c r="J1074" i="5"/>
  <c r="I1238" i="5"/>
  <c r="E219" i="6"/>
  <c r="M199" i="7"/>
  <c r="F219" i="6" s="1"/>
  <c r="K1250" i="5"/>
  <c r="CY859" i="1"/>
  <c r="X859" i="1"/>
  <c r="R1253" i="5"/>
  <c r="CZ859" i="1"/>
  <c r="Y859" i="1"/>
  <c r="T1253" i="5" s="1"/>
  <c r="X1306" i="5"/>
  <c r="H1306" i="5"/>
  <c r="CP906" i="1"/>
  <c r="O906" i="1" s="1"/>
  <c r="I1358" i="5"/>
  <c r="M235" i="7"/>
  <c r="F233" i="6" s="1"/>
  <c r="E233" i="6"/>
  <c r="M243" i="7"/>
  <c r="F249" i="6" s="1"/>
  <c r="E249" i="6"/>
  <c r="K1462" i="5"/>
  <c r="CZ1004" i="1"/>
  <c r="Y1004" i="1" s="1"/>
  <c r="T1461" i="5" s="1"/>
  <c r="CY1004" i="1"/>
  <c r="X1004" i="1"/>
  <c r="R1461" i="5" s="1"/>
  <c r="K1477" i="5"/>
  <c r="CP1006" i="1"/>
  <c r="O1006" i="1"/>
  <c r="CY1017" i="1"/>
  <c r="X1017" i="1"/>
  <c r="R1532" i="5" s="1"/>
  <c r="CZ1017" i="1"/>
  <c r="Y1017" i="1" s="1"/>
  <c r="T1532" i="5" s="1"/>
  <c r="M166" i="7"/>
  <c r="F170" i="6"/>
  <c r="E170" i="6"/>
  <c r="M198" i="7"/>
  <c r="F217" i="6" s="1"/>
  <c r="E217" i="6"/>
  <c r="I1344" i="5"/>
  <c r="W1377" i="5"/>
  <c r="W1404" i="5"/>
  <c r="H1408" i="5"/>
  <c r="X1408" i="5"/>
  <c r="GK963" i="1"/>
  <c r="K1413" i="5"/>
  <c r="K1451" i="5"/>
  <c r="CZ1009" i="1"/>
  <c r="Y1009" i="1" s="1"/>
  <c r="T1487" i="5" s="1"/>
  <c r="CY1009" i="1"/>
  <c r="X1009" i="1"/>
  <c r="R1487" i="5" s="1"/>
  <c r="I1545" i="5"/>
  <c r="X1549" i="5" s="1"/>
  <c r="CY1019" i="1"/>
  <c r="X1019" i="1"/>
  <c r="R1544" i="5"/>
  <c r="CZ1019" i="1"/>
  <c r="Y1019" i="1" s="1"/>
  <c r="T1544" i="5" s="1"/>
  <c r="K1092" i="5"/>
  <c r="AD764" i="1"/>
  <c r="CY801" i="1"/>
  <c r="X801" i="1"/>
  <c r="R1160" i="5" s="1"/>
  <c r="K1161" i="5" s="1"/>
  <c r="CZ801" i="1"/>
  <c r="Y801" i="1" s="1"/>
  <c r="T1160" i="5" s="1"/>
  <c r="K1175" i="5"/>
  <c r="CP853" i="1"/>
  <c r="O853" i="1" s="1"/>
  <c r="GM853" i="1" s="1"/>
  <c r="K1258" i="5"/>
  <c r="W1276" i="5"/>
  <c r="CY907" i="1"/>
  <c r="X907" i="1"/>
  <c r="R1319" i="5"/>
  <c r="CZ907" i="1"/>
  <c r="Y907" i="1"/>
  <c r="T1319" i="5" s="1"/>
  <c r="M230" i="7"/>
  <c r="F239" i="6"/>
  <c r="E239" i="6"/>
  <c r="CP916" i="1"/>
  <c r="O916" i="1"/>
  <c r="CY955" i="1"/>
  <c r="X955" i="1"/>
  <c r="R1381" i="5"/>
  <c r="CZ955" i="1"/>
  <c r="Y955" i="1" s="1"/>
  <c r="T1381" i="5" s="1"/>
  <c r="CP967" i="1"/>
  <c r="O967" i="1"/>
  <c r="CY1011" i="1"/>
  <c r="X1011" i="1"/>
  <c r="R1498" i="5" s="1"/>
  <c r="CZ1011" i="1"/>
  <c r="Y1011" i="1" s="1"/>
  <c r="T1498" i="5" s="1"/>
  <c r="I1522" i="5"/>
  <c r="CZ592" i="1"/>
  <c r="Y592" i="1" s="1"/>
  <c r="K874" i="5"/>
  <c r="CY592" i="1"/>
  <c r="X592" i="1"/>
  <c r="R873" i="5"/>
  <c r="I1173" i="5"/>
  <c r="CY803" i="1"/>
  <c r="X803" i="1" s="1"/>
  <c r="R1172" i="5" s="1"/>
  <c r="CZ803" i="1"/>
  <c r="Y803" i="1"/>
  <c r="T1172" i="5" s="1"/>
  <c r="W1200" i="5"/>
  <c r="CY856" i="1"/>
  <c r="X856" i="1"/>
  <c r="R1250" i="5"/>
  <c r="CZ856" i="1"/>
  <c r="Y856" i="1" s="1"/>
  <c r="T1250" i="5" s="1"/>
  <c r="AT918" i="1"/>
  <c r="CC900" i="1"/>
  <c r="CY906" i="1"/>
  <c r="X906" i="1"/>
  <c r="R1315" i="5" s="1"/>
  <c r="CZ906" i="1"/>
  <c r="Y906" i="1" s="1"/>
  <c r="T1315" i="5" s="1"/>
  <c r="O229" i="7"/>
  <c r="H238" i="6"/>
  <c r="G238" i="6"/>
  <c r="CP953" i="1"/>
  <c r="O953" i="1" s="1"/>
  <c r="I1455" i="5"/>
  <c r="CP1003" i="1"/>
  <c r="O1003" i="1"/>
  <c r="CC575" i="1"/>
  <c r="AT595" i="1"/>
  <c r="AQ647" i="1"/>
  <c r="CG647" i="1"/>
  <c r="BZ626" i="1"/>
  <c r="CP639" i="1"/>
  <c r="O639" i="1" s="1"/>
  <c r="GK717" i="1"/>
  <c r="K1048" i="5"/>
  <c r="CZ762" i="1"/>
  <c r="Y762" i="1"/>
  <c r="T1118" i="5"/>
  <c r="CY762" i="1"/>
  <c r="X762" i="1"/>
  <c r="R1118" i="5" s="1"/>
  <c r="CZ860" i="1"/>
  <c r="Y860" i="1"/>
  <c r="T1254" i="5" s="1"/>
  <c r="CY860" i="1"/>
  <c r="X860" i="1" s="1"/>
  <c r="R1254" i="5" s="1"/>
  <c r="CY913" i="1"/>
  <c r="X913" i="1"/>
  <c r="R1342" i="5" s="1"/>
  <c r="CZ913" i="1"/>
  <c r="Y913" i="1" s="1"/>
  <c r="T1342" i="5" s="1"/>
  <c r="K1344" i="5" s="1"/>
  <c r="CZ956" i="1"/>
  <c r="Y956" i="1"/>
  <c r="T1382" i="5" s="1"/>
  <c r="CY956" i="1"/>
  <c r="X956" i="1" s="1"/>
  <c r="CZ958" i="1"/>
  <c r="Y958" i="1"/>
  <c r="T1384" i="5" s="1"/>
  <c r="CY958" i="1"/>
  <c r="X958" i="1" s="1"/>
  <c r="R1384" i="5" s="1"/>
  <c r="K1428" i="5"/>
  <c r="I1479" i="5"/>
  <c r="K1486" i="5"/>
  <c r="CY1008" i="1"/>
  <c r="X1008" i="1" s="1"/>
  <c r="CZ1008" i="1"/>
  <c r="Y1008" i="1"/>
  <c r="T1485" i="5" s="1"/>
  <c r="K1520" i="5"/>
  <c r="CP1014" i="1"/>
  <c r="O1014" i="1"/>
  <c r="W869" i="1"/>
  <c r="AJ840" i="1"/>
  <c r="AJ795" i="1"/>
  <c r="W809" i="1"/>
  <c r="O258" i="5"/>
  <c r="AA258" i="5"/>
  <c r="H258" i="5"/>
  <c r="GM173" i="1"/>
  <c r="O69" i="7"/>
  <c r="H73" i="6" s="1"/>
  <c r="G73" i="6"/>
  <c r="K66" i="5"/>
  <c r="CZ36" i="1"/>
  <c r="Y36" i="1"/>
  <c r="T65" i="5" s="1"/>
  <c r="K70" i="5" s="1"/>
  <c r="CY36" i="1"/>
  <c r="X36" i="1"/>
  <c r="R65" i="5" s="1"/>
  <c r="K69" i="5" s="1"/>
  <c r="K84" i="5"/>
  <c r="CY38" i="1"/>
  <c r="X38" i="1" s="1"/>
  <c r="R81" i="5" s="1"/>
  <c r="K83" i="5" s="1"/>
  <c r="GK121" i="1"/>
  <c r="K190" i="5"/>
  <c r="CP122" i="1"/>
  <c r="O122" i="1" s="1"/>
  <c r="GM122" i="1" s="1"/>
  <c r="K149" i="5"/>
  <c r="CZ116" i="1"/>
  <c r="Y116" i="1"/>
  <c r="CY116" i="1"/>
  <c r="X116" i="1"/>
  <c r="J258" i="5"/>
  <c r="P140" i="5"/>
  <c r="J140" i="5"/>
  <c r="CY125" i="1"/>
  <c r="X125" i="1"/>
  <c r="R205" i="5" s="1"/>
  <c r="CZ125" i="1"/>
  <c r="Y125" i="1"/>
  <c r="T205" i="5"/>
  <c r="M44" i="7"/>
  <c r="F50" i="6"/>
  <c r="E50" i="6"/>
  <c r="X546" i="5"/>
  <c r="K600" i="5"/>
  <c r="CP426" i="1"/>
  <c r="O426" i="1" s="1"/>
  <c r="CY476" i="1"/>
  <c r="X476" i="1"/>
  <c r="R675" i="5"/>
  <c r="CZ476" i="1"/>
  <c r="Y476" i="1" s="1"/>
  <c r="T675" i="5" s="1"/>
  <c r="K736" i="5"/>
  <c r="CY528" i="1"/>
  <c r="X528" i="1"/>
  <c r="CZ528" i="1"/>
  <c r="Y528" i="1" s="1"/>
  <c r="W750" i="5"/>
  <c r="O754" i="5"/>
  <c r="X754" i="5"/>
  <c r="H754" i="5"/>
  <c r="P758" i="5"/>
  <c r="J758" i="5"/>
  <c r="O134" i="7"/>
  <c r="H136" i="6"/>
  <c r="G136" i="6"/>
  <c r="K782" i="5"/>
  <c r="G152" i="6"/>
  <c r="O152" i="7"/>
  <c r="H152" i="6" s="1"/>
  <c r="W915" i="5"/>
  <c r="G171" i="6"/>
  <c r="O169" i="7"/>
  <c r="H171" i="6" s="1"/>
  <c r="GK715" i="1"/>
  <c r="K1028" i="5"/>
  <c r="AO75" i="1"/>
  <c r="F87" i="1"/>
  <c r="K150" i="5"/>
  <c r="GK119" i="1"/>
  <c r="K178" i="5"/>
  <c r="I194" i="5"/>
  <c r="K203" i="5"/>
  <c r="CP123" i="1"/>
  <c r="O123" i="1" s="1"/>
  <c r="I220" i="5"/>
  <c r="O38" i="7"/>
  <c r="H47" i="6" s="1"/>
  <c r="G47" i="6"/>
  <c r="CY181" i="1"/>
  <c r="X181" i="1"/>
  <c r="R296" i="5" s="1"/>
  <c r="CZ181" i="1"/>
  <c r="Y181" i="1" s="1"/>
  <c r="T296" i="5" s="1"/>
  <c r="CY265" i="1"/>
  <c r="X265" i="1"/>
  <c r="R392" i="5" s="1"/>
  <c r="CZ265" i="1"/>
  <c r="Y265" i="1"/>
  <c r="T392" i="5"/>
  <c r="P500" i="5"/>
  <c r="J500" i="5"/>
  <c r="P561" i="5"/>
  <c r="J561" i="5"/>
  <c r="K604" i="5"/>
  <c r="K613" i="5"/>
  <c r="K720" i="5"/>
  <c r="CP491" i="1"/>
  <c r="O491" i="1"/>
  <c r="GK530" i="1"/>
  <c r="K745" i="5"/>
  <c r="CZ638" i="1"/>
  <c r="Y638" i="1"/>
  <c r="T946" i="5" s="1"/>
  <c r="K947" i="5"/>
  <c r="CY638" i="1"/>
  <c r="X638" i="1"/>
  <c r="R946" i="5" s="1"/>
  <c r="CY643" i="1"/>
  <c r="X643" i="1" s="1"/>
  <c r="R973" i="5" s="1"/>
  <c r="CZ643" i="1"/>
  <c r="Y643" i="1"/>
  <c r="T973" i="5" s="1"/>
  <c r="P1116" i="5"/>
  <c r="J1116" i="5"/>
  <c r="AO30" i="1"/>
  <c r="F48" i="1"/>
  <c r="AO302" i="1"/>
  <c r="M32" i="7"/>
  <c r="F29" i="6" s="1"/>
  <c r="E29" i="6"/>
  <c r="CZ168" i="1"/>
  <c r="Y168" i="1"/>
  <c r="T256" i="5" s="1"/>
  <c r="CY168" i="1"/>
  <c r="X168" i="1" s="1"/>
  <c r="R256" i="5" s="1"/>
  <c r="O39" i="7"/>
  <c r="H53" i="6" s="1"/>
  <c r="G53" i="6"/>
  <c r="I297" i="5"/>
  <c r="O49" i="7"/>
  <c r="H44" i="6" s="1"/>
  <c r="G44" i="6"/>
  <c r="K312" i="5"/>
  <c r="M60" i="7"/>
  <c r="F66" i="6" s="1"/>
  <c r="E66" i="6"/>
  <c r="CZ344" i="1"/>
  <c r="Y344" i="1"/>
  <c r="T496" i="5" s="1"/>
  <c r="CY344" i="1"/>
  <c r="X344" i="1"/>
  <c r="R496" i="5"/>
  <c r="GK384" i="1"/>
  <c r="K534" i="5"/>
  <c r="AE390" i="1"/>
  <c r="AA762" i="5"/>
  <c r="O762" i="5"/>
  <c r="H762" i="5"/>
  <c r="CY541" i="1"/>
  <c r="X541" i="1"/>
  <c r="R795" i="5"/>
  <c r="CZ541" i="1"/>
  <c r="Y541" i="1"/>
  <c r="T795" i="5" s="1"/>
  <c r="CY590" i="1"/>
  <c r="X590" i="1"/>
  <c r="R861" i="5"/>
  <c r="K862" i="5"/>
  <c r="CZ590" i="1"/>
  <c r="Y590" i="1"/>
  <c r="T861" i="5"/>
  <c r="E165" i="6"/>
  <c r="M161" i="7"/>
  <c r="F165" i="6"/>
  <c r="CZ636" i="1"/>
  <c r="Y636" i="1"/>
  <c r="T934" i="5"/>
  <c r="CY636" i="1"/>
  <c r="X636" i="1" s="1"/>
  <c r="R934" i="5" s="1"/>
  <c r="K935" i="5"/>
  <c r="CY722" i="1"/>
  <c r="X722" i="1"/>
  <c r="R1076" i="5"/>
  <c r="CZ722" i="1"/>
  <c r="Y722" i="1"/>
  <c r="T1076" i="5" s="1"/>
  <c r="GM762" i="1"/>
  <c r="CY800" i="1"/>
  <c r="X800" i="1" s="1"/>
  <c r="R1155" i="5" s="1"/>
  <c r="K1156" i="5"/>
  <c r="CZ800" i="1"/>
  <c r="Y800" i="1" s="1"/>
  <c r="T1155" i="5" s="1"/>
  <c r="K1162" i="5" s="1"/>
  <c r="CZ804" i="1"/>
  <c r="Y804" i="1"/>
  <c r="T1179" i="5"/>
  <c r="CY804" i="1"/>
  <c r="X804" i="1"/>
  <c r="R1179" i="5" s="1"/>
  <c r="K1180" i="5"/>
  <c r="G199" i="6"/>
  <c r="O193" i="7"/>
  <c r="H199" i="6" s="1"/>
  <c r="W46" i="5"/>
  <c r="CG30" i="1"/>
  <c r="AX44" i="1"/>
  <c r="CZ124" i="1"/>
  <c r="Y124" i="1"/>
  <c r="T204" i="5" s="1"/>
  <c r="CY124" i="1"/>
  <c r="X124" i="1"/>
  <c r="R204" i="5"/>
  <c r="I310" i="5"/>
  <c r="K345" i="5"/>
  <c r="AD273" i="1"/>
  <c r="W368" i="5"/>
  <c r="K388" i="5"/>
  <c r="CZ264" i="1"/>
  <c r="Y264" i="1"/>
  <c r="T387" i="5"/>
  <c r="K394" i="5"/>
  <c r="CY264" i="1"/>
  <c r="X264" i="1"/>
  <c r="R387" i="5" s="1"/>
  <c r="G78" i="6"/>
  <c r="O74" i="7"/>
  <c r="H78" i="6" s="1"/>
  <c r="W477" i="5"/>
  <c r="H484" i="5"/>
  <c r="GK425" i="1"/>
  <c r="K589" i="5"/>
  <c r="CZ426" i="1"/>
  <c r="Y426" i="1" s="1"/>
  <c r="T596" i="5" s="1"/>
  <c r="K597" i="5"/>
  <c r="CY426" i="1"/>
  <c r="X426" i="1"/>
  <c r="R596" i="5"/>
  <c r="GK430" i="1"/>
  <c r="K623" i="5"/>
  <c r="I710" i="5"/>
  <c r="CY542" i="1"/>
  <c r="X542" i="1" s="1"/>
  <c r="R796" i="5" s="1"/>
  <c r="K818" i="5"/>
  <c r="CY579" i="1"/>
  <c r="X579" i="1"/>
  <c r="R817" i="5" s="1"/>
  <c r="CZ579" i="1"/>
  <c r="Y579" i="1"/>
  <c r="T817" i="5"/>
  <c r="G154" i="6"/>
  <c r="O148" i="7"/>
  <c r="H154" i="6" s="1"/>
  <c r="CP587" i="1"/>
  <c r="O587" i="1"/>
  <c r="GK592" i="1"/>
  <c r="GM592" i="1"/>
  <c r="K876" i="5"/>
  <c r="I898" i="5"/>
  <c r="F240" i="6"/>
  <c r="GK36" i="1"/>
  <c r="K68" i="5"/>
  <c r="GM42" i="1"/>
  <c r="GP42" i="1"/>
  <c r="I207" i="5"/>
  <c r="CZ177" i="1"/>
  <c r="Y177" i="1"/>
  <c r="T282" i="5"/>
  <c r="CY177" i="1"/>
  <c r="X177" i="1" s="1"/>
  <c r="R282" i="5" s="1"/>
  <c r="E67" i="6"/>
  <c r="M61" i="7"/>
  <c r="F67" i="6"/>
  <c r="O64" i="7"/>
  <c r="H74" i="6" s="1"/>
  <c r="G74" i="6"/>
  <c r="CP265" i="1"/>
  <c r="O265" i="1" s="1"/>
  <c r="W467" i="5"/>
  <c r="X474" i="5"/>
  <c r="O474" i="5"/>
  <c r="H474" i="5"/>
  <c r="W503" i="5"/>
  <c r="O507" i="5"/>
  <c r="X507" i="5"/>
  <c r="H507" i="5"/>
  <c r="CP385" i="1"/>
  <c r="O385" i="1" s="1"/>
  <c r="K570" i="5"/>
  <c r="CZ423" i="1"/>
  <c r="Y423" i="1"/>
  <c r="CY423" i="1"/>
  <c r="X423" i="1"/>
  <c r="AF435" i="1"/>
  <c r="CZ425" i="1"/>
  <c r="Y425" i="1" s="1"/>
  <c r="T586" i="5" s="1"/>
  <c r="K591" i="5" s="1"/>
  <c r="K587" i="5"/>
  <c r="J594" i="5" s="1"/>
  <c r="CY425" i="1"/>
  <c r="X425" i="1"/>
  <c r="R586" i="5" s="1"/>
  <c r="K590" i="5" s="1"/>
  <c r="I629" i="5"/>
  <c r="CY470" i="1"/>
  <c r="X470" i="1"/>
  <c r="CZ470" i="1"/>
  <c r="Y470" i="1" s="1"/>
  <c r="T648" i="5" s="1"/>
  <c r="CZ475" i="1"/>
  <c r="Y475" i="1"/>
  <c r="T674" i="5" s="1"/>
  <c r="CY475" i="1"/>
  <c r="X475" i="1" s="1"/>
  <c r="R674" i="5" s="1"/>
  <c r="CP478" i="1"/>
  <c r="O478" i="1"/>
  <c r="E119" i="6"/>
  <c r="M116" i="7"/>
  <c r="F119" i="6" s="1"/>
  <c r="CP487" i="1"/>
  <c r="O487" i="1"/>
  <c r="I723" i="5"/>
  <c r="O125" i="7"/>
  <c r="H128" i="6" s="1"/>
  <c r="G128" i="6"/>
  <c r="G139" i="6"/>
  <c r="O141" i="7"/>
  <c r="H139" i="6" s="1"/>
  <c r="O147" i="7"/>
  <c r="H159" i="6"/>
  <c r="G159" i="6"/>
  <c r="CZ591" i="1"/>
  <c r="Y591" i="1" s="1"/>
  <c r="T866" i="5" s="1"/>
  <c r="CY591" i="1"/>
  <c r="X591" i="1"/>
  <c r="R866" i="5" s="1"/>
  <c r="I975" i="5"/>
  <c r="CY645" i="1"/>
  <c r="X645" i="1"/>
  <c r="R985" i="5"/>
  <c r="CZ645" i="1"/>
  <c r="Y645" i="1" s="1"/>
  <c r="GK718" i="1"/>
  <c r="K1057" i="5"/>
  <c r="CZ720" i="1"/>
  <c r="Y720" i="1"/>
  <c r="T1068" i="5" s="1"/>
  <c r="CY720" i="1"/>
  <c r="X720" i="1" s="1"/>
  <c r="W1108" i="5"/>
  <c r="O1112" i="5"/>
  <c r="X1112" i="5"/>
  <c r="GK842" i="1"/>
  <c r="AE869" i="1"/>
  <c r="O209" i="7"/>
  <c r="H215" i="6"/>
  <c r="G215" i="6"/>
  <c r="M219" i="7"/>
  <c r="F222" i="6"/>
  <c r="E222" i="6"/>
  <c r="K1281" i="5"/>
  <c r="K1327" i="5"/>
  <c r="CP908" i="1"/>
  <c r="O908" i="1" s="1"/>
  <c r="E16" i="6"/>
  <c r="AP44" i="1"/>
  <c r="BY30" i="1"/>
  <c r="CI44" i="1"/>
  <c r="CY118" i="1"/>
  <c r="X118" i="1" s="1"/>
  <c r="R165" i="5" s="1"/>
  <c r="K169" i="5" s="1"/>
  <c r="K166" i="5"/>
  <c r="CZ118" i="1"/>
  <c r="Y118" i="1"/>
  <c r="T165" i="5" s="1"/>
  <c r="K170" i="5" s="1"/>
  <c r="CY164" i="1"/>
  <c r="X164" i="1" s="1"/>
  <c r="R233" i="5" s="1"/>
  <c r="CZ164" i="1"/>
  <c r="Y164" i="1"/>
  <c r="T233" i="5" s="1"/>
  <c r="GK169" i="1"/>
  <c r="K263" i="5"/>
  <c r="K278" i="5"/>
  <c r="CZ176" i="1"/>
  <c r="Y176" i="1"/>
  <c r="T277" i="5" s="1"/>
  <c r="K284" i="5" s="1"/>
  <c r="CY176" i="1"/>
  <c r="X176" i="1"/>
  <c r="R277" i="5"/>
  <c r="I406" i="5"/>
  <c r="W411" i="5"/>
  <c r="W423" i="5"/>
  <c r="GK428" i="1"/>
  <c r="K611" i="5"/>
  <c r="O484" i="1"/>
  <c r="W765" i="5"/>
  <c r="GK642" i="1"/>
  <c r="K972" i="5"/>
  <c r="I1163" i="5"/>
  <c r="X1165" i="5" s="1"/>
  <c r="K1189" i="5"/>
  <c r="M200" i="7"/>
  <c r="F220" i="6"/>
  <c r="E220" i="6"/>
  <c r="M246" i="7"/>
  <c r="F246" i="6" s="1"/>
  <c r="E246" i="6"/>
  <c r="CZ966" i="1"/>
  <c r="Y966" i="1" s="1"/>
  <c r="T1432" i="5" s="1"/>
  <c r="K1433" i="5"/>
  <c r="CY966" i="1"/>
  <c r="X966" i="1" s="1"/>
  <c r="R1432" i="5" s="1"/>
  <c r="O257" i="7"/>
  <c r="H263" i="6"/>
  <c r="G263" i="6"/>
  <c r="K1509" i="5"/>
  <c r="BA83" i="1"/>
  <c r="CJ75" i="1"/>
  <c r="AI756" i="1"/>
  <c r="V764" i="1"/>
  <c r="CP843" i="1"/>
  <c r="O843" i="1"/>
  <c r="I1239" i="5"/>
  <c r="CP850" i="1"/>
  <c r="O850" i="1"/>
  <c r="GK914" i="1"/>
  <c r="K1352" i="5"/>
  <c r="CP915" i="1"/>
  <c r="O915" i="1"/>
  <c r="O240" i="7"/>
  <c r="H250" i="6" s="1"/>
  <c r="G250" i="6"/>
  <c r="O243" i="7"/>
  <c r="H249" i="6" s="1"/>
  <c r="G249" i="6"/>
  <c r="G170" i="6"/>
  <c r="O166" i="7"/>
  <c r="H170" i="6" s="1"/>
  <c r="GK713" i="1"/>
  <c r="K1007" i="5"/>
  <c r="AE725" i="1"/>
  <c r="R725" i="1" s="1"/>
  <c r="CY807" i="1"/>
  <c r="X807" i="1"/>
  <c r="R1186" i="5" s="1"/>
  <c r="CZ807" i="1"/>
  <c r="Y807" i="1"/>
  <c r="T1186" i="5"/>
  <c r="G217" i="6"/>
  <c r="O198" i="7"/>
  <c r="H217" i="6" s="1"/>
  <c r="I1269" i="5"/>
  <c r="I1284" i="5"/>
  <c r="GK902" i="1"/>
  <c r="AE918" i="1"/>
  <c r="CZ904" i="1"/>
  <c r="Y904" i="1"/>
  <c r="T1302" i="5" s="1"/>
  <c r="CY904" i="1"/>
  <c r="X904" i="1"/>
  <c r="R1302" i="5"/>
  <c r="M223" i="7"/>
  <c r="F235" i="6" s="1"/>
  <c r="E235" i="6"/>
  <c r="CZ910" i="1"/>
  <c r="Y910" i="1"/>
  <c r="T1335" i="5"/>
  <c r="CY910" i="1"/>
  <c r="X910" i="1" s="1"/>
  <c r="R1335" i="5" s="1"/>
  <c r="K1336" i="5"/>
  <c r="CY953" i="1"/>
  <c r="X953" i="1"/>
  <c r="R1376" i="5"/>
  <c r="K1377" i="5"/>
  <c r="CZ953" i="1"/>
  <c r="Y953" i="1" s="1"/>
  <c r="T1376" i="5" s="1"/>
  <c r="I896" i="5"/>
  <c r="W764" i="1"/>
  <c r="F788" i="1" s="1"/>
  <c r="AJ756" i="1"/>
  <c r="W1214" i="5"/>
  <c r="X1218" i="5"/>
  <c r="O1218" i="5"/>
  <c r="H1218" i="5"/>
  <c r="CZ847" i="1"/>
  <c r="Y847" i="1" s="1"/>
  <c r="T1224" i="5" s="1"/>
  <c r="CY847" i="1"/>
  <c r="X847" i="1"/>
  <c r="R1224" i="5"/>
  <c r="G216" i="6"/>
  <c r="O211" i="7"/>
  <c r="H216" i="6"/>
  <c r="CY865" i="1"/>
  <c r="X865" i="1"/>
  <c r="R1275" i="5"/>
  <c r="CZ865" i="1"/>
  <c r="Y865" i="1" s="1"/>
  <c r="T1275" i="5" s="1"/>
  <c r="K1276" i="5"/>
  <c r="G239" i="6"/>
  <c r="O230" i="7"/>
  <c r="H239" i="6"/>
  <c r="W1411" i="5"/>
  <c r="X1418" i="5"/>
  <c r="W1517" i="5"/>
  <c r="I797" i="5"/>
  <c r="CP579" i="1"/>
  <c r="O579" i="1"/>
  <c r="BY626" i="1"/>
  <c r="AP647" i="1"/>
  <c r="CI647" i="1"/>
  <c r="W1146" i="5"/>
  <c r="X1153" i="5"/>
  <c r="O1153" i="5"/>
  <c r="H1153" i="5"/>
  <c r="CY842" i="1"/>
  <c r="X842" i="1" s="1"/>
  <c r="CZ842" i="1"/>
  <c r="Y842" i="1"/>
  <c r="K1200" i="5"/>
  <c r="AF869" i="1"/>
  <c r="CZ858" i="1"/>
  <c r="Y858" i="1" s="1"/>
  <c r="T1252" i="5" s="1"/>
  <c r="CY858" i="1"/>
  <c r="X858" i="1"/>
  <c r="CP912" i="1"/>
  <c r="O912" i="1" s="1"/>
  <c r="GN912" i="1" s="1"/>
  <c r="CY959" i="1"/>
  <c r="X959" i="1"/>
  <c r="R1385" i="5"/>
  <c r="CZ959" i="1"/>
  <c r="Y959" i="1"/>
  <c r="T1385" i="5" s="1"/>
  <c r="W1450" i="5"/>
  <c r="GK1016" i="1"/>
  <c r="K1531" i="5"/>
  <c r="CP1017" i="1"/>
  <c r="O1017" i="1"/>
  <c r="BY711" i="1"/>
  <c r="AP725" i="1"/>
  <c r="CI725" i="1"/>
  <c r="I1256" i="5"/>
  <c r="CZ863" i="1"/>
  <c r="Y863" i="1"/>
  <c r="T1267" i="5"/>
  <c r="CY863" i="1"/>
  <c r="X863" i="1" s="1"/>
  <c r="K1331" i="5"/>
  <c r="K1439" i="5"/>
  <c r="E265" i="6"/>
  <c r="M263" i="7"/>
  <c r="F265" i="6"/>
  <c r="AH840" i="1"/>
  <c r="U869" i="1"/>
  <c r="CI1000" i="1"/>
  <c r="AX809" i="1"/>
  <c r="CG795" i="1"/>
  <c r="W647" i="1"/>
  <c r="AJ626" i="1"/>
  <c r="CG900" i="1"/>
  <c r="AX918" i="1"/>
  <c r="AI1000" i="1"/>
  <c r="V1021" i="1"/>
  <c r="V869" i="1"/>
  <c r="AI840" i="1"/>
  <c r="F153" i="1"/>
  <c r="V114" i="1"/>
  <c r="M20" i="7"/>
  <c r="F27" i="6" s="1"/>
  <c r="E27" i="6"/>
  <c r="W111" i="5"/>
  <c r="CY122" i="1"/>
  <c r="X122" i="1"/>
  <c r="R192" i="5"/>
  <c r="CZ122" i="1"/>
  <c r="Y122" i="1"/>
  <c r="T192" i="5" s="1"/>
  <c r="CY472" i="1"/>
  <c r="X472" i="1"/>
  <c r="R661" i="5"/>
  <c r="CZ472" i="1"/>
  <c r="Y472" i="1"/>
  <c r="T661" i="5" s="1"/>
  <c r="K114" i="5"/>
  <c r="AC83" i="1"/>
  <c r="X163" i="5"/>
  <c r="CZ128" i="1"/>
  <c r="Y128" i="1"/>
  <c r="T218" i="5" s="1"/>
  <c r="CY128" i="1"/>
  <c r="X128" i="1" s="1"/>
  <c r="R218" i="5" s="1"/>
  <c r="K219" i="5" s="1"/>
  <c r="W246" i="5"/>
  <c r="H250" i="5"/>
  <c r="P98" i="5"/>
  <c r="CP116" i="1"/>
  <c r="O116" i="1" s="1"/>
  <c r="K179" i="5"/>
  <c r="M28" i="7"/>
  <c r="F36" i="6" s="1"/>
  <c r="E36" i="6"/>
  <c r="M37" i="7"/>
  <c r="F59" i="6"/>
  <c r="E59" i="6"/>
  <c r="H50" i="6"/>
  <c r="CZ180" i="1"/>
  <c r="Y180" i="1"/>
  <c r="T295" i="5" s="1"/>
  <c r="CY180" i="1"/>
  <c r="X180" i="1"/>
  <c r="R295" i="5"/>
  <c r="GK219" i="1"/>
  <c r="K325" i="5"/>
  <c r="AE223" i="1"/>
  <c r="CY257" i="1"/>
  <c r="X257" i="1"/>
  <c r="R348" i="5"/>
  <c r="CZ257" i="1"/>
  <c r="Y257" i="1"/>
  <c r="T348" i="5" s="1"/>
  <c r="AA511" i="5"/>
  <c r="O511" i="5"/>
  <c r="H511" i="5"/>
  <c r="GK385" i="1"/>
  <c r="K544" i="5"/>
  <c r="CZ431" i="1"/>
  <c r="Y431" i="1"/>
  <c r="T625" i="5"/>
  <c r="CY431" i="1"/>
  <c r="X431" i="1" s="1"/>
  <c r="R625" i="5" s="1"/>
  <c r="M99" i="7"/>
  <c r="F105" i="6" s="1"/>
  <c r="E105" i="6"/>
  <c r="M104" i="7"/>
  <c r="F123" i="6"/>
  <c r="E123" i="6"/>
  <c r="K707" i="5"/>
  <c r="CP488" i="1"/>
  <c r="O488" i="1"/>
  <c r="CY531" i="1"/>
  <c r="X531" i="1"/>
  <c r="R749" i="5" s="1"/>
  <c r="K751" i="5" s="1"/>
  <c r="K750" i="5"/>
  <c r="CZ531" i="1"/>
  <c r="Y531" i="1"/>
  <c r="T749" i="5"/>
  <c r="K752" i="5" s="1"/>
  <c r="M134" i="7"/>
  <c r="F136" i="6"/>
  <c r="E136" i="6"/>
  <c r="E166" i="6"/>
  <c r="M156" i="7"/>
  <c r="F166" i="6" s="1"/>
  <c r="K915" i="5"/>
  <c r="CZ632" i="1"/>
  <c r="Y632" i="1"/>
  <c r="T914" i="5" s="1"/>
  <c r="K921" i="5" s="1"/>
  <c r="CY632" i="1"/>
  <c r="X632" i="1"/>
  <c r="R914" i="5"/>
  <c r="K985" i="5"/>
  <c r="K38" i="5"/>
  <c r="CP33" i="1"/>
  <c r="O33" i="1"/>
  <c r="K183" i="5"/>
  <c r="W188" i="5"/>
  <c r="W214" i="5"/>
  <c r="AA254" i="5"/>
  <c r="H254" i="5"/>
  <c r="O254" i="5"/>
  <c r="K281" i="5"/>
  <c r="CP176" i="1"/>
  <c r="O176" i="1" s="1"/>
  <c r="GN176" i="1" s="1"/>
  <c r="GK178" i="1"/>
  <c r="K292" i="5"/>
  <c r="CY221" i="1"/>
  <c r="X221" i="1"/>
  <c r="R334" i="5"/>
  <c r="CZ221" i="1"/>
  <c r="Y221" i="1"/>
  <c r="T334" i="5" s="1"/>
  <c r="P557" i="5"/>
  <c r="J557" i="5"/>
  <c r="W609" i="5"/>
  <c r="P747" i="5"/>
  <c r="J747" i="5"/>
  <c r="CY535" i="1"/>
  <c r="X535" i="1"/>
  <c r="R769" i="5"/>
  <c r="CZ535" i="1"/>
  <c r="Y535" i="1" s="1"/>
  <c r="T769" i="5" s="1"/>
  <c r="CY582" i="1"/>
  <c r="X582" i="1"/>
  <c r="R823" i="5"/>
  <c r="CZ582" i="1"/>
  <c r="Y582" i="1" s="1"/>
  <c r="T823" i="5" s="1"/>
  <c r="K906" i="5"/>
  <c r="CP630" i="1"/>
  <c r="O630" i="1"/>
  <c r="W1026" i="5"/>
  <c r="W1046" i="5"/>
  <c r="O1053" i="5"/>
  <c r="X1053" i="5"/>
  <c r="H1053" i="5"/>
  <c r="K1094" i="5"/>
  <c r="CP758" i="1"/>
  <c r="O758" i="1"/>
  <c r="AC764" i="1"/>
  <c r="CY81" i="1"/>
  <c r="X81" i="1"/>
  <c r="R138" i="5"/>
  <c r="CZ81" i="1"/>
  <c r="Y81" i="1"/>
  <c r="T138" i="5" s="1"/>
  <c r="O32" i="7"/>
  <c r="H29" i="6"/>
  <c r="G29" i="6"/>
  <c r="I298" i="5"/>
  <c r="K294" i="5"/>
  <c r="G66" i="6"/>
  <c r="O60" i="7"/>
  <c r="H66" i="6"/>
  <c r="G68" i="6" s="1"/>
  <c r="K429" i="5"/>
  <c r="K459" i="5"/>
  <c r="AC351" i="1"/>
  <c r="GK342" i="1"/>
  <c r="K479" i="5"/>
  <c r="GK343" i="1"/>
  <c r="K489" i="5"/>
  <c r="P519" i="5"/>
  <c r="J519" i="5"/>
  <c r="K571" i="5"/>
  <c r="AD435" i="1"/>
  <c r="H652" i="5"/>
  <c r="K699" i="5"/>
  <c r="CY492" i="1"/>
  <c r="X492" i="1"/>
  <c r="R721" i="5"/>
  <c r="CZ492" i="1"/>
  <c r="Y492" i="1" s="1"/>
  <c r="T721" i="5" s="1"/>
  <c r="K910" i="5"/>
  <c r="G165" i="6"/>
  <c r="O161" i="7"/>
  <c r="H165" i="6" s="1"/>
  <c r="CZ641" i="1"/>
  <c r="Y641" i="1"/>
  <c r="T962" i="5"/>
  <c r="CY641" i="1"/>
  <c r="X641" i="1" s="1"/>
  <c r="R962" i="5" s="1"/>
  <c r="E198" i="6"/>
  <c r="M181" i="7"/>
  <c r="F198" i="6"/>
  <c r="M183" i="7"/>
  <c r="F193" i="6" s="1"/>
  <c r="E193" i="6"/>
  <c r="K46" i="5"/>
  <c r="CZ34" i="1"/>
  <c r="Y34" i="1"/>
  <c r="T45" i="5" s="1"/>
  <c r="K50" i="5" s="1"/>
  <c r="CY34" i="1"/>
  <c r="X34" i="1"/>
  <c r="R45" i="5" s="1"/>
  <c r="K49" i="5" s="1"/>
  <c r="AC130" i="1"/>
  <c r="W304" i="5"/>
  <c r="CP184" i="1"/>
  <c r="O184" i="1"/>
  <c r="CY260" i="1"/>
  <c r="X260" i="1"/>
  <c r="R367" i="5"/>
  <c r="K368" i="5"/>
  <c r="CZ260" i="1"/>
  <c r="Y260" i="1"/>
  <c r="T367" i="5" s="1"/>
  <c r="CP266" i="1"/>
  <c r="O266" i="1"/>
  <c r="E78" i="6"/>
  <c r="M74" i="7"/>
  <c r="GK339" i="1"/>
  <c r="K448" i="5"/>
  <c r="AE351" i="1"/>
  <c r="GK340" i="1"/>
  <c r="K458" i="5"/>
  <c r="GK341" i="1"/>
  <c r="K469" i="5"/>
  <c r="K477" i="5"/>
  <c r="CZ342" i="1"/>
  <c r="Y342" i="1"/>
  <c r="T476" i="5"/>
  <c r="K481" i="5" s="1"/>
  <c r="CY342" i="1"/>
  <c r="X342" i="1" s="1"/>
  <c r="R476" i="5" s="1"/>
  <c r="K480" i="5" s="1"/>
  <c r="AA515" i="5"/>
  <c r="H515" i="5"/>
  <c r="O515" i="5"/>
  <c r="K630" i="5"/>
  <c r="AA667" i="5"/>
  <c r="H667" i="5"/>
  <c r="O667" i="5"/>
  <c r="CZ480" i="1"/>
  <c r="Y480" i="1"/>
  <c r="T685" i="5"/>
  <c r="K686" i="5"/>
  <c r="CY480" i="1"/>
  <c r="X480" i="1" s="1"/>
  <c r="I711" i="5"/>
  <c r="K708" i="5"/>
  <c r="E141" i="6"/>
  <c r="M129" i="7"/>
  <c r="F141" i="6" s="1"/>
  <c r="CP584" i="1"/>
  <c r="O584" i="1"/>
  <c r="GN584" i="1" s="1"/>
  <c r="K880" i="5"/>
  <c r="H240" i="6"/>
  <c r="CY32" i="1"/>
  <c r="X32" i="1"/>
  <c r="CZ32" i="1"/>
  <c r="Y32" i="1" s="1"/>
  <c r="K25" i="5"/>
  <c r="AA90" i="5"/>
  <c r="O90" i="5"/>
  <c r="H90" i="5"/>
  <c r="CG83" i="1"/>
  <c r="BZ75" i="1"/>
  <c r="CI83" i="1"/>
  <c r="AQ83" i="1"/>
  <c r="M18" i="7"/>
  <c r="F33" i="6" s="1"/>
  <c r="E33" i="6"/>
  <c r="K264" i="5"/>
  <c r="CP169" i="1"/>
  <c r="O169" i="1"/>
  <c r="O42" i="7"/>
  <c r="H49" i="6" s="1"/>
  <c r="G49" i="6"/>
  <c r="GK176" i="1"/>
  <c r="K280" i="5"/>
  <c r="M56" i="7"/>
  <c r="F46" i="6" s="1"/>
  <c r="E46" i="6"/>
  <c r="AH217" i="1"/>
  <c r="U223" i="1"/>
  <c r="O61" i="7"/>
  <c r="H67" i="6"/>
  <c r="G67" i="6"/>
  <c r="CP257" i="1"/>
  <c r="O257" i="1" s="1"/>
  <c r="K371" i="5"/>
  <c r="CP260" i="1"/>
  <c r="O260" i="1"/>
  <c r="CY341" i="1"/>
  <c r="X341" i="1"/>
  <c r="CZ341" i="1"/>
  <c r="Y341" i="1"/>
  <c r="T466" i="5"/>
  <c r="K471" i="5"/>
  <c r="K467" i="5"/>
  <c r="CY347" i="1"/>
  <c r="X347" i="1" s="1"/>
  <c r="R513" i="5" s="1"/>
  <c r="CZ347" i="1"/>
  <c r="Y347" i="1"/>
  <c r="T513" i="5" s="1"/>
  <c r="CY349" i="1"/>
  <c r="X349" i="1" s="1"/>
  <c r="R521" i="5" s="1"/>
  <c r="CZ349" i="1"/>
  <c r="Y349" i="1"/>
  <c r="T521" i="5" s="1"/>
  <c r="W621" i="5"/>
  <c r="I643" i="5"/>
  <c r="GK474" i="1"/>
  <c r="K672" i="5"/>
  <c r="CZ481" i="1"/>
  <c r="Y481" i="1" s="1"/>
  <c r="T690" i="5" s="1"/>
  <c r="CY481" i="1"/>
  <c r="X481" i="1"/>
  <c r="R690" i="5"/>
  <c r="O116" i="7"/>
  <c r="H119" i="6" s="1"/>
  <c r="G119" i="6"/>
  <c r="I724" i="5"/>
  <c r="CP492" i="1"/>
  <c r="O492" i="1"/>
  <c r="CZ533" i="1"/>
  <c r="Y533" i="1" s="1"/>
  <c r="T760" i="5" s="1"/>
  <c r="CY533" i="1"/>
  <c r="X533" i="1"/>
  <c r="R760" i="5"/>
  <c r="K772" i="5"/>
  <c r="CZ538" i="1"/>
  <c r="Y538" i="1"/>
  <c r="T782" i="5" s="1"/>
  <c r="CY538" i="1"/>
  <c r="X538" i="1"/>
  <c r="R782" i="5"/>
  <c r="E139" i="6"/>
  <c r="M141" i="7"/>
  <c r="F139" i="6" s="1"/>
  <c r="G156" i="6"/>
  <c r="O146" i="7"/>
  <c r="H156" i="6"/>
  <c r="CP583" i="1"/>
  <c r="O583" i="1"/>
  <c r="I909" i="5"/>
  <c r="GK632" i="1"/>
  <c r="K917" i="5"/>
  <c r="CY633" i="1"/>
  <c r="X633" i="1" s="1"/>
  <c r="CZ633" i="1"/>
  <c r="Y633" i="1"/>
  <c r="T919" i="5"/>
  <c r="I974" i="5"/>
  <c r="O978" i="5" s="1"/>
  <c r="GK644" i="1"/>
  <c r="K983" i="5"/>
  <c r="CY760" i="1"/>
  <c r="X760" i="1"/>
  <c r="R1107" i="5"/>
  <c r="K1109" i="5"/>
  <c r="P1112" i="5" s="1"/>
  <c r="CZ760" i="1"/>
  <c r="Y760" i="1"/>
  <c r="T1107" i="5" s="1"/>
  <c r="K1110" i="5" s="1"/>
  <c r="K1108" i="5"/>
  <c r="K1248" i="5"/>
  <c r="CP854" i="1"/>
  <c r="O854" i="1"/>
  <c r="K1252" i="5"/>
  <c r="GK862" i="1"/>
  <c r="K1265" i="5"/>
  <c r="O219" i="7"/>
  <c r="H222" i="6" s="1"/>
  <c r="G222" i="6"/>
  <c r="W1369" i="5"/>
  <c r="O1374" i="5"/>
  <c r="X1374" i="5"/>
  <c r="H1374" i="5"/>
  <c r="P79" i="5"/>
  <c r="P243" i="5"/>
  <c r="J243" i="5"/>
  <c r="K273" i="5"/>
  <c r="K326" i="5"/>
  <c r="CP219" i="1"/>
  <c r="O219" i="1" s="1"/>
  <c r="AC223" i="1"/>
  <c r="I363" i="5"/>
  <c r="X365" i="5" s="1"/>
  <c r="I416" i="5"/>
  <c r="CZ270" i="1"/>
  <c r="Y270" i="1"/>
  <c r="T422" i="5" s="1"/>
  <c r="CY270" i="1"/>
  <c r="X270" i="1"/>
  <c r="R422" i="5"/>
  <c r="K423" i="5"/>
  <c r="K535" i="5"/>
  <c r="CP384" i="1"/>
  <c r="O384" i="1"/>
  <c r="AC390" i="1"/>
  <c r="E104" i="6"/>
  <c r="M87" i="7"/>
  <c r="F104" i="6" s="1"/>
  <c r="P663" i="5"/>
  <c r="J663" i="5"/>
  <c r="I771" i="5"/>
  <c r="CP533" i="1"/>
  <c r="O533" i="1"/>
  <c r="GM533" i="1" s="1"/>
  <c r="K938" i="5"/>
  <c r="CP636" i="1"/>
  <c r="O636" i="1" s="1"/>
  <c r="AA1070" i="5"/>
  <c r="H1070" i="5"/>
  <c r="O1070" i="5"/>
  <c r="CZ759" i="1"/>
  <c r="Y759" i="1"/>
  <c r="T1101" i="5" s="1"/>
  <c r="CY759" i="1"/>
  <c r="X759" i="1"/>
  <c r="R1101" i="5"/>
  <c r="I1189" i="5"/>
  <c r="P1211" i="5"/>
  <c r="J1211" i="5"/>
  <c r="P1222" i="5"/>
  <c r="J1222" i="5"/>
  <c r="K1240" i="5"/>
  <c r="O200" i="7"/>
  <c r="H220" i="6"/>
  <c r="G220" i="6"/>
  <c r="K1266" i="5"/>
  <c r="CP862" i="1"/>
  <c r="O862" i="1"/>
  <c r="CY954" i="1"/>
  <c r="X954" i="1"/>
  <c r="R1380" i="5" s="1"/>
  <c r="CZ954" i="1"/>
  <c r="Y954" i="1"/>
  <c r="T1380" i="5"/>
  <c r="O246" i="7"/>
  <c r="H246" i="6"/>
  <c r="G246" i="6"/>
  <c r="GK1010" i="1"/>
  <c r="K1496" i="5"/>
  <c r="K1498" i="5"/>
  <c r="GK1014" i="1"/>
  <c r="K1519" i="5"/>
  <c r="GK1018" i="1"/>
  <c r="K1542" i="5"/>
  <c r="O158" i="7"/>
  <c r="H164" i="6"/>
  <c r="G164" i="6"/>
  <c r="W1229" i="5"/>
  <c r="GK904" i="1"/>
  <c r="K1304" i="5"/>
  <c r="CY912" i="1"/>
  <c r="X912" i="1"/>
  <c r="R1341" i="5" s="1"/>
  <c r="CZ912" i="1"/>
  <c r="Y912" i="1" s="1"/>
  <c r="T1341" i="5" s="1"/>
  <c r="M240" i="7"/>
  <c r="F250" i="6"/>
  <c r="E250" i="6"/>
  <c r="K1385" i="5"/>
  <c r="CY1003" i="1"/>
  <c r="X1003" i="1"/>
  <c r="R1454" i="5"/>
  <c r="CZ1003" i="1"/>
  <c r="Y1003" i="1" s="1"/>
  <c r="T1454" i="5" s="1"/>
  <c r="E258" i="6"/>
  <c r="M252" i="7"/>
  <c r="F258" i="6"/>
  <c r="AG75" i="1"/>
  <c r="T83" i="1"/>
  <c r="E158" i="6"/>
  <c r="M144" i="7"/>
  <c r="F158" i="6"/>
  <c r="M145" i="7"/>
  <c r="F157" i="6" s="1"/>
  <c r="E157" i="6"/>
  <c r="CP641" i="1"/>
  <c r="O641" i="1"/>
  <c r="W1139" i="5"/>
  <c r="X1143" i="5"/>
  <c r="O1143" i="5"/>
  <c r="H1143" i="5"/>
  <c r="E200" i="6"/>
  <c r="M192" i="7"/>
  <c r="F200" i="6" s="1"/>
  <c r="CP849" i="1"/>
  <c r="O849" i="1"/>
  <c r="I1270" i="5"/>
  <c r="O1273" i="5" s="1"/>
  <c r="AD918" i="1"/>
  <c r="G235" i="6"/>
  <c r="O223" i="7"/>
  <c r="H235" i="6"/>
  <c r="I1356" i="5"/>
  <c r="M242" i="7"/>
  <c r="F248" i="6"/>
  <c r="E248" i="6"/>
  <c r="M244" i="7"/>
  <c r="F247" i="6" s="1"/>
  <c r="E247" i="6"/>
  <c r="K1404" i="5"/>
  <c r="CY962" i="1"/>
  <c r="X962" i="1"/>
  <c r="R1403" i="5" s="1"/>
  <c r="K1405" i="5" s="1"/>
  <c r="CZ962" i="1"/>
  <c r="Y962" i="1"/>
  <c r="T1403" i="5" s="1"/>
  <c r="K1406" i="5" s="1"/>
  <c r="GK1012" i="1"/>
  <c r="K1508" i="5"/>
  <c r="M260" i="7"/>
  <c r="F264" i="6"/>
  <c r="E264" i="6"/>
  <c r="W1540" i="5"/>
  <c r="O1549" i="5"/>
  <c r="CP577" i="1"/>
  <c r="O577" i="1"/>
  <c r="I897" i="5"/>
  <c r="AA1082" i="5"/>
  <c r="O1082" i="5"/>
  <c r="H1082" i="5"/>
  <c r="W1129" i="5"/>
  <c r="X1136" i="5"/>
  <c r="I1175" i="5"/>
  <c r="O1177" i="5" s="1"/>
  <c r="CZ845" i="1"/>
  <c r="Y845" i="1" s="1"/>
  <c r="T1213" i="5" s="1"/>
  <c r="K1216" i="5" s="1"/>
  <c r="K1214" i="5"/>
  <c r="CY845" i="1"/>
  <c r="X845" i="1" s="1"/>
  <c r="E216" i="6"/>
  <c r="M211" i="7"/>
  <c r="F216" i="6"/>
  <c r="K1267" i="5"/>
  <c r="M228" i="7"/>
  <c r="F230" i="6" s="1"/>
  <c r="E230" i="6"/>
  <c r="CZ963" i="1"/>
  <c r="Y963" i="1" s="1"/>
  <c r="T1410" i="5" s="1"/>
  <c r="K1415" i="5" s="1"/>
  <c r="CY963" i="1"/>
  <c r="X963" i="1"/>
  <c r="R1410" i="5" s="1"/>
  <c r="K1414" i="5" s="1"/>
  <c r="J1418" i="5" s="1"/>
  <c r="K1411" i="5"/>
  <c r="CY1014" i="1"/>
  <c r="X1014" i="1"/>
  <c r="R1516" i="5"/>
  <c r="K1517" i="5"/>
  <c r="CZ1014" i="1"/>
  <c r="Y1014" i="1"/>
  <c r="T1516" i="5" s="1"/>
  <c r="I798" i="5"/>
  <c r="X801" i="5"/>
  <c r="W1091" i="5"/>
  <c r="W1168" i="5"/>
  <c r="M208" i="7"/>
  <c r="F214" i="6"/>
  <c r="E214" i="6"/>
  <c r="M238" i="7"/>
  <c r="F252" i="6" s="1"/>
  <c r="E252" i="6"/>
  <c r="K1450" i="5"/>
  <c r="CZ1002" i="1"/>
  <c r="Y1002" i="1"/>
  <c r="CY1002" i="1"/>
  <c r="X1002" i="1" s="1"/>
  <c r="W1245" i="5"/>
  <c r="M212" i="7"/>
  <c r="F211" i="6"/>
  <c r="E211" i="6"/>
  <c r="AO900" i="1"/>
  <c r="F922" i="1"/>
  <c r="I1428" i="5"/>
  <c r="K1474" i="5"/>
  <c r="CZ1006" i="1"/>
  <c r="Y1006" i="1"/>
  <c r="T1473" i="5" s="1"/>
  <c r="CY1006" i="1"/>
  <c r="X1006" i="1" s="1"/>
  <c r="K1497" i="5"/>
  <c r="CP1010" i="1"/>
  <c r="O1010" i="1" s="1"/>
  <c r="O263" i="7"/>
  <c r="H265" i="6" s="1"/>
  <c r="G265" i="6"/>
  <c r="BB1000" i="1"/>
  <c r="BB1050" i="1"/>
  <c r="F1034" i="1"/>
  <c r="AG795" i="1"/>
  <c r="T809" i="1"/>
  <c r="F830" i="1" s="1"/>
  <c r="CJ795" i="1"/>
  <c r="BA809" i="1"/>
  <c r="T254" i="1"/>
  <c r="F294" i="1"/>
  <c r="GK33" i="1"/>
  <c r="K37" i="5"/>
  <c r="AA136" i="5"/>
  <c r="O136" i="5"/>
  <c r="H136" i="5"/>
  <c r="M29" i="7"/>
  <c r="F35" i="6"/>
  <c r="E35" i="6"/>
  <c r="CZ126" i="1"/>
  <c r="Y126" i="1" s="1"/>
  <c r="T206" i="5" s="1"/>
  <c r="CY126" i="1"/>
  <c r="X126" i="1"/>
  <c r="R206" i="5" s="1"/>
  <c r="M40" i="7"/>
  <c r="F60" i="6" s="1"/>
  <c r="E60" i="6"/>
  <c r="GK77" i="1"/>
  <c r="K113" i="5"/>
  <c r="AE83" i="1"/>
  <c r="O28" i="7"/>
  <c r="H36" i="6" s="1"/>
  <c r="G36" i="6"/>
  <c r="W232" i="5"/>
  <c r="H237" i="5"/>
  <c r="W261" i="5"/>
  <c r="O37" i="7"/>
  <c r="H59" i="6" s="1"/>
  <c r="G59" i="6"/>
  <c r="K391" i="5"/>
  <c r="CP264" i="1"/>
  <c r="O264" i="1"/>
  <c r="O99" i="7"/>
  <c r="H105" i="6"/>
  <c r="G105" i="6"/>
  <c r="O104" i="7"/>
  <c r="H123" i="6"/>
  <c r="G123" i="6"/>
  <c r="CZ485" i="1"/>
  <c r="Y485" i="1" s="1"/>
  <c r="CY485" i="1"/>
  <c r="X485" i="1"/>
  <c r="R694" i="5"/>
  <c r="CY493" i="1"/>
  <c r="X493" i="1" s="1"/>
  <c r="R722" i="5" s="1"/>
  <c r="CZ493" i="1"/>
  <c r="Y493" i="1"/>
  <c r="T722" i="5"/>
  <c r="K781" i="5"/>
  <c r="E145" i="6"/>
  <c r="M136" i="7"/>
  <c r="F145" i="6" s="1"/>
  <c r="GK587" i="1"/>
  <c r="K837" i="5"/>
  <c r="W845" i="5"/>
  <c r="X849" i="5"/>
  <c r="O849" i="5"/>
  <c r="H849" i="5"/>
  <c r="O156" i="7"/>
  <c r="H166" i="6"/>
  <c r="G166" i="6"/>
  <c r="CZ637" i="1"/>
  <c r="Y637" i="1"/>
  <c r="T939" i="5" s="1"/>
  <c r="CY637" i="1"/>
  <c r="X637" i="1"/>
  <c r="R939" i="5"/>
  <c r="W981" i="5"/>
  <c r="W1015" i="5"/>
  <c r="X1023" i="5"/>
  <c r="H1023" i="5"/>
  <c r="O1023" i="5"/>
  <c r="CZ721" i="1"/>
  <c r="Y721" i="1" s="1"/>
  <c r="T1072" i="5" s="1"/>
  <c r="AH30" i="1"/>
  <c r="U44" i="1"/>
  <c r="E34" i="6"/>
  <c r="M30" i="7"/>
  <c r="F34" i="6"/>
  <c r="CY127" i="1"/>
  <c r="X127" i="1" s="1"/>
  <c r="R213" i="5" s="1"/>
  <c r="K214" i="5"/>
  <c r="CZ127" i="1"/>
  <c r="Y127" i="1"/>
  <c r="T213" i="5"/>
  <c r="G75" i="6"/>
  <c r="O68" i="7"/>
  <c r="H75" i="6" s="1"/>
  <c r="CY269" i="1"/>
  <c r="X269" i="1"/>
  <c r="R415" i="5"/>
  <c r="CZ269" i="1"/>
  <c r="Y269" i="1" s="1"/>
  <c r="T415" i="5" s="1"/>
  <c r="O500" i="5"/>
  <c r="X500" i="5"/>
  <c r="H500" i="5"/>
  <c r="CZ428" i="1"/>
  <c r="Y428" i="1" s="1"/>
  <c r="T608" i="5" s="1"/>
  <c r="CY428" i="1"/>
  <c r="X428" i="1"/>
  <c r="R608" i="5"/>
  <c r="K609" i="5"/>
  <c r="CZ484" i="1"/>
  <c r="Y484" i="1"/>
  <c r="T693" i="5" s="1"/>
  <c r="CY484" i="1"/>
  <c r="X484" i="1"/>
  <c r="R693" i="5"/>
  <c r="CP529" i="1"/>
  <c r="O529" i="1"/>
  <c r="AC544" i="1"/>
  <c r="CY587" i="1"/>
  <c r="X587" i="1"/>
  <c r="R834" i="5"/>
  <c r="K838" i="5" s="1"/>
  <c r="K835" i="5"/>
  <c r="CZ587" i="1"/>
  <c r="Y587" i="1"/>
  <c r="T834" i="5"/>
  <c r="K839" i="5" s="1"/>
  <c r="M160" i="7"/>
  <c r="F167" i="6" s="1"/>
  <c r="E167" i="6"/>
  <c r="K1046" i="5"/>
  <c r="CZ717" i="1"/>
  <c r="Y717" i="1"/>
  <c r="T1045" i="5" s="1"/>
  <c r="K1050" i="5" s="1"/>
  <c r="CY717" i="1"/>
  <c r="X717" i="1" s="1"/>
  <c r="R1045" i="5" s="1"/>
  <c r="K1049" i="5" s="1"/>
  <c r="GK34" i="1"/>
  <c r="K48" i="5"/>
  <c r="W128" i="5"/>
  <c r="X132" i="5"/>
  <c r="O132" i="5"/>
  <c r="H132" i="5"/>
  <c r="CP128" i="1"/>
  <c r="O128" i="1" s="1"/>
  <c r="W290" i="5"/>
  <c r="I312" i="5"/>
  <c r="K327" i="5"/>
  <c r="K414" i="5"/>
  <c r="CP268" i="1"/>
  <c r="O268" i="1"/>
  <c r="K533" i="5"/>
  <c r="AD390" i="1"/>
  <c r="CY388" i="1"/>
  <c r="X388" i="1"/>
  <c r="R559" i="5" s="1"/>
  <c r="CZ388" i="1"/>
  <c r="Y388" i="1" s="1"/>
  <c r="T559" i="5" s="1"/>
  <c r="CY478" i="1"/>
  <c r="X478" i="1" s="1"/>
  <c r="CZ478" i="1"/>
  <c r="Y478" i="1" s="1"/>
  <c r="T677" i="5" s="1"/>
  <c r="O117" i="7"/>
  <c r="H122" i="6" s="1"/>
  <c r="G122" i="6"/>
  <c r="GK488" i="1"/>
  <c r="K706" i="5"/>
  <c r="GK491" i="1"/>
  <c r="K719" i="5"/>
  <c r="CY530" i="1"/>
  <c r="X530" i="1"/>
  <c r="R743" i="5" s="1"/>
  <c r="CZ530" i="1"/>
  <c r="Y530" i="1" s="1"/>
  <c r="T743" i="5" s="1"/>
  <c r="CY580" i="1"/>
  <c r="X580" i="1" s="1"/>
  <c r="CZ580" i="1"/>
  <c r="Y580" i="1" s="1"/>
  <c r="T821" i="5" s="1"/>
  <c r="K928" i="5"/>
  <c r="M163" i="7"/>
  <c r="F169" i="6" s="1"/>
  <c r="E169" i="6"/>
  <c r="GK640" i="1"/>
  <c r="K960" i="5"/>
  <c r="W1062" i="5"/>
  <c r="X1066" i="5"/>
  <c r="O1066" i="5"/>
  <c r="H1066" i="5"/>
  <c r="G198" i="6"/>
  <c r="O181" i="7"/>
  <c r="H198" i="6"/>
  <c r="O183" i="7"/>
  <c r="H193" i="6" s="1"/>
  <c r="G193" i="6"/>
  <c r="CY33" i="1"/>
  <c r="X33" i="1"/>
  <c r="R34" i="5" s="1"/>
  <c r="K39" i="5" s="1"/>
  <c r="K35" i="5"/>
  <c r="CZ33" i="1"/>
  <c r="Y33" i="1" s="1"/>
  <c r="T34" i="5" s="1"/>
  <c r="K40" i="5" s="1"/>
  <c r="CP269" i="1"/>
  <c r="O269" i="1"/>
  <c r="GN269" i="1" s="1"/>
  <c r="CY387" i="1"/>
  <c r="X387" i="1"/>
  <c r="R555" i="5" s="1"/>
  <c r="CZ387" i="1"/>
  <c r="Y387" i="1"/>
  <c r="T555" i="5"/>
  <c r="AD495" i="1"/>
  <c r="W704" i="5"/>
  <c r="G141" i="6"/>
  <c r="O129" i="7"/>
  <c r="H141" i="6" s="1"/>
  <c r="W810" i="5"/>
  <c r="O815" i="5"/>
  <c r="X815" i="5"/>
  <c r="K865" i="5"/>
  <c r="CP590" i="1"/>
  <c r="O590" i="1"/>
  <c r="CY629" i="1"/>
  <c r="X629" i="1"/>
  <c r="R895" i="5" s="1"/>
  <c r="CZ629" i="1"/>
  <c r="Y629" i="1" s="1"/>
  <c r="T895" i="5" s="1"/>
  <c r="K897" i="5" s="1"/>
  <c r="H146" i="6"/>
  <c r="GK118" i="1"/>
  <c r="K168" i="5"/>
  <c r="K200" i="5"/>
  <c r="CZ123" i="1"/>
  <c r="Y123" i="1" s="1"/>
  <c r="T199" i="5" s="1"/>
  <c r="R199" i="5"/>
  <c r="K207" i="5" s="1"/>
  <c r="M42" i="7"/>
  <c r="F49" i="6" s="1"/>
  <c r="E49" i="6"/>
  <c r="K334" i="5"/>
  <c r="J335" i="5" s="1"/>
  <c r="CP221" i="1"/>
  <c r="O221" i="1" s="1"/>
  <c r="GN221" i="1" s="1"/>
  <c r="CY263" i="1"/>
  <c r="X263" i="1" s="1"/>
  <c r="R381" i="5" s="1"/>
  <c r="CZ263" i="1"/>
  <c r="Y263" i="1" s="1"/>
  <c r="GK268" i="1"/>
  <c r="K413" i="5"/>
  <c r="W446" i="5"/>
  <c r="O453" i="5"/>
  <c r="X453" i="5"/>
  <c r="CZ430" i="1"/>
  <c r="Y430" i="1" s="1"/>
  <c r="T620" i="5" s="1"/>
  <c r="CY430" i="1"/>
  <c r="X430" i="1" s="1"/>
  <c r="K621" i="5"/>
  <c r="W641" i="5"/>
  <c r="O108" i="7"/>
  <c r="H130" i="6" s="1"/>
  <c r="G130" i="6"/>
  <c r="CP485" i="1"/>
  <c r="O485" i="1"/>
  <c r="W717" i="5"/>
  <c r="X727" i="5"/>
  <c r="F499" i="1"/>
  <c r="AO466" i="1"/>
  <c r="I772" i="5"/>
  <c r="O774" i="5"/>
  <c r="GK540" i="1"/>
  <c r="K793" i="5"/>
  <c r="CP541" i="1"/>
  <c r="O541" i="1" s="1"/>
  <c r="E156" i="6"/>
  <c r="M146" i="7"/>
  <c r="F156" i="6"/>
  <c r="I908" i="5"/>
  <c r="I963" i="5"/>
  <c r="W970" i="5"/>
  <c r="GK799" i="1"/>
  <c r="K1148" i="5"/>
  <c r="CY805" i="1"/>
  <c r="X805" i="1" s="1"/>
  <c r="R1184" i="5" s="1"/>
  <c r="CZ805" i="1"/>
  <c r="Y805" i="1" s="1"/>
  <c r="K1232" i="5"/>
  <c r="CP848" i="1"/>
  <c r="O848" i="1"/>
  <c r="K1280" i="5"/>
  <c r="AA1317" i="5"/>
  <c r="O1317" i="5"/>
  <c r="H1317" i="5"/>
  <c r="GK910" i="1"/>
  <c r="K1338" i="5"/>
  <c r="CY911" i="1"/>
  <c r="X911" i="1"/>
  <c r="R1340" i="5" s="1"/>
  <c r="K1343" i="5" s="1"/>
  <c r="CZ911" i="1"/>
  <c r="Y911" i="1" s="1"/>
  <c r="T1340" i="5" s="1"/>
  <c r="CY951" i="1"/>
  <c r="X951" i="1" s="1"/>
  <c r="CZ951" i="1"/>
  <c r="Y951" i="1"/>
  <c r="K1369" i="5"/>
  <c r="AF969" i="1"/>
  <c r="GK953" i="1"/>
  <c r="K1379" i="5"/>
  <c r="F43" i="6"/>
  <c r="H262" i="6"/>
  <c r="CP81" i="1"/>
  <c r="O81" i="1"/>
  <c r="AD186" i="1"/>
  <c r="X243" i="5"/>
  <c r="CP168" i="1"/>
  <c r="O168" i="1"/>
  <c r="CY174" i="1"/>
  <c r="X174" i="1" s="1"/>
  <c r="CZ174" i="1"/>
  <c r="Y174" i="1" s="1"/>
  <c r="T269" i="5" s="1"/>
  <c r="K293" i="5"/>
  <c r="CP178" i="1"/>
  <c r="O178" i="1" s="1"/>
  <c r="I349" i="5"/>
  <c r="I417" i="5"/>
  <c r="W456" i="5"/>
  <c r="O464" i="5"/>
  <c r="H464" i="5"/>
  <c r="G104" i="6"/>
  <c r="O87" i="7"/>
  <c r="H104" i="6" s="1"/>
  <c r="K616" i="5"/>
  <c r="CY432" i="1"/>
  <c r="X432" i="1" s="1"/>
  <c r="CZ432" i="1"/>
  <c r="Y432" i="1" s="1"/>
  <c r="T626" i="5" s="1"/>
  <c r="CY471" i="1"/>
  <c r="X471" i="1"/>
  <c r="R654" i="5" s="1"/>
  <c r="K656" i="5" s="1"/>
  <c r="K655" i="5"/>
  <c r="CZ471" i="1"/>
  <c r="Y471" i="1"/>
  <c r="T654" i="5" s="1"/>
  <c r="K657" i="5" s="1"/>
  <c r="P659" i="5" s="1"/>
  <c r="CY482" i="1"/>
  <c r="X482" i="1"/>
  <c r="R691" i="5"/>
  <c r="CZ482" i="1"/>
  <c r="Y482" i="1" s="1"/>
  <c r="T691" i="5" s="1"/>
  <c r="GK528" i="1"/>
  <c r="K765" i="5"/>
  <c r="CY534" i="1"/>
  <c r="X534" i="1" s="1"/>
  <c r="R764" i="5" s="1"/>
  <c r="CZ534" i="1"/>
  <c r="Y534" i="1"/>
  <c r="T764" i="5"/>
  <c r="K771" i="5" s="1"/>
  <c r="K976" i="5"/>
  <c r="BY795" i="1"/>
  <c r="AP809" i="1"/>
  <c r="CI809" i="1"/>
  <c r="GN845" i="1"/>
  <c r="CP851" i="1"/>
  <c r="O851" i="1" s="1"/>
  <c r="CY916" i="1"/>
  <c r="X916" i="1" s="1"/>
  <c r="R1355" i="5" s="1"/>
  <c r="CZ916" i="1"/>
  <c r="Y916" i="1"/>
  <c r="T1355" i="5" s="1"/>
  <c r="K1425" i="5"/>
  <c r="E164" i="6"/>
  <c r="M158" i="7"/>
  <c r="F164" i="6"/>
  <c r="CZ846" i="1"/>
  <c r="Y846" i="1" s="1"/>
  <c r="T1220" i="5" s="1"/>
  <c r="CY846" i="1"/>
  <c r="X846" i="1"/>
  <c r="R1220" i="5"/>
  <c r="CY848" i="1"/>
  <c r="X848" i="1" s="1"/>
  <c r="R1228" i="5" s="1"/>
  <c r="CZ848" i="1"/>
  <c r="Y848" i="1"/>
  <c r="T1228" i="5"/>
  <c r="K1229" i="5"/>
  <c r="CZ857" i="1"/>
  <c r="Y857" i="1"/>
  <c r="T1251" i="5" s="1"/>
  <c r="CY857" i="1"/>
  <c r="X857" i="1"/>
  <c r="R1251" i="5"/>
  <c r="CY864" i="1"/>
  <c r="X864" i="1"/>
  <c r="R1268" i="5" s="1"/>
  <c r="CZ864" i="1"/>
  <c r="Y864" i="1"/>
  <c r="T1268" i="5" s="1"/>
  <c r="W1324" i="5"/>
  <c r="K1358" i="5"/>
  <c r="K1382" i="5"/>
  <c r="GN956" i="1"/>
  <c r="CY967" i="1"/>
  <c r="X967" i="1" s="1"/>
  <c r="R1436" i="5" s="1"/>
  <c r="CZ967" i="1"/>
  <c r="Y967" i="1"/>
  <c r="T1436" i="5"/>
  <c r="O252" i="7"/>
  <c r="H258" i="6" s="1"/>
  <c r="G258" i="6"/>
  <c r="G158" i="6"/>
  <c r="O144" i="7"/>
  <c r="H158" i="6"/>
  <c r="O145" i="7"/>
  <c r="H157" i="6" s="1"/>
  <c r="AT647" i="1"/>
  <c r="CC626" i="1"/>
  <c r="CZ635" i="1"/>
  <c r="Y635" i="1" s="1"/>
  <c r="CY635" i="1"/>
  <c r="X635" i="1" s="1"/>
  <c r="R928" i="5" s="1"/>
  <c r="K1006" i="5"/>
  <c r="AD725" i="1"/>
  <c r="AD711" i="1" s="1"/>
  <c r="K1130" i="5"/>
  <c r="AD809" i="1"/>
  <c r="CZ798" i="1"/>
  <c r="Y798" i="1"/>
  <c r="T1138" i="5"/>
  <c r="K1141" i="5" s="1"/>
  <c r="K1139" i="5"/>
  <c r="P1143" i="5" s="1"/>
  <c r="CY798" i="1"/>
  <c r="X798" i="1"/>
  <c r="R1138" i="5" s="1"/>
  <c r="K1140" i="5" s="1"/>
  <c r="O192" i="7"/>
  <c r="H200" i="6"/>
  <c r="G200" i="6"/>
  <c r="AA1226" i="5"/>
  <c r="O1226" i="5"/>
  <c r="H1226" i="5"/>
  <c r="W1263" i="5"/>
  <c r="H1273" i="5"/>
  <c r="GK865" i="1"/>
  <c r="K1278" i="5"/>
  <c r="CZ867" i="1"/>
  <c r="Y867" i="1"/>
  <c r="T1281" i="5"/>
  <c r="CY867" i="1"/>
  <c r="X867" i="1" s="1"/>
  <c r="R1281" i="5" s="1"/>
  <c r="AA1321" i="5"/>
  <c r="O1321" i="5"/>
  <c r="H1321" i="5"/>
  <c r="K1328" i="5"/>
  <c r="I1357" i="5"/>
  <c r="E253" i="6"/>
  <c r="M241" i="7"/>
  <c r="F253" i="6"/>
  <c r="O242" i="7"/>
  <c r="H248" i="6" s="1"/>
  <c r="G248" i="6"/>
  <c r="O244" i="7"/>
  <c r="H247" i="6" s="1"/>
  <c r="G247" i="6"/>
  <c r="E261" i="6"/>
  <c r="M254" i="7"/>
  <c r="F261" i="6" s="1"/>
  <c r="W1494" i="5"/>
  <c r="CY1018" i="1"/>
  <c r="X1018" i="1" s="1"/>
  <c r="R1539" i="5" s="1"/>
  <c r="K1545" i="5" s="1"/>
  <c r="K1540" i="5"/>
  <c r="CZ1018" i="1"/>
  <c r="Y1018" i="1"/>
  <c r="T1539" i="5" s="1"/>
  <c r="K1546" i="5" s="1"/>
  <c r="BC1000" i="1"/>
  <c r="F1037" i="1"/>
  <c r="BC1050" i="1"/>
  <c r="BY575" i="1"/>
  <c r="AP595" i="1"/>
  <c r="CI595" i="1"/>
  <c r="W891" i="5"/>
  <c r="CY797" i="1"/>
  <c r="X797" i="1" s="1"/>
  <c r="K1129" i="5"/>
  <c r="CZ797" i="1"/>
  <c r="Y797" i="1"/>
  <c r="AF809" i="1"/>
  <c r="M191" i="7"/>
  <c r="F201" i="6" s="1"/>
  <c r="E201" i="6"/>
  <c r="CP846" i="1"/>
  <c r="O846" i="1"/>
  <c r="I1258" i="5"/>
  <c r="H1260" i="5" s="1"/>
  <c r="M206" i="7"/>
  <c r="F210" i="6" s="1"/>
  <c r="E210" i="6"/>
  <c r="K1254" i="5"/>
  <c r="G230" i="6"/>
  <c r="O228" i="7"/>
  <c r="H230" i="6" s="1"/>
  <c r="CZ952" i="1"/>
  <c r="Y952" i="1" s="1"/>
  <c r="CY952" i="1"/>
  <c r="X952" i="1"/>
  <c r="R1370" i="5"/>
  <c r="W1394" i="5"/>
  <c r="H1401" i="5"/>
  <c r="CY1005" i="1"/>
  <c r="X1005" i="1" s="1"/>
  <c r="CZ1005" i="1"/>
  <c r="Y1005" i="1" s="1"/>
  <c r="T1466" i="5" s="1"/>
  <c r="K1468" i="5" s="1"/>
  <c r="W1506" i="5"/>
  <c r="H1514" i="5"/>
  <c r="X1514" i="5"/>
  <c r="W791" i="5"/>
  <c r="I878" i="5"/>
  <c r="CP717" i="1"/>
  <c r="O717" i="1"/>
  <c r="CY758" i="1"/>
  <c r="X758" i="1"/>
  <c r="K1091" i="5"/>
  <c r="CZ758" i="1"/>
  <c r="Y758" i="1" s="1"/>
  <c r="AF764" i="1"/>
  <c r="K1146" i="5"/>
  <c r="CZ799" i="1"/>
  <c r="Y799" i="1"/>
  <c r="T1145" i="5"/>
  <c r="K1150" i="5" s="1"/>
  <c r="CY799" i="1"/>
  <c r="X799" i="1"/>
  <c r="R1145" i="5" s="1"/>
  <c r="K1149" i="5" s="1"/>
  <c r="CY802" i="1"/>
  <c r="X802" i="1"/>
  <c r="R1167" i="5"/>
  <c r="K1173" i="5" s="1"/>
  <c r="K1168" i="5"/>
  <c r="CZ802" i="1"/>
  <c r="Y802" i="1" s="1"/>
  <c r="T1167" i="5" s="1"/>
  <c r="K1183" i="5"/>
  <c r="CP804" i="1"/>
  <c r="O804" i="1" s="1"/>
  <c r="CY851" i="1"/>
  <c r="X851" i="1" s="1"/>
  <c r="R1235" i="5" s="1"/>
  <c r="CZ851" i="1"/>
  <c r="Y851" i="1"/>
  <c r="O208" i="7"/>
  <c r="H214" i="6" s="1"/>
  <c r="G214" i="6"/>
  <c r="M210" i="7"/>
  <c r="F213" i="6"/>
  <c r="E213" i="6"/>
  <c r="I1298" i="5"/>
  <c r="X1300" i="5" s="1"/>
  <c r="CZ903" i="1"/>
  <c r="Y903" i="1"/>
  <c r="T1296" i="5" s="1"/>
  <c r="CY903" i="1"/>
  <c r="X903" i="1"/>
  <c r="R1296" i="5" s="1"/>
  <c r="CY909" i="1"/>
  <c r="X909" i="1"/>
  <c r="GN909" i="1" s="1"/>
  <c r="CZ909" i="1"/>
  <c r="Y909" i="1"/>
  <c r="T1328" i="5" s="1"/>
  <c r="O238" i="7"/>
  <c r="H252" i="6"/>
  <c r="G252" i="6"/>
  <c r="O255" i="7"/>
  <c r="H259" i="6"/>
  <c r="G259" i="6"/>
  <c r="CY1013" i="1"/>
  <c r="X1013" i="1"/>
  <c r="CZ1013" i="1"/>
  <c r="Y1013" i="1"/>
  <c r="T1509" i="5" s="1"/>
  <c r="K1543" i="5"/>
  <c r="CP1018" i="1"/>
  <c r="O1018" i="1"/>
  <c r="E218" i="6"/>
  <c r="M201" i="7"/>
  <c r="F218" i="6" s="1"/>
  <c r="K1245" i="5"/>
  <c r="CZ854" i="1"/>
  <c r="Y854" i="1"/>
  <c r="T1244" i="5" s="1"/>
  <c r="CY854" i="1"/>
  <c r="X854" i="1" s="1"/>
  <c r="O212" i="7"/>
  <c r="H211" i="6" s="1"/>
  <c r="G211" i="6"/>
  <c r="CY957" i="1"/>
  <c r="X957" i="1"/>
  <c r="R1383" i="5" s="1"/>
  <c r="CZ957" i="1"/>
  <c r="Y957" i="1"/>
  <c r="CY960" i="1"/>
  <c r="X960" i="1"/>
  <c r="R1386" i="5" s="1"/>
  <c r="CZ960" i="1"/>
  <c r="Y960" i="1"/>
  <c r="T1386" i="5"/>
  <c r="I1534" i="5"/>
  <c r="CP1019" i="1"/>
  <c r="O1019" i="1"/>
  <c r="AI626" i="1"/>
  <c r="V647" i="1"/>
  <c r="V626" i="1" s="1"/>
  <c r="F819" i="1"/>
  <c r="AQ795" i="1"/>
  <c r="BA869" i="1"/>
  <c r="CJ840" i="1"/>
  <c r="AQ900" i="1"/>
  <c r="F928" i="1"/>
  <c r="CY35" i="1"/>
  <c r="X35" i="1"/>
  <c r="R55" i="5"/>
  <c r="K59" i="5"/>
  <c r="K56" i="5"/>
  <c r="CZ35" i="1"/>
  <c r="Y35" i="1" s="1"/>
  <c r="T55" i="5" s="1"/>
  <c r="K60" i="5" s="1"/>
  <c r="CZ117" i="1"/>
  <c r="Y117" i="1" s="1"/>
  <c r="T158" i="5" s="1"/>
  <c r="K161" i="5" s="1"/>
  <c r="K159" i="5"/>
  <c r="CY117" i="1"/>
  <c r="X117" i="1" s="1"/>
  <c r="GK127" i="1"/>
  <c r="K216" i="5"/>
  <c r="K246" i="5"/>
  <c r="CY166" i="1"/>
  <c r="X166" i="1" s="1"/>
  <c r="R245" i="5" s="1"/>
  <c r="K247" i="5" s="1"/>
  <c r="CZ166" i="1"/>
  <c r="Y166" i="1"/>
  <c r="T245" i="5" s="1"/>
  <c r="K248" i="5" s="1"/>
  <c r="P250" i="5" s="1"/>
  <c r="W66" i="5"/>
  <c r="W82" i="5"/>
  <c r="O29" i="7"/>
  <c r="H35" i="6" s="1"/>
  <c r="X156" i="5"/>
  <c r="W149" i="5"/>
  <c r="W176" i="5"/>
  <c r="CP166" i="1"/>
  <c r="O166" i="1"/>
  <c r="G60" i="6"/>
  <c r="AA94" i="5"/>
  <c r="H94" i="5"/>
  <c r="O94" i="5"/>
  <c r="GN124" i="1"/>
  <c r="CY165" i="1"/>
  <c r="X165" i="1" s="1"/>
  <c r="R239" i="5" s="1"/>
  <c r="CZ165" i="1"/>
  <c r="Y165" i="1"/>
  <c r="T239" i="5"/>
  <c r="K265" i="5"/>
  <c r="CY184" i="1"/>
  <c r="X184" i="1"/>
  <c r="R309" i="5" s="1"/>
  <c r="CZ184" i="1"/>
  <c r="Y184" i="1"/>
  <c r="K324" i="5"/>
  <c r="AD223" i="1"/>
  <c r="H365" i="5"/>
  <c r="E73" i="6"/>
  <c r="M69" i="7"/>
  <c r="F73" i="6" s="1"/>
  <c r="GM344" i="1"/>
  <c r="GN344" i="1"/>
  <c r="P511" i="5"/>
  <c r="J511" i="5"/>
  <c r="P546" i="5"/>
  <c r="E106" i="6"/>
  <c r="M98" i="7"/>
  <c r="F106" i="6" s="1"/>
  <c r="K627" i="5"/>
  <c r="K674" i="5"/>
  <c r="CZ477" i="1"/>
  <c r="Y477" i="1" s="1"/>
  <c r="T676" i="5"/>
  <c r="CY477" i="1"/>
  <c r="X477" i="1"/>
  <c r="R676" i="5"/>
  <c r="W777" i="5"/>
  <c r="H788" i="5"/>
  <c r="O136" i="7"/>
  <c r="H145" i="6" s="1"/>
  <c r="G145" i="6"/>
  <c r="K845" i="5"/>
  <c r="CY588" i="1"/>
  <c r="X588" i="1" s="1"/>
  <c r="R844" i="5" s="1"/>
  <c r="K846" i="5" s="1"/>
  <c r="CZ588" i="1"/>
  <c r="Y588" i="1"/>
  <c r="GN588" i="1" s="1"/>
  <c r="T844" i="5"/>
  <c r="K847" i="5" s="1"/>
  <c r="M153" i="7"/>
  <c r="F151" i="6" s="1"/>
  <c r="E151" i="6"/>
  <c r="K895" i="5"/>
  <c r="GK636" i="1"/>
  <c r="K937" i="5"/>
  <c r="K981" i="5"/>
  <c r="CY644" i="1"/>
  <c r="X644" i="1"/>
  <c r="R980" i="5"/>
  <c r="K986" i="5" s="1"/>
  <c r="CZ644" i="1"/>
  <c r="Y644" i="1" s="1"/>
  <c r="T980" i="5" s="1"/>
  <c r="CY714" i="1"/>
  <c r="X714" i="1" s="1"/>
  <c r="R1014" i="5" s="1"/>
  <c r="K1019" i="5" s="1"/>
  <c r="K1015" i="5"/>
  <c r="CZ714" i="1"/>
  <c r="Y714" i="1"/>
  <c r="T1014" i="5" s="1"/>
  <c r="K1020" i="5" s="1"/>
  <c r="GN34" i="1"/>
  <c r="K188" i="5"/>
  <c r="CZ121" i="1"/>
  <c r="Y121" i="1"/>
  <c r="T187" i="5"/>
  <c r="K194" i="5" s="1"/>
  <c r="CY121" i="1"/>
  <c r="X121" i="1" s="1"/>
  <c r="R187" i="5" s="1"/>
  <c r="K193" i="5"/>
  <c r="O30" i="7"/>
  <c r="H34" i="6" s="1"/>
  <c r="G34" i="6"/>
  <c r="P254" i="5"/>
  <c r="J254" i="5"/>
  <c r="E75" i="6"/>
  <c r="M68" i="7"/>
  <c r="F75" i="6" s="1"/>
  <c r="W400" i="5"/>
  <c r="O408" i="5"/>
  <c r="CY385" i="1"/>
  <c r="X385" i="1" s="1"/>
  <c r="R542" i="5"/>
  <c r="CZ385" i="1"/>
  <c r="Y385" i="1"/>
  <c r="T542" i="5"/>
  <c r="I604" i="5"/>
  <c r="CP474" i="1"/>
  <c r="O474" i="1" s="1"/>
  <c r="K794" i="5"/>
  <c r="CP540" i="1"/>
  <c r="O540" i="1"/>
  <c r="O160" i="7"/>
  <c r="H167" i="6" s="1"/>
  <c r="G167" i="6"/>
  <c r="W947" i="5"/>
  <c r="CZ639" i="1"/>
  <c r="Y639" i="1"/>
  <c r="T950" i="5" s="1"/>
  <c r="CY639" i="1"/>
  <c r="X639" i="1" s="1"/>
  <c r="R950" i="5" s="1"/>
  <c r="P1078" i="5"/>
  <c r="J1078" i="5"/>
  <c r="GK35" i="1"/>
  <c r="K58" i="5"/>
  <c r="F134" i="1"/>
  <c r="AO114" i="1"/>
  <c r="CZ167" i="1"/>
  <c r="Y167" i="1" s="1"/>
  <c r="CY167" i="1"/>
  <c r="X167" i="1" s="1"/>
  <c r="R252" i="5" s="1"/>
  <c r="CY170" i="1"/>
  <c r="X170" i="1"/>
  <c r="R265" i="5" s="1"/>
  <c r="CZ170" i="1"/>
  <c r="Y170" i="1" s="1"/>
  <c r="T265" i="5" s="1"/>
  <c r="M41" i="7"/>
  <c r="F58" i="6" s="1"/>
  <c r="E58" i="6"/>
  <c r="K290" i="5"/>
  <c r="CY178" i="1"/>
  <c r="X178" i="1" s="1"/>
  <c r="R289" i="5" s="1"/>
  <c r="CZ178" i="1"/>
  <c r="Y178" i="1" s="1"/>
  <c r="T289" i="5"/>
  <c r="K298" i="5" s="1"/>
  <c r="I395" i="5"/>
  <c r="GK470" i="1"/>
  <c r="K650" i="5"/>
  <c r="M106" i="7"/>
  <c r="F126" i="6"/>
  <c r="E126" i="6"/>
  <c r="GK480" i="1"/>
  <c r="K688" i="5"/>
  <c r="O114" i="7"/>
  <c r="H120" i="6" s="1"/>
  <c r="G120" i="6"/>
  <c r="E122" i="6"/>
  <c r="M117" i="7"/>
  <c r="F122" i="6" s="1"/>
  <c r="K768" i="5"/>
  <c r="CP534" i="1"/>
  <c r="O534" i="1" s="1"/>
  <c r="GN534" i="1" s="1"/>
  <c r="AD595" i="1"/>
  <c r="E153" i="6"/>
  <c r="M150" i="7"/>
  <c r="F153" i="6" s="1"/>
  <c r="GK630" i="1"/>
  <c r="GN630" i="1" s="1"/>
  <c r="K905" i="5"/>
  <c r="I941" i="5"/>
  <c r="G169" i="6"/>
  <c r="O163" i="7"/>
  <c r="H169" i="6"/>
  <c r="K965" i="5"/>
  <c r="CZ719" i="1"/>
  <c r="Y719" i="1" s="1"/>
  <c r="T1061" i="5" s="1"/>
  <c r="K1064" i="5" s="1"/>
  <c r="K1062" i="5"/>
  <c r="CY719" i="1"/>
  <c r="X719" i="1"/>
  <c r="R1061" i="5"/>
  <c r="K1063" i="5" s="1"/>
  <c r="O1105" i="5"/>
  <c r="K1160" i="5"/>
  <c r="GM801" i="1"/>
  <c r="GN801" i="1"/>
  <c r="CZ806" i="1"/>
  <c r="Y806" i="1"/>
  <c r="T1185" i="5" s="1"/>
  <c r="CY806" i="1"/>
  <c r="X806" i="1"/>
  <c r="R1185" i="5" s="1"/>
  <c r="CP36" i="1"/>
  <c r="O36" i="1"/>
  <c r="GN36" i="1" s="1"/>
  <c r="K191" i="5"/>
  <c r="O50" i="7"/>
  <c r="H56" i="6"/>
  <c r="G56" i="6"/>
  <c r="K304" i="5"/>
  <c r="CY182" i="1"/>
  <c r="X182" i="1"/>
  <c r="R303" i="5" s="1"/>
  <c r="CZ182" i="1"/>
  <c r="Y182" i="1"/>
  <c r="T303" i="5"/>
  <c r="K359" i="5"/>
  <c r="CP258" i="1"/>
  <c r="O258" i="1" s="1"/>
  <c r="I394" i="5"/>
  <c r="K447" i="5"/>
  <c r="AD351" i="1"/>
  <c r="I603" i="5"/>
  <c r="GK468" i="1"/>
  <c r="AE495" i="1"/>
  <c r="P667" i="5"/>
  <c r="J667" i="5"/>
  <c r="M113" i="7"/>
  <c r="F118" i="6"/>
  <c r="E118" i="6"/>
  <c r="K704" i="5"/>
  <c r="CY488" i="1"/>
  <c r="X488" i="1"/>
  <c r="R703" i="5" s="1"/>
  <c r="CZ488" i="1"/>
  <c r="Y488" i="1"/>
  <c r="T703" i="5" s="1"/>
  <c r="K711" i="5" s="1"/>
  <c r="CY529" i="1"/>
  <c r="X529" i="1"/>
  <c r="R737" i="5" s="1"/>
  <c r="CZ529" i="1"/>
  <c r="Y529" i="1"/>
  <c r="CP535" i="1"/>
  <c r="O535" i="1"/>
  <c r="K786" i="5"/>
  <c r="I828" i="5"/>
  <c r="CY581" i="1"/>
  <c r="X581" i="1" s="1"/>
  <c r="CZ581" i="1"/>
  <c r="Y581" i="1" s="1"/>
  <c r="T822" i="5" s="1"/>
  <c r="O149" i="7"/>
  <c r="H155" i="6"/>
  <c r="G155" i="6"/>
  <c r="I880" i="5"/>
  <c r="O882" i="5" s="1"/>
  <c r="AE647" i="1"/>
  <c r="F146" i="6"/>
  <c r="U130" i="1"/>
  <c r="AH114" i="1"/>
  <c r="CP120" i="1"/>
  <c r="O120" i="1" s="1"/>
  <c r="CP175" i="1"/>
  <c r="O175" i="1"/>
  <c r="K285" i="5"/>
  <c r="F57" i="6"/>
  <c r="E57" i="6"/>
  <c r="CP183" i="1"/>
  <c r="O183" i="1"/>
  <c r="K308" i="5" s="1"/>
  <c r="CZ339" i="1"/>
  <c r="Y339" i="1"/>
  <c r="CY339" i="1"/>
  <c r="X339" i="1"/>
  <c r="K446" i="5"/>
  <c r="AF351" i="1"/>
  <c r="W487" i="5"/>
  <c r="X494" i="5"/>
  <c r="O494" i="5"/>
  <c r="H494" i="5"/>
  <c r="CZ345" i="1"/>
  <c r="Y345" i="1"/>
  <c r="T502" i="5" s="1"/>
  <c r="K505" i="5" s="1"/>
  <c r="K503" i="5"/>
  <c r="CY345" i="1"/>
  <c r="X345" i="1" s="1"/>
  <c r="R502" i="5"/>
  <c r="K504" i="5" s="1"/>
  <c r="K641" i="5"/>
  <c r="CY468" i="1"/>
  <c r="X468" i="1" s="1"/>
  <c r="CZ468" i="1"/>
  <c r="Y468" i="1"/>
  <c r="CZ473" i="1"/>
  <c r="Y473" i="1"/>
  <c r="T665" i="5" s="1"/>
  <c r="CY473" i="1"/>
  <c r="X473" i="1"/>
  <c r="R665" i="5" s="1"/>
  <c r="M108" i="7"/>
  <c r="F130" i="6"/>
  <c r="E130" i="6"/>
  <c r="K717" i="5"/>
  <c r="CY491" i="1"/>
  <c r="X491" i="1" s="1"/>
  <c r="R716" i="5" s="1"/>
  <c r="CZ491" i="1"/>
  <c r="Y491" i="1"/>
  <c r="T716" i="5" s="1"/>
  <c r="K724" i="5" s="1"/>
  <c r="CP528" i="1"/>
  <c r="O528" i="1" s="1"/>
  <c r="K799" i="5"/>
  <c r="CP582" i="1"/>
  <c r="O582" i="1" s="1"/>
  <c r="W903" i="5"/>
  <c r="I964" i="5"/>
  <c r="H967" i="5" s="1"/>
  <c r="K970" i="5"/>
  <c r="CY642" i="1"/>
  <c r="X642" i="1"/>
  <c r="R969" i="5" s="1"/>
  <c r="K974" i="5" s="1"/>
  <c r="CZ642" i="1"/>
  <c r="Y642" i="1"/>
  <c r="T969" i="5" s="1"/>
  <c r="K988" i="5"/>
  <c r="X1059" i="5"/>
  <c r="O1059" i="5"/>
  <c r="CY723" i="1"/>
  <c r="X723" i="1" s="1"/>
  <c r="CZ723" i="1"/>
  <c r="Y723" i="1"/>
  <c r="T1080" i="5" s="1"/>
  <c r="CY855" i="1"/>
  <c r="X855" i="1" s="1"/>
  <c r="R1249" i="5" s="1"/>
  <c r="CZ855" i="1"/>
  <c r="Y855" i="1" s="1"/>
  <c r="W1309" i="5"/>
  <c r="X1313" i="5"/>
  <c r="H1313" i="5"/>
  <c r="P1317" i="5"/>
  <c r="J1317" i="5"/>
  <c r="H43" i="6"/>
  <c r="F262" i="6"/>
  <c r="GK163" i="1"/>
  <c r="AE186" i="1"/>
  <c r="I273" i="5"/>
  <c r="I283" i="5"/>
  <c r="I350" i="5"/>
  <c r="O353" i="5" s="1"/>
  <c r="GK258" i="1"/>
  <c r="K358" i="5"/>
  <c r="GK266" i="1"/>
  <c r="K402" i="5"/>
  <c r="CY268" i="1"/>
  <c r="X268" i="1"/>
  <c r="R410" i="5" s="1"/>
  <c r="K416" i="5" s="1"/>
  <c r="K411" i="5"/>
  <c r="CZ268" i="1"/>
  <c r="Y268" i="1"/>
  <c r="T410" i="5" s="1"/>
  <c r="K417" i="5"/>
  <c r="K456" i="5"/>
  <c r="CZ340" i="1"/>
  <c r="Y340" i="1"/>
  <c r="T455" i="5" s="1"/>
  <c r="K461" i="5" s="1"/>
  <c r="CY340" i="1"/>
  <c r="X340" i="1"/>
  <c r="R455" i="5" s="1"/>
  <c r="K460" i="5" s="1"/>
  <c r="CP388" i="1"/>
  <c r="O388" i="1"/>
  <c r="CP427" i="1"/>
  <c r="O427" i="1" s="1"/>
  <c r="I679" i="5"/>
  <c r="CZ486" i="1"/>
  <c r="Y486" i="1"/>
  <c r="T695" i="5"/>
  <c r="CY486" i="1"/>
  <c r="X486" i="1" s="1"/>
  <c r="R695" i="5" s="1"/>
  <c r="AD544" i="1"/>
  <c r="CD626" i="1"/>
  <c r="AU647" i="1"/>
  <c r="P1070" i="5"/>
  <c r="J1070" i="5"/>
  <c r="GK800" i="1"/>
  <c r="K1158" i="5"/>
  <c r="K1182" i="5"/>
  <c r="GK804" i="1"/>
  <c r="I1240" i="5"/>
  <c r="K1279" i="5"/>
  <c r="CP865" i="1"/>
  <c r="O865" i="1"/>
  <c r="CP951" i="1"/>
  <c r="O951" i="1"/>
  <c r="E251" i="6"/>
  <c r="M239" i="7"/>
  <c r="F251" i="6" s="1"/>
  <c r="GK961" i="1"/>
  <c r="K1396" i="5"/>
  <c r="W1421" i="5"/>
  <c r="O1430" i="5"/>
  <c r="CY1007" i="1"/>
  <c r="X1007" i="1" s="1"/>
  <c r="R1478" i="5" s="1"/>
  <c r="CZ1007" i="1"/>
  <c r="Y1007" i="1" s="1"/>
  <c r="T1478" i="5" s="1"/>
  <c r="CY1015" i="1"/>
  <c r="X1015" i="1" s="1"/>
  <c r="R1521" i="5" s="1"/>
  <c r="K1522" i="5" s="1"/>
  <c r="CZ1015" i="1"/>
  <c r="Y1015" i="1"/>
  <c r="T1521" i="5" s="1"/>
  <c r="CP631" i="1"/>
  <c r="O631" i="1" s="1"/>
  <c r="AA1074" i="5"/>
  <c r="O1074" i="5"/>
  <c r="H1074" i="5"/>
  <c r="CD795" i="1"/>
  <c r="AU809" i="1"/>
  <c r="AU795" i="1" s="1"/>
  <c r="E212" i="6"/>
  <c r="M207" i="7"/>
  <c r="F212" i="6" s="1"/>
  <c r="P1306" i="5"/>
  <c r="CZ908" i="1"/>
  <c r="Y908" i="1"/>
  <c r="T1323" i="5"/>
  <c r="K1330" i="5" s="1"/>
  <c r="CY908" i="1"/>
  <c r="X908" i="1"/>
  <c r="R1323" i="5" s="1"/>
  <c r="K1324" i="5"/>
  <c r="AD969" i="1"/>
  <c r="W1462" i="5"/>
  <c r="H1471" i="5"/>
  <c r="K1466" i="5"/>
  <c r="CP580" i="1"/>
  <c r="O580" i="1" s="1"/>
  <c r="GN580" i="1" s="1"/>
  <c r="CP581" i="1"/>
  <c r="O581" i="1"/>
  <c r="CP806" i="1"/>
  <c r="O806" i="1"/>
  <c r="CY844" i="1"/>
  <c r="X844" i="1" s="1"/>
  <c r="CZ844" i="1"/>
  <c r="Y844" i="1" s="1"/>
  <c r="T1207" i="5" s="1"/>
  <c r="P1226" i="5"/>
  <c r="J1226" i="5"/>
  <c r="K1263" i="5"/>
  <c r="CY862" i="1"/>
  <c r="X862" i="1" s="1"/>
  <c r="R1262" i="5" s="1"/>
  <c r="CZ862" i="1"/>
  <c r="Y862" i="1"/>
  <c r="T1262" i="5" s="1"/>
  <c r="K1284" i="5"/>
  <c r="F873" i="1"/>
  <c r="AO840" i="1"/>
  <c r="AO1050" i="1"/>
  <c r="CP903" i="1"/>
  <c r="O903" i="1" s="1"/>
  <c r="AC918" i="1"/>
  <c r="W1336" i="5"/>
  <c r="W1350" i="5"/>
  <c r="X1360" i="5"/>
  <c r="I1388" i="5"/>
  <c r="O241" i="7"/>
  <c r="H253" i="6" s="1"/>
  <c r="G253" i="6"/>
  <c r="K1386" i="5"/>
  <c r="GK1002" i="1"/>
  <c r="K1452" i="5"/>
  <c r="AE1021" i="1"/>
  <c r="G261" i="6"/>
  <c r="O254" i="7"/>
  <c r="H261" i="6" s="1"/>
  <c r="CZ1010" i="1"/>
  <c r="Y1010" i="1" s="1"/>
  <c r="T1493" i="5" s="1"/>
  <c r="CY1010" i="1"/>
  <c r="X1010" i="1" s="1"/>
  <c r="K1494" i="5"/>
  <c r="CP1015" i="1"/>
  <c r="O1015" i="1"/>
  <c r="K891" i="5"/>
  <c r="CZ628" i="1"/>
  <c r="Y628" i="1" s="1"/>
  <c r="CY628" i="1"/>
  <c r="X628" i="1" s="1"/>
  <c r="P1082" i="5"/>
  <c r="J1082" i="5"/>
  <c r="GK758" i="1"/>
  <c r="K1093" i="5"/>
  <c r="AE764" i="1"/>
  <c r="G201" i="6"/>
  <c r="O191" i="7"/>
  <c r="H201" i="6"/>
  <c r="M202" i="7"/>
  <c r="F224" i="6"/>
  <c r="E224" i="6"/>
  <c r="GK854" i="1"/>
  <c r="K1247" i="5"/>
  <c r="O206" i="7"/>
  <c r="H210" i="6" s="1"/>
  <c r="G210" i="6"/>
  <c r="I1283" i="5"/>
  <c r="CZ866" i="1"/>
  <c r="Y866" i="1"/>
  <c r="T1280" i="5" s="1"/>
  <c r="K1283" i="5" s="1"/>
  <c r="CY866" i="1"/>
  <c r="X866" i="1"/>
  <c r="R1280" i="5" s="1"/>
  <c r="CP911" i="1"/>
  <c r="O911" i="1"/>
  <c r="K1340" i="5" s="1"/>
  <c r="CY961" i="1"/>
  <c r="X961" i="1" s="1"/>
  <c r="R1393" i="5" s="1"/>
  <c r="K1397" i="5" s="1"/>
  <c r="K1394" i="5"/>
  <c r="CZ961" i="1"/>
  <c r="Y961" i="1"/>
  <c r="E245" i="6"/>
  <c r="M247" i="7"/>
  <c r="F245" i="6" s="1"/>
  <c r="CY1012" i="1"/>
  <c r="X1012" i="1"/>
  <c r="GN1012" i="1" s="1"/>
  <c r="R1505" i="5"/>
  <c r="CZ1012" i="1"/>
  <c r="Y1012" i="1"/>
  <c r="T1505" i="5" s="1"/>
  <c r="K1511" i="5" s="1"/>
  <c r="K1506" i="5"/>
  <c r="K791" i="5"/>
  <c r="CY540" i="1"/>
  <c r="X540" i="1"/>
  <c r="R790" i="5" s="1"/>
  <c r="K797" i="5" s="1"/>
  <c r="CZ540" i="1"/>
  <c r="Y540" i="1" s="1"/>
  <c r="T790" i="5" s="1"/>
  <c r="I879" i="5"/>
  <c r="CC756" i="1"/>
  <c r="AT764" i="1"/>
  <c r="I1202" i="5"/>
  <c r="O1205" i="5" s="1"/>
  <c r="CY843" i="1"/>
  <c r="X843" i="1" s="1"/>
  <c r="R1201" i="5" s="1"/>
  <c r="CZ843" i="1"/>
  <c r="Y843" i="1"/>
  <c r="T1201" i="5"/>
  <c r="CP857" i="1"/>
  <c r="O857" i="1" s="1"/>
  <c r="O210" i="7"/>
  <c r="H213" i="6" s="1"/>
  <c r="G213" i="6"/>
  <c r="W1295" i="5"/>
  <c r="H1300" i="5"/>
  <c r="CZ915" i="1"/>
  <c r="Y915" i="1"/>
  <c r="CY915" i="1"/>
  <c r="X915" i="1"/>
  <c r="R1354" i="5" s="1"/>
  <c r="K1356" i="5" s="1"/>
  <c r="CP954" i="1"/>
  <c r="O954" i="1"/>
  <c r="GN954" i="1" s="1"/>
  <c r="K1424" i="5"/>
  <c r="CP964" i="1"/>
  <c r="O964" i="1"/>
  <c r="E260" i="6"/>
  <c r="M250" i="7"/>
  <c r="F260" i="6" s="1"/>
  <c r="GK1006" i="1"/>
  <c r="K1476" i="5"/>
  <c r="E259" i="6"/>
  <c r="M255" i="7"/>
  <c r="F259" i="6" s="1"/>
  <c r="W852" i="5"/>
  <c r="O859" i="5"/>
  <c r="H859" i="5"/>
  <c r="W1036" i="5"/>
  <c r="X1043" i="5"/>
  <c r="H1043" i="5"/>
  <c r="G218" i="6"/>
  <c r="O201" i="7"/>
  <c r="H218" i="6"/>
  <c r="CP861" i="1"/>
  <c r="O861" i="1" s="1"/>
  <c r="I1331" i="5"/>
  <c r="CP961" i="1"/>
  <c r="O961" i="1"/>
  <c r="GK964" i="1"/>
  <c r="GN964" i="1" s="1"/>
  <c r="K1423" i="5"/>
  <c r="I1439" i="5"/>
  <c r="K1465" i="5"/>
  <c r="CP1004" i="1"/>
  <c r="O1004" i="1"/>
  <c r="GM1004" i="1" s="1"/>
  <c r="I1488" i="5"/>
  <c r="X1491" i="5" s="1"/>
  <c r="CP1012" i="1"/>
  <c r="O1012" i="1"/>
  <c r="W1529" i="5"/>
  <c r="T725" i="1"/>
  <c r="AG711" i="1"/>
  <c r="AG840" i="1"/>
  <c r="T869" i="1"/>
  <c r="T969" i="1"/>
  <c r="AG949" i="1"/>
  <c r="V918" i="1"/>
  <c r="AI900" i="1"/>
  <c r="F519" i="1"/>
  <c r="W466" i="1"/>
  <c r="CY346" i="1"/>
  <c r="X346" i="1" s="1"/>
  <c r="R509" i="5"/>
  <c r="CZ346" i="1"/>
  <c r="Y346" i="1"/>
  <c r="T509" i="5"/>
  <c r="AA561" i="5"/>
  <c r="O561" i="5"/>
  <c r="H561" i="5"/>
  <c r="CY427" i="1"/>
  <c r="X427" i="1"/>
  <c r="R601" i="5"/>
  <c r="K602" i="5" s="1"/>
  <c r="CZ427" i="1"/>
  <c r="Y427" i="1" s="1"/>
  <c r="T601" i="5" s="1"/>
  <c r="M89" i="7"/>
  <c r="F99" i="6"/>
  <c r="E99" i="6"/>
  <c r="X747" i="5"/>
  <c r="H747" i="5"/>
  <c r="CZ532" i="1"/>
  <c r="Y532" i="1"/>
  <c r="T756" i="5"/>
  <c r="CY532" i="1"/>
  <c r="X532" i="1" s="1"/>
  <c r="CY585" i="1"/>
  <c r="X585" i="1"/>
  <c r="R826" i="5"/>
  <c r="CZ585" i="1"/>
  <c r="Y585" i="1" s="1"/>
  <c r="GN585" i="1" s="1"/>
  <c r="T826" i="5"/>
  <c r="K894" i="5"/>
  <c r="CP628" i="1"/>
  <c r="O628" i="1"/>
  <c r="AC647" i="1"/>
  <c r="K919" i="5"/>
  <c r="GM633" i="1"/>
  <c r="I951" i="5"/>
  <c r="X955" i="5" s="1"/>
  <c r="K1026" i="5"/>
  <c r="CZ715" i="1"/>
  <c r="Y715" i="1" s="1"/>
  <c r="T1025" i="5"/>
  <c r="K1030" i="5" s="1"/>
  <c r="CY715" i="1"/>
  <c r="X715" i="1"/>
  <c r="AA1078" i="5"/>
  <c r="O1078" i="5"/>
  <c r="H1078" i="5"/>
  <c r="O1116" i="5"/>
  <c r="AA1116" i="5"/>
  <c r="H1116" i="5"/>
  <c r="CZ79" i="1"/>
  <c r="Y79" i="1" s="1"/>
  <c r="T127" i="5" s="1"/>
  <c r="K130" i="5" s="1"/>
  <c r="K128" i="5"/>
  <c r="CY79" i="1"/>
  <c r="X79" i="1"/>
  <c r="G58" i="6"/>
  <c r="O41" i="7"/>
  <c r="H58" i="6" s="1"/>
  <c r="CZ183" i="1"/>
  <c r="Y183" i="1" s="1"/>
  <c r="T308" i="5"/>
  <c r="CY183" i="1"/>
  <c r="X183" i="1"/>
  <c r="R308" i="5"/>
  <c r="K347" i="5"/>
  <c r="W380" i="5"/>
  <c r="X385" i="5"/>
  <c r="GK264" i="1"/>
  <c r="GM264" i="1" s="1"/>
  <c r="K390" i="5"/>
  <c r="GK270" i="1"/>
  <c r="K425" i="5"/>
  <c r="CZ271" i="1"/>
  <c r="Y271" i="1"/>
  <c r="T426" i="5" s="1"/>
  <c r="K428" i="5" s="1"/>
  <c r="CY271" i="1"/>
  <c r="X271" i="1" s="1"/>
  <c r="W580" i="5"/>
  <c r="O584" i="5"/>
  <c r="H584" i="5"/>
  <c r="K612" i="5"/>
  <c r="CP428" i="1"/>
  <c r="O428" i="1"/>
  <c r="P652" i="5"/>
  <c r="J652" i="5"/>
  <c r="G125" i="6"/>
  <c r="O105" i="7"/>
  <c r="H125" i="6" s="1"/>
  <c r="O106" i="7"/>
  <c r="H126" i="6"/>
  <c r="G126" i="6"/>
  <c r="I699" i="5"/>
  <c r="E116" i="6"/>
  <c r="M112" i="7"/>
  <c r="F116" i="6" s="1"/>
  <c r="E120" i="6"/>
  <c r="M114" i="7"/>
  <c r="F120" i="6" s="1"/>
  <c r="K695" i="5"/>
  <c r="GK577" i="1"/>
  <c r="G153" i="6"/>
  <c r="O150" i="7"/>
  <c r="H153" i="6"/>
  <c r="CY631" i="1"/>
  <c r="X631" i="1" s="1"/>
  <c r="R907" i="5"/>
  <c r="CZ631" i="1"/>
  <c r="Y631" i="1"/>
  <c r="T907" i="5" s="1"/>
  <c r="O944" i="5"/>
  <c r="CP637" i="1"/>
  <c r="O637" i="1"/>
  <c r="K984" i="5"/>
  <c r="CP644" i="1"/>
  <c r="O644" i="1" s="1"/>
  <c r="F71" i="6"/>
  <c r="CZ78" i="1"/>
  <c r="Y78" i="1"/>
  <c r="CY78" i="1"/>
  <c r="X78" i="1"/>
  <c r="R121" i="5" s="1"/>
  <c r="M50" i="7"/>
  <c r="F56" i="6"/>
  <c r="E56" i="6"/>
  <c r="I393" i="5"/>
  <c r="CY267" i="1"/>
  <c r="X267" i="1" s="1"/>
  <c r="R403" i="5" s="1"/>
  <c r="K404" i="5" s="1"/>
  <c r="CZ267" i="1"/>
  <c r="Y267" i="1"/>
  <c r="T403" i="5" s="1"/>
  <c r="K405" i="5" s="1"/>
  <c r="W549" i="5"/>
  <c r="X553" i="5"/>
  <c r="O553" i="5"/>
  <c r="H553" i="5"/>
  <c r="I602" i="5"/>
  <c r="I630" i="5"/>
  <c r="O632" i="5" s="1"/>
  <c r="H632" i="5"/>
  <c r="O97" i="7"/>
  <c r="H107" i="6"/>
  <c r="G107" i="6"/>
  <c r="W686" i="5"/>
  <c r="G118" i="6"/>
  <c r="O113" i="7"/>
  <c r="CP531" i="1"/>
  <c r="O531" i="1"/>
  <c r="GM531" i="1" s="1"/>
  <c r="K810" i="5"/>
  <c r="CY577" i="1"/>
  <c r="X577" i="1" s="1"/>
  <c r="CZ577" i="1"/>
  <c r="Y577" i="1" s="1"/>
  <c r="T809" i="5" s="1"/>
  <c r="K813" i="5" s="1"/>
  <c r="AF595" i="1"/>
  <c r="I829" i="5"/>
  <c r="M149" i="7"/>
  <c r="F155" i="6" s="1"/>
  <c r="E155" i="6"/>
  <c r="GK589" i="1"/>
  <c r="K854" i="5"/>
  <c r="K898" i="5"/>
  <c r="O51" i="7"/>
  <c r="H57" i="6"/>
  <c r="G57" i="6"/>
  <c r="CY220" i="1"/>
  <c r="X220" i="1" s="1"/>
  <c r="R327" i="5"/>
  <c r="CZ220" i="1"/>
  <c r="Y220" i="1" s="1"/>
  <c r="T327" i="5" s="1"/>
  <c r="CY261" i="1"/>
  <c r="X261" i="1" s="1"/>
  <c r="R372" i="5" s="1"/>
  <c r="CZ261" i="1"/>
  <c r="Y261" i="1"/>
  <c r="T372" i="5" s="1"/>
  <c r="M71" i="7"/>
  <c r="F77" i="6" s="1"/>
  <c r="E77" i="6"/>
  <c r="CP267" i="1"/>
  <c r="O267" i="1" s="1"/>
  <c r="CZ348" i="1"/>
  <c r="Y348" i="1"/>
  <c r="T517" i="5" s="1"/>
  <c r="CY348" i="1"/>
  <c r="X348" i="1" s="1"/>
  <c r="W532" i="5"/>
  <c r="X540" i="5"/>
  <c r="CZ429" i="1"/>
  <c r="Y429" i="1"/>
  <c r="CY429" i="1"/>
  <c r="X429" i="1" s="1"/>
  <c r="R613" i="5" s="1"/>
  <c r="I681" i="5"/>
  <c r="E124" i="6"/>
  <c r="M107" i="7"/>
  <c r="F124" i="6" s="1"/>
  <c r="CZ483" i="1"/>
  <c r="Y483" i="1"/>
  <c r="T692" i="5"/>
  <c r="CY483" i="1"/>
  <c r="X483" i="1" s="1"/>
  <c r="M118" i="7"/>
  <c r="F117" i="6" s="1"/>
  <c r="E117" i="6"/>
  <c r="CP490" i="1"/>
  <c r="O490" i="1"/>
  <c r="K709" i="5" s="1"/>
  <c r="GK534" i="1"/>
  <c r="K767" i="5"/>
  <c r="CY537" i="1"/>
  <c r="X537" i="1"/>
  <c r="R781" i="5"/>
  <c r="CZ537" i="1"/>
  <c r="Y537" i="1" s="1"/>
  <c r="GN537" i="1" s="1"/>
  <c r="T781" i="5"/>
  <c r="K785" i="5" s="1"/>
  <c r="CY539" i="1"/>
  <c r="X539" i="1"/>
  <c r="R783" i="5" s="1"/>
  <c r="CZ539" i="1"/>
  <c r="Y539" i="1" s="1"/>
  <c r="T783" i="5"/>
  <c r="K903" i="5"/>
  <c r="CY630" i="1"/>
  <c r="X630" i="1"/>
  <c r="GM630" i="1" s="1"/>
  <c r="CZ630" i="1"/>
  <c r="Y630" i="1" s="1"/>
  <c r="T902" i="5"/>
  <c r="K922" i="5"/>
  <c r="GK638" i="1"/>
  <c r="K949" i="5"/>
  <c r="W958" i="5"/>
  <c r="O990" i="5"/>
  <c r="GK714" i="1"/>
  <c r="K1017" i="5"/>
  <c r="AA1120" i="5"/>
  <c r="O1120" i="5"/>
  <c r="H1120" i="5"/>
  <c r="CY861" i="1"/>
  <c r="X861" i="1"/>
  <c r="R1255" i="5"/>
  <c r="CZ861" i="1"/>
  <c r="Y861" i="1"/>
  <c r="T1255" i="5" s="1"/>
  <c r="GM907" i="1"/>
  <c r="GP907" i="1"/>
  <c r="K1353" i="5"/>
  <c r="CP914" i="1"/>
  <c r="O914" i="1"/>
  <c r="GN914" i="1" s="1"/>
  <c r="CP952" i="1"/>
  <c r="O952" i="1"/>
  <c r="AC969" i="1"/>
  <c r="F61" i="6"/>
  <c r="O79" i="5"/>
  <c r="H79" i="5"/>
  <c r="X79" i="5"/>
  <c r="AA102" i="5"/>
  <c r="O102" i="5"/>
  <c r="H102" i="5"/>
  <c r="X173" i="5"/>
  <c r="W166" i="5"/>
  <c r="O173" i="5"/>
  <c r="K217" i="5"/>
  <c r="CP127" i="1"/>
  <c r="O127" i="1"/>
  <c r="GN127" i="1" s="1"/>
  <c r="W278" i="5"/>
  <c r="H287" i="5"/>
  <c r="W344" i="5"/>
  <c r="I427" i="5"/>
  <c r="X431" i="5"/>
  <c r="CP342" i="1"/>
  <c r="O342" i="1" s="1"/>
  <c r="GN342" i="1" s="1"/>
  <c r="CP423" i="1"/>
  <c r="O423" i="1" s="1"/>
  <c r="I616" i="5"/>
  <c r="O618" i="5" s="1"/>
  <c r="X618" i="5"/>
  <c r="CP469" i="1"/>
  <c r="O469" i="1" s="1"/>
  <c r="W670" i="5"/>
  <c r="X683" i="5"/>
  <c r="M115" i="7"/>
  <c r="F121" i="6"/>
  <c r="E121" i="6"/>
  <c r="CP530" i="1"/>
  <c r="O530" i="1" s="1"/>
  <c r="CP638" i="1"/>
  <c r="O638" i="1"/>
  <c r="I976" i="5"/>
  <c r="K1018" i="5"/>
  <c r="CP714" i="1"/>
  <c r="O714" i="1" s="1"/>
  <c r="CP721" i="1"/>
  <c r="O721" i="1" s="1"/>
  <c r="K1163" i="5"/>
  <c r="H1211" i="5"/>
  <c r="X1211" i="5"/>
  <c r="O1211" i="5"/>
  <c r="CZ849" i="1"/>
  <c r="Y849" i="1" s="1"/>
  <c r="T1233" i="5"/>
  <c r="CY849" i="1"/>
  <c r="X849" i="1"/>
  <c r="R1233" i="5" s="1"/>
  <c r="O239" i="7"/>
  <c r="H251" i="6" s="1"/>
  <c r="G251" i="6"/>
  <c r="CY964" i="1"/>
  <c r="X964" i="1"/>
  <c r="R1420" i="5"/>
  <c r="K1421" i="5"/>
  <c r="CZ964" i="1"/>
  <c r="Y964" i="1"/>
  <c r="T1420" i="5" s="1"/>
  <c r="GK1004" i="1"/>
  <c r="GN1004" i="1" s="1"/>
  <c r="K1464" i="5"/>
  <c r="CP643" i="1"/>
  <c r="O643" i="1" s="1"/>
  <c r="K973" i="5" s="1"/>
  <c r="CP842" i="1"/>
  <c r="O842" i="1" s="1"/>
  <c r="G219" i="6"/>
  <c r="O199" i="7"/>
  <c r="H219" i="6"/>
  <c r="G212" i="6"/>
  <c r="O207" i="7"/>
  <c r="H212" i="6" s="1"/>
  <c r="CP905" i="1"/>
  <c r="O905" i="1"/>
  <c r="O235" i="7"/>
  <c r="H233" i="6" s="1"/>
  <c r="G233" i="6"/>
  <c r="GK951" i="1"/>
  <c r="AE969" i="1"/>
  <c r="AE949" i="1" s="1"/>
  <c r="K1453" i="5"/>
  <c r="CP1002" i="1"/>
  <c r="O1002" i="1"/>
  <c r="GM1002" i="1" s="1"/>
  <c r="AC1021" i="1"/>
  <c r="K918" i="5"/>
  <c r="CP632" i="1"/>
  <c r="O632" i="1"/>
  <c r="GK797" i="1"/>
  <c r="K1131" i="5"/>
  <c r="AE809" i="1"/>
  <c r="CZ852" i="1"/>
  <c r="Y852" i="1" s="1"/>
  <c r="T1236" i="5" s="1"/>
  <c r="CY852" i="1"/>
  <c r="X852" i="1"/>
  <c r="P1321" i="5"/>
  <c r="J1321" i="5"/>
  <c r="I1343" i="5"/>
  <c r="CY914" i="1"/>
  <c r="X914" i="1" s="1"/>
  <c r="R1349" i="5"/>
  <c r="CZ914" i="1"/>
  <c r="Y914" i="1" s="1"/>
  <c r="T1349" i="5"/>
  <c r="K1350" i="5"/>
  <c r="I1387" i="5"/>
  <c r="O1391" i="5"/>
  <c r="K1383" i="5"/>
  <c r="CZ965" i="1"/>
  <c r="Y965" i="1" s="1"/>
  <c r="GN965" i="1" s="1"/>
  <c r="T1425" i="5"/>
  <c r="CY965" i="1"/>
  <c r="X965" i="1"/>
  <c r="R1425" i="5" s="1"/>
  <c r="CP718" i="1"/>
  <c r="O718" i="1" s="1"/>
  <c r="CZ761" i="1"/>
  <c r="Y761" i="1" s="1"/>
  <c r="T1114" i="5"/>
  <c r="CY761" i="1"/>
  <c r="X761" i="1"/>
  <c r="GK802" i="1"/>
  <c r="GM802" i="1" s="1"/>
  <c r="K1170" i="5"/>
  <c r="CP805" i="1"/>
  <c r="O805" i="1"/>
  <c r="O202" i="7"/>
  <c r="H224" i="6" s="1"/>
  <c r="G224" i="6"/>
  <c r="CP855" i="1"/>
  <c r="O855" i="1"/>
  <c r="I1282" i="5"/>
  <c r="X1286" i="5" s="1"/>
  <c r="O247" i="7"/>
  <c r="H245" i="6" s="1"/>
  <c r="G245" i="6"/>
  <c r="I1523" i="5"/>
  <c r="W874" i="5"/>
  <c r="K1159" i="5"/>
  <c r="J1165" i="5" s="1"/>
  <c r="CP800" i="1"/>
  <c r="O800" i="1"/>
  <c r="AB809" i="1" s="1"/>
  <c r="AB795" i="1" s="1"/>
  <c r="I1203" i="5"/>
  <c r="CP844" i="1"/>
  <c r="O844" i="1"/>
  <c r="GN844" i="1" s="1"/>
  <c r="CP859" i="1"/>
  <c r="O859" i="1" s="1"/>
  <c r="K1295" i="5"/>
  <c r="CY902" i="1"/>
  <c r="X902" i="1" s="1"/>
  <c r="GN902" i="1"/>
  <c r="CZ902" i="1"/>
  <c r="Y902" i="1"/>
  <c r="T1294" i="5" s="1"/>
  <c r="AF918" i="1"/>
  <c r="M229" i="7"/>
  <c r="F238" i="6" s="1"/>
  <c r="E238" i="6"/>
  <c r="I1456" i="5"/>
  <c r="O250" i="7"/>
  <c r="H260" i="6" s="1"/>
  <c r="G260" i="6"/>
  <c r="O1009" i="1"/>
  <c r="CD575" i="1"/>
  <c r="AU595" i="1"/>
  <c r="CZ589" i="1"/>
  <c r="Y589" i="1"/>
  <c r="T851" i="5" s="1"/>
  <c r="K856" i="5" s="1"/>
  <c r="CY589" i="1"/>
  <c r="X589" i="1"/>
  <c r="R851" i="5" s="1"/>
  <c r="K855" i="5"/>
  <c r="K852" i="5"/>
  <c r="CY716" i="1"/>
  <c r="X716" i="1" s="1"/>
  <c r="R1035" i="5" s="1"/>
  <c r="K1039" i="5" s="1"/>
  <c r="CZ716" i="1"/>
  <c r="Y716" i="1" s="1"/>
  <c r="AL725" i="1" s="1"/>
  <c r="T1035" i="5"/>
  <c r="K1040" i="5" s="1"/>
  <c r="K1036" i="5"/>
  <c r="CP852" i="1"/>
  <c r="O852" i="1"/>
  <c r="CP864" i="1"/>
  <c r="O864" i="1"/>
  <c r="GN864" i="1" s="1"/>
  <c r="GK908" i="1"/>
  <c r="K1326" i="5"/>
  <c r="GK966" i="1"/>
  <c r="K1435" i="5"/>
  <c r="I1480" i="5"/>
  <c r="W1486" i="5"/>
  <c r="CY1016" i="1"/>
  <c r="X1016" i="1"/>
  <c r="R1528" i="5" s="1"/>
  <c r="K1533" i="5"/>
  <c r="CZ1016" i="1"/>
  <c r="Y1016" i="1" s="1"/>
  <c r="T1528" i="5" s="1"/>
  <c r="K1534" i="5" s="1"/>
  <c r="K1529" i="5"/>
  <c r="V725" i="1"/>
  <c r="AI711" i="1"/>
  <c r="AP1000" i="1"/>
  <c r="F1030" i="1"/>
  <c r="U186" i="1"/>
  <c r="AH161" i="1"/>
  <c r="F92" i="1"/>
  <c r="F101" i="1"/>
  <c r="AT75" i="1"/>
  <c r="CF1021" i="1"/>
  <c r="GM183" i="1"/>
  <c r="GN183" i="1"/>
  <c r="K1370" i="5"/>
  <c r="AE1000" i="1"/>
  <c r="R1021" i="1"/>
  <c r="R1090" i="5"/>
  <c r="K1095" i="5" s="1"/>
  <c r="GM860" i="1"/>
  <c r="K1235" i="5"/>
  <c r="K694" i="5"/>
  <c r="GM485" i="1"/>
  <c r="GM221" i="1"/>
  <c r="GM635" i="1"/>
  <c r="Q390" i="1"/>
  <c r="Q382" i="1" s="1"/>
  <c r="AD382" i="1"/>
  <c r="K737" i="5"/>
  <c r="GN529" i="1"/>
  <c r="O275" i="5"/>
  <c r="T795" i="1"/>
  <c r="S1021" i="1"/>
  <c r="AF1000" i="1"/>
  <c r="AC217" i="1"/>
  <c r="P223" i="1"/>
  <c r="CF223" i="1"/>
  <c r="CE223" i="1"/>
  <c r="U217" i="1"/>
  <c r="F245" i="1"/>
  <c r="CE351" i="1"/>
  <c r="P351" i="1"/>
  <c r="P337" i="1" s="1"/>
  <c r="AC337" i="1"/>
  <c r="X223" i="5"/>
  <c r="GM116" i="1"/>
  <c r="GN116" i="1"/>
  <c r="F892" i="1"/>
  <c r="V840" i="1"/>
  <c r="F816" i="1"/>
  <c r="AX795" i="1"/>
  <c r="CI711" i="1"/>
  <c r="AZ725" i="1"/>
  <c r="GM912" i="1"/>
  <c r="R1199" i="5"/>
  <c r="F656" i="1"/>
  <c r="AP626" i="1"/>
  <c r="K1234" i="5"/>
  <c r="GM850" i="1"/>
  <c r="GN850" i="1"/>
  <c r="H431" i="5"/>
  <c r="X420" i="5"/>
  <c r="K696" i="5"/>
  <c r="GM487" i="1"/>
  <c r="S435" i="1"/>
  <c r="AF421" i="1"/>
  <c r="K940" i="5"/>
  <c r="K1237" i="5"/>
  <c r="GN853" i="1"/>
  <c r="GM955" i="1"/>
  <c r="Q869" i="1"/>
  <c r="Q840" i="1" s="1"/>
  <c r="AD840" i="1"/>
  <c r="K964" i="5"/>
  <c r="R531" i="5"/>
  <c r="K536" i="5" s="1"/>
  <c r="AD626" i="1"/>
  <c r="Q647" i="1"/>
  <c r="X944" i="5"/>
  <c r="GN480" i="1"/>
  <c r="GM642" i="1"/>
  <c r="S186" i="1"/>
  <c r="GM261" i="1"/>
  <c r="GM640" i="1"/>
  <c r="GN640" i="1"/>
  <c r="GM262" i="1"/>
  <c r="GN966" i="1"/>
  <c r="F748" i="1"/>
  <c r="V711" i="1"/>
  <c r="R809" i="5"/>
  <c r="K812" i="5" s="1"/>
  <c r="U161" i="1"/>
  <c r="F208" i="1"/>
  <c r="S351" i="1"/>
  <c r="AF337" i="1"/>
  <c r="GM534" i="1"/>
  <c r="GM722" i="1"/>
  <c r="GM804" i="1"/>
  <c r="GN804" i="1"/>
  <c r="Q186" i="1"/>
  <c r="F198" i="1" s="1"/>
  <c r="AD161" i="1"/>
  <c r="GN866" i="1"/>
  <c r="K795" i="5"/>
  <c r="GM541" i="1"/>
  <c r="GN541" i="1"/>
  <c r="P335" i="5"/>
  <c r="H714" i="5"/>
  <c r="GN799" i="1"/>
  <c r="U30" i="1"/>
  <c r="F66" i="1"/>
  <c r="X275" i="5"/>
  <c r="R1449" i="5"/>
  <c r="K1455" i="5"/>
  <c r="K1233" i="5"/>
  <c r="GM849" i="1"/>
  <c r="T75" i="1"/>
  <c r="F104" i="1"/>
  <c r="GN959" i="1"/>
  <c r="GM219" i="1"/>
  <c r="AB223" i="1"/>
  <c r="AB217" i="1" s="1"/>
  <c r="GN904" i="1"/>
  <c r="K824" i="5"/>
  <c r="GM583" i="1"/>
  <c r="GN583" i="1"/>
  <c r="GM260" i="1"/>
  <c r="GN260" i="1"/>
  <c r="AQ75" i="1"/>
  <c r="F93" i="1"/>
  <c r="GN489" i="1"/>
  <c r="GM266" i="1"/>
  <c r="GN266" i="1"/>
  <c r="O314" i="5"/>
  <c r="GM176" i="1"/>
  <c r="GM33" i="1"/>
  <c r="GN33" i="1"/>
  <c r="GN591" i="1"/>
  <c r="V1000" i="1"/>
  <c r="F1044" i="1"/>
  <c r="AP711" i="1"/>
  <c r="F734" i="1"/>
  <c r="BA75" i="1"/>
  <c r="F103" i="1"/>
  <c r="K1437" i="5"/>
  <c r="GM963" i="1"/>
  <c r="X774" i="5"/>
  <c r="O431" i="5"/>
  <c r="CI30" i="1"/>
  <c r="AZ44" i="1"/>
  <c r="GN867" i="1"/>
  <c r="R569" i="5"/>
  <c r="K573" i="5" s="1"/>
  <c r="P577" i="5" s="1"/>
  <c r="K392" i="5"/>
  <c r="GM265" i="1"/>
  <c r="GN265" i="1"/>
  <c r="AX30" i="1"/>
  <c r="F51" i="1"/>
  <c r="K941" i="5"/>
  <c r="GM481" i="1"/>
  <c r="GM491" i="1"/>
  <c r="GN491" i="1"/>
  <c r="GN425" i="1"/>
  <c r="K192" i="5"/>
  <c r="GN122" i="1"/>
  <c r="AX647" i="1"/>
  <c r="CG626" i="1"/>
  <c r="GM953" i="1"/>
  <c r="GN953" i="1"/>
  <c r="F936" i="1"/>
  <c r="AT900" i="1"/>
  <c r="H1286" i="5"/>
  <c r="CF809" i="1"/>
  <c r="AC795" i="1"/>
  <c r="CE809" i="1"/>
  <c r="P809" i="1"/>
  <c r="F812" i="1" s="1"/>
  <c r="CH809" i="1"/>
  <c r="AY809" i="1" s="1"/>
  <c r="P1313" i="5"/>
  <c r="J1313" i="5"/>
  <c r="K722" i="5"/>
  <c r="GM493" i="1"/>
  <c r="GN493" i="1"/>
  <c r="P553" i="5"/>
  <c r="J553" i="5"/>
  <c r="K295" i="5"/>
  <c r="GM180" i="1"/>
  <c r="GN180" i="1"/>
  <c r="GN802" i="1"/>
  <c r="H944" i="5"/>
  <c r="T1004" i="5"/>
  <c r="K1009" i="5" s="1"/>
  <c r="J1012" i="5" s="1"/>
  <c r="GN593" i="1"/>
  <c r="T231" i="5"/>
  <c r="K235" i="5"/>
  <c r="T110" i="5"/>
  <c r="K116" i="5"/>
  <c r="AL83" i="1"/>
  <c r="GM539" i="1"/>
  <c r="Q44" i="1"/>
  <c r="AD30" i="1"/>
  <c r="GM966" i="1"/>
  <c r="GM424" i="1"/>
  <c r="GM800" i="1"/>
  <c r="AE795" i="1"/>
  <c r="R809" i="1"/>
  <c r="GM127" i="1"/>
  <c r="T949" i="1"/>
  <c r="F990" i="1"/>
  <c r="T890" i="5"/>
  <c r="AO707" i="1"/>
  <c r="F1054" i="1"/>
  <c r="GM528" i="1"/>
  <c r="GN528" i="1"/>
  <c r="AZ595" i="1"/>
  <c r="CI575" i="1"/>
  <c r="T1368" i="5"/>
  <c r="GN268" i="1"/>
  <c r="GN264" i="1"/>
  <c r="AD421" i="1"/>
  <c r="Q435" i="1"/>
  <c r="H618" i="5"/>
  <c r="K1282" i="5"/>
  <c r="F787" i="1"/>
  <c r="V756" i="1"/>
  <c r="R343" i="5"/>
  <c r="K349" i="5"/>
  <c r="GM342" i="1"/>
  <c r="GN531" i="1"/>
  <c r="GM644" i="1"/>
  <c r="GN644" i="1"/>
  <c r="T711" i="1"/>
  <c r="F746" i="1"/>
  <c r="K1380" i="5"/>
  <c r="K1521" i="5"/>
  <c r="GM1015" i="1"/>
  <c r="GN1015" i="1"/>
  <c r="GN859" i="1"/>
  <c r="GM632" i="1"/>
  <c r="GN632" i="1"/>
  <c r="F890" i="1"/>
  <c r="T840" i="1"/>
  <c r="F782" i="1"/>
  <c r="AT756" i="1"/>
  <c r="K769" i="5"/>
  <c r="GM535" i="1"/>
  <c r="GN535" i="1"/>
  <c r="GM258" i="1"/>
  <c r="GN258" i="1"/>
  <c r="BC707" i="1"/>
  <c r="F1066" i="1"/>
  <c r="K1249" i="5"/>
  <c r="GM855" i="1"/>
  <c r="K1427" i="5"/>
  <c r="H353" i="5"/>
  <c r="K909" i="5"/>
  <c r="K939" i="5"/>
  <c r="J944" i="5" s="1"/>
  <c r="GM637" i="1"/>
  <c r="GN637" i="1"/>
  <c r="F941" i="1"/>
  <c r="V900" i="1"/>
  <c r="K1255" i="5"/>
  <c r="GM861" i="1"/>
  <c r="GN861" i="1"/>
  <c r="P918" i="1"/>
  <c r="CE918" i="1"/>
  <c r="CE900" i="1" s="1"/>
  <c r="AC900" i="1"/>
  <c r="AU626" i="1"/>
  <c r="F666" i="1"/>
  <c r="K601" i="5"/>
  <c r="GN427" i="1"/>
  <c r="GM582" i="1"/>
  <c r="T640" i="5"/>
  <c r="AK351" i="1"/>
  <c r="AK337" i="1" s="1"/>
  <c r="K270" i="5"/>
  <c r="GM175" i="1"/>
  <c r="GN175" i="1"/>
  <c r="GM474" i="1"/>
  <c r="GN474" i="1"/>
  <c r="GN475" i="1"/>
  <c r="F889" i="1"/>
  <c r="BA840" i="1"/>
  <c r="F670" i="1"/>
  <c r="S809" i="1"/>
  <c r="AF795" i="1"/>
  <c r="X1273" i="5"/>
  <c r="AD795" i="1"/>
  <c r="Q809" i="1"/>
  <c r="K770" i="5"/>
  <c r="GM81" i="1"/>
  <c r="GP81" i="1"/>
  <c r="S969" i="1"/>
  <c r="F984" i="1" s="1"/>
  <c r="AF949" i="1"/>
  <c r="H727" i="5"/>
  <c r="GM799" i="1"/>
  <c r="GM537" i="1"/>
  <c r="GN343" i="1"/>
  <c r="F829" i="1"/>
  <c r="BA795" i="1"/>
  <c r="T1449" i="5"/>
  <c r="K1456" i="5" s="1"/>
  <c r="AL1021" i="1"/>
  <c r="H1177" i="5"/>
  <c r="P1418" i="5"/>
  <c r="K962" i="5"/>
  <c r="GM641" i="1"/>
  <c r="GN641" i="1"/>
  <c r="GM959" i="1"/>
  <c r="GN1011" i="1"/>
  <c r="GM636" i="1"/>
  <c r="GN636" i="1"/>
  <c r="GM904" i="1"/>
  <c r="X632" i="5"/>
  <c r="GM169" i="1"/>
  <c r="GN169" i="1"/>
  <c r="CI75" i="1"/>
  <c r="AZ83" i="1"/>
  <c r="AZ75" i="1" s="1"/>
  <c r="K825" i="5"/>
  <c r="GM489" i="1"/>
  <c r="AE337" i="1"/>
  <c r="R351" i="1"/>
  <c r="K374" i="5"/>
  <c r="CE764" i="1"/>
  <c r="P764" i="1"/>
  <c r="AC756" i="1"/>
  <c r="X197" i="5"/>
  <c r="GM488" i="1"/>
  <c r="GN488" i="1"/>
  <c r="W626" i="1"/>
  <c r="F671" i="1"/>
  <c r="AZ1000" i="1"/>
  <c r="F1032" i="1"/>
  <c r="GM579" i="1"/>
  <c r="GN579" i="1"/>
  <c r="W756" i="1"/>
  <c r="R918" i="1"/>
  <c r="AE900" i="1"/>
  <c r="GM867" i="1"/>
  <c r="AE840" i="1"/>
  <c r="R869" i="1"/>
  <c r="T569" i="5"/>
  <c r="K574" i="5"/>
  <c r="Q273" i="1"/>
  <c r="AD254" i="1"/>
  <c r="GM425" i="1"/>
  <c r="GN760" i="1"/>
  <c r="GN538" i="1"/>
  <c r="T735" i="5"/>
  <c r="GM426" i="1"/>
  <c r="GN426" i="1"/>
  <c r="R148" i="5"/>
  <c r="K152" i="5" s="1"/>
  <c r="J156" i="5" s="1"/>
  <c r="F893" i="1"/>
  <c r="W840" i="1"/>
  <c r="F657" i="1"/>
  <c r="AQ626" i="1"/>
  <c r="K1355" i="5"/>
  <c r="GM916" i="1"/>
  <c r="GN916" i="1"/>
  <c r="X1391" i="5"/>
  <c r="GM910" i="1"/>
  <c r="GN910" i="1"/>
  <c r="GM798" i="1"/>
  <c r="GN798" i="1"/>
  <c r="GM346" i="1"/>
  <c r="GP346" i="1"/>
  <c r="T343" i="5"/>
  <c r="K350" i="5" s="1"/>
  <c r="T531" i="5"/>
  <c r="K537" i="5" s="1"/>
  <c r="AL390" i="1"/>
  <c r="Y390" i="1" s="1"/>
  <c r="GM163" i="1"/>
  <c r="GN163" i="1"/>
  <c r="K691" i="5"/>
  <c r="GM482" i="1"/>
  <c r="GN482" i="1"/>
  <c r="H606" i="5"/>
  <c r="S223" i="1"/>
  <c r="AF217" i="1"/>
  <c r="R1004" i="5"/>
  <c r="K1008" i="5" s="1"/>
  <c r="GM593" i="1"/>
  <c r="R231" i="5"/>
  <c r="K234" i="5"/>
  <c r="J237" i="5" s="1"/>
  <c r="GN125" i="1"/>
  <c r="GN386" i="1"/>
  <c r="K822" i="5"/>
  <c r="Q544" i="1"/>
  <c r="AD526" i="1"/>
  <c r="AD217" i="1"/>
  <c r="Q223" i="1"/>
  <c r="K1544" i="5"/>
  <c r="GM1019" i="1"/>
  <c r="GN1019" i="1"/>
  <c r="T1090" i="5"/>
  <c r="K1096" i="5"/>
  <c r="AL764" i="1"/>
  <c r="AL756" i="1" s="1"/>
  <c r="CF390" i="1"/>
  <c r="P390" i="1"/>
  <c r="F393" i="1" s="1"/>
  <c r="CE390" i="1"/>
  <c r="AV390" i="1" s="1"/>
  <c r="AV382" i="1" s="1"/>
  <c r="AC382" i="1"/>
  <c r="AX83" i="1"/>
  <c r="CG75" i="1"/>
  <c r="P130" i="1"/>
  <c r="F133" i="1" s="1"/>
  <c r="CE130" i="1"/>
  <c r="AC114" i="1"/>
  <c r="K1236" i="5"/>
  <c r="GM428" i="1"/>
  <c r="GN428" i="1"/>
  <c r="P507" i="5"/>
  <c r="J507" i="5"/>
  <c r="GP722" i="1"/>
  <c r="R969" i="1"/>
  <c r="R949" i="1" s="1"/>
  <c r="GM530" i="1"/>
  <c r="GM914" i="1"/>
  <c r="K1487" i="5"/>
  <c r="GM1009" i="1"/>
  <c r="GN1009" i="1"/>
  <c r="S918" i="1"/>
  <c r="F933" i="1" s="1"/>
  <c r="AF900" i="1"/>
  <c r="GM714" i="1"/>
  <c r="K642" i="5"/>
  <c r="AL595" i="1"/>
  <c r="O1300" i="5"/>
  <c r="K1251" i="5"/>
  <c r="GN911" i="1"/>
  <c r="R764" i="1"/>
  <c r="R756" i="1" s="1"/>
  <c r="AE756" i="1"/>
  <c r="R890" i="5"/>
  <c r="K896" i="5" s="1"/>
  <c r="GN960" i="1"/>
  <c r="K1296" i="5"/>
  <c r="GM903" i="1"/>
  <c r="GN903" i="1"/>
  <c r="K1185" i="5"/>
  <c r="GM806" i="1"/>
  <c r="GN806" i="1"/>
  <c r="AD949" i="1"/>
  <c r="Q969" i="1"/>
  <c r="GM631" i="1"/>
  <c r="GM388" i="1"/>
  <c r="T445" i="5"/>
  <c r="K450" i="5" s="1"/>
  <c r="AL351" i="1"/>
  <c r="AE626" i="1"/>
  <c r="R647" i="1"/>
  <c r="J1023" i="5"/>
  <c r="GM475" i="1"/>
  <c r="GM170" i="1"/>
  <c r="J250" i="5"/>
  <c r="AF756" i="1"/>
  <c r="S764" i="1"/>
  <c r="T1128" i="5"/>
  <c r="K1133" i="5"/>
  <c r="AT626" i="1"/>
  <c r="F665" i="1"/>
  <c r="CI795" i="1"/>
  <c r="AZ809" i="1"/>
  <c r="GM168" i="1"/>
  <c r="GP168" i="1"/>
  <c r="K629" i="5"/>
  <c r="H990" i="5"/>
  <c r="GM343" i="1"/>
  <c r="R83" i="1"/>
  <c r="AE75" i="1"/>
  <c r="J1408" i="5"/>
  <c r="GM1011" i="1"/>
  <c r="K348" i="5"/>
  <c r="GM257" i="1"/>
  <c r="GN257" i="1"/>
  <c r="P484" i="5"/>
  <c r="J484" i="5"/>
  <c r="GP723" i="1"/>
  <c r="GM758" i="1"/>
  <c r="GN758" i="1"/>
  <c r="F891" i="1"/>
  <c r="U840" i="1"/>
  <c r="K1532" i="5"/>
  <c r="GM1017" i="1"/>
  <c r="GN1017" i="1"/>
  <c r="AF840" i="1"/>
  <c r="S869" i="1"/>
  <c r="S840" i="1" s="1"/>
  <c r="GN1008" i="1"/>
  <c r="K1354" i="5"/>
  <c r="GN915" i="1"/>
  <c r="K1201" i="5"/>
  <c r="GM843" i="1"/>
  <c r="GN843" i="1"/>
  <c r="GM1013" i="1"/>
  <c r="K1438" i="5"/>
  <c r="K693" i="5"/>
  <c r="GM484" i="1"/>
  <c r="GN484" i="1"/>
  <c r="K283" i="5"/>
  <c r="F53" i="1"/>
  <c r="AP30" i="1"/>
  <c r="K677" i="5"/>
  <c r="GN478" i="1"/>
  <c r="K675" i="5"/>
  <c r="GM476" i="1"/>
  <c r="GN476" i="1"/>
  <c r="GM760" i="1"/>
  <c r="GM538" i="1"/>
  <c r="R735" i="5"/>
  <c r="K738" i="5"/>
  <c r="GM339" i="1"/>
  <c r="T148" i="5"/>
  <c r="K153" i="5"/>
  <c r="J73" i="5"/>
  <c r="GM1014" i="1"/>
  <c r="GN1014" i="1"/>
  <c r="AT575" i="1"/>
  <c r="F613" i="1"/>
  <c r="K426" i="5"/>
  <c r="GM271" i="1"/>
  <c r="P353" i="5"/>
  <c r="H1165" i="5"/>
  <c r="GN586" i="1"/>
  <c r="K676" i="5"/>
  <c r="GN477" i="1"/>
  <c r="R435" i="1"/>
  <c r="AE421" i="1"/>
  <c r="GP348" i="1"/>
  <c r="K362" i="5"/>
  <c r="GM125" i="1"/>
  <c r="GN962" i="1"/>
  <c r="GM386" i="1"/>
  <c r="GM588" i="1"/>
  <c r="J859" i="5"/>
  <c r="GM718" i="1"/>
  <c r="GN718" i="1"/>
  <c r="GM842" i="1"/>
  <c r="GN842" i="1"/>
  <c r="GM36" i="1"/>
  <c r="GM166" i="1"/>
  <c r="GN166" i="1"/>
  <c r="GM848" i="1"/>
  <c r="GN848" i="1"/>
  <c r="F828" i="1"/>
  <c r="Q351" i="1"/>
  <c r="AD337" i="1"/>
  <c r="Q725" i="1"/>
  <c r="Q711" i="1" s="1"/>
  <c r="AP795" i="1"/>
  <c r="F818" i="1"/>
  <c r="GM577" i="1"/>
  <c r="GN577" i="1"/>
  <c r="T24" i="5"/>
  <c r="K29" i="5"/>
  <c r="H420" i="5"/>
  <c r="GM385" i="1"/>
  <c r="GN385" i="1"/>
  <c r="R390" i="1"/>
  <c r="AE382" i="1"/>
  <c r="F306" i="1"/>
  <c r="AO26" i="1"/>
  <c r="Q764" i="1"/>
  <c r="AD756" i="1"/>
  <c r="GM906" i="1"/>
  <c r="GP906" i="1"/>
  <c r="CD918" i="1" s="1"/>
  <c r="CD900" i="1" s="1"/>
  <c r="K296" i="5"/>
  <c r="GM181" i="1"/>
  <c r="GN181" i="1"/>
  <c r="K826" i="5"/>
  <c r="GM585" i="1"/>
  <c r="AE254" i="1"/>
  <c r="R273" i="1"/>
  <c r="GM78" i="1"/>
  <c r="S83" i="1"/>
  <c r="S75" i="1" s="1"/>
  <c r="AF75" i="1"/>
  <c r="K206" i="5"/>
  <c r="GN126" i="1"/>
  <c r="K1268" i="5"/>
  <c r="GM864" i="1"/>
  <c r="R1294" i="5"/>
  <c r="K1297" i="5" s="1"/>
  <c r="AK918" i="1"/>
  <c r="X918" i="1" s="1"/>
  <c r="F943" i="1" s="1"/>
  <c r="K1184" i="5"/>
  <c r="GN805" i="1"/>
  <c r="GN1002" i="1"/>
  <c r="GM905" i="1"/>
  <c r="GN905" i="1"/>
  <c r="GM643" i="1"/>
  <c r="GN643" i="1"/>
  <c r="CE969" i="1"/>
  <c r="CF969" i="1"/>
  <c r="AC949" i="1"/>
  <c r="P969" i="1"/>
  <c r="GM490" i="1"/>
  <c r="GN490" i="1"/>
  <c r="GM267" i="1"/>
  <c r="GM486" i="1"/>
  <c r="CE647" i="1"/>
  <c r="CF647" i="1"/>
  <c r="CH647" i="1"/>
  <c r="AY647" i="1" s="1"/>
  <c r="AC626" i="1"/>
  <c r="P647" i="1"/>
  <c r="F650" i="1" s="1"/>
  <c r="GM1012" i="1"/>
  <c r="K821" i="5"/>
  <c r="GM580" i="1"/>
  <c r="GM902" i="1"/>
  <c r="GM865" i="1"/>
  <c r="GN865" i="1"/>
  <c r="AE161" i="1"/>
  <c r="R186" i="1"/>
  <c r="F152" i="1"/>
  <c r="U114" i="1"/>
  <c r="K710" i="5"/>
  <c r="R495" i="1"/>
  <c r="AE466" i="1"/>
  <c r="AD575" i="1"/>
  <c r="Q595" i="1"/>
  <c r="Q676" i="1" s="1"/>
  <c r="GM34" i="1"/>
  <c r="J849" i="5"/>
  <c r="GN433" i="1"/>
  <c r="GN860" i="1"/>
  <c r="GM846" i="1"/>
  <c r="GP846" i="1"/>
  <c r="R1128" i="5"/>
  <c r="K1132" i="5" s="1"/>
  <c r="P1136" i="5" s="1"/>
  <c r="AP575" i="1"/>
  <c r="F604" i="1"/>
  <c r="GM909" i="1"/>
  <c r="GM178" i="1"/>
  <c r="GN178" i="1"/>
  <c r="AD466" i="1"/>
  <c r="Q495" i="1"/>
  <c r="P544" i="1"/>
  <c r="CE544" i="1"/>
  <c r="AC526" i="1"/>
  <c r="F1063" i="1"/>
  <c r="BB707" i="1"/>
  <c r="K1523" i="5"/>
  <c r="AD900" i="1"/>
  <c r="Q918" i="1"/>
  <c r="GM862" i="1"/>
  <c r="GN862" i="1"/>
  <c r="GM384" i="1"/>
  <c r="CA390" i="1" s="1"/>
  <c r="GN384" i="1"/>
  <c r="CB390" i="1" s="1"/>
  <c r="AB390" i="1"/>
  <c r="K721" i="5"/>
  <c r="GM492" i="1"/>
  <c r="GN492" i="1"/>
  <c r="R24" i="5"/>
  <c r="K28" i="5" s="1"/>
  <c r="J32" i="5" s="1"/>
  <c r="GN471" i="1"/>
  <c r="K309" i="5"/>
  <c r="GN645" i="1"/>
  <c r="R223" i="1"/>
  <c r="AE217" i="1"/>
  <c r="AC75" i="1"/>
  <c r="CH83" i="1"/>
  <c r="CE83" i="1"/>
  <c r="P83" i="1"/>
  <c r="CF83" i="1"/>
  <c r="AX900" i="1"/>
  <c r="F925" i="1"/>
  <c r="T1199" i="5"/>
  <c r="K1203" i="5" s="1"/>
  <c r="AL869" i="1"/>
  <c r="CI626" i="1"/>
  <c r="AZ647" i="1"/>
  <c r="GM908" i="1"/>
  <c r="GN908" i="1"/>
  <c r="GM587" i="1"/>
  <c r="GN587" i="1"/>
  <c r="GM720" i="1"/>
  <c r="GM123" i="1"/>
  <c r="GN123" i="1"/>
  <c r="W795" i="1"/>
  <c r="F833" i="1"/>
  <c r="K1489" i="5"/>
  <c r="K950" i="5"/>
  <c r="GM639" i="1"/>
  <c r="GN639" i="1"/>
  <c r="K1454" i="5"/>
  <c r="GM1003" i="1"/>
  <c r="GN1003" i="1"/>
  <c r="K1436" i="5"/>
  <c r="GM967" i="1"/>
  <c r="GN967" i="1"/>
  <c r="GM856" i="1"/>
  <c r="GN955" i="1"/>
  <c r="K963" i="5"/>
  <c r="J967" i="5"/>
  <c r="AF382" i="1"/>
  <c r="S390" i="1"/>
  <c r="GM483" i="1"/>
  <c r="K233" i="5"/>
  <c r="GM164" i="1"/>
  <c r="GN164" i="1"/>
  <c r="GM341" i="1"/>
  <c r="R322" i="5"/>
  <c r="K328" i="5"/>
  <c r="AK223" i="1"/>
  <c r="X223" i="1" s="1"/>
  <c r="X217" i="1" s="1"/>
  <c r="GN642" i="1"/>
  <c r="GM387" i="1"/>
  <c r="GP387" i="1"/>
  <c r="K361" i="5"/>
  <c r="GM167" i="1"/>
  <c r="GP167" i="1"/>
  <c r="CD186" i="1" s="1"/>
  <c r="GN261" i="1"/>
  <c r="AT30" i="1"/>
  <c r="F62" i="1"/>
  <c r="K784" i="5"/>
  <c r="P788" i="5" s="1"/>
  <c r="GM468" i="1"/>
  <c r="GM345" i="1"/>
  <c r="GN262" i="1"/>
  <c r="F405" i="1"/>
  <c r="S382" i="1"/>
  <c r="AY83" i="1"/>
  <c r="F91" i="1" s="1"/>
  <c r="CH75" i="1"/>
  <c r="CF626" i="1"/>
  <c r="AW647" i="1"/>
  <c r="F404" i="1"/>
  <c r="R382" i="1"/>
  <c r="S756" i="1"/>
  <c r="F779" i="1"/>
  <c r="Q949" i="1"/>
  <c r="F981" i="1"/>
  <c r="P382" i="1"/>
  <c r="Y764" i="1"/>
  <c r="Y756" i="1" s="1"/>
  <c r="Q217" i="1"/>
  <c r="F235" i="1"/>
  <c r="F767" i="1"/>
  <c r="P756" i="1"/>
  <c r="AV918" i="1"/>
  <c r="F923" i="1" s="1"/>
  <c r="P967" i="5"/>
  <c r="AK382" i="1"/>
  <c r="X390" i="1"/>
  <c r="X382" i="1" s="1"/>
  <c r="F736" i="1"/>
  <c r="AZ711" i="1"/>
  <c r="AV351" i="1"/>
  <c r="CE337" i="1"/>
  <c r="CF217" i="1"/>
  <c r="AW223" i="1"/>
  <c r="F402" i="1"/>
  <c r="CE626" i="1"/>
  <c r="AV647" i="1"/>
  <c r="AU918" i="1"/>
  <c r="Q337" i="1"/>
  <c r="F363" i="1"/>
  <c r="F778" i="1"/>
  <c r="AW390" i="1"/>
  <c r="AW382" i="1" s="1"/>
  <c r="CF382" i="1"/>
  <c r="CE756" i="1"/>
  <c r="AV764" i="1"/>
  <c r="F94" i="1"/>
  <c r="F921" i="1"/>
  <c r="P900" i="1"/>
  <c r="CE795" i="1"/>
  <c r="AV809" i="1"/>
  <c r="AX626" i="1"/>
  <c r="F654" i="1"/>
  <c r="F226" i="1"/>
  <c r="P217" i="1"/>
  <c r="Q466" i="1"/>
  <c r="F507" i="1"/>
  <c r="F98" i="1"/>
  <c r="AL337" i="1"/>
  <c r="Y351" i="1"/>
  <c r="F377" i="1" s="1"/>
  <c r="AL575" i="1"/>
  <c r="Y595" i="1"/>
  <c r="F621" i="1" s="1"/>
  <c r="S217" i="1"/>
  <c r="F238" i="1"/>
  <c r="R840" i="1"/>
  <c r="F883" i="1"/>
  <c r="Y83" i="1"/>
  <c r="AL75" i="1"/>
  <c r="S1000" i="1"/>
  <c r="F1036" i="1"/>
  <c r="AV83" i="1"/>
  <c r="AV75" i="1" s="1"/>
  <c r="CE75" i="1"/>
  <c r="P949" i="1"/>
  <c r="F972" i="1"/>
  <c r="F884" i="1"/>
  <c r="F661" i="1"/>
  <c r="R626" i="1"/>
  <c r="F285" i="1"/>
  <c r="Q254" i="1"/>
  <c r="S795" i="1"/>
  <c r="F824" i="1"/>
  <c r="Q421" i="1"/>
  <c r="F447" i="1"/>
  <c r="F823" i="1"/>
  <c r="R795" i="1"/>
  <c r="Y725" i="1"/>
  <c r="AL711" i="1"/>
  <c r="CF795" i="1"/>
  <c r="AW809" i="1"/>
  <c r="AW795" i="1" s="1"/>
  <c r="CF1000" i="1"/>
  <c r="AW1021" i="1"/>
  <c r="F930" i="1"/>
  <c r="Q900" i="1"/>
  <c r="R161" i="1"/>
  <c r="F200" i="1"/>
  <c r="F658" i="1"/>
  <c r="AZ626" i="1"/>
  <c r="R466" i="1"/>
  <c r="F509" i="1"/>
  <c r="J1537" i="5"/>
  <c r="S900" i="1"/>
  <c r="F90" i="1"/>
  <c r="AX75" i="1"/>
  <c r="CE382" i="1"/>
  <c r="Q795" i="1"/>
  <c r="F821" i="1"/>
  <c r="F606" i="1"/>
  <c r="AZ575" i="1"/>
  <c r="F55" i="1"/>
  <c r="AZ30" i="1"/>
  <c r="F201" i="1"/>
  <c r="S161" i="1"/>
  <c r="Q626" i="1"/>
  <c r="F659" i="1"/>
  <c r="F881" i="1"/>
  <c r="AK217" i="1"/>
  <c r="R217" i="1"/>
  <c r="F237" i="1"/>
  <c r="Q575" i="1"/>
  <c r="F607" i="1"/>
  <c r="CH626" i="1"/>
  <c r="AK900" i="1"/>
  <c r="R711" i="1"/>
  <c r="F739" i="1"/>
  <c r="F737" i="1"/>
  <c r="F97" i="1"/>
  <c r="R75" i="1"/>
  <c r="AZ795" i="1"/>
  <c r="F820" i="1"/>
  <c r="F556" i="1"/>
  <c r="Q526" i="1"/>
  <c r="F365" i="1"/>
  <c r="R337" i="1"/>
  <c r="Q30" i="1"/>
  <c r="F56" i="1"/>
  <c r="CH795" i="1"/>
  <c r="O223" i="1"/>
  <c r="S337" i="1"/>
  <c r="F366" i="1"/>
  <c r="AV223" i="1"/>
  <c r="CE217" i="1"/>
  <c r="F1035" i="1"/>
  <c r="R1000" i="1"/>
  <c r="F248" i="1"/>
  <c r="Y337" i="1"/>
  <c r="AW626" i="1"/>
  <c r="F653" i="1"/>
  <c r="AV900" i="1"/>
  <c r="AY75" i="1"/>
  <c r="X900" i="1"/>
  <c r="F769" i="1"/>
  <c r="AV756" i="1"/>
  <c r="F815" i="1"/>
  <c r="Y575" i="1"/>
  <c r="AV337" i="1"/>
  <c r="F356" i="1"/>
  <c r="AV217" i="1"/>
  <c r="F228" i="1"/>
  <c r="AV795" i="1"/>
  <c r="F814" i="1"/>
  <c r="AU900" i="1"/>
  <c r="F937" i="1"/>
  <c r="F652" i="1"/>
  <c r="AV626" i="1"/>
  <c r="F790" i="1"/>
  <c r="G16" i="6" l="1"/>
  <c r="G80" i="6"/>
  <c r="G182" i="6"/>
  <c r="E39" i="6"/>
  <c r="E21" i="6"/>
  <c r="E88" i="6"/>
  <c r="AL840" i="1"/>
  <c r="Y869" i="1"/>
  <c r="CE526" i="1"/>
  <c r="AV544" i="1"/>
  <c r="AB382" i="1"/>
  <c r="O390" i="1"/>
  <c r="F396" i="1"/>
  <c r="AU186" i="1"/>
  <c r="CD161" i="1"/>
  <c r="F86" i="1"/>
  <c r="P75" i="1"/>
  <c r="F655" i="1"/>
  <c r="AY626" i="1"/>
  <c r="AU575" i="1"/>
  <c r="F614" i="1"/>
  <c r="AV130" i="1"/>
  <c r="CE114" i="1"/>
  <c r="R900" i="1"/>
  <c r="F932" i="1"/>
  <c r="T309" i="5"/>
  <c r="GN184" i="1"/>
  <c r="GM184" i="1"/>
  <c r="R626" i="5"/>
  <c r="GN432" i="1"/>
  <c r="GM432" i="1"/>
  <c r="R269" i="5"/>
  <c r="K271" i="5" s="1"/>
  <c r="GM174" i="1"/>
  <c r="AK186" i="1"/>
  <c r="GN174" i="1"/>
  <c r="T381" i="5"/>
  <c r="K383" i="5" s="1"/>
  <c r="GN263" i="1"/>
  <c r="AL273" i="1"/>
  <c r="GM263" i="1"/>
  <c r="AL1000" i="1"/>
  <c r="Y1021" i="1"/>
  <c r="P526" i="1"/>
  <c r="F547" i="1"/>
  <c r="AW1000" i="1"/>
  <c r="F1027" i="1"/>
  <c r="AS390" i="1"/>
  <c r="CB382" i="1"/>
  <c r="AW969" i="1"/>
  <c r="CF949" i="1"/>
  <c r="R421" i="1"/>
  <c r="F449" i="1"/>
  <c r="GN961" i="1"/>
  <c r="T1393" i="5"/>
  <c r="K1398" i="5" s="1"/>
  <c r="R822" i="5"/>
  <c r="GM581" i="1"/>
  <c r="AW217" i="1"/>
  <c r="F229" i="1"/>
  <c r="F688" i="1"/>
  <c r="Q333" i="1"/>
  <c r="F415" i="1"/>
  <c r="F395" i="1"/>
  <c r="F751" i="1"/>
  <c r="Y711" i="1"/>
  <c r="CA382" i="1"/>
  <c r="AR390" i="1"/>
  <c r="T613" i="5"/>
  <c r="K615" i="5" s="1"/>
  <c r="GN429" i="1"/>
  <c r="AL435" i="1"/>
  <c r="GM532" i="1"/>
  <c r="R756" i="5"/>
  <c r="GP532" i="1"/>
  <c r="F225" i="1"/>
  <c r="O217" i="1"/>
  <c r="CF75" i="1"/>
  <c r="AW83" i="1"/>
  <c r="F287" i="1"/>
  <c r="R254" i="1"/>
  <c r="F817" i="1"/>
  <c r="AY795" i="1"/>
  <c r="F88" i="1"/>
  <c r="X351" i="1"/>
  <c r="AL223" i="1"/>
  <c r="R1114" i="5"/>
  <c r="AK764" i="1"/>
  <c r="GP761" i="1"/>
  <c r="CD764" i="1" s="1"/>
  <c r="GN483" i="1"/>
  <c r="R692" i="5"/>
  <c r="GM348" i="1"/>
  <c r="R517" i="5"/>
  <c r="R426" i="5"/>
  <c r="K427" i="5" s="1"/>
  <c r="J431" i="5" s="1"/>
  <c r="AK273" i="1"/>
  <c r="GN271" i="1"/>
  <c r="P900" i="5"/>
  <c r="H1242" i="5"/>
  <c r="X1242" i="5"/>
  <c r="O1242" i="5"/>
  <c r="K823" i="5"/>
  <c r="GN582" i="1"/>
  <c r="R158" i="5"/>
  <c r="K160" i="5" s="1"/>
  <c r="GN117" i="1"/>
  <c r="AK130" i="1"/>
  <c r="GM117" i="1"/>
  <c r="R1509" i="5"/>
  <c r="K1510" i="5" s="1"/>
  <c r="GN1013" i="1"/>
  <c r="GM797" i="1"/>
  <c r="GN797" i="1"/>
  <c r="AK809" i="1"/>
  <c r="T1184" i="5"/>
  <c r="K1188" i="5" s="1"/>
  <c r="AL809" i="1"/>
  <c r="GM805" i="1"/>
  <c r="J577" i="5"/>
  <c r="Y75" i="1"/>
  <c r="F109" i="1"/>
  <c r="F776" i="1"/>
  <c r="Q756" i="1"/>
  <c r="F450" i="1"/>
  <c r="S421" i="1"/>
  <c r="GN540" i="1"/>
  <c r="O1459" i="5"/>
  <c r="X1459" i="5"/>
  <c r="AC1000" i="1"/>
  <c r="CE1021" i="1"/>
  <c r="CH1021" i="1"/>
  <c r="P1021" i="1"/>
  <c r="T121" i="5"/>
  <c r="GN78" i="1"/>
  <c r="R1207" i="5"/>
  <c r="AK869" i="1"/>
  <c r="K907" i="5"/>
  <c r="GN631" i="1"/>
  <c r="GM529" i="1"/>
  <c r="T737" i="5"/>
  <c r="K739" i="5" s="1"/>
  <c r="T1383" i="5"/>
  <c r="K1388" i="5" s="1"/>
  <c r="GM957" i="1"/>
  <c r="R1244" i="5"/>
  <c r="GN854" i="1"/>
  <c r="GM854" i="1"/>
  <c r="GN1018" i="1"/>
  <c r="GM1018" i="1"/>
  <c r="R620" i="5"/>
  <c r="AK435" i="1"/>
  <c r="K1480" i="5"/>
  <c r="GM423" i="1"/>
  <c r="GN423" i="1"/>
  <c r="K403" i="5"/>
  <c r="J408" i="5" s="1"/>
  <c r="GN267" i="1"/>
  <c r="S595" i="1"/>
  <c r="AF575" i="1"/>
  <c r="R1025" i="5"/>
  <c r="K1029" i="5" s="1"/>
  <c r="P1033" i="5" s="1"/>
  <c r="T1249" i="5"/>
  <c r="GN855" i="1"/>
  <c r="R1466" i="5"/>
  <c r="GN1005" i="1"/>
  <c r="GM1005" i="1"/>
  <c r="T1370" i="5"/>
  <c r="K1372" i="5" s="1"/>
  <c r="GN952" i="1"/>
  <c r="AL969" i="1"/>
  <c r="AV969" i="1"/>
  <c r="CE949" i="1"/>
  <c r="K1253" i="5"/>
  <c r="GM859" i="1"/>
  <c r="R1236" i="5"/>
  <c r="GM852" i="1"/>
  <c r="GN852" i="1"/>
  <c r="GM638" i="1"/>
  <c r="GN638" i="1"/>
  <c r="R1493" i="5"/>
  <c r="K1499" i="5" s="1"/>
  <c r="P1503" i="5" s="1"/>
  <c r="GM1010" i="1"/>
  <c r="GN1010" i="1"/>
  <c r="GN581" i="1"/>
  <c r="R640" i="5"/>
  <c r="GN468" i="1"/>
  <c r="K180" i="5"/>
  <c r="T252" i="5"/>
  <c r="AL186" i="1"/>
  <c r="T1235" i="5"/>
  <c r="K1239" i="5" s="1"/>
  <c r="P1242" i="5" s="1"/>
  <c r="GN851" i="1"/>
  <c r="T928" i="5"/>
  <c r="GN635" i="1"/>
  <c r="R677" i="5"/>
  <c r="GM478" i="1"/>
  <c r="GM128" i="1"/>
  <c r="K218" i="5"/>
  <c r="GN128" i="1"/>
  <c r="R1050" i="1"/>
  <c r="J788" i="5"/>
  <c r="Y382" i="1"/>
  <c r="F416" i="1"/>
  <c r="AK1021" i="1"/>
  <c r="K1202" i="5"/>
  <c r="GN220" i="1"/>
  <c r="CB223" i="1" s="1"/>
  <c r="R127" i="5"/>
  <c r="K129" i="5" s="1"/>
  <c r="J132" i="5" s="1"/>
  <c r="GN79" i="1"/>
  <c r="GM79" i="1"/>
  <c r="T1354" i="5"/>
  <c r="K1357" i="5" s="1"/>
  <c r="GM915" i="1"/>
  <c r="GM857" i="1"/>
  <c r="GN857" i="1"/>
  <c r="P1401" i="5"/>
  <c r="R445" i="5"/>
  <c r="K449" i="5" s="1"/>
  <c r="GN339" i="1"/>
  <c r="R1368" i="5"/>
  <c r="K1371" i="5" s="1"/>
  <c r="P1374" i="5" s="1"/>
  <c r="GN951" i="1"/>
  <c r="AK969" i="1"/>
  <c r="R821" i="5"/>
  <c r="K828" i="5" s="1"/>
  <c r="AK595" i="1"/>
  <c r="F354" i="1"/>
  <c r="S949" i="1"/>
  <c r="P626" i="1"/>
  <c r="AL382" i="1"/>
  <c r="F983" i="1"/>
  <c r="P114" i="1"/>
  <c r="Q161" i="1"/>
  <c r="P795" i="1"/>
  <c r="J1441" i="5"/>
  <c r="AE711" i="1"/>
  <c r="T322" i="5"/>
  <c r="K329" i="5" s="1"/>
  <c r="P332" i="5" s="1"/>
  <c r="J338" i="5" s="1"/>
  <c r="GP388" i="1"/>
  <c r="CD390" i="1" s="1"/>
  <c r="GN714" i="1"/>
  <c r="P594" i="5"/>
  <c r="GM584" i="1"/>
  <c r="GM269" i="1"/>
  <c r="GN170" i="1"/>
  <c r="GM427" i="1"/>
  <c r="GM844" i="1"/>
  <c r="GM954" i="1"/>
  <c r="GM268" i="1"/>
  <c r="GN800" i="1"/>
  <c r="GN849" i="1"/>
  <c r="CB869" i="1" s="1"/>
  <c r="GM220" i="1"/>
  <c r="CA223" i="1" s="1"/>
  <c r="AL918" i="1"/>
  <c r="GN539" i="1"/>
  <c r="J1099" i="5"/>
  <c r="O809" i="1"/>
  <c r="H1347" i="5"/>
  <c r="O1347" i="5"/>
  <c r="X1347" i="5"/>
  <c r="GM952" i="1"/>
  <c r="R902" i="5"/>
  <c r="K908" i="5" s="1"/>
  <c r="GM177" i="1"/>
  <c r="K393" i="5"/>
  <c r="R1382" i="5"/>
  <c r="GM956" i="1"/>
  <c r="GN856" i="1"/>
  <c r="R696" i="5"/>
  <c r="GN487" i="1"/>
  <c r="K415" i="5"/>
  <c r="P420" i="5" s="1"/>
  <c r="J1286" i="5"/>
  <c r="GP533" i="1"/>
  <c r="GN717" i="1"/>
  <c r="GN1006" i="1"/>
  <c r="P1537" i="5"/>
  <c r="K1298" i="5"/>
  <c r="J1300" i="5" s="1"/>
  <c r="GM429" i="1"/>
  <c r="J353" i="5"/>
  <c r="GM964" i="1"/>
  <c r="GM723" i="1"/>
  <c r="R1080" i="5"/>
  <c r="K310" i="5"/>
  <c r="R1328" i="5"/>
  <c r="P1153" i="5"/>
  <c r="R1213" i="5"/>
  <c r="K1215" i="5" s="1"/>
  <c r="GM845" i="1"/>
  <c r="R919" i="5"/>
  <c r="GN633" i="1"/>
  <c r="K867" i="5"/>
  <c r="K878" i="5"/>
  <c r="K1500" i="5"/>
  <c r="CC421" i="1"/>
  <c r="AT435" i="1"/>
  <c r="GM126" i="1"/>
  <c r="AK544" i="1"/>
  <c r="P1441" i="5"/>
  <c r="GN530" i="1"/>
  <c r="P1012" i="5"/>
  <c r="GM717" i="1"/>
  <c r="GN963" i="1"/>
  <c r="H978" i="5"/>
  <c r="K1174" i="5"/>
  <c r="H882" i="5"/>
  <c r="K1238" i="5"/>
  <c r="GM851" i="1"/>
  <c r="P774" i="5"/>
  <c r="T694" i="5"/>
  <c r="K698" i="5" s="1"/>
  <c r="GN485" i="1"/>
  <c r="GM1006" i="1"/>
  <c r="R1473" i="5"/>
  <c r="K1479" i="5" s="1"/>
  <c r="GM179" i="1"/>
  <c r="R1267" i="5"/>
  <c r="K1269" i="5" s="1"/>
  <c r="GN863" i="1"/>
  <c r="GM863" i="1"/>
  <c r="T985" i="5"/>
  <c r="K987" i="5" s="1"/>
  <c r="J990" i="5" s="1"/>
  <c r="GM645" i="1"/>
  <c r="K1467" i="5"/>
  <c r="GN424" i="1"/>
  <c r="T579" i="5"/>
  <c r="K582" i="5" s="1"/>
  <c r="J584" i="5" s="1"/>
  <c r="K382" i="5"/>
  <c r="P385" i="5" s="1"/>
  <c r="K811" i="5"/>
  <c r="GM578" i="1"/>
  <c r="K864" i="5"/>
  <c r="AE595" i="1"/>
  <c r="GK590" i="1"/>
  <c r="AF725" i="1"/>
  <c r="CY721" i="1"/>
  <c r="X721" i="1" s="1"/>
  <c r="R1072" i="5" s="1"/>
  <c r="GM761" i="1"/>
  <c r="K266" i="5"/>
  <c r="GM171" i="1"/>
  <c r="GN171" i="1"/>
  <c r="G264" i="6"/>
  <c r="O260" i="7"/>
  <c r="H264" i="6" s="1"/>
  <c r="G268" i="6" s="1"/>
  <c r="K697" i="5"/>
  <c r="J1218" i="5"/>
  <c r="GM480" i="1"/>
  <c r="R685" i="5"/>
  <c r="K920" i="5"/>
  <c r="P924" i="5" s="1"/>
  <c r="GP720" i="1"/>
  <c r="R1068" i="5"/>
  <c r="GN430" i="1"/>
  <c r="AK83" i="1"/>
  <c r="G160" i="6"/>
  <c r="W56" i="5"/>
  <c r="H63" i="5"/>
  <c r="CZ119" i="1"/>
  <c r="Y119" i="1" s="1"/>
  <c r="K176" i="5"/>
  <c r="AF130" i="1"/>
  <c r="CP119" i="1"/>
  <c r="O119" i="1" s="1"/>
  <c r="K268" i="5"/>
  <c r="GN173" i="1"/>
  <c r="K112" i="5"/>
  <c r="J119" i="5" s="1"/>
  <c r="CP77" i="1"/>
  <c r="O77" i="1" s="1"/>
  <c r="K282" i="5"/>
  <c r="P287" i="5" s="1"/>
  <c r="GN177" i="1"/>
  <c r="GN345" i="1"/>
  <c r="H243" i="5"/>
  <c r="O243" i="5"/>
  <c r="GM961" i="1"/>
  <c r="GM951" i="1"/>
  <c r="K311" i="5"/>
  <c r="GM803" i="1"/>
  <c r="GM540" i="1"/>
  <c r="K1257" i="5"/>
  <c r="G241" i="6"/>
  <c r="J1143" i="5"/>
  <c r="K208" i="5"/>
  <c r="GN341" i="1"/>
  <c r="R466" i="5"/>
  <c r="K470" i="5" s="1"/>
  <c r="K220" i="5"/>
  <c r="J223" i="5" s="1"/>
  <c r="GM858" i="1"/>
  <c r="GN858" i="1"/>
  <c r="R1252" i="5"/>
  <c r="GN470" i="1"/>
  <c r="R648" i="5"/>
  <c r="K1488" i="5"/>
  <c r="J1491" i="5" s="1"/>
  <c r="AE44" i="1"/>
  <c r="GK32" i="1"/>
  <c r="GM32" i="1" s="1"/>
  <c r="K27" i="5"/>
  <c r="K189" i="5"/>
  <c r="P197" i="5" s="1"/>
  <c r="CP121" i="1"/>
  <c r="O121" i="1" s="1"/>
  <c r="K204" i="5"/>
  <c r="GM124" i="1"/>
  <c r="GN481" i="1"/>
  <c r="GN486" i="1"/>
  <c r="P762" i="5"/>
  <c r="J762" i="5"/>
  <c r="K827" i="5"/>
  <c r="GM586" i="1"/>
  <c r="H1105" i="5"/>
  <c r="X1105" i="5"/>
  <c r="GN803" i="1"/>
  <c r="K1172" i="5"/>
  <c r="K1186" i="5"/>
  <c r="GM807" i="1"/>
  <c r="GN807" i="1"/>
  <c r="O53" i="5"/>
  <c r="X53" i="5"/>
  <c r="H53" i="5"/>
  <c r="GM39" i="1"/>
  <c r="GP39" i="1"/>
  <c r="X295" i="5"/>
  <c r="O301" i="5"/>
  <c r="H301" i="5"/>
  <c r="K457" i="5"/>
  <c r="CP340" i="1"/>
  <c r="O340" i="1" s="1"/>
  <c r="AC435" i="1"/>
  <c r="CP431" i="1"/>
  <c r="O431" i="1" s="1"/>
  <c r="CZ469" i="1"/>
  <c r="Y469" i="1" s="1"/>
  <c r="AF495" i="1"/>
  <c r="CY469" i="1"/>
  <c r="X469" i="1" s="1"/>
  <c r="GK536" i="1"/>
  <c r="K779" i="5"/>
  <c r="AE544" i="1"/>
  <c r="AF544" i="1"/>
  <c r="CZ542" i="1"/>
  <c r="Y542" i="1" s="1"/>
  <c r="T796" i="5" s="1"/>
  <c r="K798" i="5" s="1"/>
  <c r="CP542" i="1"/>
  <c r="O542" i="1" s="1"/>
  <c r="GK628" i="1"/>
  <c r="GM628" i="1" s="1"/>
  <c r="K893" i="5"/>
  <c r="K167" i="5"/>
  <c r="CP118" i="1"/>
  <c r="O118" i="1" s="1"/>
  <c r="AD130" i="1"/>
  <c r="O18" i="7"/>
  <c r="H33" i="6" s="1"/>
  <c r="G39" i="6" s="1"/>
  <c r="G33" i="6"/>
  <c r="O56" i="7"/>
  <c r="H46" i="6" s="1"/>
  <c r="G46" i="6"/>
  <c r="GM470" i="1"/>
  <c r="GM629" i="1"/>
  <c r="GM911" i="1"/>
  <c r="GM591" i="1"/>
  <c r="GM866" i="1"/>
  <c r="GM965" i="1"/>
  <c r="R110" i="5"/>
  <c r="K115" i="5" s="1"/>
  <c r="GM430" i="1"/>
  <c r="K1341" i="5"/>
  <c r="G254" i="6"/>
  <c r="P132" i="5"/>
  <c r="K975" i="5"/>
  <c r="J978" i="5" s="1"/>
  <c r="K952" i="5"/>
  <c r="GN629" i="1"/>
  <c r="J842" i="5"/>
  <c r="GM471" i="1"/>
  <c r="GN578" i="1"/>
  <c r="X408" i="5"/>
  <c r="H408" i="5"/>
  <c r="K603" i="5"/>
  <c r="J606" i="5" s="1"/>
  <c r="R1485" i="5"/>
  <c r="GM1008" i="1"/>
  <c r="T873" i="5"/>
  <c r="K879" i="5" s="1"/>
  <c r="GN592" i="1"/>
  <c r="R294" i="5"/>
  <c r="K297" i="5" s="1"/>
  <c r="GN179" i="1"/>
  <c r="R627" i="5"/>
  <c r="GM433" i="1"/>
  <c r="K181" i="5"/>
  <c r="CZ479" i="1"/>
  <c r="Y479" i="1" s="1"/>
  <c r="T678" i="5" s="1"/>
  <c r="CY479" i="1"/>
  <c r="X479" i="1" s="1"/>
  <c r="R678" i="5" s="1"/>
  <c r="K679" i="5" s="1"/>
  <c r="CP479" i="1"/>
  <c r="O479" i="1" s="1"/>
  <c r="CP634" i="1"/>
  <c r="O634" i="1" s="1"/>
  <c r="AB647" i="1" s="1"/>
  <c r="K927" i="5"/>
  <c r="CZ634" i="1"/>
  <c r="Y634" i="1" s="1"/>
  <c r="T926" i="5" s="1"/>
  <c r="K930" i="5" s="1"/>
  <c r="AF647" i="1"/>
  <c r="CY634" i="1"/>
  <c r="X634" i="1" s="1"/>
  <c r="R926" i="5" s="1"/>
  <c r="K929" i="5" s="1"/>
  <c r="GM172" i="1"/>
  <c r="GN172" i="1"/>
  <c r="K267" i="5"/>
  <c r="CP256" i="1"/>
  <c r="O256" i="1" s="1"/>
  <c r="GN957" i="1"/>
  <c r="P1023" i="5"/>
  <c r="GM960" i="1"/>
  <c r="H1391" i="5"/>
  <c r="X287" i="5"/>
  <c r="H912" i="5"/>
  <c r="P944" i="5"/>
  <c r="X301" i="5"/>
  <c r="K82" i="5"/>
  <c r="P86" i="5" s="1"/>
  <c r="H144" i="6"/>
  <c r="F106" i="1"/>
  <c r="V75" i="1"/>
  <c r="J546" i="5"/>
  <c r="K1102" i="5"/>
  <c r="CP759" i="1"/>
  <c r="O759" i="1" s="1"/>
  <c r="CJ526" i="1"/>
  <c r="U575" i="1"/>
  <c r="F617" i="1"/>
  <c r="CC337" i="1"/>
  <c r="AT351" i="1"/>
  <c r="J1112" i="5"/>
  <c r="K373" i="5"/>
  <c r="P377" i="5" s="1"/>
  <c r="E174" i="6"/>
  <c r="K868" i="5"/>
  <c r="E68" i="6"/>
  <c r="O98" i="5"/>
  <c r="H98" i="5"/>
  <c r="GM962" i="1"/>
  <c r="BA676" i="1"/>
  <c r="F371" i="1"/>
  <c r="BA337" i="1"/>
  <c r="AG575" i="1"/>
  <c r="T595" i="1"/>
  <c r="W595" i="1"/>
  <c r="AJ575" i="1"/>
  <c r="BA711" i="1"/>
  <c r="F745" i="1"/>
  <c r="AI969" i="1"/>
  <c r="BY949" i="1"/>
  <c r="AP969" i="1"/>
  <c r="AH969" i="1"/>
  <c r="AG900" i="1"/>
  <c r="T918" i="1"/>
  <c r="J420" i="5"/>
  <c r="O397" i="5"/>
  <c r="G147" i="6"/>
  <c r="P584" i="5"/>
  <c r="K272" i="5"/>
  <c r="AA98" i="5"/>
  <c r="CP38" i="1"/>
  <c r="O38" i="1" s="1"/>
  <c r="H842" i="5"/>
  <c r="CP182" i="1"/>
  <c r="O182" i="1" s="1"/>
  <c r="K305" i="5"/>
  <c r="CP349" i="1"/>
  <c r="O349" i="1" s="1"/>
  <c r="K522" i="5"/>
  <c r="BA526" i="1"/>
  <c r="F564" i="1"/>
  <c r="CI254" i="1"/>
  <c r="AZ273" i="1"/>
  <c r="BA186" i="1"/>
  <c r="CJ161" i="1"/>
  <c r="P859" i="5"/>
  <c r="J924" i="5"/>
  <c r="O683" i="5"/>
  <c r="J1401" i="5"/>
  <c r="J659" i="5"/>
  <c r="O420" i="5"/>
  <c r="E241" i="6"/>
  <c r="O727" i="5"/>
  <c r="O646" i="5"/>
  <c r="CP719" i="1"/>
  <c r="O719" i="1" s="1"/>
  <c r="CP347" i="1"/>
  <c r="O347" i="1" s="1"/>
  <c r="K514" i="5"/>
  <c r="CP259" i="1"/>
  <c r="O259" i="1" s="1"/>
  <c r="AF273" i="1"/>
  <c r="CP716" i="1"/>
  <c r="O716" i="1" s="1"/>
  <c r="K1037" i="5"/>
  <c r="P1043" i="5" s="1"/>
  <c r="J79" i="5"/>
  <c r="U809" i="1"/>
  <c r="F551" i="1"/>
  <c r="AX526" i="1"/>
  <c r="W130" i="1"/>
  <c r="AJ114" i="1"/>
  <c r="AJ382" i="1"/>
  <c r="W390" i="1"/>
  <c r="O1260" i="5"/>
  <c r="GK120" i="1"/>
  <c r="GM120" i="1" s="1"/>
  <c r="AE130" i="1"/>
  <c r="I208" i="5"/>
  <c r="CP35" i="1"/>
  <c r="O35" i="1" s="1"/>
  <c r="K57" i="5"/>
  <c r="P63" i="5" s="1"/>
  <c r="H275" i="5"/>
  <c r="K830" i="5"/>
  <c r="I375" i="5"/>
  <c r="X377" i="5" s="1"/>
  <c r="I929" i="5"/>
  <c r="K875" i="5"/>
  <c r="J882" i="5" s="1"/>
  <c r="K89" i="5"/>
  <c r="CP958" i="1"/>
  <c r="O958" i="1" s="1"/>
  <c r="U711" i="1"/>
  <c r="AG186" i="1"/>
  <c r="AH526" i="1"/>
  <c r="U544" i="1"/>
  <c r="AZ161" i="1"/>
  <c r="F197" i="1"/>
  <c r="V337" i="1"/>
  <c r="F374" i="1"/>
  <c r="AH421" i="1"/>
  <c r="U435" i="1"/>
  <c r="F64" i="1"/>
  <c r="BA30" i="1"/>
  <c r="AX161" i="1"/>
  <c r="F193" i="1"/>
  <c r="AT186" i="1"/>
  <c r="CC161" i="1"/>
  <c r="V435" i="1"/>
  <c r="H932" i="5"/>
  <c r="F223" i="6"/>
  <c r="E226" i="6" s="1"/>
  <c r="H1112" i="5"/>
  <c r="AG421" i="1"/>
  <c r="T435" i="1"/>
  <c r="AO161" i="1"/>
  <c r="F190" i="1"/>
  <c r="W918" i="1"/>
  <c r="AJ900" i="1"/>
  <c r="CG1021" i="1"/>
  <c r="AQ1021" i="1"/>
  <c r="BZ1000" i="1"/>
  <c r="AG1021" i="1"/>
  <c r="I1458" i="5"/>
  <c r="AB1458" i="5" s="1"/>
  <c r="AH1021" i="1"/>
  <c r="CJ969" i="1"/>
  <c r="I209" i="5"/>
  <c r="I921" i="5"/>
  <c r="H924" i="5" s="1"/>
  <c r="H815" i="5"/>
  <c r="H118" i="6"/>
  <c r="O1313" i="5"/>
  <c r="BA466" i="1"/>
  <c r="F515" i="1"/>
  <c r="AJ186" i="1"/>
  <c r="AI526" i="1"/>
  <c r="V544" i="1"/>
  <c r="U466" i="1"/>
  <c r="F517" i="1"/>
  <c r="AP390" i="1"/>
  <c r="V390" i="1"/>
  <c r="AI382" i="1"/>
  <c r="CP1016" i="1"/>
  <c r="O1016" i="1" s="1"/>
  <c r="AT1021" i="1"/>
  <c r="CC1000" i="1"/>
  <c r="AJ1021" i="1"/>
  <c r="K209" i="5"/>
  <c r="X584" i="5"/>
  <c r="K712" i="5"/>
  <c r="J714" i="5" s="1"/>
  <c r="I1188" i="5"/>
  <c r="H1191" i="5" s="1"/>
  <c r="I1437" i="5"/>
  <c r="CP913" i="1"/>
  <c r="O913" i="1" s="1"/>
  <c r="O1514" i="5"/>
  <c r="AI161" i="1"/>
  <c r="V186" i="1"/>
  <c r="AX756" i="1"/>
  <c r="F771" i="1"/>
  <c r="AG466" i="1"/>
  <c r="T495" i="1"/>
  <c r="T647" i="1"/>
  <c r="U382" i="1"/>
  <c r="F412" i="1"/>
  <c r="AG526" i="1"/>
  <c r="T544" i="1"/>
  <c r="AP840" i="1"/>
  <c r="F878" i="1"/>
  <c r="CD949" i="1"/>
  <c r="AU969" i="1"/>
  <c r="AJ969" i="1"/>
  <c r="I698" i="5"/>
  <c r="H701" i="5" s="1"/>
  <c r="I830" i="5"/>
  <c r="X832" i="5" s="1"/>
  <c r="O1165" i="5"/>
  <c r="I644" i="5"/>
  <c r="O1043" i="5"/>
  <c r="K1524" i="5"/>
  <c r="CP713" i="1"/>
  <c r="O713" i="1" s="1"/>
  <c r="F459" i="1"/>
  <c r="U273" i="1"/>
  <c r="AH254" i="1"/>
  <c r="U647" i="1"/>
  <c r="F832" i="1"/>
  <c r="V795" i="1"/>
  <c r="AI273" i="1"/>
  <c r="AJ273" i="1"/>
  <c r="AI466" i="1"/>
  <c r="V495" i="1"/>
  <c r="AQ526" i="1"/>
  <c r="F554" i="1"/>
  <c r="CJ1021" i="1"/>
  <c r="F78" i="6"/>
  <c r="E80" i="6" s="1"/>
  <c r="O1306" i="5"/>
  <c r="Q1007" i="1"/>
  <c r="Q1528" i="5"/>
  <c r="I1533" i="5" s="1"/>
  <c r="H1537" i="5" s="1"/>
  <c r="BY1000" i="1"/>
  <c r="F455" i="1"/>
  <c r="CJ575" i="1"/>
  <c r="CJ466" i="1"/>
  <c r="W30" i="1"/>
  <c r="CG351" i="1"/>
  <c r="V217" i="1"/>
  <c r="BY840" i="1"/>
  <c r="BC254" i="1"/>
  <c r="BA382" i="1"/>
  <c r="CG161" i="1"/>
  <c r="T130" i="1"/>
  <c r="AB866" i="1"/>
  <c r="BZ756" i="1"/>
  <c r="CS1005" i="1"/>
  <c r="CS1006" i="1"/>
  <c r="AD1018" i="1"/>
  <c r="AB1018" i="1" s="1"/>
  <c r="CT1016" i="1"/>
  <c r="AB961" i="1"/>
  <c r="CQ960" i="1"/>
  <c r="AB960" i="1"/>
  <c r="CC969" i="1"/>
  <c r="CR632" i="1"/>
  <c r="CS632" i="1"/>
  <c r="BB676" i="1"/>
  <c r="CR959" i="1"/>
  <c r="CS959" i="1"/>
  <c r="CQ847" i="1"/>
  <c r="P847" i="1"/>
  <c r="CD130" i="1"/>
  <c r="CT37" i="1"/>
  <c r="S37" i="1"/>
  <c r="CS1007" i="1"/>
  <c r="CR1002" i="1"/>
  <c r="CQ966" i="1"/>
  <c r="CS962" i="1"/>
  <c r="K1469" i="5"/>
  <c r="I1501" i="5"/>
  <c r="I1524" i="5"/>
  <c r="X1526" i="5" s="1"/>
  <c r="I1329" i="5"/>
  <c r="X1333" i="5" s="1"/>
  <c r="I1474" i="5"/>
  <c r="P254" i="7"/>
  <c r="R254" i="7" s="1"/>
  <c r="T337" i="1"/>
  <c r="U337" i="1"/>
  <c r="F651" i="1"/>
  <c r="AT725" i="1"/>
  <c r="AH466" i="1"/>
  <c r="AH711" i="1"/>
  <c r="BC302" i="1"/>
  <c r="F729" i="1"/>
  <c r="AB965" i="1"/>
  <c r="BZ969" i="1"/>
  <c r="CI969" i="1" s="1"/>
  <c r="CS906" i="1"/>
  <c r="U1315" i="5"/>
  <c r="CR861" i="1"/>
  <c r="CS861" i="1"/>
  <c r="CC869" i="1"/>
  <c r="AQ351" i="1"/>
  <c r="T390" i="1"/>
  <c r="T676" i="1" s="1"/>
  <c r="CQ1009" i="1"/>
  <c r="AB1009" i="1"/>
  <c r="CD1021" i="1"/>
  <c r="CS963" i="1"/>
  <c r="CR963" i="1"/>
  <c r="BZ869" i="1"/>
  <c r="CI869" i="1" s="1"/>
  <c r="CS645" i="1"/>
  <c r="CR645" i="1"/>
  <c r="AD645" i="1"/>
  <c r="AB645" i="1" s="1"/>
  <c r="J1306" i="5"/>
  <c r="O1408" i="5"/>
  <c r="I1500" i="5"/>
  <c r="U1478" i="5"/>
  <c r="I1481" i="5" s="1"/>
  <c r="V1478" i="5"/>
  <c r="K1481" i="5" s="1"/>
  <c r="AB847" i="1"/>
  <c r="CR1003" i="1"/>
  <c r="CS1003" i="1"/>
  <c r="AD963" i="1"/>
  <c r="AB963" i="1" s="1"/>
  <c r="BY918" i="1"/>
  <c r="CR849" i="1"/>
  <c r="CQ715" i="1"/>
  <c r="P715" i="1"/>
  <c r="AD636" i="1"/>
  <c r="AB636" i="1" s="1"/>
  <c r="CR636" i="1"/>
  <c r="BY764" i="1"/>
  <c r="I1098" i="5"/>
  <c r="AB1098" i="5" s="1"/>
  <c r="AH764" i="1"/>
  <c r="AB644" i="1"/>
  <c r="CS586" i="1"/>
  <c r="AD586" i="1"/>
  <c r="CD435" i="1"/>
  <c r="BZ390" i="1"/>
  <c r="CQ762" i="1"/>
  <c r="P589" i="1"/>
  <c r="AB586" i="1"/>
  <c r="P473" i="1"/>
  <c r="CP473" i="1" s="1"/>
  <c r="O473" i="1" s="1"/>
  <c r="CQ473" i="1"/>
  <c r="CQ803" i="1"/>
  <c r="AB803" i="1"/>
  <c r="AD799" i="1"/>
  <c r="AB799" i="1" s="1"/>
  <c r="AD762" i="1"/>
  <c r="AB762" i="1" s="1"/>
  <c r="CR762" i="1"/>
  <c r="AD587" i="1"/>
  <c r="AB587" i="1" s="1"/>
  <c r="CS587" i="1"/>
  <c r="CR587" i="1"/>
  <c r="CR951" i="1"/>
  <c r="CR799" i="1"/>
  <c r="AJ725" i="1"/>
  <c r="CS636" i="1"/>
  <c r="CQ799" i="1"/>
  <c r="CS644" i="1"/>
  <c r="CQ642" i="1"/>
  <c r="AD641" i="1"/>
  <c r="AB641" i="1" s="1"/>
  <c r="CQ588" i="1"/>
  <c r="AB536" i="1"/>
  <c r="CC495" i="1"/>
  <c r="CC390" i="1"/>
  <c r="P270" i="1"/>
  <c r="CP270" i="1" s="1"/>
  <c r="O270" i="1" s="1"/>
  <c r="CQ270" i="1"/>
  <c r="CR531" i="1"/>
  <c r="CS531" i="1"/>
  <c r="CC544" i="1"/>
  <c r="CQ472" i="1"/>
  <c r="P472" i="1"/>
  <c r="BY495" i="1"/>
  <c r="CS265" i="1"/>
  <c r="CR265" i="1"/>
  <c r="AD265" i="1"/>
  <c r="CL756" i="1"/>
  <c r="CR641" i="1"/>
  <c r="CS637" i="1"/>
  <c r="CR542" i="1"/>
  <c r="BZ495" i="1"/>
  <c r="BZ435" i="1"/>
  <c r="AB265" i="1"/>
  <c r="CS585" i="1"/>
  <c r="AB539" i="1"/>
  <c r="AD535" i="1"/>
  <c r="AB535" i="1" s="1"/>
  <c r="CS535" i="1"/>
  <c r="BY544" i="1"/>
  <c r="BB130" i="1"/>
  <c r="CK114" i="1"/>
  <c r="CQ586" i="1"/>
  <c r="BC337" i="1"/>
  <c r="F367" i="1"/>
  <c r="CR260" i="1"/>
  <c r="CS260" i="1"/>
  <c r="AD260" i="1"/>
  <c r="CR433" i="1"/>
  <c r="AD423" i="1"/>
  <c r="AB423" i="1" s="1"/>
  <c r="AD342" i="1"/>
  <c r="AB342" i="1" s="1"/>
  <c r="AD267" i="1"/>
  <c r="AB267" i="1" s="1"/>
  <c r="CK217" i="1"/>
  <c r="BB223" i="1"/>
  <c r="BB44" i="1"/>
  <c r="CK30" i="1"/>
  <c r="CT472" i="1"/>
  <c r="AO351" i="1"/>
  <c r="CS267" i="1"/>
  <c r="AB260" i="1"/>
  <c r="CQ539" i="1"/>
  <c r="CQ347" i="1"/>
  <c r="CS268" i="1"/>
  <c r="AD262" i="1"/>
  <c r="AB262" i="1" s="1"/>
  <c r="CR221" i="1"/>
  <c r="CD273" i="1"/>
  <c r="BY351" i="1"/>
  <c r="CC273" i="1"/>
  <c r="CD223" i="1"/>
  <c r="AJ223" i="1"/>
  <c r="CS180" i="1"/>
  <c r="CR180" i="1"/>
  <c r="AD175" i="1"/>
  <c r="AB175" i="1" s="1"/>
  <c r="CS175" i="1"/>
  <c r="AD173" i="1"/>
  <c r="P165" i="1"/>
  <c r="CQ165" i="1"/>
  <c r="CC130" i="1"/>
  <c r="BY130" i="1"/>
  <c r="CS343" i="1"/>
  <c r="CC223" i="1"/>
  <c r="AB183" i="1"/>
  <c r="AB173" i="1"/>
  <c r="CQ166" i="1"/>
  <c r="BZ130" i="1"/>
  <c r="BZ223" i="1"/>
  <c r="AD176" i="1"/>
  <c r="AB176" i="1" s="1"/>
  <c r="CR176" i="1"/>
  <c r="CQ174" i="1"/>
  <c r="AB174" i="1"/>
  <c r="V233" i="5"/>
  <c r="AD164" i="1"/>
  <c r="AB164" i="1" s="1"/>
  <c r="CS33" i="1"/>
  <c r="I36" i="5"/>
  <c r="H43" i="5" s="1"/>
  <c r="CQ42" i="1"/>
  <c r="CS41" i="1"/>
  <c r="AB41" i="1"/>
  <c r="CQ41" i="1"/>
  <c r="V81" i="5"/>
  <c r="CR38" i="1"/>
  <c r="AB117" i="1"/>
  <c r="CR81" i="1"/>
  <c r="S40" i="1"/>
  <c r="AD124" i="1"/>
  <c r="AB124" i="1" s="1"/>
  <c r="CR124" i="1"/>
  <c r="P41" i="1"/>
  <c r="CT40" i="1"/>
  <c r="AD40" i="1"/>
  <c r="AB40" i="1" s="1"/>
  <c r="E138" i="5"/>
  <c r="CX33" i="3"/>
  <c r="Q80" i="1"/>
  <c r="CQ80" i="1"/>
  <c r="D43" i="6"/>
  <c r="D76" i="6"/>
  <c r="D116" i="6"/>
  <c r="D170" i="6"/>
  <c r="D118" i="6"/>
  <c r="D210" i="6"/>
  <c r="D129" i="6"/>
  <c r="D190" i="6"/>
  <c r="D257" i="6"/>
  <c r="P1459" i="5"/>
  <c r="J1459" i="5"/>
  <c r="P1526" i="5"/>
  <c r="J1526" i="5"/>
  <c r="O86" i="5"/>
  <c r="X86" i="5"/>
  <c r="H86" i="5"/>
  <c r="J1053" i="5"/>
  <c r="P815" i="5"/>
  <c r="J815" i="5"/>
  <c r="J932" i="5"/>
  <c r="P932" i="5"/>
  <c r="J1066" i="5"/>
  <c r="P1066" i="5"/>
  <c r="J1177" i="5"/>
  <c r="P1177" i="5"/>
  <c r="J494" i="5"/>
  <c r="P494" i="5"/>
  <c r="J275" i="5"/>
  <c r="P275" i="5"/>
  <c r="O119" i="5"/>
  <c r="H143" i="5" s="1"/>
  <c r="X119" i="5"/>
  <c r="H119" i="5"/>
  <c r="P453" i="5"/>
  <c r="J754" i="5"/>
  <c r="O73" i="5"/>
  <c r="X73" i="5"/>
  <c r="H73" i="5"/>
  <c r="H955" i="5"/>
  <c r="O955" i="5"/>
  <c r="P301" i="5"/>
  <c r="J301" i="5"/>
  <c r="X900" i="5"/>
  <c r="O900" i="5"/>
  <c r="X714" i="5"/>
  <c r="O714" i="5"/>
  <c r="H32" i="5"/>
  <c r="O32" i="5"/>
  <c r="W159" i="5"/>
  <c r="H163" i="5"/>
  <c r="O140" i="5"/>
  <c r="AA140" i="5"/>
  <c r="O237" i="5"/>
  <c r="X237" i="5"/>
  <c r="X397" i="5"/>
  <c r="H397" i="5"/>
  <c r="H546" i="5"/>
  <c r="O546" i="5"/>
  <c r="O741" i="5"/>
  <c r="X741" i="5"/>
  <c r="O924" i="5"/>
  <c r="X924" i="5"/>
  <c r="O1033" i="5"/>
  <c r="X1033" i="5"/>
  <c r="O540" i="5"/>
  <c r="H564" i="5" s="1"/>
  <c r="H540" i="5"/>
  <c r="X1191" i="5"/>
  <c r="O1191" i="5"/>
  <c r="X484" i="5"/>
  <c r="O484" i="5"/>
  <c r="O1333" i="5"/>
  <c r="H1333" i="5"/>
  <c r="H1136" i="5"/>
  <c r="O1136" i="5"/>
  <c r="X1401" i="5"/>
  <c r="O1401" i="5"/>
  <c r="O1418" i="5"/>
  <c r="H1418" i="5"/>
  <c r="J1136" i="5"/>
  <c r="J453" i="5"/>
  <c r="J377" i="5"/>
  <c r="P1099" i="5"/>
  <c r="P237" i="5"/>
  <c r="J1043" i="5"/>
  <c r="O1526" i="5"/>
  <c r="E132" i="6"/>
  <c r="E109" i="6"/>
  <c r="J464" i="5"/>
  <c r="P990" i="5"/>
  <c r="P849" i="5"/>
  <c r="K1256" i="5"/>
  <c r="J1260" i="5" s="1"/>
  <c r="X978" i="5"/>
  <c r="P1408" i="5"/>
  <c r="E203" i="6"/>
  <c r="P211" i="5"/>
  <c r="J86" i="5"/>
  <c r="H1459" i="5"/>
  <c r="P1491" i="5"/>
  <c r="H774" i="5"/>
  <c r="O197" i="5"/>
  <c r="X990" i="5"/>
  <c r="O332" i="5"/>
  <c r="H338" i="5" s="1"/>
  <c r="X43" i="5"/>
  <c r="H173" i="5"/>
  <c r="X859" i="5"/>
  <c r="X606" i="5"/>
  <c r="O606" i="5"/>
  <c r="H635" i="5" s="1"/>
  <c r="X912" i="5"/>
  <c r="O912" i="5"/>
  <c r="O801" i="5"/>
  <c r="H801" i="5"/>
  <c r="X63" i="5"/>
  <c r="O63" i="5"/>
  <c r="O223" i="5"/>
  <c r="H223" i="5"/>
  <c r="O365" i="5"/>
  <c r="W356" i="5"/>
  <c r="O701" i="5"/>
  <c r="X701" i="5"/>
  <c r="H871" i="5"/>
  <c r="X871" i="5"/>
  <c r="H385" i="5"/>
  <c r="O385" i="5"/>
  <c r="O652" i="5"/>
  <c r="X652" i="5"/>
  <c r="J1059" i="5"/>
  <c r="P1059" i="5"/>
  <c r="O1471" i="5"/>
  <c r="X1471" i="5"/>
  <c r="H1099" i="5"/>
  <c r="X1099" i="5"/>
  <c r="J1549" i="5"/>
  <c r="J43" i="5"/>
  <c r="P53" i="5"/>
  <c r="K829" i="5"/>
  <c r="J832" i="5" s="1"/>
  <c r="K680" i="5"/>
  <c r="P606" i="5"/>
  <c r="G88" i="6"/>
  <c r="X314" i="5"/>
  <c r="X788" i="5"/>
  <c r="E182" i="6"/>
  <c r="G132" i="6"/>
  <c r="X464" i="5"/>
  <c r="H1441" i="5"/>
  <c r="H1360" i="5"/>
  <c r="O1360" i="5"/>
  <c r="P540" i="5"/>
  <c r="J564" i="5" s="1"/>
  <c r="J540" i="5"/>
  <c r="O125" i="5"/>
  <c r="X125" i="5"/>
  <c r="H156" i="5"/>
  <c r="O156" i="5"/>
  <c r="J1503" i="5"/>
  <c r="P43" i="5"/>
  <c r="O1286" i="5"/>
  <c r="H1289" i="5" s="1"/>
  <c r="J53" i="5"/>
  <c r="P431" i="5"/>
  <c r="P464" i="5"/>
  <c r="H1526" i="5"/>
  <c r="X353" i="5"/>
  <c r="O967" i="5"/>
  <c r="E268" i="6"/>
  <c r="E254" i="6"/>
  <c r="G226" i="6"/>
  <c r="J900" i="5"/>
  <c r="H683" i="5"/>
  <c r="K723" i="5"/>
  <c r="X882" i="5"/>
  <c r="J774" i="5"/>
  <c r="J197" i="5"/>
  <c r="J1153" i="5"/>
  <c r="H900" i="5"/>
  <c r="E62" i="6"/>
  <c r="G203" i="6"/>
  <c r="P1053" i="5"/>
  <c r="P842" i="5"/>
  <c r="X1537" i="5"/>
  <c r="P1218" i="5"/>
  <c r="P754" i="5"/>
  <c r="G50" i="6"/>
  <c r="P1286" i="5"/>
  <c r="O43" i="5"/>
  <c r="X332" i="5"/>
  <c r="H1491" i="5"/>
  <c r="O1491" i="5"/>
  <c r="H1430" i="5"/>
  <c r="X1430" i="5"/>
  <c r="H185" i="5"/>
  <c r="O185" i="5"/>
  <c r="P32" i="5"/>
  <c r="P1549" i="5"/>
  <c r="K1426" i="5"/>
  <c r="P1430" i="5" s="1"/>
  <c r="O287" i="5"/>
  <c r="X967" i="5"/>
  <c r="H1205" i="5"/>
  <c r="K1270" i="5"/>
  <c r="K1329" i="5"/>
  <c r="E160" i="6"/>
  <c r="J332" i="5"/>
  <c r="J63" i="5"/>
  <c r="K1187" i="5"/>
  <c r="P1191" i="5" s="1"/>
  <c r="K614" i="5"/>
  <c r="G174" i="6"/>
  <c r="H1123" i="5"/>
  <c r="H1549" i="5"/>
  <c r="X250" i="5"/>
  <c r="O163" i="5"/>
  <c r="K1387" i="5"/>
  <c r="P1165" i="5"/>
  <c r="K951" i="5"/>
  <c r="P156" i="5"/>
  <c r="P73" i="5"/>
  <c r="X1260" i="5"/>
  <c r="X1205" i="5"/>
  <c r="X1177" i="5"/>
  <c r="H332" i="5"/>
  <c r="H1085" i="5"/>
  <c r="M135" i="7"/>
  <c r="F144" i="6" s="1"/>
  <c r="E147" i="6" s="1"/>
  <c r="J125" i="5"/>
  <c r="G62" i="6"/>
  <c r="G109" i="6"/>
  <c r="J1360" i="5" l="1"/>
  <c r="P1360" i="5"/>
  <c r="J741" i="5"/>
  <c r="P741" i="5"/>
  <c r="CI949" i="1"/>
  <c r="AZ969" i="1"/>
  <c r="AZ869" i="1"/>
  <c r="CI840" i="1"/>
  <c r="F697" i="1"/>
  <c r="T333" i="1"/>
  <c r="O647" i="1"/>
  <c r="AB626" i="1"/>
  <c r="J701" i="5"/>
  <c r="P701" i="5"/>
  <c r="AR223" i="1"/>
  <c r="CA217" i="1"/>
  <c r="CB840" i="1"/>
  <c r="AS869" i="1"/>
  <c r="J1194" i="5"/>
  <c r="CP41" i="1"/>
  <c r="O41" i="1" s="1"/>
  <c r="AC44" i="1"/>
  <c r="AC186" i="1"/>
  <c r="CP165" i="1"/>
  <c r="O165" i="1" s="1"/>
  <c r="AJ217" i="1"/>
  <c r="W223" i="1"/>
  <c r="F355" i="1"/>
  <c r="AO337" i="1"/>
  <c r="AO676" i="1"/>
  <c r="CI544" i="1"/>
  <c r="AP544" i="1"/>
  <c r="BY526" i="1"/>
  <c r="CH544" i="1"/>
  <c r="CF544" i="1"/>
  <c r="CG435" i="1"/>
  <c r="BZ421" i="1"/>
  <c r="CI435" i="1"/>
  <c r="AQ435" i="1"/>
  <c r="CC526" i="1"/>
  <c r="AT544" i="1"/>
  <c r="CC466" i="1"/>
  <c r="AT495" i="1"/>
  <c r="U764" i="1"/>
  <c r="AH756" i="1"/>
  <c r="CC840" i="1"/>
  <c r="AT869" i="1"/>
  <c r="X646" i="5"/>
  <c r="H646" i="5"/>
  <c r="AT1000" i="1"/>
  <c r="F1039" i="1"/>
  <c r="CJ949" i="1"/>
  <c r="BA969" i="1"/>
  <c r="AX1021" i="1"/>
  <c r="CG1000" i="1"/>
  <c r="F204" i="1"/>
  <c r="AT161" i="1"/>
  <c r="GM35" i="1"/>
  <c r="GN35" i="1"/>
  <c r="W382" i="1"/>
  <c r="F414" i="1"/>
  <c r="W676" i="1"/>
  <c r="F831" i="1"/>
  <c r="U795" i="1"/>
  <c r="P515" i="5"/>
  <c r="J515" i="5"/>
  <c r="GN38" i="1"/>
  <c r="GM38" i="1"/>
  <c r="F616" i="1"/>
  <c r="T575" i="1"/>
  <c r="AC273" i="1"/>
  <c r="P882" i="5"/>
  <c r="P173" i="5"/>
  <c r="J173" i="5"/>
  <c r="AE526" i="1"/>
  <c r="R544" i="1"/>
  <c r="K625" i="5"/>
  <c r="GM431" i="1"/>
  <c r="CA435" i="1" s="1"/>
  <c r="GN431" i="1"/>
  <c r="GN32" i="1"/>
  <c r="GN119" i="1"/>
  <c r="GM119" i="1"/>
  <c r="GN590" i="1"/>
  <c r="GM590" i="1"/>
  <c r="GN628" i="1"/>
  <c r="X595" i="1"/>
  <c r="AK575" i="1"/>
  <c r="J1205" i="5"/>
  <c r="P1205" i="5"/>
  <c r="Y186" i="1"/>
  <c r="AL161" i="1"/>
  <c r="Y969" i="1"/>
  <c r="AL949" i="1"/>
  <c r="S575" i="1"/>
  <c r="F610" i="1"/>
  <c r="P223" i="5"/>
  <c r="AL795" i="1"/>
  <c r="Y809" i="1"/>
  <c r="P1514" i="5"/>
  <c r="J1514" i="5"/>
  <c r="X764" i="1"/>
  <c r="AK756" i="1"/>
  <c r="F376" i="1"/>
  <c r="X337" i="1"/>
  <c r="CD544" i="1"/>
  <c r="P714" i="5"/>
  <c r="AW949" i="1"/>
  <c r="F975" i="1"/>
  <c r="AL254" i="1"/>
  <c r="Y273" i="1"/>
  <c r="F392" i="1"/>
  <c r="O382" i="1"/>
  <c r="J1273" i="5"/>
  <c r="CP80" i="1"/>
  <c r="O80" i="1" s="1"/>
  <c r="AB83" i="1" s="1"/>
  <c r="K135" i="5"/>
  <c r="CC217" i="1"/>
  <c r="AT223" i="1"/>
  <c r="CD217" i="1"/>
  <c r="AU223" i="1"/>
  <c r="AQ495" i="1"/>
  <c r="BZ466" i="1"/>
  <c r="CG495" i="1"/>
  <c r="CG390" i="1"/>
  <c r="AQ390" i="1"/>
  <c r="BZ382" i="1"/>
  <c r="CH390" i="1"/>
  <c r="CD1000" i="1"/>
  <c r="AU1021" i="1"/>
  <c r="O1503" i="5"/>
  <c r="CP37" i="1"/>
  <c r="O37" i="1" s="1"/>
  <c r="CZ37" i="1"/>
  <c r="Y37" i="1" s="1"/>
  <c r="AF44" i="1"/>
  <c r="CY37" i="1"/>
  <c r="X37" i="1" s="1"/>
  <c r="AJ254" i="1"/>
  <c r="W273" i="1"/>
  <c r="F295" i="1"/>
  <c r="U254" i="1"/>
  <c r="U302" i="1"/>
  <c r="T626" i="1"/>
  <c r="F668" i="1"/>
  <c r="F209" i="1"/>
  <c r="V161" i="1"/>
  <c r="GM1016" i="1"/>
  <c r="GN1016" i="1"/>
  <c r="AH1000" i="1"/>
  <c r="U1021" i="1"/>
  <c r="AG161" i="1"/>
  <c r="T186" i="1"/>
  <c r="O932" i="5"/>
  <c r="X932" i="5"/>
  <c r="O211" i="5"/>
  <c r="H226" i="5" s="1"/>
  <c r="X211" i="5"/>
  <c r="H211" i="5"/>
  <c r="GP347" i="1"/>
  <c r="GM347" i="1"/>
  <c r="P523" i="5"/>
  <c r="J523" i="5"/>
  <c r="F939" i="1"/>
  <c r="T900" i="1"/>
  <c r="AI949" i="1"/>
  <c r="V969" i="1"/>
  <c r="AC421" i="1"/>
  <c r="CH435" i="1"/>
  <c r="P435" i="1"/>
  <c r="CF435" i="1"/>
  <c r="CE435" i="1"/>
  <c r="P474" i="5"/>
  <c r="J474" i="5"/>
  <c r="GM77" i="1"/>
  <c r="GN77" i="1"/>
  <c r="CB83" i="1" s="1"/>
  <c r="AF114" i="1"/>
  <c r="S130" i="1"/>
  <c r="AK75" i="1"/>
  <c r="X83" i="1"/>
  <c r="R595" i="1"/>
  <c r="AE575" i="1"/>
  <c r="AL900" i="1"/>
  <c r="Y918" i="1"/>
  <c r="X1021" i="1"/>
  <c r="AK1000" i="1"/>
  <c r="AL544" i="1"/>
  <c r="AK840" i="1"/>
  <c r="X869" i="1"/>
  <c r="P1000" i="1"/>
  <c r="F1024" i="1"/>
  <c r="AK254" i="1"/>
  <c r="X273" i="1"/>
  <c r="AW75" i="1"/>
  <c r="F89" i="1"/>
  <c r="F1047" i="1"/>
  <c r="Y1000" i="1"/>
  <c r="CI223" i="1"/>
  <c r="BZ217" i="1"/>
  <c r="CG223" i="1"/>
  <c r="AQ223" i="1"/>
  <c r="CH223" i="1"/>
  <c r="AT273" i="1"/>
  <c r="CC254" i="1"/>
  <c r="AJ711" i="1"/>
  <c r="W725" i="1"/>
  <c r="CD421" i="1"/>
  <c r="AU435" i="1"/>
  <c r="BY756" i="1"/>
  <c r="AP764" i="1"/>
  <c r="CI764" i="1"/>
  <c r="CF764" i="1"/>
  <c r="CH764" i="1"/>
  <c r="CI918" i="1"/>
  <c r="BY900" i="1"/>
  <c r="AP918" i="1"/>
  <c r="CF918" i="1"/>
  <c r="CH918" i="1"/>
  <c r="BC26" i="1"/>
  <c r="F318" i="1"/>
  <c r="BC1079" i="1"/>
  <c r="F689" i="1"/>
  <c r="BB333" i="1"/>
  <c r="CJ1000" i="1"/>
  <c r="BA1021" i="1"/>
  <c r="AI254" i="1"/>
  <c r="V273" i="1"/>
  <c r="H832" i="5"/>
  <c r="O832" i="5"/>
  <c r="H885" i="5" s="1"/>
  <c r="F567" i="1"/>
  <c r="V526" i="1"/>
  <c r="F942" i="1"/>
  <c r="W900" i="1"/>
  <c r="AE114" i="1"/>
  <c r="R130" i="1"/>
  <c r="GN719" i="1"/>
  <c r="GM719" i="1"/>
  <c r="BA161" i="1"/>
  <c r="F206" i="1"/>
  <c r="BA302" i="1"/>
  <c r="GM349" i="1"/>
  <c r="GP349" i="1"/>
  <c r="GN759" i="1"/>
  <c r="CB764" i="1" s="1"/>
  <c r="GM759" i="1"/>
  <c r="CA764" i="1" s="1"/>
  <c r="AB764" i="1"/>
  <c r="GM634" i="1"/>
  <c r="GN634" i="1"/>
  <c r="CA647" i="1"/>
  <c r="GM536" i="1"/>
  <c r="GN536" i="1"/>
  <c r="CB544" i="1" s="1"/>
  <c r="GM340" i="1"/>
  <c r="CA351" i="1" s="1"/>
  <c r="GN340" i="1"/>
  <c r="CB351" i="1" s="1"/>
  <c r="AB351" i="1"/>
  <c r="AD83" i="1"/>
  <c r="P1471" i="5"/>
  <c r="J1471" i="5"/>
  <c r="X544" i="1"/>
  <c r="AK526" i="1"/>
  <c r="P871" i="5"/>
  <c r="J871" i="5"/>
  <c r="AK949" i="1"/>
  <c r="X969" i="1"/>
  <c r="AL647" i="1"/>
  <c r="F1064" i="1"/>
  <c r="R707" i="1"/>
  <c r="P185" i="5"/>
  <c r="J1374" i="5"/>
  <c r="AK421" i="1"/>
  <c r="X435" i="1"/>
  <c r="P978" i="5"/>
  <c r="AY1021" i="1"/>
  <c r="CH1000" i="1"/>
  <c r="AK795" i="1"/>
  <c r="X809" i="1"/>
  <c r="AK114" i="1"/>
  <c r="X130" i="1"/>
  <c r="GP721" i="1"/>
  <c r="CD725" i="1" s="1"/>
  <c r="F417" i="1"/>
  <c r="AR382" i="1"/>
  <c r="AS382" i="1"/>
  <c r="F407" i="1"/>
  <c r="J385" i="5"/>
  <c r="F549" i="1"/>
  <c r="AV526" i="1"/>
  <c r="CP40" i="1"/>
  <c r="O40" i="1" s="1"/>
  <c r="CZ40" i="1"/>
  <c r="Y40" i="1" s="1"/>
  <c r="T92" i="5" s="1"/>
  <c r="CY40" i="1"/>
  <c r="X40" i="1" s="1"/>
  <c r="R92" i="5" s="1"/>
  <c r="CG130" i="1"/>
  <c r="BZ114" i="1"/>
  <c r="AQ130" i="1"/>
  <c r="AP130" i="1"/>
  <c r="CI130" i="1"/>
  <c r="BY114" i="1"/>
  <c r="CH130" i="1"/>
  <c r="CF130" i="1"/>
  <c r="AP351" i="1"/>
  <c r="BY337" i="1"/>
  <c r="CI351" i="1"/>
  <c r="CH351" i="1"/>
  <c r="CF351" i="1"/>
  <c r="BB302" i="1"/>
  <c r="F57" i="1"/>
  <c r="BB30" i="1"/>
  <c r="CI495" i="1"/>
  <c r="AP495" i="1"/>
  <c r="BY466" i="1"/>
  <c r="GM473" i="1"/>
  <c r="GP473" i="1"/>
  <c r="CD114" i="1"/>
  <c r="AU130" i="1"/>
  <c r="F151" i="1"/>
  <c r="T114" i="1"/>
  <c r="T302" i="1"/>
  <c r="CG337" i="1"/>
  <c r="AX351" i="1"/>
  <c r="GN713" i="1"/>
  <c r="GM713" i="1"/>
  <c r="T526" i="1"/>
  <c r="F565" i="1"/>
  <c r="F516" i="1"/>
  <c r="T466" i="1"/>
  <c r="V382" i="1"/>
  <c r="F413" i="1"/>
  <c r="V676" i="1"/>
  <c r="AG1000" i="1"/>
  <c r="T1021" i="1"/>
  <c r="F154" i="1"/>
  <c r="W114" i="1"/>
  <c r="W302" i="1"/>
  <c r="GM716" i="1"/>
  <c r="GN716" i="1"/>
  <c r="F284" i="1"/>
  <c r="AZ254" i="1"/>
  <c r="U969" i="1"/>
  <c r="AH949" i="1"/>
  <c r="AT337" i="1"/>
  <c r="F369" i="1"/>
  <c r="AT676" i="1"/>
  <c r="P1105" i="5"/>
  <c r="J1123" i="5" s="1"/>
  <c r="J1105" i="5"/>
  <c r="GN479" i="1"/>
  <c r="K678" i="5"/>
  <c r="GM479" i="1"/>
  <c r="AK647" i="1"/>
  <c r="K796" i="5"/>
  <c r="GN542" i="1"/>
  <c r="GM542" i="1"/>
  <c r="CA544" i="1" s="1"/>
  <c r="R642" i="5"/>
  <c r="K643" i="5" s="1"/>
  <c r="GN469" i="1"/>
  <c r="GM469" i="1"/>
  <c r="AK495" i="1"/>
  <c r="AE30" i="1"/>
  <c r="R44" i="1"/>
  <c r="J211" i="5"/>
  <c r="J314" i="5"/>
  <c r="P119" i="5"/>
  <c r="T175" i="5"/>
  <c r="K182" i="5" s="1"/>
  <c r="J185" i="5" s="1"/>
  <c r="AL130" i="1"/>
  <c r="J1242" i="5"/>
  <c r="J397" i="5"/>
  <c r="P397" i="5"/>
  <c r="GN120" i="1"/>
  <c r="CB130" i="1" s="1"/>
  <c r="AK725" i="1"/>
  <c r="CB435" i="1"/>
  <c r="K628" i="5"/>
  <c r="J1033" i="5"/>
  <c r="CE1000" i="1"/>
  <c r="AV1021" i="1"/>
  <c r="CB809" i="1"/>
  <c r="P408" i="5"/>
  <c r="GM721" i="1"/>
  <c r="J287" i="5"/>
  <c r="AL421" i="1"/>
  <c r="Y435" i="1"/>
  <c r="P1300" i="5"/>
  <c r="AU161" i="1"/>
  <c r="F205" i="1"/>
  <c r="CC114" i="1"/>
  <c r="AT130" i="1"/>
  <c r="CD254" i="1"/>
  <c r="AU273" i="1"/>
  <c r="BB217" i="1"/>
  <c r="F236" i="1"/>
  <c r="CP472" i="1"/>
  <c r="O472" i="1" s="1"/>
  <c r="AC495" i="1"/>
  <c r="GM270" i="1"/>
  <c r="GN270" i="1"/>
  <c r="X1503" i="5"/>
  <c r="H1503" i="5"/>
  <c r="CG869" i="1"/>
  <c r="AQ869" i="1"/>
  <c r="BZ840" i="1"/>
  <c r="T382" i="1"/>
  <c r="F411" i="1"/>
  <c r="W1474" i="5"/>
  <c r="O1483" i="5"/>
  <c r="X1483" i="5"/>
  <c r="H1483" i="5"/>
  <c r="CP847" i="1"/>
  <c r="O847" i="1" s="1"/>
  <c r="AC869" i="1"/>
  <c r="AD1021" i="1"/>
  <c r="CP1007" i="1"/>
  <c r="O1007" i="1" s="1"/>
  <c r="W969" i="1"/>
  <c r="AJ949" i="1"/>
  <c r="K1342" i="5"/>
  <c r="P1347" i="5" s="1"/>
  <c r="GN913" i="1"/>
  <c r="CB918" i="1" s="1"/>
  <c r="GM913" i="1"/>
  <c r="CA918" i="1" s="1"/>
  <c r="W1021" i="1"/>
  <c r="AJ1000" i="1"/>
  <c r="AP382" i="1"/>
  <c r="F399" i="1"/>
  <c r="AJ161" i="1"/>
  <c r="W186" i="1"/>
  <c r="F458" i="1"/>
  <c r="V421" i="1"/>
  <c r="K1384" i="5"/>
  <c r="J1391" i="5" s="1"/>
  <c r="GM958" i="1"/>
  <c r="CA969" i="1" s="1"/>
  <c r="GN958" i="1"/>
  <c r="CB969" i="1" s="1"/>
  <c r="AF254" i="1"/>
  <c r="S273" i="1"/>
  <c r="GM182" i="1"/>
  <c r="GN182" i="1"/>
  <c r="BA333" i="1"/>
  <c r="F696" i="1"/>
  <c r="AD114" i="1"/>
  <c r="Q130" i="1"/>
  <c r="AF466" i="1"/>
  <c r="S495" i="1"/>
  <c r="H377" i="5"/>
  <c r="AT421" i="1"/>
  <c r="F453" i="1"/>
  <c r="P314" i="5"/>
  <c r="J317" i="5" s="1"/>
  <c r="AB544" i="1"/>
  <c r="F811" i="1"/>
  <c r="O795" i="1"/>
  <c r="AU390" i="1"/>
  <c r="CD382" i="1"/>
  <c r="AB435" i="1"/>
  <c r="CA809" i="1"/>
  <c r="J163" i="5"/>
  <c r="P163" i="5"/>
  <c r="J226" i="5" s="1"/>
  <c r="AK161" i="1"/>
  <c r="X186" i="1"/>
  <c r="AV114" i="1"/>
  <c r="F135" i="1"/>
  <c r="Y840" i="1"/>
  <c r="F895" i="1"/>
  <c r="H1444" i="5"/>
  <c r="BB114" i="1"/>
  <c r="F143" i="1"/>
  <c r="CC382" i="1"/>
  <c r="AT390" i="1"/>
  <c r="CP589" i="1"/>
  <c r="O589" i="1" s="1"/>
  <c r="AC595" i="1"/>
  <c r="CP715" i="1"/>
  <c r="O715" i="1" s="1"/>
  <c r="AC725" i="1"/>
  <c r="AQ337" i="1"/>
  <c r="F361" i="1"/>
  <c r="AQ676" i="1"/>
  <c r="BZ949" i="1"/>
  <c r="CG969" i="1"/>
  <c r="AQ969" i="1"/>
  <c r="CH969" i="1"/>
  <c r="AT711" i="1"/>
  <c r="F743" i="1"/>
  <c r="AT1050" i="1"/>
  <c r="CC949" i="1"/>
  <c r="AT969" i="1"/>
  <c r="F518" i="1"/>
  <c r="V466" i="1"/>
  <c r="U626" i="1"/>
  <c r="F669" i="1"/>
  <c r="F988" i="1"/>
  <c r="AU949" i="1"/>
  <c r="X1441" i="5"/>
  <c r="O1441" i="5"/>
  <c r="CI390" i="1"/>
  <c r="AQ1000" i="1"/>
  <c r="F1031" i="1"/>
  <c r="T421" i="1"/>
  <c r="F456" i="1"/>
  <c r="U421" i="1"/>
  <c r="F457" i="1"/>
  <c r="U676" i="1"/>
  <c r="F566" i="1"/>
  <c r="U526" i="1"/>
  <c r="P90" i="5"/>
  <c r="J90" i="5"/>
  <c r="O1537" i="5"/>
  <c r="H1552" i="5" s="1"/>
  <c r="K360" i="5"/>
  <c r="GM259" i="1"/>
  <c r="GN259" i="1"/>
  <c r="AP949" i="1"/>
  <c r="F978" i="1"/>
  <c r="F619" i="1"/>
  <c r="W575" i="1"/>
  <c r="GN256" i="1"/>
  <c r="GM256" i="1"/>
  <c r="AB273" i="1"/>
  <c r="S647" i="1"/>
  <c r="AF626" i="1"/>
  <c r="AB130" i="1"/>
  <c r="GM118" i="1"/>
  <c r="CA130" i="1" s="1"/>
  <c r="GN118" i="1"/>
  <c r="S544" i="1"/>
  <c r="AF526" i="1"/>
  <c r="T642" i="5"/>
  <c r="K644" i="5" s="1"/>
  <c r="AL495" i="1"/>
  <c r="O377" i="5"/>
  <c r="H434" i="5" s="1"/>
  <c r="GM121" i="1"/>
  <c r="GN121" i="1"/>
  <c r="AB969" i="1"/>
  <c r="S725" i="1"/>
  <c r="AF711" i="1"/>
  <c r="P912" i="5"/>
  <c r="J912" i="5"/>
  <c r="AS223" i="1"/>
  <c r="CB217" i="1"/>
  <c r="CB495" i="1"/>
  <c r="AV949" i="1"/>
  <c r="F974" i="1"/>
  <c r="AB918" i="1"/>
  <c r="AU764" i="1"/>
  <c r="CD756" i="1"/>
  <c r="AL217" i="1"/>
  <c r="Y223" i="1"/>
  <c r="P1333" i="5"/>
  <c r="J1333" i="5"/>
  <c r="J105" i="5"/>
  <c r="J727" i="5"/>
  <c r="P727" i="5"/>
  <c r="H105" i="5"/>
  <c r="J526" i="5"/>
  <c r="J683" i="5"/>
  <c r="P683" i="5"/>
  <c r="P1391" i="5"/>
  <c r="J1444" i="5" s="1"/>
  <c r="J618" i="5"/>
  <c r="P618" i="5"/>
  <c r="J1085" i="5"/>
  <c r="H317" i="5"/>
  <c r="J1430" i="5"/>
  <c r="P1260" i="5"/>
  <c r="H1194" i="5"/>
  <c r="H997" i="5"/>
  <c r="H526" i="5"/>
  <c r="J955" i="5"/>
  <c r="P955" i="5"/>
  <c r="J993" i="5" s="1"/>
  <c r="H993" i="5"/>
  <c r="P832" i="5"/>
  <c r="J885" i="5" s="1"/>
  <c r="J1191" i="5"/>
  <c r="H730" i="5"/>
  <c r="H1363" i="5"/>
  <c r="H1556" i="5"/>
  <c r="H804" i="5"/>
  <c r="P1273" i="5"/>
  <c r="CB337" i="1" l="1"/>
  <c r="AS351" i="1"/>
  <c r="CA114" i="1"/>
  <c r="AR130" i="1"/>
  <c r="AR918" i="1"/>
  <c r="CA900" i="1"/>
  <c r="AR544" i="1"/>
  <c r="CA526" i="1"/>
  <c r="AS969" i="1"/>
  <c r="CB949" i="1"/>
  <c r="CB526" i="1"/>
  <c r="AS544" i="1"/>
  <c r="AR969" i="1"/>
  <c r="CA949" i="1"/>
  <c r="CB114" i="1"/>
  <c r="AS130" i="1"/>
  <c r="O83" i="1"/>
  <c r="AB75" i="1"/>
  <c r="CA421" i="1"/>
  <c r="AR435" i="1"/>
  <c r="AU725" i="1"/>
  <c r="CD711" i="1"/>
  <c r="P646" i="5"/>
  <c r="J646" i="5"/>
  <c r="F1068" i="1"/>
  <c r="AT707" i="1"/>
  <c r="F834" i="1"/>
  <c r="X795" i="1"/>
  <c r="J730" i="5"/>
  <c r="I16" i="5"/>
  <c r="J1363" i="5"/>
  <c r="CB273" i="1"/>
  <c r="CG949" i="1"/>
  <c r="AX969" i="1"/>
  <c r="GM715" i="1"/>
  <c r="GN715" i="1"/>
  <c r="CB725" i="1" s="1"/>
  <c r="CB900" i="1"/>
  <c r="AS918" i="1"/>
  <c r="AC840" i="1"/>
  <c r="CH869" i="1"/>
  <c r="CF869" i="1"/>
  <c r="CE869" i="1"/>
  <c r="P869" i="1"/>
  <c r="J143" i="5"/>
  <c r="X495" i="1"/>
  <c r="AK466" i="1"/>
  <c r="P801" i="5"/>
  <c r="J804" i="5" s="1"/>
  <c r="J801" i="5"/>
  <c r="AU114" i="1"/>
  <c r="F149" i="1"/>
  <c r="CI466" i="1"/>
  <c r="AZ495" i="1"/>
  <c r="CI337" i="1"/>
  <c r="AZ351" i="1"/>
  <c r="AZ130" i="1"/>
  <c r="CI114" i="1"/>
  <c r="X421" i="1"/>
  <c r="F460" i="1"/>
  <c r="AL626" i="1"/>
  <c r="Y647" i="1"/>
  <c r="F322" i="1"/>
  <c r="BA26" i="1"/>
  <c r="F927" i="1"/>
  <c r="AP900" i="1"/>
  <c r="F773" i="1"/>
  <c r="AP1050" i="1"/>
  <c r="AP756" i="1"/>
  <c r="AZ223" i="1"/>
  <c r="CI217" i="1"/>
  <c r="X75" i="1"/>
  <c r="F108" i="1"/>
  <c r="CH421" i="1"/>
  <c r="AY435" i="1"/>
  <c r="U1000" i="1"/>
  <c r="F1043" i="1"/>
  <c r="W254" i="1"/>
  <c r="F297" i="1"/>
  <c r="CG382" i="1"/>
  <c r="AX390" i="1"/>
  <c r="F241" i="1"/>
  <c r="AT217" i="1"/>
  <c r="CD526" i="1"/>
  <c r="AU544" i="1"/>
  <c r="W333" i="1"/>
  <c r="F700" i="1"/>
  <c r="AQ421" i="1"/>
  <c r="F445" i="1"/>
  <c r="F247" i="1"/>
  <c r="W217" i="1"/>
  <c r="F250" i="1"/>
  <c r="AR217" i="1"/>
  <c r="X161" i="1"/>
  <c r="F211" i="1"/>
  <c r="X647" i="1"/>
  <c r="AK626" i="1"/>
  <c r="X526" i="1"/>
  <c r="F569" i="1"/>
  <c r="AR351" i="1"/>
  <c r="CA337" i="1"/>
  <c r="AT254" i="1"/>
  <c r="F291" i="1"/>
  <c r="F1046" i="1"/>
  <c r="X1000" i="1"/>
  <c r="AU1000" i="1"/>
  <c r="F1040" i="1"/>
  <c r="CG466" i="1"/>
  <c r="AX495" i="1"/>
  <c r="F299" i="1"/>
  <c r="Y254" i="1"/>
  <c r="U756" i="1"/>
  <c r="F786" i="1"/>
  <c r="U1050" i="1"/>
  <c r="AZ435" i="1"/>
  <c r="CI421" i="1"/>
  <c r="F553" i="1"/>
  <c r="AP526" i="1"/>
  <c r="F649" i="1"/>
  <c r="O626" i="1"/>
  <c r="O130" i="1"/>
  <c r="AB114" i="1"/>
  <c r="P365" i="5"/>
  <c r="J434" i="5" s="1"/>
  <c r="J365" i="5"/>
  <c r="GM847" i="1"/>
  <c r="CA869" i="1" s="1"/>
  <c r="GP847" i="1"/>
  <c r="CD869" i="1" s="1"/>
  <c r="AB869" i="1"/>
  <c r="J632" i="5"/>
  <c r="P632" i="5"/>
  <c r="J997" i="5" s="1"/>
  <c r="AP114" i="1"/>
  <c r="F139" i="1"/>
  <c r="AP302" i="1"/>
  <c r="BC22" i="1"/>
  <c r="F1095" i="1"/>
  <c r="BC1108" i="1"/>
  <c r="CB466" i="1"/>
  <c r="AS495" i="1"/>
  <c r="F740" i="1"/>
  <c r="S711" i="1"/>
  <c r="S1050" i="1"/>
  <c r="CI382" i="1"/>
  <c r="AZ390" i="1"/>
  <c r="AQ333" i="1"/>
  <c r="F686" i="1"/>
  <c r="GM589" i="1"/>
  <c r="CA595" i="1" s="1"/>
  <c r="AB595" i="1"/>
  <c r="GN589" i="1"/>
  <c r="CB595" i="1" s="1"/>
  <c r="AB421" i="1"/>
  <c r="O435" i="1"/>
  <c r="F510" i="1"/>
  <c r="S466" i="1"/>
  <c r="S676" i="1"/>
  <c r="CB421" i="1"/>
  <c r="AS435" i="1"/>
  <c r="AP337" i="1"/>
  <c r="F360" i="1"/>
  <c r="AP676" i="1"/>
  <c r="AQ114" i="1"/>
  <c r="F140" i="1"/>
  <c r="AQ302" i="1"/>
  <c r="AR764" i="1"/>
  <c r="CA756" i="1"/>
  <c r="CI900" i="1"/>
  <c r="AZ918" i="1"/>
  <c r="AU421" i="1"/>
  <c r="F454" i="1"/>
  <c r="CH217" i="1"/>
  <c r="AY223" i="1"/>
  <c r="Y900" i="1"/>
  <c r="F944" i="1"/>
  <c r="S114" i="1"/>
  <c r="F145" i="1"/>
  <c r="F992" i="1"/>
  <c r="V949" i="1"/>
  <c r="V1050" i="1"/>
  <c r="R75" i="5"/>
  <c r="AK44" i="1"/>
  <c r="P136" i="5"/>
  <c r="J136" i="5"/>
  <c r="F835" i="1"/>
  <c r="Y795" i="1"/>
  <c r="Y1050" i="1"/>
  <c r="Y949" i="1"/>
  <c r="F995" i="1"/>
  <c r="AT466" i="1"/>
  <c r="F513" i="1"/>
  <c r="AZ544" i="1"/>
  <c r="CI526" i="1"/>
  <c r="GN165" i="1"/>
  <c r="CB186" i="1" s="1"/>
  <c r="AB186" i="1"/>
  <c r="GM165" i="1"/>
  <c r="CA186" i="1" s="1"/>
  <c r="AZ949" i="1"/>
  <c r="F980" i="1"/>
  <c r="Y217" i="1"/>
  <c r="F249" i="1"/>
  <c r="AC575" i="1"/>
  <c r="CF595" i="1"/>
  <c r="CE595" i="1"/>
  <c r="P595" i="1"/>
  <c r="CH595" i="1"/>
  <c r="AT333" i="1"/>
  <c r="F694" i="1"/>
  <c r="F358" i="1"/>
  <c r="AX337" i="1"/>
  <c r="F994" i="1"/>
  <c r="X949" i="1"/>
  <c r="V254" i="1"/>
  <c r="F296" i="1"/>
  <c r="S626" i="1"/>
  <c r="F662" i="1"/>
  <c r="AT382" i="1"/>
  <c r="F408" i="1"/>
  <c r="F993" i="1"/>
  <c r="W949" i="1"/>
  <c r="AQ1050" i="1"/>
  <c r="F879" i="1"/>
  <c r="AQ840" i="1"/>
  <c r="CF495" i="1"/>
  <c r="AC466" i="1"/>
  <c r="P495" i="1"/>
  <c r="P676" i="1" s="1"/>
  <c r="CE495" i="1"/>
  <c r="CH495" i="1"/>
  <c r="F148" i="1"/>
  <c r="AT114" i="1"/>
  <c r="AT302" i="1"/>
  <c r="Y421" i="1"/>
  <c r="Y676" i="1"/>
  <c r="F461" i="1"/>
  <c r="CB795" i="1"/>
  <c r="AS809" i="1"/>
  <c r="AK711" i="1"/>
  <c r="X725" i="1"/>
  <c r="R302" i="1"/>
  <c r="R30" i="1"/>
  <c r="F58" i="1"/>
  <c r="V333" i="1"/>
  <c r="F699" i="1"/>
  <c r="T26" i="1"/>
  <c r="T1079" i="1"/>
  <c r="F323" i="1"/>
  <c r="F315" i="1"/>
  <c r="BB26" i="1"/>
  <c r="BB1079" i="1"/>
  <c r="CF114" i="1"/>
  <c r="AW130" i="1"/>
  <c r="CB756" i="1"/>
  <c r="AS764" i="1"/>
  <c r="BA1000" i="1"/>
  <c r="F1041" i="1"/>
  <c r="CH756" i="1"/>
  <c r="AY764" i="1"/>
  <c r="F233" i="1"/>
  <c r="AQ217" i="1"/>
  <c r="X840" i="1"/>
  <c r="F894" i="1"/>
  <c r="AV435" i="1"/>
  <c r="CE421" i="1"/>
  <c r="F324" i="1"/>
  <c r="U26" i="1"/>
  <c r="S44" i="1"/>
  <c r="AF30" i="1"/>
  <c r="CH382" i="1"/>
  <c r="AY390" i="1"/>
  <c r="F505" i="1"/>
  <c r="AQ466" i="1"/>
  <c r="GP80" i="1"/>
  <c r="CD83" i="1" s="1"/>
  <c r="GM80" i="1"/>
  <c r="F558" i="1"/>
  <c r="R526" i="1"/>
  <c r="R676" i="1"/>
  <c r="P273" i="1"/>
  <c r="CF273" i="1"/>
  <c r="CE273" i="1"/>
  <c r="AC254" i="1"/>
  <c r="CH273" i="1"/>
  <c r="AX1000" i="1"/>
  <c r="F1028" i="1"/>
  <c r="CG421" i="1"/>
  <c r="AX435" i="1"/>
  <c r="AX676" i="1" s="1"/>
  <c r="AO333" i="1"/>
  <c r="AO1079" i="1"/>
  <c r="F680" i="1"/>
  <c r="P186" i="1"/>
  <c r="CH186" i="1"/>
  <c r="AC161" i="1"/>
  <c r="CE186" i="1"/>
  <c r="CF186" i="1"/>
  <c r="AS840" i="1"/>
  <c r="F886" i="1"/>
  <c r="F698" i="1"/>
  <c r="U333" i="1"/>
  <c r="O544" i="1"/>
  <c r="AB526" i="1"/>
  <c r="F292" i="1"/>
  <c r="AU254" i="1"/>
  <c r="F1042" i="1"/>
  <c r="T1000" i="1"/>
  <c r="GM40" i="1"/>
  <c r="GP40" i="1"/>
  <c r="O969" i="1"/>
  <c r="AB949" i="1"/>
  <c r="H1560" i="5"/>
  <c r="F783" i="1"/>
  <c r="AU756" i="1"/>
  <c r="S526" i="1"/>
  <c r="F559" i="1"/>
  <c r="F142" i="1"/>
  <c r="Q114" i="1"/>
  <c r="GN1007" i="1"/>
  <c r="CB1021" i="1" s="1"/>
  <c r="K1478" i="5"/>
  <c r="GM1007" i="1"/>
  <c r="CA1021" i="1" s="1"/>
  <c r="AB1021" i="1"/>
  <c r="GP472" i="1"/>
  <c r="CD495" i="1" s="1"/>
  <c r="GM472" i="1"/>
  <c r="AB495" i="1"/>
  <c r="Y130" i="1"/>
  <c r="AL114" i="1"/>
  <c r="W26" i="1"/>
  <c r="W1079" i="1"/>
  <c r="F326" i="1"/>
  <c r="CA725" i="1"/>
  <c r="CF337" i="1"/>
  <c r="AW351" i="1"/>
  <c r="AY130" i="1"/>
  <c r="CH114" i="1"/>
  <c r="CG114" i="1"/>
  <c r="AX130" i="1"/>
  <c r="F1029" i="1"/>
  <c r="AY1000" i="1"/>
  <c r="Q83" i="1"/>
  <c r="AD75" i="1"/>
  <c r="AR647" i="1"/>
  <c r="CA626" i="1"/>
  <c r="CH900" i="1"/>
  <c r="AY918" i="1"/>
  <c r="CF756" i="1"/>
  <c r="AW764" i="1"/>
  <c r="W711" i="1"/>
  <c r="F749" i="1"/>
  <c r="W1050" i="1"/>
  <c r="AX223" i="1"/>
  <c r="CG217" i="1"/>
  <c r="AS83" i="1"/>
  <c r="CB75" i="1"/>
  <c r="CF421" i="1"/>
  <c r="AW435" i="1"/>
  <c r="T1050" i="1"/>
  <c r="CD351" i="1"/>
  <c r="F207" i="1"/>
  <c r="T161" i="1"/>
  <c r="V302" i="1"/>
  <c r="T75" i="5"/>
  <c r="AL44" i="1"/>
  <c r="AU217" i="1"/>
  <c r="F242" i="1"/>
  <c r="F620" i="1"/>
  <c r="X575" i="1"/>
  <c r="F989" i="1"/>
  <c r="BA1050" i="1"/>
  <c r="BA949" i="1"/>
  <c r="AT840" i="1"/>
  <c r="F887" i="1"/>
  <c r="AT526" i="1"/>
  <c r="F562" i="1"/>
  <c r="CF526" i="1"/>
  <c r="AW544" i="1"/>
  <c r="CF44" i="1"/>
  <c r="P44" i="1"/>
  <c r="CE44" i="1"/>
  <c r="CH44" i="1"/>
  <c r="AC30" i="1"/>
  <c r="Y495" i="1"/>
  <c r="AL466" i="1"/>
  <c r="CA495" i="1"/>
  <c r="O764" i="1"/>
  <c r="AB756" i="1"/>
  <c r="H438" i="5"/>
  <c r="F240" i="1"/>
  <c r="AS217" i="1"/>
  <c r="O273" i="1"/>
  <c r="AB254" i="1"/>
  <c r="AY969" i="1"/>
  <c r="CH949" i="1"/>
  <c r="F409" i="1"/>
  <c r="AU382" i="1"/>
  <c r="F288" i="1"/>
  <c r="S254" i="1"/>
  <c r="W1000" i="1"/>
  <c r="F1045" i="1"/>
  <c r="AX869" i="1"/>
  <c r="CG840" i="1"/>
  <c r="F1026" i="1"/>
  <c r="AV1000" i="1"/>
  <c r="O918" i="1"/>
  <c r="AB900" i="1"/>
  <c r="CA273" i="1"/>
  <c r="AT949" i="1"/>
  <c r="F987" i="1"/>
  <c r="AQ949" i="1"/>
  <c r="F979" i="1"/>
  <c r="AC711" i="1"/>
  <c r="CH725" i="1"/>
  <c r="CF725" i="1"/>
  <c r="CE725" i="1"/>
  <c r="P725" i="1"/>
  <c r="AR809" i="1"/>
  <c r="CA795" i="1"/>
  <c r="F210" i="1"/>
  <c r="W161" i="1"/>
  <c r="AD1000" i="1"/>
  <c r="Q1021" i="1"/>
  <c r="F991" i="1"/>
  <c r="U949" i="1"/>
  <c r="AB725" i="1"/>
  <c r="AP466" i="1"/>
  <c r="F504" i="1"/>
  <c r="CH337" i="1"/>
  <c r="AY351" i="1"/>
  <c r="F155" i="1"/>
  <c r="X114" i="1"/>
  <c r="O351" i="1"/>
  <c r="AB337" i="1"/>
  <c r="R114" i="1"/>
  <c r="F144" i="1"/>
  <c r="AW918" i="1"/>
  <c r="CF900" i="1"/>
  <c r="CI756" i="1"/>
  <c r="AZ764" i="1"/>
  <c r="F298" i="1"/>
  <c r="X254" i="1"/>
  <c r="Y544" i="1"/>
  <c r="AL526" i="1"/>
  <c r="R575" i="1"/>
  <c r="F609" i="1"/>
  <c r="CA83" i="1"/>
  <c r="F438" i="1"/>
  <c r="P421" i="1"/>
  <c r="GN37" i="1"/>
  <c r="CB44" i="1" s="1"/>
  <c r="GM37" i="1"/>
  <c r="CA44" i="1" s="1"/>
  <c r="AQ382" i="1"/>
  <c r="F400" i="1"/>
  <c r="F789" i="1"/>
  <c r="X756" i="1"/>
  <c r="F212" i="1"/>
  <c r="Y161" i="1"/>
  <c r="CB647" i="1"/>
  <c r="AB44" i="1"/>
  <c r="AY544" i="1"/>
  <c r="CH526" i="1"/>
  <c r="GP41" i="1"/>
  <c r="GM41" i="1"/>
  <c r="J1347" i="5"/>
  <c r="AZ840" i="1"/>
  <c r="F880" i="1"/>
  <c r="J1289" i="5"/>
  <c r="J635" i="5"/>
  <c r="CB30" i="1" l="1"/>
  <c r="AS44" i="1"/>
  <c r="CB711" i="1"/>
  <c r="AS725" i="1"/>
  <c r="P333" i="1"/>
  <c r="F679" i="1"/>
  <c r="AX333" i="1"/>
  <c r="F683" i="1"/>
  <c r="AR44" i="1"/>
  <c r="CA30" i="1"/>
  <c r="F728" i="1"/>
  <c r="P1050" i="1"/>
  <c r="P711" i="1"/>
  <c r="F766" i="1"/>
  <c r="O756" i="1"/>
  <c r="V26" i="1"/>
  <c r="V1079" i="1"/>
  <c r="F325" i="1"/>
  <c r="F137" i="1"/>
  <c r="AX114" i="1"/>
  <c r="AX302" i="1"/>
  <c r="F775" i="1"/>
  <c r="AZ756" i="1"/>
  <c r="AZ1050" i="1"/>
  <c r="O254" i="1"/>
  <c r="F275" i="1"/>
  <c r="P30" i="1"/>
  <c r="F47" i="1"/>
  <c r="P302" i="1"/>
  <c r="AR626" i="1"/>
  <c r="F674" i="1"/>
  <c r="F353" i="1"/>
  <c r="O337" i="1"/>
  <c r="O676" i="1"/>
  <c r="CF30" i="1"/>
  <c r="AW44" i="1"/>
  <c r="F100" i="1"/>
  <c r="AS75" i="1"/>
  <c r="F1103" i="1"/>
  <c r="W22" i="1"/>
  <c r="W1108" i="1"/>
  <c r="AB161" i="1"/>
  <c r="O186" i="1"/>
  <c r="F791" i="1"/>
  <c r="AR756" i="1"/>
  <c r="F512" i="1"/>
  <c r="AS466" i="1"/>
  <c r="F1072" i="1"/>
  <c r="U707" i="1"/>
  <c r="F672" i="1"/>
  <c r="X626" i="1"/>
  <c r="AV869" i="1"/>
  <c r="CE840" i="1"/>
  <c r="O725" i="1"/>
  <c r="AB711" i="1"/>
  <c r="CH711" i="1"/>
  <c r="AY725" i="1"/>
  <c r="AR273" i="1"/>
  <c r="CA254" i="1"/>
  <c r="AX1050" i="1"/>
  <c r="AX840" i="1"/>
  <c r="F876" i="1"/>
  <c r="Y466" i="1"/>
  <c r="F521" i="1"/>
  <c r="AW526" i="1"/>
  <c r="F550" i="1"/>
  <c r="CD337" i="1"/>
  <c r="AU351" i="1"/>
  <c r="Q302" i="1"/>
  <c r="Q75" i="1"/>
  <c r="F95" i="1"/>
  <c r="F138" i="1"/>
  <c r="AY114" i="1"/>
  <c r="O1021" i="1"/>
  <c r="AB1000" i="1"/>
  <c r="O949" i="1"/>
  <c r="F971" i="1"/>
  <c r="F690" i="1"/>
  <c r="R333" i="1"/>
  <c r="F781" i="1"/>
  <c r="AS756" i="1"/>
  <c r="AS186" i="1"/>
  <c r="CB161" i="1"/>
  <c r="J438" i="5"/>
  <c r="AQ1079" i="1"/>
  <c r="AQ26" i="1"/>
  <c r="F312" i="1"/>
  <c r="AS421" i="1"/>
  <c r="F452" i="1"/>
  <c r="AZ382" i="1"/>
  <c r="F401" i="1"/>
  <c r="CA840" i="1"/>
  <c r="AR869" i="1"/>
  <c r="F506" i="1"/>
  <c r="AZ466" i="1"/>
  <c r="CF840" i="1"/>
  <c r="AW869" i="1"/>
  <c r="O75" i="1"/>
  <c r="F85" i="1"/>
  <c r="F561" i="1"/>
  <c r="AS526" i="1"/>
  <c r="AR83" i="1"/>
  <c r="CA75" i="1"/>
  <c r="Q1050" i="1"/>
  <c r="F1033" i="1"/>
  <c r="Q1000" i="1"/>
  <c r="CE30" i="1"/>
  <c r="AV44" i="1"/>
  <c r="CA711" i="1"/>
  <c r="AR725" i="1"/>
  <c r="CE711" i="1"/>
  <c r="AV725" i="1"/>
  <c r="AU495" i="1"/>
  <c r="CD466" i="1"/>
  <c r="F276" i="1"/>
  <c r="P254" i="1"/>
  <c r="AS795" i="1"/>
  <c r="F826" i="1"/>
  <c r="AW495" i="1"/>
  <c r="CF466" i="1"/>
  <c r="O421" i="1"/>
  <c r="F437" i="1"/>
  <c r="F311" i="1"/>
  <c r="AP26" i="1"/>
  <c r="AP1079" i="1"/>
  <c r="AY526" i="1"/>
  <c r="F552" i="1"/>
  <c r="O44" i="1"/>
  <c r="AB30" i="1"/>
  <c r="Y526" i="1"/>
  <c r="F570" i="1"/>
  <c r="AW900" i="1"/>
  <c r="F924" i="1"/>
  <c r="F1070" i="1"/>
  <c r="BA707" i="1"/>
  <c r="Y44" i="1"/>
  <c r="AL30" i="1"/>
  <c r="F1071" i="1"/>
  <c r="T707" i="1"/>
  <c r="AX217" i="1"/>
  <c r="F230" i="1"/>
  <c r="F926" i="1"/>
  <c r="AY900" i="1"/>
  <c r="F357" i="1"/>
  <c r="AW337" i="1"/>
  <c r="CA1000" i="1"/>
  <c r="AR1021" i="1"/>
  <c r="CD44" i="1"/>
  <c r="CF161" i="1"/>
  <c r="AW186" i="1"/>
  <c r="AO1108" i="1"/>
  <c r="AO22" i="1"/>
  <c r="F1083" i="1"/>
  <c r="CH254" i="1"/>
  <c r="AY273" i="1"/>
  <c r="AY382" i="1"/>
  <c r="F398" i="1"/>
  <c r="U1079" i="1"/>
  <c r="CH466" i="1"/>
  <c r="AY495" i="1"/>
  <c r="CH575" i="1"/>
  <c r="AY595" i="1"/>
  <c r="Y707" i="1"/>
  <c r="F1076" i="1"/>
  <c r="X44" i="1"/>
  <c r="AK30" i="1"/>
  <c r="CB575" i="1"/>
  <c r="AS595" i="1"/>
  <c r="AR337" i="1"/>
  <c r="F378" i="1"/>
  <c r="F234" i="1"/>
  <c r="AZ217" i="1"/>
  <c r="CH840" i="1"/>
  <c r="AY869" i="1"/>
  <c r="F976" i="1"/>
  <c r="AX949" i="1"/>
  <c r="AS114" i="1"/>
  <c r="F147" i="1"/>
  <c r="F945" i="1"/>
  <c r="AR900" i="1"/>
  <c r="AR495" i="1"/>
  <c r="CA466" i="1"/>
  <c r="AY676" i="1"/>
  <c r="F359" i="1"/>
  <c r="AY337" i="1"/>
  <c r="F836" i="1"/>
  <c r="AR795" i="1"/>
  <c r="O900" i="1"/>
  <c r="F920" i="1"/>
  <c r="AY949" i="1"/>
  <c r="F977" i="1"/>
  <c r="AY44" i="1"/>
  <c r="CH30" i="1"/>
  <c r="AW421" i="1"/>
  <c r="F441" i="1"/>
  <c r="F1074" i="1"/>
  <c r="W707" i="1"/>
  <c r="Y114" i="1"/>
  <c r="F156" i="1"/>
  <c r="J1483" i="5"/>
  <c r="P1483" i="5"/>
  <c r="O526" i="1"/>
  <c r="F546" i="1"/>
  <c r="AV186" i="1"/>
  <c r="CE161" i="1"/>
  <c r="F772" i="1"/>
  <c r="AY756" i="1"/>
  <c r="AW114" i="1"/>
  <c r="F136" i="1"/>
  <c r="F1100" i="1"/>
  <c r="T1108" i="1"/>
  <c r="T22" i="1"/>
  <c r="F316" i="1"/>
  <c r="R1079" i="1"/>
  <c r="R26" i="1"/>
  <c r="Y333" i="1"/>
  <c r="F702" i="1"/>
  <c r="AV495" i="1"/>
  <c r="CE466" i="1"/>
  <c r="AQ707" i="1"/>
  <c r="F1060" i="1"/>
  <c r="F598" i="1"/>
  <c r="P575" i="1"/>
  <c r="AZ526" i="1"/>
  <c r="F555" i="1"/>
  <c r="AZ900" i="1"/>
  <c r="F929" i="1"/>
  <c r="S333" i="1"/>
  <c r="F691" i="1"/>
  <c r="AB575" i="1"/>
  <c r="O595" i="1"/>
  <c r="F1065" i="1"/>
  <c r="S707" i="1"/>
  <c r="BC18" i="1"/>
  <c r="F1124" i="1"/>
  <c r="AX382" i="1"/>
  <c r="F397" i="1"/>
  <c r="F443" i="1"/>
  <c r="AY421" i="1"/>
  <c r="BA1079" i="1"/>
  <c r="F520" i="1"/>
  <c r="X466" i="1"/>
  <c r="AU711" i="1"/>
  <c r="F744" i="1"/>
  <c r="AR114" i="1"/>
  <c r="F157" i="1"/>
  <c r="CB626" i="1"/>
  <c r="AS647" i="1"/>
  <c r="AB466" i="1"/>
  <c r="O495" i="1"/>
  <c r="CB1000" i="1"/>
  <c r="AS1021" i="1"/>
  <c r="F442" i="1"/>
  <c r="AX421" i="1"/>
  <c r="AV273" i="1"/>
  <c r="CE254" i="1"/>
  <c r="AV421" i="1"/>
  <c r="F440" i="1"/>
  <c r="AV676" i="1"/>
  <c r="X1050" i="1"/>
  <c r="X711" i="1"/>
  <c r="F750" i="1"/>
  <c r="F498" i="1"/>
  <c r="P466" i="1"/>
  <c r="AV595" i="1"/>
  <c r="CE575" i="1"/>
  <c r="F1073" i="1"/>
  <c r="V707" i="1"/>
  <c r="AP333" i="1"/>
  <c r="F685" i="1"/>
  <c r="AR595" i="1"/>
  <c r="CA575" i="1"/>
  <c r="AP707" i="1"/>
  <c r="F1059" i="1"/>
  <c r="F141" i="1"/>
  <c r="AZ114" i="1"/>
  <c r="AZ302" i="1"/>
  <c r="AS900" i="1"/>
  <c r="F935" i="1"/>
  <c r="CB254" i="1"/>
  <c r="AS273" i="1"/>
  <c r="AR421" i="1"/>
  <c r="F462" i="1"/>
  <c r="F986" i="1"/>
  <c r="AS949" i="1"/>
  <c r="AY186" i="1"/>
  <c r="CH161" i="1"/>
  <c r="CF254" i="1"/>
  <c r="AW273" i="1"/>
  <c r="CD75" i="1"/>
  <c r="AU83" i="1"/>
  <c r="F59" i="1"/>
  <c r="S302" i="1"/>
  <c r="S30" i="1"/>
  <c r="BB1108" i="1"/>
  <c r="BB22" i="1"/>
  <c r="F1092" i="1"/>
  <c r="F320" i="1"/>
  <c r="AT26" i="1"/>
  <c r="AT1079" i="1"/>
  <c r="CF575" i="1"/>
  <c r="AW595" i="1"/>
  <c r="AR186" i="1"/>
  <c r="CA161" i="1"/>
  <c r="X676" i="1"/>
  <c r="F231" i="1"/>
  <c r="AY217" i="1"/>
  <c r="O869" i="1"/>
  <c r="AB840" i="1"/>
  <c r="F132" i="1"/>
  <c r="O114" i="1"/>
  <c r="AZ421" i="1"/>
  <c r="F446" i="1"/>
  <c r="AX466" i="1"/>
  <c r="F502" i="1"/>
  <c r="F563" i="1"/>
  <c r="AU526" i="1"/>
  <c r="Y626" i="1"/>
  <c r="F673" i="1"/>
  <c r="F362" i="1"/>
  <c r="AZ337" i="1"/>
  <c r="AZ676" i="1"/>
  <c r="F872" i="1"/>
  <c r="P840" i="1"/>
  <c r="F996" i="1"/>
  <c r="AR949" i="1"/>
  <c r="AS676" i="1"/>
  <c r="F368" i="1"/>
  <c r="AS337" i="1"/>
  <c r="AW725" i="1"/>
  <c r="CF711" i="1"/>
  <c r="AW756" i="1"/>
  <c r="F770" i="1"/>
  <c r="F189" i="1"/>
  <c r="P161" i="1"/>
  <c r="AU869" i="1"/>
  <c r="AU1050" i="1" s="1"/>
  <c r="CD840" i="1"/>
  <c r="AR526" i="1"/>
  <c r="F571" i="1"/>
  <c r="F1069" i="1" l="1"/>
  <c r="AU707" i="1"/>
  <c r="BB18" i="1"/>
  <c r="F1121" i="1"/>
  <c r="F313" i="1"/>
  <c r="AZ1079" i="1"/>
  <c r="AZ26" i="1"/>
  <c r="Y30" i="1"/>
  <c r="Y302" i="1"/>
  <c r="F70" i="1"/>
  <c r="AR254" i="1"/>
  <c r="F300" i="1"/>
  <c r="F102" i="1"/>
  <c r="AU75" i="1"/>
  <c r="F278" i="1"/>
  <c r="AV254" i="1"/>
  <c r="R22" i="1"/>
  <c r="R1108" i="1"/>
  <c r="F1093" i="1"/>
  <c r="AY254" i="1"/>
  <c r="F281" i="1"/>
  <c r="AV30" i="1"/>
  <c r="F49" i="1"/>
  <c r="AV302" i="1"/>
  <c r="AR75" i="1"/>
  <c r="F110" i="1"/>
  <c r="AX707" i="1"/>
  <c r="F1057" i="1"/>
  <c r="O711" i="1"/>
  <c r="O1050" i="1"/>
  <c r="F727" i="1"/>
  <c r="F50" i="1"/>
  <c r="AW302" i="1"/>
  <c r="AW30" i="1"/>
  <c r="AZ707" i="1"/>
  <c r="F1061" i="1"/>
  <c r="P707" i="1"/>
  <c r="F1053" i="1"/>
  <c r="F69" i="1"/>
  <c r="X302" i="1"/>
  <c r="X30" i="1"/>
  <c r="F730" i="1"/>
  <c r="AV711" i="1"/>
  <c r="AV1050" i="1"/>
  <c r="F693" i="1"/>
  <c r="AS333" i="1"/>
  <c r="AR161" i="1"/>
  <c r="F213" i="1"/>
  <c r="F871" i="1"/>
  <c r="O840" i="1"/>
  <c r="AW575" i="1"/>
  <c r="F601" i="1"/>
  <c r="F1075" i="1"/>
  <c r="X707" i="1"/>
  <c r="F664" i="1"/>
  <c r="AS626" i="1"/>
  <c r="F597" i="1"/>
  <c r="O575" i="1"/>
  <c r="J1552" i="5"/>
  <c r="J1560" i="5"/>
  <c r="K1563" i="5" s="1"/>
  <c r="J1564" i="5" s="1"/>
  <c r="J16" i="5" s="1"/>
  <c r="J1556" i="5"/>
  <c r="AY333" i="1"/>
  <c r="F684" i="1"/>
  <c r="AY466" i="1"/>
  <c r="F503" i="1"/>
  <c r="CD30" i="1"/>
  <c r="AU44" i="1"/>
  <c r="AP22" i="1"/>
  <c r="F1088" i="1"/>
  <c r="G16" i="2" s="1"/>
  <c r="G18" i="2" s="1"/>
  <c r="AP1108" i="1"/>
  <c r="F501" i="1"/>
  <c r="AW466" i="1"/>
  <c r="AU466" i="1"/>
  <c r="F514" i="1"/>
  <c r="F1132" i="1"/>
  <c r="W18" i="1"/>
  <c r="F305" i="1"/>
  <c r="P1079" i="1"/>
  <c r="P26" i="1"/>
  <c r="V1108" i="1"/>
  <c r="F1102" i="1"/>
  <c r="V22" i="1"/>
  <c r="F681" i="1"/>
  <c r="AV333" i="1"/>
  <c r="F500" i="1"/>
  <c r="AV466" i="1"/>
  <c r="AS161" i="1"/>
  <c r="F203" i="1"/>
  <c r="F874" i="1"/>
  <c r="AV840" i="1"/>
  <c r="F742" i="1"/>
  <c r="AS711" i="1"/>
  <c r="AS1050" i="1"/>
  <c r="AU840" i="1"/>
  <c r="F888" i="1"/>
  <c r="AW711" i="1"/>
  <c r="AW1050" i="1"/>
  <c r="F731" i="1"/>
  <c r="AT1108" i="1"/>
  <c r="AT22" i="1"/>
  <c r="F1097" i="1"/>
  <c r="F16" i="2" s="1"/>
  <c r="F18" i="2" s="1"/>
  <c r="AS1000" i="1"/>
  <c r="F1038" i="1"/>
  <c r="T18" i="1"/>
  <c r="F1129" i="1"/>
  <c r="AR466" i="1"/>
  <c r="F522" i="1"/>
  <c r="F1101" i="1"/>
  <c r="U22" i="1"/>
  <c r="U1108" i="1"/>
  <c r="F896" i="1"/>
  <c r="AR840" i="1"/>
  <c r="Q1079" i="1"/>
  <c r="Q26" i="1"/>
  <c r="F314" i="1"/>
  <c r="AY711" i="1"/>
  <c r="F733" i="1"/>
  <c r="AY1050" i="1"/>
  <c r="AX26" i="1"/>
  <c r="AX1079" i="1"/>
  <c r="F309" i="1"/>
  <c r="F71" i="1"/>
  <c r="AR30" i="1"/>
  <c r="AR302" i="1"/>
  <c r="AW254" i="1"/>
  <c r="F279" i="1"/>
  <c r="AV575" i="1"/>
  <c r="F600" i="1"/>
  <c r="F678" i="1"/>
  <c r="O333" i="1"/>
  <c r="F701" i="1"/>
  <c r="X333" i="1"/>
  <c r="AS254" i="1"/>
  <c r="F290" i="1"/>
  <c r="F1099" i="1"/>
  <c r="BA22" i="1"/>
  <c r="BA1108" i="1"/>
  <c r="AV161" i="1"/>
  <c r="F191" i="1"/>
  <c r="AY30" i="1"/>
  <c r="AY302" i="1"/>
  <c r="F52" i="1"/>
  <c r="F877" i="1"/>
  <c r="AY840" i="1"/>
  <c r="AO18" i="1"/>
  <c r="F1112" i="1"/>
  <c r="O30" i="1"/>
  <c r="F46" i="1"/>
  <c r="O302" i="1"/>
  <c r="AR1050" i="1"/>
  <c r="AR711" i="1"/>
  <c r="F752" i="1"/>
  <c r="F1062" i="1"/>
  <c r="Q707" i="1"/>
  <c r="F1023" i="1"/>
  <c r="O1000" i="1"/>
  <c r="F370" i="1"/>
  <c r="AU676" i="1"/>
  <c r="AU337" i="1"/>
  <c r="AS302" i="1"/>
  <c r="F61" i="1"/>
  <c r="AS30" i="1"/>
  <c r="F622" i="1"/>
  <c r="AR575" i="1"/>
  <c r="AR676" i="1"/>
  <c r="F1048" i="1"/>
  <c r="AR1000" i="1"/>
  <c r="S26" i="1"/>
  <c r="F317" i="1"/>
  <c r="S1079" i="1"/>
  <c r="AZ333" i="1"/>
  <c r="F687" i="1"/>
  <c r="AY161" i="1"/>
  <c r="F194" i="1"/>
  <c r="F497" i="1"/>
  <c r="O466" i="1"/>
  <c r="AS575" i="1"/>
  <c r="F612" i="1"/>
  <c r="AY575" i="1"/>
  <c r="F603" i="1"/>
  <c r="F192" i="1"/>
  <c r="AW161" i="1"/>
  <c r="AW676" i="1"/>
  <c r="F875" i="1"/>
  <c r="AW840" i="1"/>
  <c r="F1089" i="1"/>
  <c r="AQ22" i="1"/>
  <c r="AQ1108" i="1"/>
  <c r="O161" i="1"/>
  <c r="F188" i="1"/>
  <c r="BA18" i="1" l="1"/>
  <c r="F1128" i="1"/>
  <c r="AQ18" i="1"/>
  <c r="F1118" i="1"/>
  <c r="F1094" i="1"/>
  <c r="J16" i="2" s="1"/>
  <c r="J18" i="2" s="1"/>
  <c r="S22" i="1"/>
  <c r="S1108" i="1"/>
  <c r="AW707" i="1"/>
  <c r="F1056" i="1"/>
  <c r="AR707" i="1"/>
  <c r="F1077" i="1"/>
  <c r="AX1108" i="1"/>
  <c r="AX22" i="1"/>
  <c r="F1086" i="1"/>
  <c r="P22" i="1"/>
  <c r="F1082" i="1"/>
  <c r="P1108" i="1"/>
  <c r="O707" i="1"/>
  <c r="F1052" i="1"/>
  <c r="AV1079" i="1"/>
  <c r="AV26" i="1"/>
  <c r="F307" i="1"/>
  <c r="R18" i="1"/>
  <c r="F1122" i="1"/>
  <c r="AZ22" i="1"/>
  <c r="F1090" i="1"/>
  <c r="AZ1108" i="1"/>
  <c r="O1079" i="1"/>
  <c r="F304" i="1"/>
  <c r="O26" i="1"/>
  <c r="AS1079" i="1"/>
  <c r="F319" i="1"/>
  <c r="AS26" i="1"/>
  <c r="AR1079" i="1"/>
  <c r="AR26" i="1"/>
  <c r="F329" i="1"/>
  <c r="AY707" i="1"/>
  <c r="F1058" i="1"/>
  <c r="AP18" i="1"/>
  <c r="F1117" i="1"/>
  <c r="X26" i="1"/>
  <c r="F327" i="1"/>
  <c r="X1079" i="1"/>
  <c r="Q22" i="1"/>
  <c r="F1091" i="1"/>
  <c r="Q1108" i="1"/>
  <c r="F682" i="1"/>
  <c r="AW333" i="1"/>
  <c r="F703" i="1"/>
  <c r="AR333" i="1"/>
  <c r="AY26" i="1"/>
  <c r="F310" i="1"/>
  <c r="AY1079" i="1"/>
  <c r="AT18" i="1"/>
  <c r="F1126" i="1"/>
  <c r="F1067" i="1"/>
  <c r="AS707" i="1"/>
  <c r="AW1079" i="1"/>
  <c r="AW26" i="1"/>
  <c r="F308" i="1"/>
  <c r="F328" i="1"/>
  <c r="Y1079" i="1"/>
  <c r="Y26" i="1"/>
  <c r="U18" i="1"/>
  <c r="F1130" i="1"/>
  <c r="V18" i="1"/>
  <c r="F1131" i="1"/>
  <c r="AV707" i="1"/>
  <c r="F1055" i="1"/>
  <c r="F695" i="1"/>
  <c r="AU333" i="1"/>
  <c r="F63" i="1"/>
  <c r="AU30" i="1"/>
  <c r="AU302" i="1"/>
  <c r="F1085" i="1" l="1"/>
  <c r="AW1108" i="1"/>
  <c r="AW22" i="1"/>
  <c r="F1081" i="1"/>
  <c r="O1108" i="1"/>
  <c r="O22" i="1"/>
  <c r="AX18" i="1"/>
  <c r="F1115" i="1"/>
  <c r="AZ18" i="1"/>
  <c r="F1119" i="1"/>
  <c r="AY1108" i="1"/>
  <c r="F1087" i="1"/>
  <c r="AY22" i="1"/>
  <c r="P18" i="1"/>
  <c r="F1111" i="1"/>
  <c r="F1120" i="1"/>
  <c r="Q18" i="1"/>
  <c r="F1106" i="1"/>
  <c r="AR1108" i="1"/>
  <c r="AR22" i="1"/>
  <c r="F321" i="1"/>
  <c r="AU1079" i="1"/>
  <c r="AU26" i="1"/>
  <c r="Y22" i="1"/>
  <c r="Y1108" i="1"/>
  <c r="F1105" i="1"/>
  <c r="AV22" i="1"/>
  <c r="F1084" i="1"/>
  <c r="AV1108" i="1"/>
  <c r="X22" i="1"/>
  <c r="X1108" i="1"/>
  <c r="F1104" i="1"/>
  <c r="AS22" i="1"/>
  <c r="AS1108" i="1"/>
  <c r="F1096" i="1"/>
  <c r="E16" i="2" s="1"/>
  <c r="S18" i="1"/>
  <c r="F1123" i="1"/>
  <c r="X18" i="1" l="1"/>
  <c r="F1133" i="1"/>
  <c r="F1135" i="1"/>
  <c r="AR18" i="1"/>
  <c r="AU22" i="1"/>
  <c r="AU1108" i="1"/>
  <c r="F1098" i="1"/>
  <c r="H16" i="2" s="1"/>
  <c r="H18" i="2" s="1"/>
  <c r="F1114" i="1"/>
  <c r="AW18" i="1"/>
  <c r="Y18" i="1"/>
  <c r="F1134" i="1"/>
  <c r="E18" i="2"/>
  <c r="I16" i="2"/>
  <c r="I18" i="2" s="1"/>
  <c r="AV18" i="1"/>
  <c r="F1113" i="1"/>
  <c r="AY18" i="1"/>
  <c r="F1116" i="1"/>
  <c r="O18" i="1"/>
  <c r="F1110" i="1"/>
  <c r="F1125" i="1"/>
  <c r="AS18" i="1"/>
  <c r="F1127" i="1" l="1"/>
  <c r="AU18" i="1"/>
</calcChain>
</file>

<file path=xl/sharedStrings.xml><?xml version="1.0" encoding="utf-8"?>
<sst xmlns="http://schemas.openxmlformats.org/spreadsheetml/2006/main" count="23176" uniqueCount="1127">
  <si>
    <t>Смеси сухие для штукатурных работ</t>
  </si>
  <si>
    <t>5745510000</t>
  </si>
  <si>
    <t>Растворы тяжелые цементные, марки 150</t>
  </si>
  <si>
    <t>2317230000</t>
  </si>
  <si>
    <t>Состав декоративный наполненный фактурный</t>
  </si>
  <si>
    <t>5262420000</t>
  </si>
  <si>
    <t>ТСН-2001.2. Доп. 55. п.1-5-7 (050301)</t>
  </si>
  <si>
    <t>Песок природный для строительных работ</t>
  </si>
  <si>
    <t>ТСН-2001.2. Доп. 55. п.1-5-2 (050102)</t>
  </si>
  <si>
    <t>ТСН-2001.2. Доп. 55. п.1-5-3 (050103)</t>
  </si>
  <si>
    <t>Катки самоходные вибрационные, масса до 14 т</t>
  </si>
  <si>
    <t>5711100000</t>
  </si>
  <si>
    <t>Щебень для дорожных работ</t>
  </si>
  <si>
    <t>ТСН-2001.2. Доп. 55. п.1-5-64 (059002)</t>
  </si>
  <si>
    <t>Котлы битумоварочные электрические, емкость до 1000 л, мощность до 50 кВт</t>
  </si>
  <si>
    <t>5745080000</t>
  </si>
  <si>
    <t>Смеси бетонные, БСГ, тяжелого бетона для инженерных коммуникаций и дорог</t>
  </si>
  <si>
    <t>1213000000</t>
  </si>
  <si>
    <t>Сетка сварная из холоднотянутой проволоки 5 мм</t>
  </si>
  <si>
    <t>ТСН-2001.2. Доп. 59. п.1-5-35 (053601)</t>
  </si>
  <si>
    <t>Автогудронаторы, емкость до 4000 л</t>
  </si>
  <si>
    <t>ТСН-2001.2. Доп. 55. п.1-5-6 (050203)</t>
  </si>
  <si>
    <t>Катки дорожные самоходные статические, масса до 13 т</t>
  </si>
  <si>
    <t>5718400000</t>
  </si>
  <si>
    <t>Смеси асфальтобетонные</t>
  </si>
  <si>
    <t>1111212000</t>
  </si>
  <si>
    <t>Панели фасадные из оцинкованной стали с полимерным покрытием для навесных вентилируемых фасадов</t>
  </si>
  <si>
    <t>5262902000</t>
  </si>
  <si>
    <t>Планки стыковочные сложные (нащельник) из оцинкованной стали с полимерным покрытием для навесных вентилируемых фасадов</t>
  </si>
  <si>
    <t>Планки углов внутренних, наружных из оцинкованной стали с полимерным покрытием для навесных вентилируемых фасадов</t>
  </si>
  <si>
    <t>Планки начальные из оцинкованной стали с полимерным покрытием для навесных вентилируемых фасадов</t>
  </si>
  <si>
    <t>5284510000</t>
  </si>
  <si>
    <t>Профиль направляющий типа ПН-4 75Х40</t>
  </si>
  <si>
    <t>4597400000</t>
  </si>
  <si>
    <t>Заклепки для навесных вентилируемых фасадов</t>
  </si>
  <si>
    <t>5262012000</t>
  </si>
  <si>
    <t>Обрамления оконных проемов (сливы, откосы) и покрытия парапетов из оцинкованной стали с полимерным покрытием с одной стороны для навесных вентилируемых фасадов</t>
  </si>
  <si>
    <t>Стойки и уголки из нержавеющей или оцинкованной стали для навесных вентилируемых фасадов</t>
  </si>
  <si>
    <t>Полки и пластины из нержавеющей или оцинкованной стали для навесных вентилируемых фасадов</t>
  </si>
  <si>
    <t>5262903000</t>
  </si>
  <si>
    <t>Кронштейны из нержавеющей или оцинкованной стали для навесных вентилируемых фасадов</t>
  </si>
  <si>
    <t>3971790000</t>
  </si>
  <si>
    <t>Диски отрезные</t>
  </si>
  <si>
    <t>2291290000</t>
  </si>
  <si>
    <t>Лотки водоотводные из композиционных полимерных материалов в комплекте с решетками (крышками)</t>
  </si>
  <si>
    <t>5898320000</t>
  </si>
  <si>
    <t>Камни бортовые</t>
  </si>
  <si>
    <t>Мастика герметизирующая, на основе битума, бутилкаучука, пластификатора и наполнителя, нетвердеющая, диапазон температур применения -15 до +40°С, вязкость при температуре 150°С не более 50 с, водопоглощение не более 1%, характеристики при температуре 20°С: относительное удлинение не менее 20%, гибкость не выше -20°С, для герметизации швов дорожных покрытий</t>
  </si>
  <si>
    <t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кг/м3, пористость не менее 50%, капиллярное водопоглощение не менее 1 кг/м2, толщина слоя от 10 до 40 мм, для применения в качестве соленакапливающей штукатурки при ремонте старых зданий и кладок, подготовки и выравнивания любых сильно неровных минеральных оснований под последующее оштукатуривание санирующими штукатурками</t>
  </si>
  <si>
    <t>(наименование работ и затрат)</t>
  </si>
  <si>
    <t>В базисном уровне цен</t>
  </si>
  <si>
    <t>В текущем уровне цен</t>
  </si>
  <si>
    <t>Сметная стоимость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</si>
  <si>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</si>
  <si>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</si>
  <si>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</si>
  <si>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</si>
  <si>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</si>
  <si>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изм., руб.</t>
  </si>
  <si>
    <t>Попра-вочные коэффи-
циенты</t>
  </si>
  <si>
    <t>Коэффи-циенты зимних удорожа-ний</t>
  </si>
  <si>
    <t>Всего затрат в базисном уровне цен, руб.</t>
  </si>
  <si>
    <t>Коэффици-енты (индексы) пересчета, нормы НР и СП</t>
  </si>
  <si>
    <t>ВСЕГО затрат в текущем уровне цен, руб.</t>
  </si>
  <si>
    <t>Составлен(а) по ТСН-2001 с учетом Дополнения №: 60</t>
  </si>
  <si>
    <t>№ и период сборника коэффициентов (индексов) пересчета: Коэффициенты к ТСН-2001 МГЭ, ремонт №177 июнь 2021 года</t>
  </si>
  <si>
    <t>ЗП</t>
  </si>
  <si>
    <t>ЭМ</t>
  </si>
  <si>
    <t>в т.ч. ЗПМ</t>
  </si>
  <si>
    <t>НР от ЗП</t>
  </si>
  <si>
    <t>%</t>
  </si>
  <si>
    <t>СП от ЗП</t>
  </si>
  <si>
    <t>НР и СП от ЗПМ</t>
  </si>
  <si>
    <t>ЗТР</t>
  </si>
  <si>
    <t>чел-ч</t>
  </si>
  <si>
    <t>Всего по позиции:</t>
  </si>
  <si>
    <t>МР</t>
  </si>
  <si>
    <t xml:space="preserve">   Итого по ТСН-2001.16</t>
  </si>
  <si>
    <t xml:space="preserve">   Итого возвратных сумм</t>
  </si>
  <si>
    <t xml:space="preserve">  тыс.руб</t>
  </si>
  <si>
    <t>TYPE</t>
  </si>
  <si>
    <t>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</si>
  <si>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</si>
  <si>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</si>
  <si>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</si>
  <si>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</si>
  <si>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</si>
  <si>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</si>
  <si>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</si>
  <si>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</si>
  <si>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</si>
  <si>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PRICE_ED</t>
  </si>
  <si>
    <t>STOIM_B</t>
  </si>
  <si>
    <t>PRICE_C</t>
  </si>
  <si>
    <t>STOIM_C</t>
  </si>
  <si>
    <t>ZPM_B</t>
  </si>
  <si>
    <t>ZPM_ED</t>
  </si>
  <si>
    <t>STOIM_ZPM_B</t>
  </si>
  <si>
    <t>ZPM_C</t>
  </si>
  <si>
    <t>STOIM_ZPM_C</t>
  </si>
  <si>
    <t>CRC_GR_RES</t>
  </si>
  <si>
    <t>CRC_B</t>
  </si>
  <si>
    <t>CRC_C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</si>
  <si>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</si>
  <si>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</si>
  <si>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</si>
  <si>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</si>
  <si>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</si>
  <si>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</si>
  <si>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</si>
  <si>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</si>
  <si>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</si>
  <si>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</si>
  <si>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Ресурсная ведомость на</t>
  </si>
  <si>
    <t>Обоснование</t>
  </si>
  <si>
    <t>Наименование</t>
  </si>
  <si>
    <t>Единица измерения</t>
  </si>
  <si>
    <t>Объем</t>
  </si>
  <si>
    <t>Базовая</t>
  </si>
  <si>
    <t>цена</t>
  </si>
  <si>
    <t>стоимость</t>
  </si>
  <si>
    <t>Текущая</t>
  </si>
  <si>
    <t xml:space="preserve">Материальные ресурсы </t>
  </si>
  <si>
    <t xml:space="preserve">Итого материальные ресурсы </t>
  </si>
  <si>
    <t>НДС 20%</t>
  </si>
  <si>
    <t>ВСЕГО</t>
  </si>
  <si>
    <t>Устройство щебеночного основания под фундаменты (50м2*0,3м)</t>
  </si>
  <si>
    <t>Устройство щебеночного основания под фундаменты (40м2*0,3м)</t>
  </si>
  <si>
    <t>Устройство песчаного основания под фундаменты (45м2*0,5м)</t>
  </si>
  <si>
    <t>Разработка грунта в отвал экскаваторами с ковшом вместимостью 0,25 м3 группа грунтов 1-3 (45м*2м)*90%</t>
  </si>
  <si>
    <t>Разработка грунта в отвал экскаваторами с ковшом вместимостью 0,25 м3 группа грунтов 1-3 (50м*2м)*90%</t>
  </si>
  <si>
    <t>Разработка грунта вручную с креплениями в траншеях шириной до 2 м глубиной до 2 м группа грунтов 1-3 (50м*2м)*10%</t>
  </si>
  <si>
    <t>Разработка грунта в отвал экскаваторами с ковшом вместимостью 0,25 м3 группа грунтов 1-3 (40м*2м)*90%</t>
  </si>
  <si>
    <t>Разработка грунта вручную с креплениями в траншеях шириной до 2 м глубиной до 2 м группа грунтов 1-3 (40м*2м)*10%</t>
  </si>
  <si>
    <t>Капитальный ремонт подпорных стен по адресу Москва ул.Наметкина д. 17/68</t>
  </si>
  <si>
    <t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t>
  </si>
  <si>
    <t>Итого</t>
  </si>
  <si>
    <t>Smeta.RU  (495) 974-1589</t>
  </si>
  <si>
    <t>_PS_</t>
  </si>
  <si>
    <t>Smeta.RU</t>
  </si>
  <si>
    <t>ООО "ГеоКом"  Доп. раб. место  MCCS-0022106</t>
  </si>
  <si>
    <t>Новый объект</t>
  </si>
  <si>
    <t>Ремонт подпорных стен Наметкина 17/68</t>
  </si>
  <si>
    <t/>
  </si>
  <si>
    <t>Сметные нормы списания</t>
  </si>
  <si>
    <t>Коды ОКП для ТСН-2001 МГЭ</t>
  </si>
  <si>
    <t>ТСН-2001 (МГЭ) - Ремонт</t>
  </si>
  <si>
    <t>Типовой расчет для ТСН-2001 МГЭ, Новая методика с выпуска доп. 43 (Ремонт), Доп 60</t>
  </si>
  <si>
    <t>Территориальные сметные нормативы для Москвы ТСН-2001 (МГЭ)</t>
  </si>
  <si>
    <t>Поправки для ТСН-2001 от 26.04.2021 г. доп.60</t>
  </si>
  <si>
    <t>Новая локальная смета</t>
  </si>
  <si>
    <t>Ремонтные работы</t>
  </si>
  <si>
    <t>Новый раздел</t>
  </si>
  <si>
    <t>Подпорная стенка №1 (на въезде)</t>
  </si>
  <si>
    <t>Новый подраздел</t>
  </si>
  <si>
    <t>Подготовительные работы</t>
  </si>
  <si>
    <t>1</t>
  </si>
  <si>
    <t>6.68-41-1</t>
  </si>
  <si>
    <t>Ограждение предремонтной зоны</t>
  </si>
  <si>
    <t>1 М</t>
  </si>
  <si>
    <t>ТСН-2001.6 Доп. 47, Сб. 68, т. 41, поз. 1</t>
  </si>
  <si>
    <t>Ремонтно-строительные работы</t>
  </si>
  <si>
    <t>ТСН-2001.6-68. 68-36...68-42</t>
  </si>
  <si>
    <t>ТСН-2001.6-68-15</t>
  </si>
  <si>
    <t>2</t>
  </si>
  <si>
    <t>3.27-35-1</t>
  </si>
  <si>
    <t>Нарезка швов в бетоне затвердевшем</t>
  </si>
  <si>
    <t>100 м шва</t>
  </si>
  <si>
    <t>ТСН-2001.3 Доп. 56, Сб. 27, т. 35, поз. 1</t>
  </si>
  <si>
    <t>)*1,25</t>
  </si>
  <si>
    <t>)*1,15</t>
  </si>
  <si>
    <t>Строительные работы</t>
  </si>
  <si>
    <t>ТСН-2001.3-27. 27-31...27-37</t>
  </si>
  <si>
    <t>ТСН-2001.3-27-8</t>
  </si>
  <si>
    <t>3</t>
  </si>
  <si>
    <t>6.68-51-4</t>
  </si>
  <si>
    <t>Разборка покрытий и оснований асфальтобетонных (40м*1м)*0,1м</t>
  </si>
  <si>
    <t>100 м3 конструкций</t>
  </si>
  <si>
    <t>ТСН-2001.6. Доп. 1-42. Сб. 68, т. 51, поз. 4</t>
  </si>
  <si>
    <t>ТСН-2001.6-68. 68-51...68-53</t>
  </si>
  <si>
    <t>ТСН-2001.6-68-21</t>
  </si>
  <si>
    <t>4</t>
  </si>
  <si>
    <t>6.68-51-5</t>
  </si>
  <si>
    <t>Разборка покрытий и оснований цементобетонных (40м2*0,2м)</t>
  </si>
  <si>
    <t>ТСН-2001.6 Доп. 59, Сб. 68, т. 51, поз. 5</t>
  </si>
  <si>
    <t>5</t>
  </si>
  <si>
    <t>6.68-51-2</t>
  </si>
  <si>
    <t>Разборка покрытий и оснований щебеночных ((40м2)*0,2)</t>
  </si>
  <si>
    <t>ТСН-2001.6. Доп. 1-42. Сб. 68, т. 51, поз. 2</t>
  </si>
  <si>
    <t>6</t>
  </si>
  <si>
    <t>6.68-13-1</t>
  </si>
  <si>
    <t>(90%) Механизированная погрузка строительного мусора в автомобили-самосвалы (4*2,4+8*2,4+8*1,8)*0,9</t>
  </si>
  <si>
    <t>1 Т</t>
  </si>
  <si>
    <t>ТСН-2001.6. Доп. 1-42. Сб. 68, т. 13, поз. 1</t>
  </si>
  <si>
    <t>ТСН-2001.6-68. 68-13</t>
  </si>
  <si>
    <t>ТСН-2001.6-68-5</t>
  </si>
  <si>
    <t>7</t>
  </si>
  <si>
    <t>6.69-19-1</t>
  </si>
  <si>
    <t>(10%) Погрузка и выгрузка вручную строительного мусора на транспортные средства</t>
  </si>
  <si>
    <t>ТСН-2001.6. Доп. 1-42. Сб. 69, т. 19, поз. 1</t>
  </si>
  <si>
    <t>ТСН-2001.6-69. 69-1...69-49</t>
  </si>
  <si>
    <t>ТСН-2001.6-69-1</t>
  </si>
  <si>
    <t>8</t>
  </si>
  <si>
    <t>15.2-50-11</t>
  </si>
  <si>
    <t>Перевозка строительного мусора на расстояние до 50 км автосамосвалами грузоподъемностью до 20 т</t>
  </si>
  <si>
    <t>т</t>
  </si>
  <si>
    <t>ТСН-2001.15 Доп. 54, Сб. 2, т. 50, поз. 11</t>
  </si>
  <si>
    <t>Транспортные затраты</t>
  </si>
  <si>
    <t>ТСН-2001.15-1. Перевозка строительного мусора</t>
  </si>
  <si>
    <t>ТСН-2001.15-1-5</t>
  </si>
  <si>
    <t>9</t>
  </si>
  <si>
    <t>15.1-1201-09</t>
  </si>
  <si>
    <t>Отходы железобетона, загрязненные нефтью или нефтепродуктами в количестве не более 15%, малоопасные</t>
  </si>
  <si>
    <t>ТСН-2001.15 Доп. 56, Сб. 1, т. 1201, поз. 9</t>
  </si>
  <si>
    <t>10</t>
  </si>
  <si>
    <t>15.1-1500-03</t>
  </si>
  <si>
    <t>Отходы щебня, загрязненного нефтепродуктами, при ремонте, замене щебеночного покрытия (содержание нефтепродуктов менее 15%) малоопасные</t>
  </si>
  <si>
    <t>ТСН-2001.15 Доп. 56, Сб. 1, т. 1500, поз. 3</t>
  </si>
  <si>
    <t>11</t>
  </si>
  <si>
    <t>15.1-1300-02</t>
  </si>
  <si>
    <t>Лом асфальтовых и асфальтобетонных покрытий малоопасный</t>
  </si>
  <si>
    <t>ТСН-2001.15 Доп. 56, Сб. 1, т. 1300, поз. 2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</si>
  <si>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</si>
  <si>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</si>
  <si>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</si>
  <si>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</si>
  <si>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</si>
  <si>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</si>
  <si>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</si>
  <si>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</si>
  <si>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</si>
  <si>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</si>
  <si>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</si>
  <si>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</si>
  <si>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</si>
  <si>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</si>
  <si>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</si>
  <si>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</si>
  <si>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</si>
  <si>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</si>
  <si>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</si>
  <si>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</si>
  <si>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</si>
  <si>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</si>
  <si>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</si>
  <si>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</si>
  <si>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</si>
  <si>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</si>
  <si>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</si>
  <si>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</si>
  <si>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</si>
  <si>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</si>
  <si>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</si>
  <si>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</si>
  <si>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</si>
  <si>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</si>
  <si>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</si>
  <si>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</si>
  <si>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</si>
  <si>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</si>
  <si>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</si>
  <si>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</si>
  <si>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</si>
  <si>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</si>
  <si>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</si>
  <si>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</si>
  <si>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</si>
  <si>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</si>
  <si>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</si>
  <si>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</si>
  <si>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</si>
  <si>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</si>
  <si>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</si>
  <si>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</si>
  <si>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Демонтажные работы</t>
  </si>
  <si>
    <t>12</t>
  </si>
  <si>
    <t>6.69-66-1</t>
  </si>
  <si>
    <t>Разбивка железобетонных конструкций гидромолотом на базе экскаватора с погрузкой в автомобили-самосвалы</t>
  </si>
  <si>
    <t>1 м3</t>
  </si>
  <si>
    <t>ТСН-2001.6 Доп. 59, Сб. 69, т. 66, поз. 1</t>
  </si>
  <si>
    <t>ТСН-2001.6-69. 69-66-1...69-66-2 (доп. 59)</t>
  </si>
  <si>
    <t>ТСН-2001.6-69-15</t>
  </si>
  <si>
    <t>13</t>
  </si>
  <si>
    <t>14</t>
  </si>
  <si>
    <t>15.2-50-10</t>
  </si>
  <si>
    <t>Перевозка строительного мусора на расстояние до 50 км автосамосвалами грузоподъемностью до 10 т</t>
  </si>
  <si>
    <t>ТСН-2001.15 Доп. 54, Сб. 2, т. 50, поз. 10</t>
  </si>
  <si>
    <t>16</t>
  </si>
  <si>
    <t>15.1-1500-01</t>
  </si>
  <si>
    <t>Отходы (мусор) от строительных и ремонтных работ малоопасные</t>
  </si>
  <si>
    <t>ТСН-2001.15 Доп. 56, Сб. 1, т. 1500, поз. 1</t>
  </si>
  <si>
    <t>Усиление подпорной стены</t>
  </si>
  <si>
    <t>17</t>
  </si>
  <si>
    <t>3.1-3-2</t>
  </si>
  <si>
    <t>Разработка грунта в отвал экскаваторами с ковшом вместимостью 0,25 м3 группа грунтов 1-3 (40м*1,5м)*90%</t>
  </si>
  <si>
    <t>100 м3 грунта</t>
  </si>
  <si>
    <t>ТСН-2001.3. Доп. 1-42. Сб. 1, т. 3, поз. 2</t>
  </si>
  <si>
    <t>ТСН-2001.3-1. 1-1...1-7</t>
  </si>
  <si>
    <t>ТСН-2001.3-1-1</t>
  </si>
  <si>
    <t>18</t>
  </si>
  <si>
    <t>3.1-49-1</t>
  </si>
  <si>
    <t>Разработка грунта вручную с креплениями в траншеях шириной до 2 м глубиной до 2 м группа грунтов 1-3 (40м*1,5м)*10%</t>
  </si>
  <si>
    <t>ТСН-2001.3. Доп. 1-42. Сб. 1, т. 49, поз. 1</t>
  </si>
  <si>
    <t>ТСН-2001.3-1. 1-49...1-55</t>
  </si>
  <si>
    <t>ТСН-2001.3-1-15</t>
  </si>
  <si>
    <t>19</t>
  </si>
  <si>
    <t>3.1-29-1</t>
  </si>
  <si>
    <t>Уплотнение грунта пневматическими трамбовками группа грунтов 1,2</t>
  </si>
  <si>
    <t>100 м3 уплотненного грунта</t>
  </si>
  <si>
    <t>ТСН-2001.3. Доп. 1-42. Сб. 1, т. 29, поз. 1</t>
  </si>
  <si>
    <t>)*1,25)*1,15</t>
  </si>
  <si>
    <t>ТСН-2001.3-1. 1-29...1-33</t>
  </si>
  <si>
    <t>ТСН-2001.3-1-9</t>
  </si>
  <si>
    <t>20</t>
  </si>
  <si>
    <t>3.8-1-1</t>
  </si>
  <si>
    <t>Устройство песчаного основания под фундаменты (40м2*0,5м)</t>
  </si>
  <si>
    <t>1 м3 основания</t>
  </si>
  <si>
    <t>ТСН-2001.3. Доп. 1-42. Сб. 8, т. 1, поз. 1</t>
  </si>
  <si>
    <t>ТСН-2001.3-8. 8-1</t>
  </si>
  <si>
    <t>ТСН-2001.3-8-1</t>
  </si>
  <si>
    <t>20,1</t>
  </si>
  <si>
    <t>1.1-1-766</t>
  </si>
  <si>
    <t>Песок для строительных работ, рядовой</t>
  </si>
  <si>
    <t>м3</t>
  </si>
  <si>
    <t>ТСН-2001.1. Доп. 1-42. Р. 1, о. 1, поз. 766</t>
  </si>
  <si>
    <t>21</t>
  </si>
  <si>
    <t>3.8-1-2</t>
  </si>
  <si>
    <t>Устройство щебеночного основания под фундаменты (40м2*0,2м)</t>
  </si>
  <si>
    <t>ТСН-2001.3. Доп. 1-42. Сб. 8, т. 1, поз. 2</t>
  </si>
  <si>
    <t>21,1</t>
  </si>
  <si>
    <t>1.1-1-1530</t>
  </si>
  <si>
    <t>Щебень из естественного камня для строительных работ, марка 1200-800, фракция 20-40 мм</t>
  </si>
  <si>
    <t>ТСН-2001.1. Доп. 1-42. Р. 1, о. 1, поз. 1530</t>
  </si>
  <si>
    <t>22</t>
  </si>
  <si>
    <t>3.6-13-1</t>
  </si>
  <si>
    <t>Устройство поясов в опалубке</t>
  </si>
  <si>
    <t>100 м3 в деле</t>
  </si>
  <si>
    <t>ТСН-2001.3 Доп. 56, Сб. 6, т. 13, поз. 1</t>
  </si>
  <si>
    <t>ТСН-2001.3-6. 6-1...6-13</t>
  </si>
  <si>
    <t>ТСН-2001.3-6-1</t>
  </si>
  <si>
    <t>22,1</t>
  </si>
  <si>
    <t>1.3-4-84</t>
  </si>
  <si>
    <t>Каркасы и сетки арматурные пространственные собранные и сваренные (связанные) в арматурные изделия, класс А-I, диаметр 12 мм</t>
  </si>
  <si>
    <t>ТСН-2001.1. Доп. 1-42. Р. 3, о. 4, поз. 84</t>
  </si>
  <si>
    <t>22,2</t>
  </si>
  <si>
    <t>1.3-4-82</t>
  </si>
  <si>
    <t>Каркасы и сетки арматурные пространственные собранные и сваренные (связанные) в арматурные изделия, класс А-I, диаметр 8 мм</t>
  </si>
  <si>
    <t>ТСН-2001.1. Доп. 1-42. Р. 3, о. 4, поз. 82</t>
  </si>
  <si>
    <t>22,3</t>
  </si>
  <si>
    <t>1.3-1-60</t>
  </si>
  <si>
    <t>Смеси бетонные, БСГ, тяжелого бетона на гранитном щебне, класс прочности В30 (М400); П4, фракция 5-20, F300, W12</t>
  </si>
  <si>
    <t>ТСН-2001.1. Доп. 1-42. Р. 3, о. 1, поз. 60</t>
  </si>
  <si>
    <t>23</t>
  </si>
  <si>
    <t>3.12-14-1</t>
  </si>
  <si>
    <t>Устройство мелких покрытий (брандмауэры, парапеты, свесы и т.п.) из листовой оцинкованной стали</t>
  </si>
  <si>
    <t>100 м2 покрытия</t>
  </si>
  <si>
    <t>ТСН-2001.3. Доп. 1-42. Сб. 12, т. 14, поз. 1</t>
  </si>
  <si>
    <t>ТСН-2001.3-12. 12-1...12-29</t>
  </si>
  <si>
    <t>ТСН-2001.3-12-1</t>
  </si>
  <si>
    <t>23,1</t>
  </si>
  <si>
    <t>1.1-1-2200</t>
  </si>
  <si>
    <t>Листы профилированные стальные оцинкованные, толщина 0,55 мм, размер 1250х2000 мм, с полимерным покрытием (металлопласт)</t>
  </si>
  <si>
    <t>м2</t>
  </si>
  <si>
    <t>ТСН-2001.1. Доп. 1-42. Р. 1, о. 1, поз. 2200</t>
  </si>
  <si>
    <t>Отделочные работы</t>
  </si>
  <si>
    <t>24</t>
  </si>
  <si>
    <t>6.61-26-1</t>
  </si>
  <si>
    <t>Отбивка штукатурки по кирпичу и бетону стен, потолков площадью до 5 м2</t>
  </si>
  <si>
    <t>100 м2</t>
  </si>
  <si>
    <t>ТСН-2001.6. Доп. 1-42. Сб. 61, т. 26, поз. 1</t>
  </si>
  <si>
    <t>ТСН-2001.6-61. 61-26</t>
  </si>
  <si>
    <t>ТСН-2001.6-61-3</t>
  </si>
  <si>
    <t>24,1</t>
  </si>
  <si>
    <t>справочно</t>
  </si>
  <si>
    <t>Масса мусора</t>
  </si>
  <si>
    <t>25</t>
  </si>
  <si>
    <t>(90%) Механизированная погрузка строительного мусора в автомобили-самосвалы (3,91)*0,9</t>
  </si>
  <si>
    <t>26</t>
  </si>
  <si>
    <t>27</t>
  </si>
  <si>
    <t>28</t>
  </si>
  <si>
    <t>29</t>
  </si>
  <si>
    <t>3.15-152-1</t>
  </si>
  <si>
    <t>Облицовка наружных стен бетонными камнями толщиной 70-100 мм при числе камней в 1 м2 до 9 шт.</t>
  </si>
  <si>
    <t>ТСН-2001.3 Доп. 53, Сб. 15, т. 152, поз. 1</t>
  </si>
  <si>
    <t>ТСН-2001.3-15. 15-151...15-154</t>
  </si>
  <si>
    <t>ТСН-2001.3-15-19</t>
  </si>
  <si>
    <t>29,1</t>
  </si>
  <si>
    <t>1.3-4-62</t>
  </si>
  <si>
    <t>Каркасы и сетки арматурные плоские, собранные и сваренные (связанные) в арматурные изделия, класс А-III, диаметр 10 мм</t>
  </si>
  <si>
    <t>ТСН-2001.1. Доп. 1-42. Р. 3, о. 4, поз. 62</t>
  </si>
  <si>
    <t>29,2</t>
  </si>
  <si>
    <t>1.1-1-1824</t>
  </si>
  <si>
    <t>Сетка дорожная, сечение 100х100 мм, диаметр 6 мм</t>
  </si>
  <si>
    <t>ТСН-2001.1. Доп. 1-42. Р. 1, о. 1, поз. 1824</t>
  </si>
  <si>
    <t>29,3</t>
  </si>
  <si>
    <t>1.1-1-773</t>
  </si>
  <si>
    <t>Пигменты сухие для красок, крон свинцовый</t>
  </si>
  <si>
    <t>ТСН-2001.1. Доп. 1-42. Р. 1, о. 1, поз. 773</t>
  </si>
  <si>
    <t>29,4</t>
  </si>
  <si>
    <t>1.7-3-26</t>
  </si>
  <si>
    <t>Сверло победитовое, диаметр 25 мм, длина 400 мм</t>
  </si>
  <si>
    <t>шт.</t>
  </si>
  <si>
    <t>ТСН-2001.1. Доп. 1-42. Р. 7, о. 3, поз. 26</t>
  </si>
  <si>
    <t>29,5</t>
  </si>
  <si>
    <t>1.3-2-96</t>
  </si>
  <si>
    <t>Смеси сухие клеевые для укладки блоков и плит из ячеистого бетона, В7,5 (М100), F25, крупность заполнителя 0,5 мм</t>
  </si>
  <si>
    <t>ТСН-2001.1. Доп. 1-42. Р. 3, о. 2, поз. 96</t>
  </si>
  <si>
    <t>29,6</t>
  </si>
  <si>
    <t>1.1-1-2612</t>
  </si>
  <si>
    <t>Брусчатка из малинового кварцита, размер 130х120х50 мм</t>
  </si>
  <si>
    <t>ТСН-2001.1. Доп. 1-42. Р. 1, о. 1, поз. 2612</t>
  </si>
  <si>
    <t>30</t>
  </si>
  <si>
    <t>3.15-65-1</t>
  </si>
  <si>
    <t>Устройство каркаса при оштукатуривании стен</t>
  </si>
  <si>
    <t>100 м2 оштукатуриваемой поверхности</t>
  </si>
  <si>
    <t>ТСН-2001.3 Доп. 48, Сб. 15, т. 65, поз. 1</t>
  </si>
  <si>
    <t>ТСН-2001.3-15. 15-51...15-81</t>
  </si>
  <si>
    <t>ТСН-2001.3-15-7</t>
  </si>
  <si>
    <t>30,1</t>
  </si>
  <si>
    <t>1.1-1-341</t>
  </si>
  <si>
    <t>Проволока (катанка) стальная общего назначения, из стали углеродистой обыкновенного качества, спокойной, диаметр 5,5-6,5 мм</t>
  </si>
  <si>
    <t>ТСН-2001.1 Доп. 48, Р. 1, о. 1, поз. 341</t>
  </si>
  <si>
    <t>31</t>
  </si>
  <si>
    <t>3.15-63-1</t>
  </si>
  <si>
    <t>Улучшенная штукатурка по сетке стен без устройства каркаса цементным раствором</t>
  </si>
  <si>
    <t>ТСН-2001.3. Доп. 1-42. Сб. 15, т. 63, поз. 1</t>
  </si>
  <si>
    <t>31,1</t>
  </si>
  <si>
    <t>1.1-1-118</t>
  </si>
  <si>
    <t>Вода</t>
  </si>
  <si>
    <t>ТСН-2001.1. Доп. 1-42. Р. 1, о. 1, поз. 118</t>
  </si>
  <si>
    <t>31,2</t>
  </si>
  <si>
    <t>1.3-2-103</t>
  </si>
  <si>
    <t>кг</t>
  </si>
  <si>
    <t>ТСН-2001.1 Доп. 55, Р. 3, о. 2, поз. 103</t>
  </si>
  <si>
    <t>31,3</t>
  </si>
  <si>
    <t>1.3-2-6</t>
  </si>
  <si>
    <t>Растворы цементные, марка 150</t>
  </si>
  <si>
    <t>ТСН-2001.1. Доп. 1-42. Р. 3, о. 2, поз. 6</t>
  </si>
  <si>
    <t>32</t>
  </si>
  <si>
    <t>3.15-91-1</t>
  </si>
  <si>
    <t>Окраска декоративным наполненным фактурным составом простых фасадов с подготовкой поверхности по штукатурке или бетону с лесов</t>
  </si>
  <si>
    <t>100 м2 окрашиваемой поверхности</t>
  </si>
  <si>
    <t>ТСН-2001.3 Доп. 53, Сб. 15, т. 91, поз. 1</t>
  </si>
  <si>
    <t>ТСН-2001.3-15. 15-82...15-90, 15-91-1, 15-91-2</t>
  </si>
  <si>
    <t>ТСН-2001.3-15-8</t>
  </si>
  <si>
    <t>32,1</t>
  </si>
  <si>
    <t>1.1-1-1591</t>
  </si>
  <si>
    <t>Состав декоративный, водно-дисперсионный, акриловый, наполненный мраморной крошкой и фракционированным кварцевым песком, для наружных и внутренних работ, фактурный, с зернистой структурой, размер зерна от 0,7 до 1,2 мм, матовый</t>
  </si>
  <si>
    <t>ТСН-2001.1 Доп. 55, Р. 1, о. 1, поз. 1591</t>
  </si>
  <si>
    <t>32,2</t>
  </si>
  <si>
    <t>Ограждение</t>
  </si>
  <si>
    <t>33</t>
  </si>
  <si>
    <t>6.68-25-2</t>
  </si>
  <si>
    <t>Средний ремонт металлических ограждений</t>
  </si>
  <si>
    <t>1 м2 ремонтируемой площади</t>
  </si>
  <si>
    <t>ТСН-2001.6 Доп. 56, Сб. 68, т. 25, поз. 2</t>
  </si>
  <si>
    <t>ТСН-2001.6-68. 68-25</t>
  </si>
  <si>
    <t>ТСН-2001.6-68-9</t>
  </si>
  <si>
    <t>33,1</t>
  </si>
  <si>
    <t>1.6-1-218</t>
  </si>
  <si>
    <t>Ограждения из прокатных и гнутых профилей полосовой и круглой стали</t>
  </si>
  <si>
    <t>ТСН-2001.1. Доп. 1-42. Р. 6, о. 1, поз. 218</t>
  </si>
  <si>
    <t>34</t>
  </si>
  <si>
    <t>1.7-11-61</t>
  </si>
  <si>
    <t>Стальной лом черных металлов, вид лома 12А, для расчета возвратных сумм</t>
  </si>
  <si>
    <t>ТСН-2001.1 Доп. 47, Р. 7, о. 11, поз. 60</t>
  </si>
  <si>
    <t>1.7-11-60</t>
  </si>
  <si>
    <t>Материалы</t>
  </si>
  <si>
    <t>Материалы, изделия и конструкции</t>
  </si>
  <si>
    <t>занесена вручную</t>
  </si>
  <si>
    <t>Восстановление покрытия</t>
  </si>
  <si>
    <t>35</t>
  </si>
  <si>
    <t>3.27-12-1</t>
  </si>
  <si>
    <t>Устройство подстилающих и выравнивающих слоев оснований из песка (40м2*0,3м)</t>
  </si>
  <si>
    <t>100 м3 материала основания (в плотном теле)</t>
  </si>
  <si>
    <t>ТСН-2001.3 Доп. 56, Сб. 27, т. 12, поз. 1</t>
  </si>
  <si>
    <t>ТСН-2001.3-27. 27-1...27-21</t>
  </si>
  <si>
    <t>ТСН-2001.3-27-1</t>
  </si>
  <si>
    <t>35,1</t>
  </si>
  <si>
    <t>36</t>
  </si>
  <si>
    <t>3.27-12-2</t>
  </si>
  <si>
    <t>Устройство подстилающих и выравнивающих слоев оснований из щебня (40м2*0,2м)</t>
  </si>
  <si>
    <t>ТСН-2001.3 Доп. 59, Сб. 27, т. 12, поз. 2</t>
  </si>
  <si>
    <t>36,1</t>
  </si>
  <si>
    <t>1.1-1-1553</t>
  </si>
  <si>
    <t>Щебень из естественного камня для дорожных работ, марка 1200 - 800, фракция 5 - 10 мм</t>
  </si>
  <si>
    <t>ТСН-2001.1. Доп. 1-42. Р. 1, о. 1, поз. 1553</t>
  </si>
  <si>
    <t>37</t>
  </si>
  <si>
    <t>3.27-30-1</t>
  </si>
  <si>
    <t>Устройство цементобетонных оснований городских проездов толщина слоя, см 16</t>
  </si>
  <si>
    <t>1000 м2 основания</t>
  </si>
  <si>
    <t>ТСН-2001.3 Доп. 56, Сб. 27, т. 30, поз. 1</t>
  </si>
  <si>
    <t>ТСН-2001.3-27. 27-29, 27-30</t>
  </si>
  <si>
    <t>ТСН-2001.3-27-7</t>
  </si>
  <si>
    <t>37,1</t>
  </si>
  <si>
    <t>1.3-1-79</t>
  </si>
  <si>
    <t>Смеси бетонные, БСГ, тяжелого бетона на гранитном щебне фракция 5-20 для инженерных коммуникаций и дорог, класс прочности В22,5 (М300); П3, F150, W6</t>
  </si>
  <si>
    <t>ТСН-2001.1. Доп. 1-42. Р. 3, о. 1, поз. 79</t>
  </si>
  <si>
    <t>38</t>
  </si>
  <si>
    <t>3.27-37-1</t>
  </si>
  <si>
    <t>Укладка металлической сетки в цементобетонное покрытие</t>
  </si>
  <si>
    <t>1000 м2 покрытия</t>
  </si>
  <si>
    <t>ТСН-2001.3. Доп. 1-42. Сб. 27, т. 37, поз. 1</t>
  </si>
  <si>
    <t>38,1</t>
  </si>
  <si>
    <t>39</t>
  </si>
  <si>
    <t>3.27-42-1</t>
  </si>
  <si>
    <t>(Ниж слой) Устройство покрытий из горячих асфальтобетонных смесей толщиной 4 см комплектом машин</t>
  </si>
  <si>
    <t>ТСН-2001.3 Доп. 59, Сб. 27, т. 42, поз. 1</t>
  </si>
  <si>
    <t>ТСН-2001.3-27. 27-42...27-46</t>
  </si>
  <si>
    <t>ТСН-2001.3-27-13</t>
  </si>
  <si>
    <t>39,1</t>
  </si>
  <si>
    <t>1.3-3-3</t>
  </si>
  <si>
    <t>Смеси асфальтобетонные дорожные горячие крупнозернистые, тип I</t>
  </si>
  <si>
    <t>ТСН-2001.1. Доп. 1-42. Р. 3, о. 3, поз. 3</t>
  </si>
  <si>
    <t>40</t>
  </si>
  <si>
    <t>3.27-43-1</t>
  </si>
  <si>
    <t>Добавляется на 2 см (К=2 к объему)</t>
  </si>
  <si>
    <t>ТСН-2001.3 Доп. 59, Сб. 27, т. 43, поз. 1</t>
  </si>
  <si>
    <t>40,1</t>
  </si>
  <si>
    <t>41</t>
  </si>
  <si>
    <t>(Верх слой) Устройство покрытий из горячих асфальтобетонных смесей толщиной 4 см комплектом машин</t>
  </si>
  <si>
    <t>41,1</t>
  </si>
  <si>
    <t>1.3-3-8</t>
  </si>
  <si>
    <t>Смеси асфальтобетонные дорожные горячие мелкозернистые, марка I, тип Б</t>
  </si>
  <si>
    <t>ТСН-2001.1. Доп. 1-42. Р. 3, о. 3, поз. 8</t>
  </si>
  <si>
    <t>42</t>
  </si>
  <si>
    <t>42,1</t>
  </si>
  <si>
    <t>Подпорная стенка №2</t>
  </si>
  <si>
    <t>43</t>
  </si>
  <si>
    <t>44</t>
  </si>
  <si>
    <t>45</t>
  </si>
  <si>
    <t>Разборка покрытий и оснований асфальтобетонных (50м*1м)*0,1м</t>
  </si>
  <si>
    <t>46</t>
  </si>
  <si>
    <t>Разборка покрытий и оснований цементобетонных (50м2*0,2м)</t>
  </si>
  <si>
    <t>47</t>
  </si>
  <si>
    <t>Разборка покрытий и оснований щебеночных ((50м2)*0,2)</t>
  </si>
  <si>
    <t>48</t>
  </si>
  <si>
    <t>(90%) Механизированная погрузка строительного мусора в автомобили-самосвалы (5*2,4+10*2,4+10*1,8)*0,9</t>
  </si>
  <si>
    <t>49</t>
  </si>
  <si>
    <t>50</t>
  </si>
  <si>
    <t>51</t>
  </si>
  <si>
    <t>52</t>
  </si>
  <si>
    <t>53</t>
  </si>
  <si>
    <t>54</t>
  </si>
  <si>
    <t>55</t>
  </si>
  <si>
    <t>(90%) Механизированная погрузка строительного мусора в автомобили-самосвалы (5*2,5)*0,9</t>
  </si>
  <si>
    <t>56</t>
  </si>
  <si>
    <t>57</t>
  </si>
  <si>
    <t>58</t>
  </si>
  <si>
    <t>59</t>
  </si>
  <si>
    <t>Разработка грунта в отвал экскаваторами с ковшом вместимостью 0,25 м3 группа грунтов 1-3 (50м*1,5м)*90%</t>
  </si>
  <si>
    <t>60</t>
  </si>
  <si>
    <t>Разработка грунта вручную с креплениями в траншеях шириной до 2 м глубиной до 2 м группа грунтов 1-3 (50м*1,5м)*10%</t>
  </si>
  <si>
    <t>61</t>
  </si>
  <si>
    <t>62</t>
  </si>
  <si>
    <t>Устройство песчаного основания под фундаменты (50м2*0,5м)</t>
  </si>
  <si>
    <t>62,1</t>
  </si>
  <si>
    <t>63</t>
  </si>
  <si>
    <t>Устройство щебеночного основания под фундаменты (50м2*0,2м)</t>
  </si>
  <si>
    <t>63,1</t>
  </si>
  <si>
    <t>64</t>
  </si>
  <si>
    <t>64,1</t>
  </si>
  <si>
    <t>64,2</t>
  </si>
  <si>
    <t>64,3</t>
  </si>
  <si>
    <t>Отделка с лицевой стороны</t>
  </si>
  <si>
    <t>65</t>
  </si>
  <si>
    <t>65,1</t>
  </si>
  <si>
    <t>66</t>
  </si>
  <si>
    <t>(90%) Механизированная погрузка строительного мусора в автомобили-самосвалы (6,67)*0,9</t>
  </si>
  <si>
    <t>67</t>
  </si>
  <si>
    <t>68</t>
  </si>
  <si>
    <t>69</t>
  </si>
  <si>
    <t>70</t>
  </si>
  <si>
    <t>3.15-160-1</t>
  </si>
  <si>
    <t>Наружная облицовка поверхности стен по металлическому каркасу (с его устройством) металлосайдингом, фасадными панелями из оцинкованной стали с полимерным покрытием без пароизоляционного слоя</t>
  </si>
  <si>
    <t>ТСН-2001.3 Доп. 60, Сб. 15, т. 160, поз. 1</t>
  </si>
  <si>
    <t>ТСН-2001.3-15. 15-159, 15-160 (доп. 14)</t>
  </si>
  <si>
    <t>ТСН-2001.3-15-24</t>
  </si>
  <si>
    <t>70,1</t>
  </si>
  <si>
    <t>1.7-1-90</t>
  </si>
  <si>
    <t>Панели фасадные из оцинкованной стали с полимерным покрытием для навесных вентилируемых фасадов, толщина 0,5 мм</t>
  </si>
  <si>
    <t>ТСН-2001.1. Доп. 1-42. Р. 7, о. 1, поз. 90</t>
  </si>
  <si>
    <t>70,2</t>
  </si>
  <si>
    <t>1.7-1-93</t>
  </si>
  <si>
    <t>Планки стыковочные сложные (нащельник) из оцинкованной стали с полимерным покрытием для навесных вентилируемых фасадов, толщина 0,5 мм</t>
  </si>
  <si>
    <t>м</t>
  </si>
  <si>
    <t>ТСН-2001.1 Доп. 54, Р. 7, о. 1, поз. 93</t>
  </si>
  <si>
    <t>70,3</t>
  </si>
  <si>
    <t>1.7-1-95</t>
  </si>
  <si>
    <t>Планки углов внутренних, наружных сложных из оцинкованной стали с полимерным покрытием для навесных вентилируемых фасадов, размеры 75х75 мм, толщина 0,5 мм</t>
  </si>
  <si>
    <t>ТСН-2001.1 Доп. 54, Р. 7, о. 1, поз. 95</t>
  </si>
  <si>
    <t>70,4</t>
  </si>
  <si>
    <t>1.7-1-92</t>
  </si>
  <si>
    <t>Планки начальные из оцинкованной стали с полимерным покрытием для навесных вентилируемых фасадов, толщина 0,5 мм</t>
  </si>
  <si>
    <t>ТСН-2001.1 Доп. 54, Р. 7, о. 1, поз. 92</t>
  </si>
  <si>
    <t>70,5</t>
  </si>
  <si>
    <t>1.7-4-18</t>
  </si>
  <si>
    <t>Профиль направляющий П-образный, стальной оцинкованный, для использования в качестве направляющих элементов стоечных профилей и устройства перемычек между ними в каркасах гипсокартонных перегородок и облицовок, марка ПН-6, сечение 100х40х0,55 мм</t>
  </si>
  <si>
    <t>ТСН-2001.1 Доп. 50, Р. 7, о. 4, поз. 18</t>
  </si>
  <si>
    <t>71</t>
  </si>
  <si>
    <t>3.15-159-3</t>
  </si>
  <si>
    <t>Устройство вентилируемого фасада с облицовкой плитами, устройство откосов и сливов из оцинкованной стали с полимерным покрытием</t>
  </si>
  <si>
    <t>ТСН-2001.3 Доп. 60, Сб. 15, т. 159, поз. 3</t>
  </si>
  <si>
    <t>71,1</t>
  </si>
  <si>
    <t>1.1-1-3879</t>
  </si>
  <si>
    <t>Заклепки комбинированные нержавеющая сталь, широкий бортик, 4,8х20 мм, вытяжные</t>
  </si>
  <si>
    <t>100 шт.</t>
  </si>
  <si>
    <t>ТСН-2001.1. Доп. 1-42. Р. 1, о. 1, поз. 3879</t>
  </si>
  <si>
    <t>71,2</t>
  </si>
  <si>
    <t>1.7-1-66</t>
  </si>
  <si>
    <t>Обрамления оконных проемов (сливы, откосы) и покрытия парапетов из оцинкованной стали с полимерным покрытием с одной стороны, для навесных вентилируемых фасадов, толщина 0,7 мм</t>
  </si>
  <si>
    <t>ТСН-2001.1. Доп. 1-42. Р. 7, о. 1, поз. 66</t>
  </si>
  <si>
    <t>71,3</t>
  </si>
  <si>
    <t>1.7-1-71</t>
  </si>
  <si>
    <t>Стойки из нержавеющей стали, для навесных вентилируемых фасадов, марка СТ-1</t>
  </si>
  <si>
    <t>ТСН-2001.1 Доп. 54, Р. 7, о. 1, поз. 71</t>
  </si>
  <si>
    <t>71,4</t>
  </si>
  <si>
    <t>1.7-1-72</t>
  </si>
  <si>
    <t>Уголки из оцинкованной стали с полимерным покрытием, для навесных вентилируемых фасадов, марка УГ-2</t>
  </si>
  <si>
    <t>ТСН-2001.1 Доп. 54, Р. 7, о. 1, поз. 72</t>
  </si>
  <si>
    <t>71,5</t>
  </si>
  <si>
    <t>1.7-1-67</t>
  </si>
  <si>
    <t>Пластины из нержавеющей стали 1,2х120 мм, для навесных вентилируемых фасадов</t>
  </si>
  <si>
    <t>ТСН-2001.1 Доп. 54, Р. 7, о. 1, поз. 67</t>
  </si>
  <si>
    <t>71,6</t>
  </si>
  <si>
    <t>1.7-1-80</t>
  </si>
  <si>
    <t>Полки из оцинкованной стали с полимерным покрытием, для навесных вентилируемых фасадов, марка ПЛ-2</t>
  </si>
  <si>
    <t>ТСН-2001.1 Доп. 54, Р. 7, о. 1, поз. 80</t>
  </si>
  <si>
    <t>71,7</t>
  </si>
  <si>
    <t>1.7-1-63</t>
  </si>
  <si>
    <t>Кронштейны из нержавеющей стали, для навесных вентилируемых фасадов, марка ОК-6, длина 180 мм</t>
  </si>
  <si>
    <t>ТСН-2001.1 Доп. 54, Р. 7, о. 1, поз. 63</t>
  </si>
  <si>
    <t>72</t>
  </si>
  <si>
    <t>3.15-159-4</t>
  </si>
  <si>
    <t>Устройство вентилируемого фасада с облицовкой плитами, устройство покрытия парапетов, переходных сливов из оцинкованной стали с полимерным покрытием</t>
  </si>
  <si>
    <t>ТСН-2001.3 Доп. 51, Сб. 15, т. 159, поз. 4</t>
  </si>
  <si>
    <t>72,1</t>
  </si>
  <si>
    <t>72,2</t>
  </si>
  <si>
    <t>73</t>
  </si>
  <si>
    <t>3.15-182-3</t>
  </si>
  <si>
    <t>Установка отсечек из оцинкованной стали наружных и внутренних углов для вентилируемых фасадов, с лесов</t>
  </si>
  <si>
    <t>ТСН-2001.3 Доп. 59, Сб. 15, т. 182, поз. 3</t>
  </si>
  <si>
    <t>ТСН-2001.3-15. 15-182-1...15-182-8 (доп. 54)</t>
  </si>
  <si>
    <t>ТСН-2001.3-15-48</t>
  </si>
  <si>
    <t>73,1</t>
  </si>
  <si>
    <t>1.7-3-1</t>
  </si>
  <si>
    <t>Диск отрезной сегментированный с алмазным покрытием, для резки бетона, кирпича и минеральных материалов, диаметр 230 мм</t>
  </si>
  <si>
    <t>ТСН-2001.1 Доп. 51, Р. 7, о. 3, поз. 1</t>
  </si>
  <si>
    <t>73,2</t>
  </si>
  <si>
    <t>Отделка со стороны парковки</t>
  </si>
  <si>
    <t>74</t>
  </si>
  <si>
    <t>74,1</t>
  </si>
  <si>
    <t>75</t>
  </si>
  <si>
    <t>(90%) Механизированная погрузка строительного мусора в автомобили-самосвалы (1,61)*0,9</t>
  </si>
  <si>
    <t>76</t>
  </si>
  <si>
    <t>77</t>
  </si>
  <si>
    <t>78</t>
  </si>
  <si>
    <t>79</t>
  </si>
  <si>
    <t>79,1</t>
  </si>
  <si>
    <t>80</t>
  </si>
  <si>
    <t>80,1</t>
  </si>
  <si>
    <t>80,2</t>
  </si>
  <si>
    <t>80,3</t>
  </si>
  <si>
    <t>81</t>
  </si>
  <si>
    <t>81,1</t>
  </si>
  <si>
    <t>81,2</t>
  </si>
  <si>
    <t>Устройство водослива</t>
  </si>
  <si>
    <t>82</t>
  </si>
  <si>
    <t>6.58-4-2</t>
  </si>
  <si>
    <t>Разборка водосточных труб из листовой стали с земли и подмостей</t>
  </si>
  <si>
    <t>100 м</t>
  </si>
  <si>
    <t>ТСН-2001.6. Доп. 1-42. Сб. 58, т. 4, поз. 2</t>
  </si>
  <si>
    <t>ТСН-2001.6-58. 58-1...58-5</t>
  </si>
  <si>
    <t>ТСН-2001.6-58-1</t>
  </si>
  <si>
    <t>82,1</t>
  </si>
  <si>
    <t>83</t>
  </si>
  <si>
    <t>3.12-6-3</t>
  </si>
  <si>
    <t>Устройство наружного водостока при покрытии кровли из металлочерепицы типа "Монтеррей"</t>
  </si>
  <si>
    <t>100 м водосточных труб</t>
  </si>
  <si>
    <t>ТСН-2001.3. Доп. 1-42. Сб. 12, т. 6, поз. 3</t>
  </si>
  <si>
    <t>83,1</t>
  </si>
  <si>
    <t>1.7-1-55</t>
  </si>
  <si>
    <t>Скобки для крепления фартука свеса водосточной системы металлические, окрашенные, при устройстве кровли из цементно-песчаной черепицы</t>
  </si>
  <si>
    <t>ТСН-2001.1 Доп. 49, Р. 7, о. 1, поз. 55</t>
  </si>
  <si>
    <t>83,2</t>
  </si>
  <si>
    <t>1.7-1-52</t>
  </si>
  <si>
    <t>Хомут для крепления труб водосточной системы металлический, окрашенный, при устройстве кровли из цементно-песчаной черепицы</t>
  </si>
  <si>
    <t>ТСН-2001.1 Доп. 49, Р. 7, о. 1, поз. 52</t>
  </si>
  <si>
    <t>83,3</t>
  </si>
  <si>
    <t>1.7-1-51</t>
  </si>
  <si>
    <t>Крепление (кронштейн) желоба водосточной системы металлическое, окрашенное, при устройстве кровли из цементно-песчаной черепицы</t>
  </si>
  <si>
    <t>ТСН-2001.1 Доп. 49, Р. 7, о. 1, поз. 51</t>
  </si>
  <si>
    <t>83,4</t>
  </si>
  <si>
    <t>1.7-1-68</t>
  </si>
  <si>
    <t>Пластины из оцинкованной стали с полимерным покрытием 1,2х80 мм, для навесных вентилируемых фасадов</t>
  </si>
  <si>
    <t>ТСН-2001.1 Доп. 54, Р. 7, о. 1, поз. 68</t>
  </si>
  <si>
    <t>83,5</t>
  </si>
  <si>
    <t>1.7-1-23</t>
  </si>
  <si>
    <t>Трубы водосточные из оцинкованной стали с полимерно-порошковым покрытием, С=0,5 мм, Р=220 мм</t>
  </si>
  <si>
    <t>ТСН-2001.1. Доп. 1-42. Р. 7, о. 1, поз. 23</t>
  </si>
  <si>
    <t>83,6</t>
  </si>
  <si>
    <t>(примин колена) Трубы водосточные из оцинкованной стали с полимерно-порошковым покрытием, С=0,5 мм, Р=220 мм</t>
  </si>
  <si>
    <t>83,7</t>
  </si>
  <si>
    <t>1.7-1-20</t>
  </si>
  <si>
    <t>Воронки из оцинкованной стали с полимерно-порошковым покрытием, диаметр 280 мм, Н=310 мм, С=0,5 мм</t>
  </si>
  <si>
    <t>ТСН-2001.1. Доп. 1-42. Р. 7, о. 1, поз. 20</t>
  </si>
  <si>
    <t>84</t>
  </si>
  <si>
    <t>Разработка грунта в отвал экскаваторами с ковшом вместимостью 0,25 м3 группа грунтов 1-3 (7м*1м)*90%</t>
  </si>
  <si>
    <t>85</t>
  </si>
  <si>
    <t>Разработка грунта вручную с креплениями в траншеях шириной до 2 м глубиной до 2 м группа грунтов 1-3 (7м*1м)*10%</t>
  </si>
  <si>
    <t>86</t>
  </si>
  <si>
    <t>87</t>
  </si>
  <si>
    <t>Устройство песчаного основания под фундаменты (7м2*1м)</t>
  </si>
  <si>
    <t>87,1</t>
  </si>
  <si>
    <t>88</t>
  </si>
  <si>
    <t>3.27-119-2</t>
  </si>
  <si>
    <t>Устройство водоотводных лотков из композиционных полимерных материалов весом свыше 10 кг/м до 30 кг/м в комплекте с решеткой (крышкой) на подготовленные основания</t>
  </si>
  <si>
    <t>ТСН-2001.3 Доп. 47, Сб. 27, т. 119, поз. 2</t>
  </si>
  <si>
    <t>ТСН-2001.3-27. 27-119-1...27-119-2 (доп. 42)</t>
  </si>
  <si>
    <t>ТСН-2001.3-27-43</t>
  </si>
  <si>
    <t>88,1</t>
  </si>
  <si>
    <t>1.1-1-4022</t>
  </si>
  <si>
    <t>Лотки водоотводные композитные с крышками/решетками, элементами крепежа, класс нагрузки В125, типа ПЛ-350, решетка стальная, опоры стальные</t>
  </si>
  <si>
    <t>ТСН-2001.1. Доп. 1-42. Р. 1, о. 1, поз. 4022</t>
  </si>
  <si>
    <t>Востановление покрытия</t>
  </si>
  <si>
    <t>89</t>
  </si>
  <si>
    <t>Устройство подстилающих и выравнивающих слоев оснований из песка (50м2*0,3м)</t>
  </si>
  <si>
    <t>89,1</t>
  </si>
  <si>
    <t>90</t>
  </si>
  <si>
    <t>Устройство подстилающих и выравнивающих слоев оснований из щебня (50м2*0,2м)</t>
  </si>
  <si>
    <t>90,1</t>
  </si>
  <si>
    <t>91</t>
  </si>
  <si>
    <t>91,1</t>
  </si>
  <si>
    <t>92</t>
  </si>
  <si>
    <t>92,1</t>
  </si>
  <si>
    <t>93</t>
  </si>
  <si>
    <t>93,1</t>
  </si>
  <si>
    <t>94</t>
  </si>
  <si>
    <t>94,1</t>
  </si>
  <si>
    <t>95</t>
  </si>
  <si>
    <t>95,1</t>
  </si>
  <si>
    <t>96</t>
  </si>
  <si>
    <t>96,1</t>
  </si>
  <si>
    <t>97</t>
  </si>
  <si>
    <t>3.27-26-2</t>
  </si>
  <si>
    <t>Установка бортовых камней бетонных при других видах покрытий</t>
  </si>
  <si>
    <t>100 м бортового камня</t>
  </si>
  <si>
    <t>ТСН-2001.3 Доп. 53, Сб. 27, т. 26, поз. 2</t>
  </si>
  <si>
    <t>ТСН-2001.3-27. 27-26-2</t>
  </si>
  <si>
    <t>ТСН-2001.3-27-4</t>
  </si>
  <si>
    <t>97,1</t>
  </si>
  <si>
    <t>1.5-3-40</t>
  </si>
  <si>
    <t>Камни бетонные бортовые, марка БР 100.30.15</t>
  </si>
  <si>
    <t>ТСН-2001.1. Доп. 1-42. Р. 5, о. 3, поз. 40</t>
  </si>
  <si>
    <t>Подпорная стенка №3</t>
  </si>
  <si>
    <t>98</t>
  </si>
  <si>
    <t>99</t>
  </si>
  <si>
    <t>100</t>
  </si>
  <si>
    <t>Разборка покрытий и оснований асфальтобетонных (45м*1м)*0,1м</t>
  </si>
  <si>
    <t>101</t>
  </si>
  <si>
    <t>Разборка покрытий и оснований цементобетонных (45м2*0,2м)</t>
  </si>
  <si>
    <t>102</t>
  </si>
  <si>
    <t>Разборка покрытий и оснований щебеночных ((45м2)*0,2)</t>
  </si>
  <si>
    <t>103</t>
  </si>
  <si>
    <t>(90%) Механизированная погрузка строительного мусора в автомобили-самосвалы (4,5*2,4+9*2,4+9*1,8)*0,9</t>
  </si>
  <si>
    <t>104</t>
  </si>
  <si>
    <t>105</t>
  </si>
  <si>
    <t>106</t>
  </si>
  <si>
    <t>107</t>
  </si>
  <si>
    <t>108</t>
  </si>
  <si>
    <t>109</t>
  </si>
  <si>
    <t>110</t>
  </si>
  <si>
    <t>(90%) Механизированная погрузка строительного мусора в автомобили-самосвалы (4,5*2,5)*0,9</t>
  </si>
  <si>
    <t>111</t>
  </si>
  <si>
    <t>112</t>
  </si>
  <si>
    <t>113</t>
  </si>
  <si>
    <t>Усиление подпорной стенки</t>
  </si>
  <si>
    <t>114</t>
  </si>
  <si>
    <t>Разработка грунта в отвал экскаваторами с ковшом вместимостью 0,25 м3 группа грунтов 1-3 (45м*1,5м)*90%</t>
  </si>
  <si>
    <t>115</t>
  </si>
  <si>
    <t>Разработка грунта вручную с креплениями в траншеях шириной до 2 м глубиной до 2 м группа грунтов 1-3 (45м*1,5м)*10%</t>
  </si>
  <si>
    <t>116</t>
  </si>
  <si>
    <t>117</t>
  </si>
  <si>
    <t>117,1</t>
  </si>
  <si>
    <t>118</t>
  </si>
  <si>
    <t>118,1</t>
  </si>
  <si>
    <t>119</t>
  </si>
  <si>
    <t>119,1</t>
  </si>
  <si>
    <t>119,2</t>
  </si>
  <si>
    <t>119,3</t>
  </si>
  <si>
    <t>120</t>
  </si>
  <si>
    <t>120,1</t>
  </si>
  <si>
    <t>121</t>
  </si>
  <si>
    <t>(90%) Механизированная погрузка строительного мусора в автомобили-самосвалы (5,06)*0,9</t>
  </si>
  <si>
    <t>122</t>
  </si>
  <si>
    <t>123</t>
  </si>
  <si>
    <t>124</t>
  </si>
  <si>
    <t>125</t>
  </si>
  <si>
    <t>125,1</t>
  </si>
  <si>
    <t>125,2</t>
  </si>
  <si>
    <t>125,3</t>
  </si>
  <si>
    <t>125,4</t>
  </si>
  <si>
    <t>125,5</t>
  </si>
  <si>
    <t>126</t>
  </si>
  <si>
    <t>126,1</t>
  </si>
  <si>
    <t>126,2</t>
  </si>
  <si>
    <t>126,3</t>
  </si>
  <si>
    <t>126,4</t>
  </si>
  <si>
    <t>126,5</t>
  </si>
  <si>
    <t>126,6</t>
  </si>
  <si>
    <t>126,7</t>
  </si>
  <si>
    <t>127</t>
  </si>
  <si>
    <t>127,1</t>
  </si>
  <si>
    <t>127,2</t>
  </si>
  <si>
    <t>128</t>
  </si>
  <si>
    <t>128,1</t>
  </si>
  <si>
    <t>128,2</t>
  </si>
  <si>
    <t>129</t>
  </si>
  <si>
    <t>129,1</t>
  </si>
  <si>
    <t>130</t>
  </si>
  <si>
    <t>(90%) Механизированная погрузка строительного мусора в автомобили-самосвалы (1,656)*0,9</t>
  </si>
  <si>
    <t>131</t>
  </si>
  <si>
    <t>132</t>
  </si>
  <si>
    <t>133</t>
  </si>
  <si>
    <t>134</t>
  </si>
  <si>
    <t>134,1</t>
  </si>
  <si>
    <t>135</t>
  </si>
  <si>
    <t>135,1</t>
  </si>
  <si>
    <t>135,2</t>
  </si>
  <si>
    <t>135,3</t>
  </si>
  <si>
    <t>136</t>
  </si>
  <si>
    <t>136,1</t>
  </si>
  <si>
    <t>136,2</t>
  </si>
  <si>
    <t>137</t>
  </si>
  <si>
    <t>137,1</t>
  </si>
  <si>
    <t>138</t>
  </si>
  <si>
    <t>138,1</t>
  </si>
  <si>
    <t>138,2</t>
  </si>
  <si>
    <t>138,3</t>
  </si>
  <si>
    <t>138,4</t>
  </si>
  <si>
    <t>138,5</t>
  </si>
  <si>
    <t>138,6</t>
  </si>
  <si>
    <t>138,7</t>
  </si>
  <si>
    <t>139</t>
  </si>
  <si>
    <t>140</t>
  </si>
  <si>
    <t>141</t>
  </si>
  <si>
    <t>142</t>
  </si>
  <si>
    <t>142,1</t>
  </si>
  <si>
    <t>143</t>
  </si>
  <si>
    <t>143,1</t>
  </si>
  <si>
    <t>144</t>
  </si>
  <si>
    <t>Устройство подстилающих и выравнивающих слоев оснований из песка (45м2*0,3м)</t>
  </si>
  <si>
    <t>144,1</t>
  </si>
  <si>
    <t>145</t>
  </si>
  <si>
    <t>Устройство подстилающих и выравнивающих слоев оснований из щебня (45м2*0,2м)</t>
  </si>
  <si>
    <t>145,1</t>
  </si>
  <si>
    <t>146</t>
  </si>
  <si>
    <t>146,1</t>
  </si>
  <si>
    <t>147</t>
  </si>
  <si>
    <t>147,1</t>
  </si>
  <si>
    <t>148</t>
  </si>
  <si>
    <t>148,1</t>
  </si>
  <si>
    <t>149</t>
  </si>
  <si>
    <t>149,1</t>
  </si>
  <si>
    <t>150</t>
  </si>
  <si>
    <t>150,1</t>
  </si>
  <si>
    <t>151</t>
  </si>
  <si>
    <t>151,1</t>
  </si>
  <si>
    <t>152</t>
  </si>
  <si>
    <t>152,1</t>
  </si>
  <si>
    <t>Текущий уровень цен</t>
  </si>
  <si>
    <t>Сборник индексов</t>
  </si>
  <si>
    <t>Коэффициенты к ТСН-2001 МГЭ, ремонт</t>
  </si>
  <si>
    <t>177</t>
  </si>
  <si>
    <t>_OBSM_</t>
  </si>
  <si>
    <t>9999990008</t>
  </si>
  <si>
    <t>Трудозатраты рабочих</t>
  </si>
  <si>
    <t>чел.-ч.</t>
  </si>
  <si>
    <t>2.1-18-12</t>
  </si>
  <si>
    <t>ТСН-2001.2. Доп. 47. п.1-18-12 (184001)</t>
  </si>
  <si>
    <t>Автомобили-самосвалы, грузоподъемность до 7 т</t>
  </si>
  <si>
    <t>маш.-ч.</t>
  </si>
  <si>
    <t>2.1-5-18</t>
  </si>
  <si>
    <t>ТСН-2001.2. Доп. 56. п.1-5-18 (050902)</t>
  </si>
  <si>
    <t>Машины поливомоечные, емкость цистерны до 8 м3</t>
  </si>
  <si>
    <t>2.1-5-39</t>
  </si>
  <si>
    <t>ТСН-2001.2. Доп. 1-42, п. 1-5-39 (054401)</t>
  </si>
  <si>
    <t>Заливщики швов на базе автомобиля</t>
  </si>
  <si>
    <t>2.1-5-41</t>
  </si>
  <si>
    <t>ТСН-2001.2. Доп. 48. п.1-5-41 (054601)</t>
  </si>
  <si>
    <t>Фрезы дорожные самоходные двухдисковые для нарезки швов в затвердевшем бетоне диаметром 200-250 мм</t>
  </si>
  <si>
    <t>1.1-1-601</t>
  </si>
  <si>
    <t>ТСН-2001.1 Доп. 50, Р. 1, о. 1, поз. 601</t>
  </si>
  <si>
    <t>Мастика герметизирующая, на основе битума, бутилкаучука, пластификатора и наполнителя, нетвердеющая, диапазон температур применения -15 до +40°С, вязкость при температуре 150°С не более 50 с, водопоглощение не более 1%, характеристики при температуре 20°С</t>
  </si>
  <si>
    <t>1.3-3-19</t>
  </si>
  <si>
    <t>ТСН-2001.1. Доп. 1-42. Р. 3, о. 3, поз. 19</t>
  </si>
  <si>
    <t>Эмульсии дорожные, битумные</t>
  </si>
  <si>
    <t>2.1-10-5</t>
  </si>
  <si>
    <t>ТСН-2001.2. Доп. 46. п.1-10-5 (101002)</t>
  </si>
  <si>
    <t>Компрессоры прицепные с двигателем внутреннего сгорания, производительность до 5 м3/мин, мощность двигателя до 29 кВт (39,4 л.с.)</t>
  </si>
  <si>
    <t>2.1-30-54</t>
  </si>
  <si>
    <t>ТСН-2001.2. Доп. 1-42, п. 1-30-54 (308901)</t>
  </si>
  <si>
    <t>Молотки отбойные</t>
  </si>
  <si>
    <t>2.1-5-48</t>
  </si>
  <si>
    <t>ТСН-2001.2. Доп. 1-42, п. 1-5-48 (056003)</t>
  </si>
  <si>
    <t>Автогрейдеры, мощность 99-147 кВт (130-200 л.с.)</t>
  </si>
  <si>
    <t>9999990007</t>
  </si>
  <si>
    <t>Стоимость прочих машин (ЭСН)</t>
  </si>
  <si>
    <t>руб.</t>
  </si>
  <si>
    <t>2.1-1-43</t>
  </si>
  <si>
    <t>ТСН-2001.2. Доп. 1-42, п. 1-1-43 (012102)</t>
  </si>
  <si>
    <t>Бульдозеры гусеничные, мощность до 59 кВт (80 л.с.)</t>
  </si>
  <si>
    <t>2.1-1-5</t>
  </si>
  <si>
    <t>ТСН-2001.2. Доп. 1-42, п. 1-1-5 (010109)</t>
  </si>
  <si>
    <t>Экскаваторы на гусеничном ходу гидравлические, объем ковша до 0,65 м3</t>
  </si>
  <si>
    <t>2.1-18-42</t>
  </si>
  <si>
    <t>ТСН-2001.2. Доп. 43, п. 1-18-42 (184062)</t>
  </si>
  <si>
    <t>Автомобили-самосвалы для перевозки строительного мусора, грузоподъемность до 14 т</t>
  </si>
  <si>
    <t>2.1-13-16</t>
  </si>
  <si>
    <t>ТСН-2001.2. Доп. 1-42, п. 1-13-16 (136301)</t>
  </si>
  <si>
    <t>Аппараты для газовой сварки и резки</t>
  </si>
  <si>
    <t>2.1-1-7</t>
  </si>
  <si>
    <t>ТСН-2001.2. Доп. 1-42, п. 1-1-7 (010113)</t>
  </si>
  <si>
    <t>Экскаваторы на гусеничном ходу гидравлические, объем ковша до 1,0 м3</t>
  </si>
  <si>
    <t>2.1-19-1</t>
  </si>
  <si>
    <t>ТСН-2001.2. Доп. 1-42, п. 1-19-1 (190101)</t>
  </si>
  <si>
    <t>Гидромолоты</t>
  </si>
  <si>
    <t>1.1-1-26</t>
  </si>
  <si>
    <t>ТСН-2001.1. Доп. 1-42. Р. 1, о. 1, поз. 26</t>
  </si>
  <si>
    <t>Ацетилен технический</t>
  </si>
  <si>
    <t>1.1-1-376</t>
  </si>
  <si>
    <t>ТСН-2001.1. Доп. 1-42. Р. 1, о. 1, поз. 376</t>
  </si>
  <si>
    <t>Кислород технический газообразный</t>
  </si>
  <si>
    <t>2.1-18-41</t>
  </si>
  <si>
    <t>ТСН-2001.2. Доп. 43, п. 1-18-41 (184061)</t>
  </si>
  <si>
    <t>Автомобили-самосвалы для перевозки строительного мусора, грузоподъемность до 8 т</t>
  </si>
  <si>
    <t>2.1-1-19</t>
  </si>
  <si>
    <t>ТСН-2001.2. Доп. 1-42, п. 1-1-19 (010302)</t>
  </si>
  <si>
    <t>Экскаваторы на пневмоколесном ходу гидравлические, объем ковша до 0,25 м3</t>
  </si>
  <si>
    <t>ТСН-2001.2. Доп. 1-42, п. 1-10-5 (101002)</t>
  </si>
  <si>
    <t>Компрессоры с дизельным двигателем прицепные до 5 м3/мин</t>
  </si>
  <si>
    <t>2.1-30-1</t>
  </si>
  <si>
    <t>ТСН-2001.2. Доп. 1-42, п. 1-30-1 (301201)</t>
  </si>
  <si>
    <t>Трамбовки пневматические</t>
  </si>
  <si>
    <t>2.1-10-4</t>
  </si>
  <si>
    <t>ТСН-2001.2. Доп. 46. п.1-10-4 (101001)</t>
  </si>
  <si>
    <t>Компрессоры прицепные с двигателем внутреннего сгорания, производительность до 2,5 м3/мин, мощность двигателя до 23 кВт (31,3 л.с.)</t>
  </si>
  <si>
    <t>2.1-4-3</t>
  </si>
  <si>
    <t>ТСН-2001.2. Доп. 1-42, п. 1-4-3 (040103)</t>
  </si>
  <si>
    <t>Погрузчики универсальные на пневмоколесном ходу, грузоподъемность до 3 т</t>
  </si>
  <si>
    <t>2.1-13-14</t>
  </si>
  <si>
    <t>ТСН-2001.2. Доп. 56. п.1-13-14 (136001)</t>
  </si>
  <si>
    <t>Аппараты сварочные постоянного тока (выпрямители) для ручной дуговой сварки, сварочный ток до 500 А</t>
  </si>
  <si>
    <t>2.1-18-7</t>
  </si>
  <si>
    <t>ТСН-2001.2. Доп. 47. п.1-18-7 (183001)</t>
  </si>
  <si>
    <t>Автомобили грузовые бортовые, грузоподъемность до 5 т</t>
  </si>
  <si>
    <t>2.1-3-38</t>
  </si>
  <si>
    <t>ТСН-2001.2. Доп. 53. п.1-3-38 (032009)</t>
  </si>
  <si>
    <t>Краны на автомобильном ходу, грузоподъемность до 16 т</t>
  </si>
  <si>
    <t>2.1-4-12</t>
  </si>
  <si>
    <t>ТСН-2001.2. Доп. 1-42, п. 1-4-12 (040205)</t>
  </si>
  <si>
    <t>Погрузчики на автомобильном ходу, грузоподъемность до 5 т</t>
  </si>
  <si>
    <t>2.1-6-52</t>
  </si>
  <si>
    <t>ТСН-2001.2. Доп. 1-42, п. 1-6-52 (069402)</t>
  </si>
  <si>
    <t>Вибраторы глубинные</t>
  </si>
  <si>
    <t>1.1-1-132</t>
  </si>
  <si>
    <t>ТСН-2001.1. Доп. 1-42. Р. 1, о. 1, поз. 132</t>
  </si>
  <si>
    <t>Гвозди строительные</t>
  </si>
  <si>
    <t>1.1-1-1566</t>
  </si>
  <si>
    <t>ТСН-2001.1. Доп. 1-42. Р. 1, о. 1, поз. 1566</t>
  </si>
  <si>
    <t>Электроды, тип Э-42, 46, 50, диаметр 4 - 6 мм</t>
  </si>
  <si>
    <t>1.1-1-227</t>
  </si>
  <si>
    <t>ТСН-2001.1. Доп. 1-42. Р. 1, о. 1, поз. 227</t>
  </si>
  <si>
    <t>Доски хвойных пород, обрезные, длина 2-6,5 м, сорт III, толщина 40-60 мм</t>
  </si>
  <si>
    <t>1.1-1-256</t>
  </si>
  <si>
    <t>ТСН-2001.1. Доп. 1-42. Р. 1, о. 1, поз. 256</t>
  </si>
  <si>
    <t>Известь негашеная комовая</t>
  </si>
  <si>
    <t>1.1-1-338</t>
  </si>
  <si>
    <t>ТСН-2001.1 Доп. 48, Р. 1, о. 1, поз. 338</t>
  </si>
  <si>
    <t>Проволока (катанка) стальная общего назначения, из стали углеродистой обыкновенного качества, кипящей и полуспокойной, диаметр 5,5-6,5 мм</t>
  </si>
  <si>
    <t>1.9-11-3</t>
  </si>
  <si>
    <t>ТСН-2001.1. Доп. 1-42. Р. 9, о. 11, поз. 3</t>
  </si>
  <si>
    <t>Щиты деревянные для фундаментов, колонн, балок, перекрытий, стен, перегородок и других конструкций из досок, толщина 25 мм</t>
  </si>
  <si>
    <t>9999990006</t>
  </si>
  <si>
    <t>Стоимость прочих материалов (ЭСН)</t>
  </si>
  <si>
    <t>2.1-30-103</t>
  </si>
  <si>
    <t>ТСН-2001.2. Доп. 46. п.1-30-103 (304104)</t>
  </si>
  <si>
    <t>Перфораторы электрические, мощность до 1,2 кВт</t>
  </si>
  <si>
    <t>1.1-1-79</t>
  </si>
  <si>
    <t>ТСН-2001.1. Доп. 1-42. Р. 1, о. 1, поз. 79</t>
  </si>
  <si>
    <t>Бруски хвойных пород обрезные, длина 2-6,5 м, сорт III, толщина 50-60 мм</t>
  </si>
  <si>
    <t>1.1-1-954</t>
  </si>
  <si>
    <t>ТСН-2001.1. Доп. 1-42. Р. 1, о. 1, поз. 954</t>
  </si>
  <si>
    <t>Проволока из цветных металлов медная, толщина 1,5-4 мм, электротехническая, мягкая</t>
  </si>
  <si>
    <t>1.1-1-1029</t>
  </si>
  <si>
    <t>ТСН-2001.1. Доп. 1-42. Р. 1, о. 1, поз. 1029</t>
  </si>
  <si>
    <t>Сетка проволочная штукатурная тканая, квадрат 5х5 мм, толщина 1,6 мм</t>
  </si>
  <si>
    <t>1.1-1-236</t>
  </si>
  <si>
    <t>ТСН-2001.1. Доп. 1-42. Р. 1, о. 1, поз. 236</t>
  </si>
  <si>
    <t>Дюбели с насаженными шайбами</t>
  </si>
  <si>
    <t>1.1-1-740</t>
  </si>
  <si>
    <t>ТСН-2001.1. Доп. 1-42. Р. 1, о. 1, поз. 740</t>
  </si>
  <si>
    <t>Пакля пропитанная</t>
  </si>
  <si>
    <t>2.1-6-46</t>
  </si>
  <si>
    <t>ТСН-2001.2. Доп. 1-42, п. 1-6-46 (068701)</t>
  </si>
  <si>
    <t>Установки по приготовлению и подаче растворов из сухих смесей, производительность до 3 м3/мин</t>
  </si>
  <si>
    <t>1.1-1-1587</t>
  </si>
  <si>
    <t>ТСН-2001.1. Доп. 1-42. Р. 1, о. 1, поз. 1587</t>
  </si>
  <si>
    <t>Эмульсия водомасляная</t>
  </si>
  <si>
    <t>1.1-1-510</t>
  </si>
  <si>
    <t>ТСН-2001.1. Доп. 1-42. Р. 1, о. 1, поз. 510</t>
  </si>
  <si>
    <t>Латекс синтетический</t>
  </si>
  <si>
    <t>2.1-2-1</t>
  </si>
  <si>
    <t>ТСН-2001.2. Доп. 1-42, п. 1-2-1 (020101)</t>
  </si>
  <si>
    <t>Тракторы на гусеничном ходу, мощность до 60 кВт (81 л.с.)</t>
  </si>
  <si>
    <t>2.1-5-15</t>
  </si>
  <si>
    <t>ТСН-2001.2. Доп. 1-42, п. 1-5-15 (050703)</t>
  </si>
  <si>
    <t>Катки прицепные пневмоколесные, масса до 50 т</t>
  </si>
  <si>
    <t>ТСН-2001.2. Доп. 1-42, п. 1-5-18 (050902)</t>
  </si>
  <si>
    <t>Поливомоечные машины, емкость цистерны более 5000 л</t>
  </si>
  <si>
    <t>2.1-5-7</t>
  </si>
  <si>
    <t>ТСН-2001.2. Доп. 1-42, п. 1-5-7 (050301)</t>
  </si>
  <si>
    <t>Катки дорожные самоходные на пневмоколесном ходу, масса до 16 т</t>
  </si>
  <si>
    <t>2.1-5-2</t>
  </si>
  <si>
    <t>ТСН-2001.2. Доп. 1-42, п. 1-5-2 (050102)</t>
  </si>
  <si>
    <t>Катки самоходные вибрационные, масса до 8 т</t>
  </si>
  <si>
    <t>2.1-5-3</t>
  </si>
  <si>
    <t>ТСН-2001.2. Доп. 1-42, п. 1-5-3 (050103)</t>
  </si>
  <si>
    <t>Катки самоходные вибрационные, масса более 8 т</t>
  </si>
  <si>
    <t>2.1-5-64</t>
  </si>
  <si>
    <t>ТСН-2001.2. Доп. 1-42, п. 1-5-64 (059002)</t>
  </si>
  <si>
    <t>Котлы битумоварочные передвижные, емкость до 1000 л</t>
  </si>
  <si>
    <t>1.1-1-45</t>
  </si>
  <si>
    <t>ТСН-2001.1. Доп. 1-42. Р. 1, о. 1, поз. 45</t>
  </si>
  <si>
    <t>Битумы нефтяные, дорожные вязкие, марка БНД</t>
  </si>
  <si>
    <t>1.9-11-4</t>
  </si>
  <si>
    <t>ТСН-2001.1. Доп. 1-42. Р. 9, о. 11, поз. 4</t>
  </si>
  <si>
    <t>Щиты деревянные для фундаментов, колонн, балок, перекрытий, стен, перегородок и других конструкций из досок, толщина 40 мм</t>
  </si>
  <si>
    <t>2.1-5-17</t>
  </si>
  <si>
    <t>ТСН-2001.2. Доп. 1-42, п. 1-5-17 (050901)</t>
  </si>
  <si>
    <t>Поливомоечные машины, емкость цистерны до 5000 л</t>
  </si>
  <si>
    <t>2.1-5-19</t>
  </si>
  <si>
    <t>ТСН-2001.2. Доп. 1-42, п. 1-5-19 (051001)</t>
  </si>
  <si>
    <t>Асфальтоукладчики, производительность до 350 т/ч</t>
  </si>
  <si>
    <t>2.1-5-35</t>
  </si>
  <si>
    <t>ТСН-2001.2. Доп. 1-42, п. 1-5-35 (053601)</t>
  </si>
  <si>
    <t>Автогудронаторы битумные, емкость до 3500 л</t>
  </si>
  <si>
    <t>2.1-5-6</t>
  </si>
  <si>
    <t>ТСН-2001.2. Доп. 1-42, п. 1-5-6 (050203)</t>
  </si>
  <si>
    <t>Катки дорожные самоходные статические, масса более 10 т</t>
  </si>
  <si>
    <t>2.1-30-56</t>
  </si>
  <si>
    <t>ТСН-2001.2. Доп. 1-42, п. 1-30-56 (309101)</t>
  </si>
  <si>
    <t>Шуруповерты</t>
  </si>
  <si>
    <t>2.1-30-6</t>
  </si>
  <si>
    <t>ТСН-2001.2. Доп. 1-42, п. 1-30-6 (303701)</t>
  </si>
  <si>
    <t>Дрели электрические</t>
  </si>
  <si>
    <t>2.1-30-79</t>
  </si>
  <si>
    <t>ТСН-2001.2. Доп. 46. п.1-30-79 (309301)</t>
  </si>
  <si>
    <t>Машины отрезные, мощность до 2,6 кВт</t>
  </si>
  <si>
    <t>1.1-1-2681</t>
  </si>
  <si>
    <t>ТСН-2001.1. Доп. 1-42. Р. 1, о. 1, поз. 2681</t>
  </si>
  <si>
    <t>Шурупы-саморезы с полусферической головкой, с прессшайбой, наконечник острый, оцинкованные, размер 4,2х16 мм, для крепления листового металла</t>
  </si>
  <si>
    <t>1.1-1-3288</t>
  </si>
  <si>
    <t>ТСН-2001.1. Доп. 1-42. Р. 1, о. 1, поз. 3288</t>
  </si>
  <si>
    <t>Дюбель-гвоздь оцинкованный, диаметр 8 мм, длина 100 мм</t>
  </si>
  <si>
    <t>1.7-1-96</t>
  </si>
  <si>
    <t>ТСН-2001.1 Доп. 54, Р. 7, о. 1, поз. 96</t>
  </si>
  <si>
    <t>Кронштейны из оцинкованной стали выравнивающие, высота профиля 200 мм</t>
  </si>
  <si>
    <t>1.1-1-116</t>
  </si>
  <si>
    <t>ТСН-2001.1. Доп. 1-42. Р. 1, о. 1, поз. 116</t>
  </si>
  <si>
    <t>Винты самонарезающие оцинкованные, марка СМ1 - 25, длина 25 мм</t>
  </si>
  <si>
    <t>1.7-3-50</t>
  </si>
  <si>
    <t>ТСН-2001.1. Доп. 1-42. Р. 7, о. 3, поз. 50</t>
  </si>
  <si>
    <t>Сверло по бетону ВК-8, длина 100 мм, диаметр 8 мм</t>
  </si>
  <si>
    <t>1.7-5-230</t>
  </si>
  <si>
    <t>ТСН-2001.1 Доп. 53, Р. 7, о. 5, поз. 230</t>
  </si>
  <si>
    <t>Анкер клиновой, стальной оцинкованный, для установки в сжатой зоне бетона, диаметр 8 мм, длина 80 мм, максимальная толщина закрепляемой детали 10 мм</t>
  </si>
  <si>
    <t>2.1-30-102</t>
  </si>
  <si>
    <t>ТСН-2001.2. Доп. 46. п.1-30-102 (303704)</t>
  </si>
  <si>
    <t>Дрели электрические, мощность до 800 Вт</t>
  </si>
  <si>
    <t>2.1-30-107</t>
  </si>
  <si>
    <t>ТСН-2001.2. Доп. 1-42, п. 1-30-107 (301501)</t>
  </si>
  <si>
    <t>Заклепочники электрические, мощность 600 Вт</t>
  </si>
  <si>
    <t>2.1-30-19</t>
  </si>
  <si>
    <t>ТСН-2001.2. Доп. 59. п.1-30-19 (305001)</t>
  </si>
  <si>
    <t>Машины шлифовальные электрические, мощность до 1700 Вт</t>
  </si>
  <si>
    <t>1.1-1-1087</t>
  </si>
  <si>
    <t>ТСН-2001.1. Доп. 1-42. Р. 1, о. 1, поз. 1087</t>
  </si>
  <si>
    <t>Сталь листовая, оцинкованная, толщина 0,7-0,8 мм</t>
  </si>
  <si>
    <t>ТСН-2001.2. Доп. 1-42, п. 1-3-38 (032009)</t>
  </si>
  <si>
    <t>1.3-1-38</t>
  </si>
  <si>
    <t>ТСН-2001.1. Доп. 1-42. Р. 3, о. 1, поз. 38</t>
  </si>
  <si>
    <t>Смеси бетонные, БСГ, тяжелого бетона на гранитном щебне, класс прочности В15 (М200); П3, фракция 5-20, F50-100, W0-2</t>
  </si>
  <si>
    <t>1.3-2-5</t>
  </si>
  <si>
    <t>ТСН-2001.1. Доп. 1-42. Р. 3, о. 2, поз. 5</t>
  </si>
  <si>
    <t>Растворы цементные, марка 100</t>
  </si>
  <si>
    <t>ТСН-2001.2. Доп. 59. п.1-1-43 (012102)</t>
  </si>
  <si>
    <t>5711400000</t>
  </si>
  <si>
    <t>Песок строительный</t>
  </si>
  <si>
    <t>5711130000</t>
  </si>
  <si>
    <t>Щебень</t>
  </si>
  <si>
    <t>0930110000</t>
  </si>
  <si>
    <t>Арматура</t>
  </si>
  <si>
    <t>5745010000</t>
  </si>
  <si>
    <t>Смеси бетонные, БСГ, тяжелого бетона</t>
  </si>
  <si>
    <t>0930115000</t>
  </si>
  <si>
    <t>Сталь кровельная листовая оцинкованная толщиной листа 0,5 мм</t>
  </si>
  <si>
    <t>9999990001</t>
  </si>
  <si>
    <t>0930134000</t>
  </si>
  <si>
    <t>Арматурные заготовки (стержни, хомуты и т.п.), не собранные в каркасы или сетки, арматурная сталь периодического профиля, класс А-III, диаметр 8 мм</t>
  </si>
  <si>
    <t>1275500000</t>
  </si>
  <si>
    <t>Сетка дорожная сечение 100х100 мм</t>
  </si>
  <si>
    <t>2322000000</t>
  </si>
  <si>
    <t>Пигменты цветные</t>
  </si>
  <si>
    <t>3972280000</t>
  </si>
  <si>
    <t>Сверла победитовые</t>
  </si>
  <si>
    <t>5745110000</t>
  </si>
  <si>
    <t>Смеси сухие цементно-песчаные</t>
  </si>
  <si>
    <t>5898321000</t>
  </si>
  <si>
    <t>Камни бетонные облицовочные</t>
  </si>
  <si>
    <t>0934002000</t>
  </si>
  <si>
    <t>0131000000</t>
  </si>
  <si>
    <t>5745120000</t>
  </si>
  <si>
    <t>Брусчатка из малинового кварцита, размер 130х120х50 мм (примин. плитка из кварцита )</t>
  </si>
  <si>
    <t>(90%) Механизированная погрузка строительного мусора в автомобили-самосвалы (41*2,5)*0,9</t>
  </si>
  <si>
    <t xml:space="preserve"> </t>
  </si>
  <si>
    <r>
      <rPr>
        <sz val="13"/>
        <rFont val="Times New Roman"/>
        <family val="1"/>
        <charset val="204"/>
      </rPr>
      <t>Приложение 2
к решению Совета депутатов
муниципального округа Черемушки  от 17.11.2021года № 51/1</t>
    </r>
    <r>
      <rPr>
        <b/>
        <sz val="12"/>
        <rFont val="Arial"/>
        <family val="2"/>
        <charset val="204"/>
      </rPr>
      <t xml:space="preserve">
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</si>
</sst>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[Red]\-\ #,##0.00"/>
    <numFmt numFmtId="165" formatCode="#,##0.00####;[Red]\-\ #,##0.00####"/>
  </numFmts>
  <fonts count="23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9"/>
      <name val="Arial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3"/>
      <name val="Arial"/>
      <charset val="204"/>
    </font>
    <font>
      <sz val="11"/>
      <name val="Arial"/>
      <charset val="204"/>
    </font>
    <font>
      <i/>
      <sz val="11"/>
      <name val="Arial"/>
      <family val="2"/>
      <charset val="204"/>
    </font>
    <font>
      <sz val="8"/>
      <name val="Arial"/>
      <charset val="204"/>
    </font>
    <font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/>
  </cellStyleXfs>
  <cellXfs count="8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1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164" fontId="16" fillId="0" borderId="0" xfId="0" applyNumberFormat="1" applyFont="1"/>
    <xf numFmtId="0" fontId="16" fillId="0" borderId="0" xfId="0" applyFont="1"/>
    <xf numFmtId="164" fontId="10" fillId="0" borderId="0" xfId="0" applyNumberFormat="1" applyFont="1"/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 wrapText="1"/>
    </xf>
    <xf numFmtId="0" fontId="19" fillId="0" borderId="0" xfId="0" applyFont="1" applyAlignment="1">
      <alignment horizontal="right" wrapText="1"/>
    </xf>
    <xf numFmtId="165" fontId="19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20" fillId="0" borderId="0" xfId="0" applyNumberFormat="1" applyFont="1" applyAlignment="1">
      <alignment horizontal="right"/>
    </xf>
    <xf numFmtId="164" fontId="0" fillId="0" borderId="0" xfId="0" applyNumberFormat="1"/>
    <xf numFmtId="0" fontId="19" fillId="0" borderId="1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right" wrapText="1"/>
    </xf>
    <xf numFmtId="0" fontId="19" fillId="0" borderId="1" xfId="0" applyFont="1" applyBorder="1" applyAlignment="1">
      <alignment horizontal="right"/>
    </xf>
    <xf numFmtId="165" fontId="19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right" wrapText="1"/>
    </xf>
    <xf numFmtId="164" fontId="19" fillId="0" borderId="1" xfId="0" applyNumberFormat="1" applyFont="1" applyBorder="1" applyAlignment="1">
      <alignment horizontal="right"/>
    </xf>
    <xf numFmtId="0" fontId="0" fillId="0" borderId="4" xfId="0" applyBorder="1"/>
    <xf numFmtId="0" fontId="16" fillId="0" borderId="4" xfId="0" applyFont="1" applyBorder="1"/>
    <xf numFmtId="0" fontId="19" fillId="0" borderId="0" xfId="0" quotePrefix="1" applyFont="1" applyAlignment="1">
      <alignment horizontal="right" wrapText="1"/>
    </xf>
    <xf numFmtId="0" fontId="10" fillId="0" borderId="1" xfId="0" applyFont="1" applyBorder="1"/>
    <xf numFmtId="0" fontId="19" fillId="0" borderId="2" xfId="0" applyFont="1" applyBorder="1" applyAlignment="1">
      <alignment horizontal="center" vertical="center" wrapText="1"/>
    </xf>
    <xf numFmtId="49" fontId="19" fillId="0" borderId="2" xfId="0" applyNumberFormat="1" applyFont="1" applyBorder="1" applyAlignment="1">
      <alignment horizontal="left" vertical="top" wrapText="1"/>
    </xf>
    <xf numFmtId="0" fontId="19" fillId="0" borderId="2" xfId="0" applyFont="1" applyBorder="1" applyAlignment="1">
      <alignment horizontal="left" wrapText="1"/>
    </xf>
    <xf numFmtId="0" fontId="19" fillId="0" borderId="2" xfId="0" applyFont="1" applyBorder="1" applyAlignment="1">
      <alignment horizontal="right" wrapText="1"/>
    </xf>
    <xf numFmtId="164" fontId="19" fillId="0" borderId="2" xfId="0" applyNumberFormat="1" applyFont="1" applyBorder="1" applyAlignment="1">
      <alignment horizontal="right" wrapText="1"/>
    </xf>
    <xf numFmtId="0" fontId="10" fillId="0" borderId="0" xfId="0" applyFont="1" applyAlignment="1">
      <alignment horizontal="right" vertical="center"/>
    </xf>
    <xf numFmtId="0" fontId="13" fillId="0" borderId="4" xfId="0" applyFont="1" applyBorder="1" applyAlignment="1">
      <alignment horizontal="center"/>
    </xf>
    <xf numFmtId="164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 wrapText="1"/>
    </xf>
    <xf numFmtId="164" fontId="16" fillId="0" borderId="4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0" fontId="10" fillId="0" borderId="1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0" fillId="0" borderId="0" xfId="0" applyAlignment="1"/>
    <xf numFmtId="0" fontId="1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2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0" fillId="0" borderId="0" xfId="0" applyFont="1" applyBorder="1" applyAlignment="1">
      <alignment horizontal="left" wrapText="1"/>
    </xf>
    <xf numFmtId="0" fontId="11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right"/>
    </xf>
    <xf numFmtId="164" fontId="16" fillId="0" borderId="2" xfId="0" applyNumberFormat="1" applyFont="1" applyBorder="1" applyAlignment="1">
      <alignment horizontal="right"/>
    </xf>
    <xf numFmtId="0" fontId="19" fillId="0" borderId="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73"/>
  <sheetViews>
    <sheetView showGridLines="0" tabSelected="1" view="pageBreakPreview" zoomScale="75" workbookViewId="0">
      <selection activeCell="A1572" sqref="A1572:G1573"/>
    </sheetView>
  </sheetViews>
  <sheetFormatPr defaultRowHeight="13.2" x14ac:dyDescent="0.25"/>
  <cols>
    <col min="1" max="1" width="5.6640625" customWidth="1"/>
    <col min="2" max="2" width="11.6640625" customWidth="1"/>
    <col min="3" max="3" width="40.6640625" customWidth="1"/>
    <col min="4" max="6" width="11.6640625" customWidth="1"/>
    <col min="7" max="7" width="12.6640625" customWidth="1"/>
    <col min="8" max="8" width="10.6640625" customWidth="1"/>
    <col min="9" max="11" width="12.6640625" customWidth="1"/>
    <col min="15" max="36" width="0" hidden="1" customWidth="1"/>
    <col min="37" max="37" width="150.6640625" hidden="1" customWidth="1"/>
    <col min="38" max="42" width="0" hidden="1" customWidth="1"/>
  </cols>
  <sheetData>
    <row r="1" spans="1:11" x14ac:dyDescent="0.25">
      <c r="A1" s="9" t="s">
        <v>1125</v>
      </c>
      <c r="B1" t="s">
        <v>1125</v>
      </c>
      <c r="C1" t="s">
        <v>1125</v>
      </c>
    </row>
    <row r="2" spans="1:11" ht="13.8" x14ac:dyDescent="0.25">
      <c r="A2" s="10"/>
      <c r="B2" s="10"/>
      <c r="C2" s="10"/>
      <c r="D2" s="10"/>
      <c r="E2" s="10"/>
      <c r="F2" s="10"/>
      <c r="G2" s="10"/>
      <c r="H2" s="10"/>
      <c r="I2" s="10"/>
      <c r="J2" s="10" t="s">
        <v>1125</v>
      </c>
      <c r="K2" s="11" t="s">
        <v>1125</v>
      </c>
    </row>
    <row r="3" spans="1:11" ht="88.8" customHeight="1" x14ac:dyDescent="0.3">
      <c r="A3" s="12"/>
      <c r="B3" s="61" t="s">
        <v>1125</v>
      </c>
      <c r="C3" s="61"/>
      <c r="D3" s="61"/>
      <c r="E3" s="61"/>
      <c r="F3" s="11"/>
      <c r="G3" s="62" t="s">
        <v>1126</v>
      </c>
      <c r="H3" s="61"/>
      <c r="I3" s="61"/>
      <c r="J3" s="61"/>
      <c r="K3" s="61"/>
    </row>
    <row r="4" spans="1:11" ht="13.8" x14ac:dyDescent="0.25">
      <c r="A4" s="11"/>
      <c r="B4" s="63"/>
      <c r="C4" s="63"/>
      <c r="D4" s="63"/>
      <c r="E4" s="63"/>
      <c r="F4" s="11"/>
      <c r="G4" s="63"/>
      <c r="H4" s="63"/>
      <c r="I4" s="63"/>
      <c r="J4" s="63"/>
      <c r="K4" s="63"/>
    </row>
    <row r="5" spans="1:11" ht="13.8" x14ac:dyDescent="0.25">
      <c r="A5" s="14"/>
      <c r="B5" s="14"/>
      <c r="C5" s="15"/>
      <c r="D5" s="15"/>
      <c r="E5" s="15"/>
      <c r="F5" s="11"/>
      <c r="G5" s="13"/>
      <c r="H5" s="15"/>
      <c r="I5" s="15"/>
      <c r="J5" s="15"/>
      <c r="K5" s="13"/>
    </row>
    <row r="6" spans="1:11" ht="13.8" x14ac:dyDescent="0.25">
      <c r="A6" s="13"/>
      <c r="B6" s="63" t="s">
        <v>1125</v>
      </c>
      <c r="C6" s="63"/>
      <c r="D6" s="63"/>
      <c r="E6" s="63"/>
      <c r="F6" s="11"/>
      <c r="G6" s="63" t="s">
        <v>1125</v>
      </c>
      <c r="H6" s="63"/>
      <c r="I6" s="63"/>
      <c r="J6" s="63"/>
      <c r="K6" s="63"/>
    </row>
    <row r="7" spans="1:11" ht="13.8" x14ac:dyDescent="0.25">
      <c r="A7" s="16"/>
      <c r="B7" s="67" t="s">
        <v>1125</v>
      </c>
      <c r="C7" s="67"/>
      <c r="D7" s="67"/>
      <c r="E7" s="67"/>
      <c r="F7" s="11"/>
      <c r="G7" s="67" t="s">
        <v>1125</v>
      </c>
      <c r="H7" s="67"/>
      <c r="I7" s="67"/>
      <c r="J7" s="67"/>
      <c r="K7" s="67"/>
    </row>
    <row r="8" spans="1:11" ht="15.6" x14ac:dyDescent="0.3">
      <c r="A8" s="64" t="str">
        <f>CONCATENATE( "ЛОКАЛЬНАЯ СМЕТА № ",IF(Source!F12&lt;&gt;"Новый объект", Source!F12, ""))</f>
        <v xml:space="preserve">ЛОКАЛЬНАЯ СМЕТА № </v>
      </c>
      <c r="B8" s="65"/>
      <c r="C8" s="65"/>
      <c r="D8" s="65"/>
      <c r="E8" s="65"/>
      <c r="F8" s="65"/>
      <c r="G8" s="65"/>
      <c r="H8" s="65"/>
      <c r="I8" s="65"/>
      <c r="J8" s="65"/>
      <c r="K8" s="65"/>
    </row>
    <row r="9" spans="1:11" ht="13.8" x14ac:dyDescent="0.2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7.399999999999999" x14ac:dyDescent="0.3">
      <c r="A10" s="66" t="s">
        <v>134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</row>
    <row r="11" spans="1:11" x14ac:dyDescent="0.25">
      <c r="A11" s="58" t="s">
        <v>49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</row>
    <row r="12" spans="1:11" ht="13.8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3.8" x14ac:dyDescent="0.25">
      <c r="A13" s="57" t="str">
        <f>CONCATENATE( "Основание: чертежи № ", Source!J12)</f>
        <v xml:space="preserve">Основание: чертежи № 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</row>
    <row r="14" spans="1:11" ht="13.8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1" ht="27.6" x14ac:dyDescent="0.25">
      <c r="A15" s="11"/>
      <c r="B15" s="11"/>
      <c r="C15" s="11"/>
      <c r="D15" s="11"/>
      <c r="E15" s="11"/>
      <c r="F15" s="11"/>
      <c r="G15" s="11"/>
      <c r="H15" s="11"/>
      <c r="I15" s="19" t="s">
        <v>50</v>
      </c>
      <c r="J15" s="19" t="s">
        <v>51</v>
      </c>
      <c r="K15" s="11"/>
    </row>
    <row r="16" spans="1:11" ht="13.8" x14ac:dyDescent="0.25">
      <c r="A16" s="11"/>
      <c r="B16" s="11"/>
      <c r="C16" s="11"/>
      <c r="D16" s="11"/>
      <c r="E16" s="11"/>
      <c r="F16" s="60" t="s">
        <v>52</v>
      </c>
      <c r="G16" s="60"/>
      <c r="H16" s="60"/>
      <c r="I16" s="20">
        <f>SUM(O1:O1566)/1000</f>
        <v>861.24160999999981</v>
      </c>
      <c r="J16" s="20">
        <f>J1564/1000</f>
        <v>8816.4788159999935</v>
      </c>
      <c r="K16" s="21" t="s">
        <v>79</v>
      </c>
    </row>
    <row r="17" spans="1:37" ht="13.8" x14ac:dyDescent="0.25">
      <c r="A17" s="11" t="s">
        <v>64</v>
      </c>
      <c r="B17" s="11"/>
      <c r="C17" s="11"/>
      <c r="D17" s="11"/>
      <c r="E17" s="11"/>
      <c r="F17" s="13"/>
      <c r="G17" s="13"/>
      <c r="H17" s="13"/>
      <c r="I17" s="22"/>
      <c r="J17" s="22"/>
      <c r="K17" s="11"/>
    </row>
    <row r="18" spans="1:37" ht="13.8" x14ac:dyDescent="0.25">
      <c r="A18" s="57" t="s">
        <v>65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AK18" s="18" t="s">
        <v>65</v>
      </c>
    </row>
    <row r="19" spans="1:37" ht="82.8" x14ac:dyDescent="0.25">
      <c r="A19" s="23" t="s">
        <v>53</v>
      </c>
      <c r="B19" s="23" t="s">
        <v>54</v>
      </c>
      <c r="C19" s="23" t="s">
        <v>55</v>
      </c>
      <c r="D19" s="23" t="s">
        <v>56</v>
      </c>
      <c r="E19" s="23" t="s">
        <v>57</v>
      </c>
      <c r="F19" s="23" t="s">
        <v>58</v>
      </c>
      <c r="G19" s="24" t="s">
        <v>59</v>
      </c>
      <c r="H19" s="24" t="s">
        <v>60</v>
      </c>
      <c r="I19" s="23" t="s">
        <v>61</v>
      </c>
      <c r="J19" s="23" t="s">
        <v>62</v>
      </c>
      <c r="K19" s="23" t="s">
        <v>63</v>
      </c>
    </row>
    <row r="20" spans="1:37" ht="13.8" x14ac:dyDescent="0.25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</row>
    <row r="21" spans="1:37" ht="16.8" x14ac:dyDescent="0.3">
      <c r="A21" s="56" t="str">
        <f>CONCATENATE("Раздел: ",IF(Source!G24&lt;&gt;"Новый раздел", Source!G24, ""))</f>
        <v>Раздел: Подпорная стенка №1 (на въезде)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</row>
    <row r="23" spans="1:37" ht="16.8" x14ac:dyDescent="0.3">
      <c r="A23" s="56" t="str">
        <f>CONCATENATE("Подраздел: ",IF(Source!G28&lt;&gt;"Новый подраздел", Source!G28, ""))</f>
        <v>Подраздел: Подготовительные работы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</row>
    <row r="24" spans="1:37" ht="14.4" x14ac:dyDescent="0.3">
      <c r="A24" s="25" t="str">
        <f>Source!E32</f>
        <v>1</v>
      </c>
      <c r="B24" s="26" t="str">
        <f>Source!F32</f>
        <v>6.68-41-1</v>
      </c>
      <c r="C24" s="26" t="s">
        <v>158</v>
      </c>
      <c r="D24" s="28" t="str">
        <f>Source!H32</f>
        <v>1 М</v>
      </c>
      <c r="E24" s="27">
        <f>Source!I32</f>
        <v>40</v>
      </c>
      <c r="F24" s="30"/>
      <c r="G24" s="29"/>
      <c r="H24" s="27"/>
      <c r="I24" s="31"/>
      <c r="J24" s="27"/>
      <c r="K24" s="31"/>
      <c r="Q24">
        <f>ROUND((Source!DN32/100)*ROUND((ROUND((Source!AF32*Source!AV32*Source!I32),2)),2), 2)</f>
        <v>22.96</v>
      </c>
      <c r="R24">
        <f>Source!X32</f>
        <v>467.29</v>
      </c>
      <c r="S24">
        <f>ROUND((Source!DO32/100)*ROUND((ROUND((Source!AF32*Source!AV32*Source!I32),2)),2), 2)</f>
        <v>12.96</v>
      </c>
      <c r="T24">
        <f>Source!Y32</f>
        <v>171.06</v>
      </c>
      <c r="U24">
        <f>ROUND((175/100)*ROUND((ROUND((Source!AE32*Source!AV32*Source!I32),2)),2), 2)</f>
        <v>10.5</v>
      </c>
      <c r="V24">
        <f>ROUND((157/100)*ROUND(ROUND((ROUND((Source!AE32*Source!AV32*Source!I32),2)*Source!BS32),2), 2), 2)</f>
        <v>239.64</v>
      </c>
    </row>
    <row r="25" spans="1:37" ht="14.4" x14ac:dyDescent="0.3">
      <c r="A25" s="25"/>
      <c r="B25" s="26"/>
      <c r="C25" s="26" t="s">
        <v>66</v>
      </c>
      <c r="D25" s="28"/>
      <c r="E25" s="27"/>
      <c r="F25" s="30">
        <f>Source!AO32</f>
        <v>0.41</v>
      </c>
      <c r="G25" s="29" t="str">
        <f>Source!DG32</f>
        <v/>
      </c>
      <c r="H25" s="27">
        <f>Source!AV32</f>
        <v>1</v>
      </c>
      <c r="I25" s="31">
        <f>ROUND((ROUND((Source!AF32*Source!AV32*Source!I32),2)),2)</f>
        <v>16.399999999999999</v>
      </c>
      <c r="J25" s="27">
        <f>IF(Source!BA32&lt;&gt; 0, Source!BA32, 1)</f>
        <v>25.44</v>
      </c>
      <c r="K25" s="31">
        <f>Source!S32</f>
        <v>417.22</v>
      </c>
      <c r="W25">
        <f>I25</f>
        <v>16.399999999999999</v>
      </c>
    </row>
    <row r="26" spans="1:37" ht="14.4" x14ac:dyDescent="0.3">
      <c r="A26" s="25"/>
      <c r="B26" s="26"/>
      <c r="C26" s="26" t="s">
        <v>67</v>
      </c>
      <c r="D26" s="28"/>
      <c r="E26" s="27"/>
      <c r="F26" s="30">
        <f>Source!AM32</f>
        <v>1.1399999999999999</v>
      </c>
      <c r="G26" s="29" t="str">
        <f>Source!DE32</f>
        <v/>
      </c>
      <c r="H26" s="27">
        <f>Source!AV32</f>
        <v>1</v>
      </c>
      <c r="I26" s="31">
        <f>(ROUND((ROUND(((Source!ET32)*Source!AV32*Source!I32),2)),2)+ROUND((ROUND(((Source!AE32-(Source!EU32))*Source!AV32*Source!I32),2)),2))</f>
        <v>45.6</v>
      </c>
      <c r="J26" s="27">
        <f>IF(Source!BB32&lt;&gt; 0, Source!BB32, 1)</f>
        <v>9.06</v>
      </c>
      <c r="K26" s="31">
        <f>Source!Q32</f>
        <v>413.14</v>
      </c>
    </row>
    <row r="27" spans="1:37" ht="14.4" x14ac:dyDescent="0.3">
      <c r="A27" s="25"/>
      <c r="B27" s="26"/>
      <c r="C27" s="26" t="s">
        <v>68</v>
      </c>
      <c r="D27" s="28"/>
      <c r="E27" s="27"/>
      <c r="F27" s="30">
        <f>Source!AN32</f>
        <v>0.15</v>
      </c>
      <c r="G27" s="29" t="str">
        <f>Source!DF32</f>
        <v/>
      </c>
      <c r="H27" s="27">
        <f>Source!AV32</f>
        <v>1</v>
      </c>
      <c r="I27" s="32">
        <f>ROUND((ROUND((Source!AE32*Source!AV32*Source!I32),2)),2)</f>
        <v>6</v>
      </c>
      <c r="J27" s="27">
        <f>IF(Source!BS32&lt;&gt; 0, Source!BS32, 1)</f>
        <v>25.44</v>
      </c>
      <c r="K27" s="32">
        <f>Source!R32</f>
        <v>152.63999999999999</v>
      </c>
      <c r="W27">
        <f>I27</f>
        <v>6</v>
      </c>
    </row>
    <row r="28" spans="1:37" ht="14.4" x14ac:dyDescent="0.3">
      <c r="A28" s="25"/>
      <c r="B28" s="26"/>
      <c r="C28" s="26" t="s">
        <v>69</v>
      </c>
      <c r="D28" s="28" t="s">
        <v>70</v>
      </c>
      <c r="E28" s="27">
        <f>Source!DN32</f>
        <v>140</v>
      </c>
      <c r="F28" s="30"/>
      <c r="G28" s="29"/>
      <c r="H28" s="27"/>
      <c r="I28" s="31">
        <f>SUM(Q24:Q27)</f>
        <v>22.96</v>
      </c>
      <c r="J28" s="27">
        <f>Source!BZ32</f>
        <v>112</v>
      </c>
      <c r="K28" s="31">
        <f>SUM(R24:R27)</f>
        <v>467.29</v>
      </c>
    </row>
    <row r="29" spans="1:37" ht="14.4" x14ac:dyDescent="0.3">
      <c r="A29" s="25"/>
      <c r="B29" s="26"/>
      <c r="C29" s="26" t="s">
        <v>71</v>
      </c>
      <c r="D29" s="28" t="s">
        <v>70</v>
      </c>
      <c r="E29" s="27">
        <f>Source!DO32</f>
        <v>79</v>
      </c>
      <c r="F29" s="30"/>
      <c r="G29" s="29"/>
      <c r="H29" s="27"/>
      <c r="I29" s="31">
        <f>SUM(S24:S28)</f>
        <v>12.96</v>
      </c>
      <c r="J29" s="27">
        <f>Source!CA32</f>
        <v>41</v>
      </c>
      <c r="K29" s="31">
        <f>SUM(T24:T28)</f>
        <v>171.06</v>
      </c>
    </row>
    <row r="30" spans="1:37" ht="14.4" x14ac:dyDescent="0.3">
      <c r="A30" s="25"/>
      <c r="B30" s="26"/>
      <c r="C30" s="26" t="s">
        <v>72</v>
      </c>
      <c r="D30" s="28" t="s">
        <v>70</v>
      </c>
      <c r="E30" s="27">
        <f>175</f>
        <v>175</v>
      </c>
      <c r="F30" s="30"/>
      <c r="G30" s="29"/>
      <c r="H30" s="27"/>
      <c r="I30" s="31">
        <f>SUM(U24:U29)</f>
        <v>10.5</v>
      </c>
      <c r="J30" s="27">
        <f>157</f>
        <v>157</v>
      </c>
      <c r="K30" s="31">
        <f>SUM(V24:V29)</f>
        <v>239.64</v>
      </c>
    </row>
    <row r="31" spans="1:37" ht="14.4" x14ac:dyDescent="0.3">
      <c r="A31" s="34"/>
      <c r="B31" s="35"/>
      <c r="C31" s="35" t="s">
        <v>73</v>
      </c>
      <c r="D31" s="36" t="s">
        <v>74</v>
      </c>
      <c r="E31" s="37">
        <f>Source!AQ32</f>
        <v>0.04</v>
      </c>
      <c r="F31" s="38"/>
      <c r="G31" s="39" t="str">
        <f>Source!DI32</f>
        <v/>
      </c>
      <c r="H31" s="37">
        <f>Source!AV32</f>
        <v>1</v>
      </c>
      <c r="I31" s="40">
        <f>Source!U32</f>
        <v>1.6</v>
      </c>
      <c r="J31" s="37"/>
      <c r="K31" s="40"/>
      <c r="AB31" s="33">
        <f>I31</f>
        <v>1.6</v>
      </c>
    </row>
    <row r="32" spans="1:37" ht="13.8" x14ac:dyDescent="0.25">
      <c r="A32" s="41"/>
      <c r="B32" s="41"/>
      <c r="C32" s="42" t="s">
        <v>75</v>
      </c>
      <c r="D32" s="41"/>
      <c r="E32" s="41"/>
      <c r="F32" s="41"/>
      <c r="G32" s="41"/>
      <c r="H32" s="55">
        <f>I25+I26+I28+I29+I30</f>
        <v>108.42000000000002</v>
      </c>
      <c r="I32" s="55"/>
      <c r="J32" s="55">
        <f>K25+K26+K28+K29+K30</f>
        <v>1708.35</v>
      </c>
      <c r="K32" s="55"/>
      <c r="O32" s="33">
        <f>I25+I26+I28+I29+I30</f>
        <v>108.42000000000002</v>
      </c>
      <c r="P32" s="33">
        <f>K25+K26+K28+K29+K30</f>
        <v>1708.35</v>
      </c>
      <c r="X32">
        <f>IF(Source!BI32&lt;=1,I25+I26+I28+I29+I30-0, 0)</f>
        <v>108.42000000000002</v>
      </c>
      <c r="Y32">
        <f>IF(Source!BI32=2,I25+I26+I28+I29+I30-0, 0)</f>
        <v>0</v>
      </c>
      <c r="Z32">
        <f>IF(Source!BI32=3,I25+I26+I28+I29+I30-0, 0)</f>
        <v>0</v>
      </c>
      <c r="AA32">
        <f>IF(Source!BI32=4,I25+I26+I28+I29+I30,0)</f>
        <v>0</v>
      </c>
    </row>
    <row r="34" spans="1:28" ht="14.4" x14ac:dyDescent="0.3">
      <c r="A34" s="25" t="str">
        <f>Source!E33</f>
        <v>2</v>
      </c>
      <c r="B34" s="26" t="str">
        <f>Source!F33</f>
        <v>3.27-35-1</v>
      </c>
      <c r="C34" s="26" t="s">
        <v>166</v>
      </c>
      <c r="D34" s="28" t="str">
        <f>Source!H33</f>
        <v>100 м шва</v>
      </c>
      <c r="E34" s="27">
        <f>Source!I33</f>
        <v>0.4</v>
      </c>
      <c r="F34" s="30"/>
      <c r="G34" s="29"/>
      <c r="H34" s="27"/>
      <c r="I34" s="31"/>
      <c r="J34" s="27"/>
      <c r="K34" s="31"/>
      <c r="Q34">
        <f>ROUND((Source!DN33/100)*ROUND((ROUND((Source!AF33*Source!AV33*Source!I33),2)),2), 2)</f>
        <v>49.1</v>
      </c>
      <c r="R34">
        <f>Source!X33</f>
        <v>999.24</v>
      </c>
      <c r="S34">
        <f>ROUND((Source!DO33/100)*ROUND((ROUND((Source!AF33*Source!AV33*Source!I33),2)),2), 2)</f>
        <v>27.71</v>
      </c>
      <c r="T34">
        <f>Source!Y33</f>
        <v>365.79</v>
      </c>
      <c r="U34">
        <f>ROUND((175/100)*ROUND((ROUND((Source!AE33*Source!AV33*Source!I33),2)),2), 2)</f>
        <v>553.39</v>
      </c>
      <c r="V34">
        <f>ROUND((157/100)*ROUND(ROUND((ROUND((Source!AE33*Source!AV33*Source!I33),2)*Source!BS33),2), 2), 2)</f>
        <v>12630.08</v>
      </c>
    </row>
    <row r="35" spans="1:28" ht="14.4" x14ac:dyDescent="0.3">
      <c r="A35" s="25"/>
      <c r="B35" s="26"/>
      <c r="C35" s="26" t="s">
        <v>66</v>
      </c>
      <c r="D35" s="28"/>
      <c r="E35" s="27"/>
      <c r="F35" s="30">
        <f>Source!AO33</f>
        <v>76.239999999999995</v>
      </c>
      <c r="G35" s="29" t="str">
        <f>Source!DG33</f>
        <v>)*1,15</v>
      </c>
      <c r="H35" s="27">
        <f>Source!AV33</f>
        <v>1</v>
      </c>
      <c r="I35" s="31">
        <f>ROUND((ROUND((Source!AF33*Source!AV33*Source!I33),2)),2)</f>
        <v>35.07</v>
      </c>
      <c r="J35" s="27">
        <f>IF(Source!BA33&lt;&gt; 0, Source!BA33, 1)</f>
        <v>25.44</v>
      </c>
      <c r="K35" s="31">
        <f>Source!S33</f>
        <v>892.18</v>
      </c>
      <c r="W35">
        <f>I35</f>
        <v>35.07</v>
      </c>
    </row>
    <row r="36" spans="1:28" ht="14.4" x14ac:dyDescent="0.3">
      <c r="A36" s="25"/>
      <c r="B36" s="26"/>
      <c r="C36" s="26" t="s">
        <v>67</v>
      </c>
      <c r="D36" s="28"/>
      <c r="E36" s="27"/>
      <c r="F36" s="30">
        <f>Source!AM33</f>
        <v>4680.3</v>
      </c>
      <c r="G36" s="29" t="str">
        <f>Source!DE33</f>
        <v>)*1,25</v>
      </c>
      <c r="H36" s="27">
        <f>Source!AV33</f>
        <v>1</v>
      </c>
      <c r="I36" s="31">
        <f>(ROUND((ROUND((((Source!ET33*1.25))*Source!AV33*Source!I33),2)),2)+ROUND((ROUND(((Source!AE33-((Source!EU33*1.25)))*Source!AV33*Source!I33),2)),2))</f>
        <v>2340.15</v>
      </c>
      <c r="J36" s="27">
        <f>IF(Source!BB33&lt;&gt; 0, Source!BB33, 1)</f>
        <v>5.73</v>
      </c>
      <c r="K36" s="31">
        <f>Source!Q33</f>
        <v>13409.06</v>
      </c>
    </row>
    <row r="37" spans="1:28" ht="14.4" x14ac:dyDescent="0.3">
      <c r="A37" s="25"/>
      <c r="B37" s="26"/>
      <c r="C37" s="26" t="s">
        <v>68</v>
      </c>
      <c r="D37" s="28"/>
      <c r="E37" s="27"/>
      <c r="F37" s="30">
        <f>Source!AN33</f>
        <v>632.42999999999995</v>
      </c>
      <c r="G37" s="29" t="str">
        <f>Source!DF33</f>
        <v>)*1,25</v>
      </c>
      <c r="H37" s="27">
        <f>Source!AV33</f>
        <v>1</v>
      </c>
      <c r="I37" s="32">
        <f>ROUND((ROUND((Source!AE33*Source!AV33*Source!I33),2)),2)</f>
        <v>316.22000000000003</v>
      </c>
      <c r="J37" s="27">
        <f>IF(Source!BS33&lt;&gt; 0, Source!BS33, 1)</f>
        <v>25.44</v>
      </c>
      <c r="K37" s="32">
        <f>Source!R33</f>
        <v>8044.64</v>
      </c>
      <c r="W37">
        <f>I37</f>
        <v>316.22000000000003</v>
      </c>
    </row>
    <row r="38" spans="1:28" ht="14.4" x14ac:dyDescent="0.3">
      <c r="A38" s="25"/>
      <c r="B38" s="26"/>
      <c r="C38" s="26" t="s">
        <v>76</v>
      </c>
      <c r="D38" s="28"/>
      <c r="E38" s="27"/>
      <c r="F38" s="30">
        <f>Source!AL33</f>
        <v>564.32000000000005</v>
      </c>
      <c r="G38" s="29" t="str">
        <f>Source!DD33</f>
        <v/>
      </c>
      <c r="H38" s="27">
        <f>Source!AW33</f>
        <v>1</v>
      </c>
      <c r="I38" s="31">
        <f>ROUND((ROUND((Source!AC33*Source!AW33*Source!I33),2)),2)</f>
        <v>225.73</v>
      </c>
      <c r="J38" s="27">
        <f>IF(Source!BC33&lt;&gt; 0, Source!BC33, 1)</f>
        <v>5.7</v>
      </c>
      <c r="K38" s="31">
        <f>Source!P33</f>
        <v>1286.6600000000001</v>
      </c>
    </row>
    <row r="39" spans="1:28" ht="14.4" x14ac:dyDescent="0.3">
      <c r="A39" s="25"/>
      <c r="B39" s="26"/>
      <c r="C39" s="26" t="s">
        <v>69</v>
      </c>
      <c r="D39" s="28" t="s">
        <v>70</v>
      </c>
      <c r="E39" s="27">
        <f>Source!DN33</f>
        <v>140</v>
      </c>
      <c r="F39" s="30"/>
      <c r="G39" s="29"/>
      <c r="H39" s="27"/>
      <c r="I39" s="31">
        <f>SUM(Q34:Q38)</f>
        <v>49.1</v>
      </c>
      <c r="J39" s="27">
        <f>Source!BZ33</f>
        <v>112</v>
      </c>
      <c r="K39" s="31">
        <f>SUM(R34:R38)</f>
        <v>999.24</v>
      </c>
    </row>
    <row r="40" spans="1:28" ht="14.4" x14ac:dyDescent="0.3">
      <c r="A40" s="25"/>
      <c r="B40" s="26"/>
      <c r="C40" s="26" t="s">
        <v>71</v>
      </c>
      <c r="D40" s="28" t="s">
        <v>70</v>
      </c>
      <c r="E40" s="27">
        <f>Source!DO33</f>
        <v>79</v>
      </c>
      <c r="F40" s="30"/>
      <c r="G40" s="29"/>
      <c r="H40" s="27"/>
      <c r="I40" s="31">
        <f>SUM(S34:S39)</f>
        <v>27.71</v>
      </c>
      <c r="J40" s="27">
        <f>Source!CA33</f>
        <v>41</v>
      </c>
      <c r="K40" s="31">
        <f>SUM(T34:T39)</f>
        <v>365.79</v>
      </c>
    </row>
    <row r="41" spans="1:28" ht="14.4" x14ac:dyDescent="0.3">
      <c r="A41" s="25"/>
      <c r="B41" s="26"/>
      <c r="C41" s="26" t="s">
        <v>72</v>
      </c>
      <c r="D41" s="28" t="s">
        <v>70</v>
      </c>
      <c r="E41" s="27">
        <f>175</f>
        <v>175</v>
      </c>
      <c r="F41" s="30"/>
      <c r="G41" s="29"/>
      <c r="H41" s="27"/>
      <c r="I41" s="31">
        <f>SUM(U34:U40)</f>
        <v>553.39</v>
      </c>
      <c r="J41" s="27">
        <f>157</f>
        <v>157</v>
      </c>
      <c r="K41" s="31">
        <f>SUM(V34:V40)</f>
        <v>12630.08</v>
      </c>
    </row>
    <row r="42" spans="1:28" ht="14.4" x14ac:dyDescent="0.3">
      <c r="A42" s="34"/>
      <c r="B42" s="35"/>
      <c r="C42" s="35" t="s">
        <v>73</v>
      </c>
      <c r="D42" s="36" t="s">
        <v>74</v>
      </c>
      <c r="E42" s="37">
        <f>Source!AQ33</f>
        <v>7.46</v>
      </c>
      <c r="F42" s="38"/>
      <c r="G42" s="39" t="str">
        <f>Source!DI33</f>
        <v>)*1,15</v>
      </c>
      <c r="H42" s="37">
        <f>Source!AV33</f>
        <v>1</v>
      </c>
      <c r="I42" s="40">
        <f>Source!U33</f>
        <v>3.4315999999999995</v>
      </c>
      <c r="J42" s="37"/>
      <c r="K42" s="40"/>
      <c r="AB42" s="33">
        <f>I42</f>
        <v>3.4315999999999995</v>
      </c>
    </row>
    <row r="43" spans="1:28" ht="13.8" x14ac:dyDescent="0.25">
      <c r="A43" s="41"/>
      <c r="B43" s="41"/>
      <c r="C43" s="42" t="s">
        <v>75</v>
      </c>
      <c r="D43" s="41"/>
      <c r="E43" s="41"/>
      <c r="F43" s="41"/>
      <c r="G43" s="41"/>
      <c r="H43" s="55">
        <f>I35+I36+I38+I39+I40+I41</f>
        <v>3231.15</v>
      </c>
      <c r="I43" s="55"/>
      <c r="J43" s="55">
        <f>K35+K36+K38+K39+K40+K41</f>
        <v>29583.010000000002</v>
      </c>
      <c r="K43" s="55"/>
      <c r="O43" s="33">
        <f>I35+I36+I38+I39+I40+I41</f>
        <v>3231.15</v>
      </c>
      <c r="P43" s="33">
        <f>K35+K36+K38+K39+K40+K41</f>
        <v>29583.010000000002</v>
      </c>
      <c r="X43">
        <f>IF(Source!BI33&lt;=1,I35+I36+I38+I39+I40+I41-0, 0)</f>
        <v>3231.15</v>
      </c>
      <c r="Y43">
        <f>IF(Source!BI33=2,I35+I36+I38+I39+I40+I41-0, 0)</f>
        <v>0</v>
      </c>
      <c r="Z43">
        <f>IF(Source!BI33=3,I35+I36+I38+I39+I40+I41-0, 0)</f>
        <v>0</v>
      </c>
      <c r="AA43">
        <f>IF(Source!BI33=4,I35+I36+I38+I39+I40+I41,0)</f>
        <v>0</v>
      </c>
    </row>
    <row r="45" spans="1:28" ht="43.2" x14ac:dyDescent="0.3">
      <c r="A45" s="25" t="str">
        <f>Source!E34</f>
        <v>3</v>
      </c>
      <c r="B45" s="26" t="str">
        <f>Source!F34</f>
        <v>6.68-51-4</v>
      </c>
      <c r="C45" s="26" t="s">
        <v>176</v>
      </c>
      <c r="D45" s="28" t="str">
        <f>Source!H34</f>
        <v>100 м3 конструкций</v>
      </c>
      <c r="E45" s="27">
        <f>Source!I34</f>
        <v>0.04</v>
      </c>
      <c r="F45" s="30"/>
      <c r="G45" s="29"/>
      <c r="H45" s="27"/>
      <c r="I45" s="31"/>
      <c r="J45" s="27"/>
      <c r="K45" s="31"/>
      <c r="Q45">
        <f>ROUND((Source!DN34/100)*ROUND((ROUND((Source!AF34*Source!AV34*Source!I34),2)),2), 2)</f>
        <v>54.02</v>
      </c>
      <c r="R45">
        <f>Source!X34</f>
        <v>1168.04</v>
      </c>
      <c r="S45">
        <f>ROUND((Source!DO34/100)*ROUND((ROUND((Source!AF34*Source!AV34*Source!I34),2)),2), 2)</f>
        <v>37.14</v>
      </c>
      <c r="T45">
        <f>Source!Y34</f>
        <v>704.26</v>
      </c>
      <c r="U45">
        <f>ROUND((175/100)*ROUND((ROUND((Source!AE34*Source!AV34*Source!I34),2)),2), 2)</f>
        <v>51.47</v>
      </c>
      <c r="V45">
        <f>ROUND((157/100)*ROUND(ROUND((ROUND((Source!AE34*Source!AV34*Source!I34),2)*Source!BS34),2), 2), 2)</f>
        <v>1174.6600000000001</v>
      </c>
    </row>
    <row r="46" spans="1:28" ht="14.4" x14ac:dyDescent="0.3">
      <c r="A46" s="25"/>
      <c r="B46" s="26"/>
      <c r="C46" s="26" t="s">
        <v>66</v>
      </c>
      <c r="D46" s="28"/>
      <c r="E46" s="27"/>
      <c r="F46" s="30">
        <f>Source!AO34</f>
        <v>1687.95</v>
      </c>
      <c r="G46" s="29" t="str">
        <f>Source!DG34</f>
        <v/>
      </c>
      <c r="H46" s="27">
        <f>Source!AV34</f>
        <v>1</v>
      </c>
      <c r="I46" s="31">
        <f>ROUND((ROUND((Source!AF34*Source!AV34*Source!I34),2)),2)</f>
        <v>67.52</v>
      </c>
      <c r="J46" s="27">
        <f>IF(Source!BA34&lt;&gt; 0, Source!BA34, 1)</f>
        <v>25.44</v>
      </c>
      <c r="K46" s="31">
        <f>Source!S34</f>
        <v>1717.71</v>
      </c>
      <c r="W46">
        <f>I46</f>
        <v>67.52</v>
      </c>
    </row>
    <row r="47" spans="1:28" ht="14.4" x14ac:dyDescent="0.3">
      <c r="A47" s="25"/>
      <c r="B47" s="26"/>
      <c r="C47" s="26" t="s">
        <v>67</v>
      </c>
      <c r="D47" s="28"/>
      <c r="E47" s="27"/>
      <c r="F47" s="30">
        <f>Source!AM34</f>
        <v>2713.55</v>
      </c>
      <c r="G47" s="29" t="str">
        <f>Source!DE34</f>
        <v/>
      </c>
      <c r="H47" s="27">
        <f>Source!AV34</f>
        <v>1</v>
      </c>
      <c r="I47" s="31">
        <f>(ROUND((ROUND(((Source!ET34)*Source!AV34*Source!I34),2)),2)+ROUND((ROUND(((Source!AE34-(Source!EU34))*Source!AV34*Source!I34),2)),2))</f>
        <v>108.54</v>
      </c>
      <c r="J47" s="27">
        <f>IF(Source!BB34&lt;&gt; 0, Source!BB34, 1)</f>
        <v>11.58</v>
      </c>
      <c r="K47" s="31">
        <f>Source!Q34</f>
        <v>1256.8900000000001</v>
      </c>
    </row>
    <row r="48" spans="1:28" ht="14.4" x14ac:dyDescent="0.3">
      <c r="A48" s="25"/>
      <c r="B48" s="26"/>
      <c r="C48" s="26" t="s">
        <v>68</v>
      </c>
      <c r="D48" s="28"/>
      <c r="E48" s="27"/>
      <c r="F48" s="30">
        <f>Source!AN34</f>
        <v>735.23</v>
      </c>
      <c r="G48" s="29" t="str">
        <f>Source!DF34</f>
        <v/>
      </c>
      <c r="H48" s="27">
        <f>Source!AV34</f>
        <v>1</v>
      </c>
      <c r="I48" s="32">
        <f>ROUND((ROUND((Source!AE34*Source!AV34*Source!I34),2)),2)</f>
        <v>29.41</v>
      </c>
      <c r="J48" s="27">
        <f>IF(Source!BS34&lt;&gt; 0, Source!BS34, 1)</f>
        <v>25.44</v>
      </c>
      <c r="K48" s="32">
        <f>Source!R34</f>
        <v>748.19</v>
      </c>
      <c r="W48">
        <f>I48</f>
        <v>29.41</v>
      </c>
    </row>
    <row r="49" spans="1:28" ht="14.4" x14ac:dyDescent="0.3">
      <c r="A49" s="25"/>
      <c r="B49" s="26"/>
      <c r="C49" s="26" t="s">
        <v>69</v>
      </c>
      <c r="D49" s="28" t="s">
        <v>70</v>
      </c>
      <c r="E49" s="27">
        <f>Source!DN34</f>
        <v>80</v>
      </c>
      <c r="F49" s="30"/>
      <c r="G49" s="29"/>
      <c r="H49" s="27"/>
      <c r="I49" s="31">
        <f>SUM(Q45:Q48)</f>
        <v>54.02</v>
      </c>
      <c r="J49" s="27">
        <f>Source!BZ34</f>
        <v>68</v>
      </c>
      <c r="K49" s="31">
        <f>SUM(R45:R48)</f>
        <v>1168.04</v>
      </c>
    </row>
    <row r="50" spans="1:28" ht="14.4" x14ac:dyDescent="0.3">
      <c r="A50" s="25"/>
      <c r="B50" s="26"/>
      <c r="C50" s="26" t="s">
        <v>71</v>
      </c>
      <c r="D50" s="28" t="s">
        <v>70</v>
      </c>
      <c r="E50" s="27">
        <f>Source!DO34</f>
        <v>55</v>
      </c>
      <c r="F50" s="30"/>
      <c r="G50" s="29"/>
      <c r="H50" s="27"/>
      <c r="I50" s="31">
        <f>SUM(S45:S49)</f>
        <v>37.14</v>
      </c>
      <c r="J50" s="27">
        <f>Source!CA34</f>
        <v>41</v>
      </c>
      <c r="K50" s="31">
        <f>SUM(T45:T49)</f>
        <v>704.26</v>
      </c>
    </row>
    <row r="51" spans="1:28" ht="14.4" x14ac:dyDescent="0.3">
      <c r="A51" s="25"/>
      <c r="B51" s="26"/>
      <c r="C51" s="26" t="s">
        <v>72</v>
      </c>
      <c r="D51" s="28" t="s">
        <v>70</v>
      </c>
      <c r="E51" s="27">
        <f>175</f>
        <v>175</v>
      </c>
      <c r="F51" s="30"/>
      <c r="G51" s="29"/>
      <c r="H51" s="27"/>
      <c r="I51" s="31">
        <f>SUM(U45:U50)</f>
        <v>51.47</v>
      </c>
      <c r="J51" s="27">
        <f>157</f>
        <v>157</v>
      </c>
      <c r="K51" s="31">
        <f>SUM(V45:V50)</f>
        <v>1174.6600000000001</v>
      </c>
    </row>
    <row r="52" spans="1:28" ht="14.4" x14ac:dyDescent="0.3">
      <c r="A52" s="34"/>
      <c r="B52" s="35"/>
      <c r="C52" s="35" t="s">
        <v>73</v>
      </c>
      <c r="D52" s="36" t="s">
        <v>74</v>
      </c>
      <c r="E52" s="37">
        <f>Source!AQ34</f>
        <v>155</v>
      </c>
      <c r="F52" s="38"/>
      <c r="G52" s="39" t="str">
        <f>Source!DI34</f>
        <v/>
      </c>
      <c r="H52" s="37">
        <f>Source!AV34</f>
        <v>1</v>
      </c>
      <c r="I52" s="40">
        <f>Source!U34</f>
        <v>6.2</v>
      </c>
      <c r="J52" s="37"/>
      <c r="K52" s="40"/>
      <c r="AB52" s="33">
        <f>I52</f>
        <v>6.2</v>
      </c>
    </row>
    <row r="53" spans="1:28" ht="13.8" x14ac:dyDescent="0.25">
      <c r="A53" s="41"/>
      <c r="B53" s="41"/>
      <c r="C53" s="42" t="s">
        <v>75</v>
      </c>
      <c r="D53" s="41"/>
      <c r="E53" s="41"/>
      <c r="F53" s="41"/>
      <c r="G53" s="41"/>
      <c r="H53" s="55">
        <f>I46+I47+I49+I50+I51</f>
        <v>318.69000000000005</v>
      </c>
      <c r="I53" s="55"/>
      <c r="J53" s="55">
        <f>K46+K47+K49+K50+K51</f>
        <v>6021.56</v>
      </c>
      <c r="K53" s="55"/>
      <c r="O53" s="33">
        <f>I46+I47+I49+I50+I51</f>
        <v>318.69000000000005</v>
      </c>
      <c r="P53" s="33">
        <f>K46+K47+K49+K50+K51</f>
        <v>6021.56</v>
      </c>
      <c r="X53">
        <f>IF(Source!BI34&lt;=1,I46+I47+I49+I50+I51-0, 0)</f>
        <v>318.69000000000005</v>
      </c>
      <c r="Y53">
        <f>IF(Source!BI34=2,I46+I47+I49+I50+I51-0, 0)</f>
        <v>0</v>
      </c>
      <c r="Z53">
        <f>IF(Source!BI34=3,I46+I47+I49+I50+I51-0, 0)</f>
        <v>0</v>
      </c>
      <c r="AA53">
        <f>IF(Source!BI34=4,I46+I47+I49+I50+I51,0)</f>
        <v>0</v>
      </c>
    </row>
    <row r="55" spans="1:28" ht="43.2" x14ac:dyDescent="0.3">
      <c r="A55" s="25" t="str">
        <f>Source!E35</f>
        <v>4</v>
      </c>
      <c r="B55" s="26" t="str">
        <f>Source!F35</f>
        <v>6.68-51-5</v>
      </c>
      <c r="C55" s="26" t="s">
        <v>183</v>
      </c>
      <c r="D55" s="28" t="str">
        <f>Source!H35</f>
        <v>100 м3 конструкций</v>
      </c>
      <c r="E55" s="27">
        <f>Source!I35</f>
        <v>0.08</v>
      </c>
      <c r="F55" s="30"/>
      <c r="G55" s="29"/>
      <c r="H55" s="27"/>
      <c r="I55" s="31"/>
      <c r="J55" s="27"/>
      <c r="K55" s="31"/>
      <c r="Q55">
        <f>ROUND((Source!DN35/100)*ROUND((ROUND((Source!AF35*Source!AV35*Source!I35),2)),2), 2)</f>
        <v>39.979999999999997</v>
      </c>
      <c r="R55">
        <f>Source!X35</f>
        <v>864.61</v>
      </c>
      <c r="S55">
        <f>ROUND((Source!DO35/100)*ROUND((ROUND((Source!AF35*Source!AV35*Source!I35),2)),2), 2)</f>
        <v>27.49</v>
      </c>
      <c r="T55">
        <f>Source!Y35</f>
        <v>521.30999999999995</v>
      </c>
      <c r="U55">
        <f>ROUND((175/100)*ROUND((ROUND((Source!AE35*Source!AV35*Source!I35),2)),2), 2)</f>
        <v>36.61</v>
      </c>
      <c r="V55">
        <f>ROUND((157/100)*ROUND(ROUND((ROUND((Source!AE35*Source!AV35*Source!I35),2)*Source!BS35),2), 2), 2)</f>
        <v>835.55</v>
      </c>
    </row>
    <row r="56" spans="1:28" ht="14.4" x14ac:dyDescent="0.3">
      <c r="A56" s="25"/>
      <c r="B56" s="26"/>
      <c r="C56" s="26" t="s">
        <v>66</v>
      </c>
      <c r="D56" s="28"/>
      <c r="E56" s="27"/>
      <c r="F56" s="30">
        <f>Source!AO35</f>
        <v>624.69000000000005</v>
      </c>
      <c r="G56" s="29" t="str">
        <f>Source!DG35</f>
        <v/>
      </c>
      <c r="H56" s="27">
        <f>Source!AV35</f>
        <v>1</v>
      </c>
      <c r="I56" s="31">
        <f>ROUND((ROUND((Source!AF35*Source!AV35*Source!I35),2)),2)</f>
        <v>49.98</v>
      </c>
      <c r="J56" s="27">
        <f>IF(Source!BA35&lt;&gt; 0, Source!BA35, 1)</f>
        <v>25.44</v>
      </c>
      <c r="K56" s="31">
        <f>Source!S35</f>
        <v>1271.49</v>
      </c>
      <c r="W56">
        <f>I56</f>
        <v>49.98</v>
      </c>
    </row>
    <row r="57" spans="1:28" ht="14.4" x14ac:dyDescent="0.3">
      <c r="A57" s="25"/>
      <c r="B57" s="26"/>
      <c r="C57" s="26" t="s">
        <v>67</v>
      </c>
      <c r="D57" s="28"/>
      <c r="E57" s="27"/>
      <c r="F57" s="30">
        <f>Source!AM35</f>
        <v>1770.51</v>
      </c>
      <c r="G57" s="29" t="str">
        <f>Source!DE35</f>
        <v/>
      </c>
      <c r="H57" s="27">
        <f>Source!AV35</f>
        <v>1</v>
      </c>
      <c r="I57" s="31">
        <f>(ROUND((ROUND(((Source!ET35)*Source!AV35*Source!I35),2)),2)+ROUND((ROUND(((Source!AE35-(Source!EU35))*Source!AV35*Source!I35),2)),2))</f>
        <v>141.63999999999999</v>
      </c>
      <c r="J57" s="27">
        <f>IF(Source!BB35&lt;&gt; 0, Source!BB35, 1)</f>
        <v>9.89</v>
      </c>
      <c r="K57" s="31">
        <f>Source!Q35</f>
        <v>1400.82</v>
      </c>
    </row>
    <row r="58" spans="1:28" ht="14.4" x14ac:dyDescent="0.3">
      <c r="A58" s="25"/>
      <c r="B58" s="26"/>
      <c r="C58" s="26" t="s">
        <v>68</v>
      </c>
      <c r="D58" s="28"/>
      <c r="E58" s="27"/>
      <c r="F58" s="30">
        <f>Source!AN35</f>
        <v>261.54000000000002</v>
      </c>
      <c r="G58" s="29" t="str">
        <f>Source!DF35</f>
        <v/>
      </c>
      <c r="H58" s="27">
        <f>Source!AV35</f>
        <v>1</v>
      </c>
      <c r="I58" s="32">
        <f>ROUND((ROUND((Source!AE35*Source!AV35*Source!I35),2)),2)</f>
        <v>20.92</v>
      </c>
      <c r="J58" s="27">
        <f>IF(Source!BS35&lt;&gt; 0, Source!BS35, 1)</f>
        <v>25.44</v>
      </c>
      <c r="K58" s="32">
        <f>Source!R35</f>
        <v>532.20000000000005</v>
      </c>
      <c r="W58">
        <f>I58</f>
        <v>20.92</v>
      </c>
    </row>
    <row r="59" spans="1:28" ht="14.4" x14ac:dyDescent="0.3">
      <c r="A59" s="25"/>
      <c r="B59" s="26"/>
      <c r="C59" s="26" t="s">
        <v>69</v>
      </c>
      <c r="D59" s="28" t="s">
        <v>70</v>
      </c>
      <c r="E59" s="27">
        <f>Source!DN35</f>
        <v>80</v>
      </c>
      <c r="F59" s="30"/>
      <c r="G59" s="29"/>
      <c r="H59" s="27"/>
      <c r="I59" s="31">
        <f>SUM(Q55:Q58)</f>
        <v>39.979999999999997</v>
      </c>
      <c r="J59" s="27">
        <f>Source!BZ35</f>
        <v>68</v>
      </c>
      <c r="K59" s="31">
        <f>SUM(R55:R58)</f>
        <v>864.61</v>
      </c>
    </row>
    <row r="60" spans="1:28" ht="14.4" x14ac:dyDescent="0.3">
      <c r="A60" s="25"/>
      <c r="B60" s="26"/>
      <c r="C60" s="26" t="s">
        <v>71</v>
      </c>
      <c r="D60" s="28" t="s">
        <v>70</v>
      </c>
      <c r="E60" s="27">
        <f>Source!DO35</f>
        <v>55</v>
      </c>
      <c r="F60" s="30"/>
      <c r="G60" s="29"/>
      <c r="H60" s="27"/>
      <c r="I60" s="31">
        <f>SUM(S55:S59)</f>
        <v>27.49</v>
      </c>
      <c r="J60" s="27">
        <f>Source!CA35</f>
        <v>41</v>
      </c>
      <c r="K60" s="31">
        <f>SUM(T55:T59)</f>
        <v>521.30999999999995</v>
      </c>
    </row>
    <row r="61" spans="1:28" ht="14.4" x14ac:dyDescent="0.3">
      <c r="A61" s="25"/>
      <c r="B61" s="26"/>
      <c r="C61" s="26" t="s">
        <v>72</v>
      </c>
      <c r="D61" s="28" t="s">
        <v>70</v>
      </c>
      <c r="E61" s="27">
        <f>175</f>
        <v>175</v>
      </c>
      <c r="F61" s="30"/>
      <c r="G61" s="29"/>
      <c r="H61" s="27"/>
      <c r="I61" s="31">
        <f>SUM(U55:U60)</f>
        <v>36.61</v>
      </c>
      <c r="J61" s="27">
        <f>157</f>
        <v>157</v>
      </c>
      <c r="K61" s="31">
        <f>SUM(V55:V60)</f>
        <v>835.55</v>
      </c>
    </row>
    <row r="62" spans="1:28" ht="14.4" x14ac:dyDescent="0.3">
      <c r="A62" s="34"/>
      <c r="B62" s="35"/>
      <c r="C62" s="35" t="s">
        <v>73</v>
      </c>
      <c r="D62" s="36" t="s">
        <v>74</v>
      </c>
      <c r="E62" s="37">
        <f>Source!AQ35</f>
        <v>49.5</v>
      </c>
      <c r="F62" s="38"/>
      <c r="G62" s="39" t="str">
        <f>Source!DI35</f>
        <v/>
      </c>
      <c r="H62" s="37">
        <f>Source!AV35</f>
        <v>1</v>
      </c>
      <c r="I62" s="40">
        <f>Source!U35</f>
        <v>3.96</v>
      </c>
      <c r="J62" s="37"/>
      <c r="K62" s="40"/>
      <c r="AB62" s="33">
        <f>I62</f>
        <v>3.96</v>
      </c>
    </row>
    <row r="63" spans="1:28" ht="13.8" x14ac:dyDescent="0.25">
      <c r="A63" s="41"/>
      <c r="B63" s="41"/>
      <c r="C63" s="42" t="s">
        <v>75</v>
      </c>
      <c r="D63" s="41"/>
      <c r="E63" s="41"/>
      <c r="F63" s="41"/>
      <c r="G63" s="41"/>
      <c r="H63" s="55">
        <f>I56+I57+I59+I60+I61</f>
        <v>295.7</v>
      </c>
      <c r="I63" s="55"/>
      <c r="J63" s="55">
        <f>K56+K57+K59+K60+K61</f>
        <v>4893.78</v>
      </c>
      <c r="K63" s="55"/>
      <c r="O63" s="33">
        <f>I56+I57+I59+I60+I61</f>
        <v>295.7</v>
      </c>
      <c r="P63" s="33">
        <f>K56+K57+K59+K60+K61</f>
        <v>4893.78</v>
      </c>
      <c r="X63">
        <f>IF(Source!BI35&lt;=1,I56+I57+I59+I60+I61-0, 0)</f>
        <v>295.7</v>
      </c>
      <c r="Y63">
        <f>IF(Source!BI35=2,I56+I57+I59+I60+I61-0, 0)</f>
        <v>0</v>
      </c>
      <c r="Z63">
        <f>IF(Source!BI35=3,I56+I57+I59+I60+I61-0, 0)</f>
        <v>0</v>
      </c>
      <c r="AA63">
        <f>IF(Source!BI35=4,I56+I57+I59+I60+I61,0)</f>
        <v>0</v>
      </c>
    </row>
    <row r="65" spans="1:28" ht="43.2" x14ac:dyDescent="0.3">
      <c r="A65" s="25" t="str">
        <f>Source!E36</f>
        <v>5</v>
      </c>
      <c r="B65" s="26" t="str">
        <f>Source!F36</f>
        <v>6.68-51-2</v>
      </c>
      <c r="C65" s="26" t="s">
        <v>187</v>
      </c>
      <c r="D65" s="28" t="str">
        <f>Source!H36</f>
        <v>100 м3 конструкций</v>
      </c>
      <c r="E65" s="27">
        <f>Source!I36</f>
        <v>0.08</v>
      </c>
      <c r="F65" s="30"/>
      <c r="G65" s="29"/>
      <c r="H65" s="27"/>
      <c r="I65" s="31"/>
      <c r="J65" s="27"/>
      <c r="K65" s="31"/>
      <c r="Q65">
        <f>ROUND((Source!DN36/100)*ROUND((ROUND((Source!AF36*Source!AV36*Source!I36),2)),2), 2)</f>
        <v>7.06</v>
      </c>
      <c r="R65">
        <f>Source!X36</f>
        <v>152.76</v>
      </c>
      <c r="S65">
        <f>ROUND((Source!DO36/100)*ROUND((ROUND((Source!AF36*Source!AV36*Source!I36),2)),2), 2)</f>
        <v>4.8600000000000003</v>
      </c>
      <c r="T65">
        <f>Source!Y36</f>
        <v>92.1</v>
      </c>
      <c r="U65">
        <f>ROUND((175/100)*ROUND((ROUND((Source!AE36*Source!AV36*Source!I36),2)),2), 2)</f>
        <v>11.43</v>
      </c>
      <c r="V65">
        <f>ROUND((157/100)*ROUND(ROUND((ROUND((Source!AE36*Source!AV36*Source!I36),2)*Source!BS36),2), 2), 2)</f>
        <v>260.81</v>
      </c>
    </row>
    <row r="66" spans="1:28" ht="14.4" x14ac:dyDescent="0.3">
      <c r="A66" s="25"/>
      <c r="B66" s="26"/>
      <c r="C66" s="26" t="s">
        <v>66</v>
      </c>
      <c r="D66" s="28"/>
      <c r="E66" s="27"/>
      <c r="F66" s="30">
        <f>Source!AO36</f>
        <v>110.33</v>
      </c>
      <c r="G66" s="29" t="str">
        <f>Source!DG36</f>
        <v/>
      </c>
      <c r="H66" s="27">
        <f>Source!AV36</f>
        <v>1</v>
      </c>
      <c r="I66" s="31">
        <f>ROUND((ROUND((Source!AF36*Source!AV36*Source!I36),2)),2)</f>
        <v>8.83</v>
      </c>
      <c r="J66" s="27">
        <f>IF(Source!BA36&lt;&gt; 0, Source!BA36, 1)</f>
        <v>25.44</v>
      </c>
      <c r="K66" s="31">
        <f>Source!S36</f>
        <v>224.64</v>
      </c>
      <c r="W66">
        <f>I66</f>
        <v>8.83</v>
      </c>
    </row>
    <row r="67" spans="1:28" ht="14.4" x14ac:dyDescent="0.3">
      <c r="A67" s="25"/>
      <c r="B67" s="26"/>
      <c r="C67" s="26" t="s">
        <v>67</v>
      </c>
      <c r="D67" s="28"/>
      <c r="E67" s="27"/>
      <c r="F67" s="30">
        <f>Source!AM36</f>
        <v>402.43</v>
      </c>
      <c r="G67" s="29" t="str">
        <f>Source!DE36</f>
        <v/>
      </c>
      <c r="H67" s="27">
        <f>Source!AV36</f>
        <v>1</v>
      </c>
      <c r="I67" s="31">
        <f>(ROUND((ROUND(((Source!ET36)*Source!AV36*Source!I36),2)),2)+ROUND((ROUND(((Source!AE36-(Source!EU36))*Source!AV36*Source!I36),2)),2))</f>
        <v>32.19</v>
      </c>
      <c r="J67" s="27">
        <f>IF(Source!BB36&lt;&gt; 0, Source!BB36, 1)</f>
        <v>11.39</v>
      </c>
      <c r="K67" s="31">
        <f>Source!Q36</f>
        <v>366.64</v>
      </c>
    </row>
    <row r="68" spans="1:28" ht="14.4" x14ac:dyDescent="0.3">
      <c r="A68" s="25"/>
      <c r="B68" s="26"/>
      <c r="C68" s="26" t="s">
        <v>68</v>
      </c>
      <c r="D68" s="28"/>
      <c r="E68" s="27"/>
      <c r="F68" s="30">
        <f>Source!AN36</f>
        <v>81.58</v>
      </c>
      <c r="G68" s="29" t="str">
        <f>Source!DF36</f>
        <v/>
      </c>
      <c r="H68" s="27">
        <f>Source!AV36</f>
        <v>1</v>
      </c>
      <c r="I68" s="32">
        <f>ROUND((ROUND((Source!AE36*Source!AV36*Source!I36),2)),2)</f>
        <v>6.53</v>
      </c>
      <c r="J68" s="27">
        <f>IF(Source!BS36&lt;&gt; 0, Source!BS36, 1)</f>
        <v>25.44</v>
      </c>
      <c r="K68" s="32">
        <f>Source!R36</f>
        <v>166.12</v>
      </c>
      <c r="W68">
        <f>I68</f>
        <v>6.53</v>
      </c>
    </row>
    <row r="69" spans="1:28" ht="14.4" x14ac:dyDescent="0.3">
      <c r="A69" s="25"/>
      <c r="B69" s="26"/>
      <c r="C69" s="26" t="s">
        <v>69</v>
      </c>
      <c r="D69" s="28" t="s">
        <v>70</v>
      </c>
      <c r="E69" s="27">
        <f>Source!DN36</f>
        <v>80</v>
      </c>
      <c r="F69" s="30"/>
      <c r="G69" s="29"/>
      <c r="H69" s="27"/>
      <c r="I69" s="31">
        <f>SUM(Q65:Q68)</f>
        <v>7.06</v>
      </c>
      <c r="J69" s="27">
        <f>Source!BZ36</f>
        <v>68</v>
      </c>
      <c r="K69" s="31">
        <f>SUM(R65:R68)</f>
        <v>152.76</v>
      </c>
    </row>
    <row r="70" spans="1:28" ht="14.4" x14ac:dyDescent="0.3">
      <c r="A70" s="25"/>
      <c r="B70" s="26"/>
      <c r="C70" s="26" t="s">
        <v>71</v>
      </c>
      <c r="D70" s="28" t="s">
        <v>70</v>
      </c>
      <c r="E70" s="27">
        <f>Source!DO36</f>
        <v>55</v>
      </c>
      <c r="F70" s="30"/>
      <c r="G70" s="29"/>
      <c r="H70" s="27"/>
      <c r="I70" s="31">
        <f>SUM(S65:S69)</f>
        <v>4.8600000000000003</v>
      </c>
      <c r="J70" s="27">
        <f>Source!CA36</f>
        <v>41</v>
      </c>
      <c r="K70" s="31">
        <f>SUM(T65:T69)</f>
        <v>92.1</v>
      </c>
    </row>
    <row r="71" spans="1:28" ht="14.4" x14ac:dyDescent="0.3">
      <c r="A71" s="25"/>
      <c r="B71" s="26"/>
      <c r="C71" s="26" t="s">
        <v>72</v>
      </c>
      <c r="D71" s="28" t="s">
        <v>70</v>
      </c>
      <c r="E71" s="27">
        <f>175</f>
        <v>175</v>
      </c>
      <c r="F71" s="30"/>
      <c r="G71" s="29"/>
      <c r="H71" s="27"/>
      <c r="I71" s="31">
        <f>SUM(U65:U70)</f>
        <v>11.43</v>
      </c>
      <c r="J71" s="27">
        <f>157</f>
        <v>157</v>
      </c>
      <c r="K71" s="31">
        <f>SUM(V65:V70)</f>
        <v>260.81</v>
      </c>
    </row>
    <row r="72" spans="1:28" ht="14.4" x14ac:dyDescent="0.3">
      <c r="A72" s="34"/>
      <c r="B72" s="35"/>
      <c r="C72" s="35" t="s">
        <v>73</v>
      </c>
      <c r="D72" s="36" t="s">
        <v>74</v>
      </c>
      <c r="E72" s="37">
        <f>Source!AQ36</f>
        <v>11.7</v>
      </c>
      <c r="F72" s="38"/>
      <c r="G72" s="39" t="str">
        <f>Source!DI36</f>
        <v/>
      </c>
      <c r="H72" s="37">
        <f>Source!AV36</f>
        <v>1</v>
      </c>
      <c r="I72" s="40">
        <f>Source!U36</f>
        <v>0.93599999999999994</v>
      </c>
      <c r="J72" s="37"/>
      <c r="K72" s="40"/>
      <c r="AB72" s="33">
        <f>I72</f>
        <v>0.93599999999999994</v>
      </c>
    </row>
    <row r="73" spans="1:28" ht="13.8" x14ac:dyDescent="0.25">
      <c r="A73" s="41"/>
      <c r="B73" s="41"/>
      <c r="C73" s="42" t="s">
        <v>75</v>
      </c>
      <c r="D73" s="41"/>
      <c r="E73" s="41"/>
      <c r="F73" s="41"/>
      <c r="G73" s="41"/>
      <c r="H73" s="55">
        <f>I66+I67+I69+I70+I71</f>
        <v>64.37</v>
      </c>
      <c r="I73" s="55"/>
      <c r="J73" s="55">
        <f>K66+K67+K69+K70+K71</f>
        <v>1096.95</v>
      </c>
      <c r="K73" s="55"/>
      <c r="O73" s="33">
        <f>I66+I67+I69+I70+I71</f>
        <v>64.37</v>
      </c>
      <c r="P73" s="33">
        <f>K66+K67+K69+K70+K71</f>
        <v>1096.95</v>
      </c>
      <c r="X73">
        <f>IF(Source!BI36&lt;=1,I66+I67+I69+I70+I71-0, 0)</f>
        <v>64.37</v>
      </c>
      <c r="Y73">
        <f>IF(Source!BI36=2,I66+I67+I69+I70+I71-0, 0)</f>
        <v>0</v>
      </c>
      <c r="Z73">
        <f>IF(Source!BI36=3,I66+I67+I69+I70+I71-0, 0)</f>
        <v>0</v>
      </c>
      <c r="AA73">
        <f>IF(Source!BI36=4,I66+I67+I69+I70+I71,0)</f>
        <v>0</v>
      </c>
    </row>
    <row r="75" spans="1:28" ht="41.4" x14ac:dyDescent="0.3">
      <c r="A75" s="25" t="str">
        <f>Source!E37</f>
        <v>6</v>
      </c>
      <c r="B75" s="26" t="str">
        <f>Source!F37</f>
        <v>6.68-13-1</v>
      </c>
      <c r="C75" s="26" t="s">
        <v>191</v>
      </c>
      <c r="D75" s="28" t="str">
        <f>Source!H37</f>
        <v>1 Т</v>
      </c>
      <c r="E75" s="27">
        <f>Source!I37</f>
        <v>38.880000000000003</v>
      </c>
      <c r="F75" s="30"/>
      <c r="G75" s="29"/>
      <c r="H75" s="27"/>
      <c r="I75" s="31"/>
      <c r="J75" s="27"/>
      <c r="K75" s="31"/>
      <c r="Q75">
        <f>ROUND((Source!DN37/100)*ROUND((ROUND((Source!AF37*Source!AV37*Source!I37),2)),2), 2)</f>
        <v>0</v>
      </c>
      <c r="R75">
        <f>Source!X37</f>
        <v>0</v>
      </c>
      <c r="S75">
        <f>ROUND((Source!DO37/100)*ROUND((ROUND((Source!AF37*Source!AV37*Source!I37),2)),2), 2)</f>
        <v>0</v>
      </c>
      <c r="T75">
        <f>Source!Y37</f>
        <v>0</v>
      </c>
      <c r="U75">
        <f>ROUND((175/100)*ROUND((ROUND((Source!AE37*Source!AV37*Source!I37),2)),2), 2)</f>
        <v>100.7</v>
      </c>
      <c r="V75">
        <f>ROUND((157/100)*ROUND(ROUND((ROUND((Source!AE37*Source!AV37*Source!I37),2)*Source!BS37),2), 2), 2)</f>
        <v>2298.1999999999998</v>
      </c>
    </row>
    <row r="76" spans="1:28" ht="14.4" x14ac:dyDescent="0.3">
      <c r="A76" s="25"/>
      <c r="B76" s="26"/>
      <c r="C76" s="26" t="s">
        <v>67</v>
      </c>
      <c r="D76" s="28"/>
      <c r="E76" s="27"/>
      <c r="F76" s="30">
        <f>Source!AM37</f>
        <v>8.86</v>
      </c>
      <c r="G76" s="29" t="str">
        <f>Source!DE37</f>
        <v/>
      </c>
      <c r="H76" s="27">
        <f>Source!AV37</f>
        <v>1</v>
      </c>
      <c r="I76" s="31">
        <f>(ROUND((ROUND(((Source!ET37)*Source!AV37*Source!I37),2)),2)+ROUND((ROUND(((Source!AE37-(Source!EU37))*Source!AV37*Source!I37),2)),2))</f>
        <v>344.48</v>
      </c>
      <c r="J76" s="27">
        <f>IF(Source!BB37&lt;&gt; 0, Source!BB37, 1)</f>
        <v>9.06</v>
      </c>
      <c r="K76" s="31">
        <f>Source!Q37</f>
        <v>3120.99</v>
      </c>
    </row>
    <row r="77" spans="1:28" ht="14.4" x14ac:dyDescent="0.3">
      <c r="A77" s="25"/>
      <c r="B77" s="26"/>
      <c r="C77" s="26" t="s">
        <v>68</v>
      </c>
      <c r="D77" s="28"/>
      <c r="E77" s="27"/>
      <c r="F77" s="30">
        <f>Source!AN37</f>
        <v>1.48</v>
      </c>
      <c r="G77" s="29" t="str">
        <f>Source!DF37</f>
        <v/>
      </c>
      <c r="H77" s="27">
        <f>Source!AV37</f>
        <v>1</v>
      </c>
      <c r="I77" s="32">
        <f>ROUND((ROUND((Source!AE37*Source!AV37*Source!I37),2)),2)</f>
        <v>57.54</v>
      </c>
      <c r="J77" s="27">
        <f>IF(Source!BS37&lt;&gt; 0, Source!BS37, 1)</f>
        <v>25.44</v>
      </c>
      <c r="K77" s="32">
        <f>Source!R37</f>
        <v>1463.82</v>
      </c>
      <c r="W77">
        <f>I77</f>
        <v>57.54</v>
      </c>
    </row>
    <row r="78" spans="1:28" ht="14.4" x14ac:dyDescent="0.3">
      <c r="A78" s="34"/>
      <c r="B78" s="35"/>
      <c r="C78" s="35" t="s">
        <v>72</v>
      </c>
      <c r="D78" s="36" t="s">
        <v>70</v>
      </c>
      <c r="E78" s="37">
        <f>175</f>
        <v>175</v>
      </c>
      <c r="F78" s="38"/>
      <c r="G78" s="39"/>
      <c r="H78" s="37"/>
      <c r="I78" s="40">
        <f>SUM(U75:U77)</f>
        <v>100.7</v>
      </c>
      <c r="J78" s="37">
        <f>157</f>
        <v>157</v>
      </c>
      <c r="K78" s="40">
        <f>SUM(V75:V77)</f>
        <v>2298.1999999999998</v>
      </c>
    </row>
    <row r="79" spans="1:28" ht="13.8" x14ac:dyDescent="0.25">
      <c r="A79" s="41"/>
      <c r="B79" s="41"/>
      <c r="C79" s="42" t="s">
        <v>75</v>
      </c>
      <c r="D79" s="41"/>
      <c r="E79" s="41"/>
      <c r="F79" s="41"/>
      <c r="G79" s="41"/>
      <c r="H79" s="55">
        <f>I76+I78</f>
        <v>445.18</v>
      </c>
      <c r="I79" s="55"/>
      <c r="J79" s="55">
        <f>K76+K78</f>
        <v>5419.19</v>
      </c>
      <c r="K79" s="55"/>
      <c r="O79" s="33">
        <f>I76+I78</f>
        <v>445.18</v>
      </c>
      <c r="P79" s="33">
        <f>K76+K78</f>
        <v>5419.19</v>
      </c>
      <c r="X79">
        <f>IF(Source!BI37&lt;=1,I76+I78-0, 0)</f>
        <v>445.18</v>
      </c>
      <c r="Y79">
        <f>IF(Source!BI37=2,I76+I78-0, 0)</f>
        <v>0</v>
      </c>
      <c r="Z79">
        <f>IF(Source!BI37=3,I76+I78-0, 0)</f>
        <v>0</v>
      </c>
      <c r="AA79">
        <f>IF(Source!BI37=4,I76+I78,0)</f>
        <v>0</v>
      </c>
    </row>
    <row r="81" spans="1:28" ht="41.4" x14ac:dyDescent="0.3">
      <c r="A81" s="25" t="str">
        <f>Source!E38</f>
        <v>7</v>
      </c>
      <c r="B81" s="26" t="str">
        <f>Source!F38</f>
        <v>6.69-19-1</v>
      </c>
      <c r="C81" s="26" t="s">
        <v>198</v>
      </c>
      <c r="D81" s="28" t="str">
        <f>Source!H38</f>
        <v>1 Т</v>
      </c>
      <c r="E81" s="27">
        <f>Source!I38</f>
        <v>4.32</v>
      </c>
      <c r="F81" s="30"/>
      <c r="G81" s="29"/>
      <c r="H81" s="27"/>
      <c r="I81" s="31"/>
      <c r="J81" s="27"/>
      <c r="K81" s="31"/>
      <c r="Q81">
        <f>ROUND((Source!DN38/100)*ROUND((ROUND((Source!AF38*Source!AV38*Source!I38),2)),2), 2)</f>
        <v>37.82</v>
      </c>
      <c r="R81">
        <f>Source!X38</f>
        <v>771.82</v>
      </c>
      <c r="S81">
        <f>ROUND((Source!DO38/100)*ROUND((ROUND((Source!AF38*Source!AV38*Source!I38),2)),2), 2)</f>
        <v>29.09</v>
      </c>
      <c r="T81">
        <f>Source!Y38</f>
        <v>433.49</v>
      </c>
      <c r="U81">
        <f>ROUND((175/100)*ROUND((ROUND((Source!AE38*Source!AV38*Source!I38),2)),2), 2)</f>
        <v>0</v>
      </c>
      <c r="V81">
        <f>ROUND((157/100)*ROUND(ROUND((ROUND((Source!AE38*Source!AV38*Source!I38),2)*Source!BS38),2), 2), 2)</f>
        <v>0</v>
      </c>
    </row>
    <row r="82" spans="1:28" ht="14.4" x14ac:dyDescent="0.3">
      <c r="A82" s="25"/>
      <c r="B82" s="26"/>
      <c r="C82" s="26" t="s">
        <v>66</v>
      </c>
      <c r="D82" s="28"/>
      <c r="E82" s="27"/>
      <c r="F82" s="30">
        <f>Source!AO38</f>
        <v>9.6199999999999992</v>
      </c>
      <c r="G82" s="29" t="str">
        <f>Source!DG38</f>
        <v/>
      </c>
      <c r="H82" s="27">
        <f>Source!AV38</f>
        <v>1</v>
      </c>
      <c r="I82" s="31">
        <f>ROUND((ROUND((Source!AF38*Source!AV38*Source!I38),2)),2)</f>
        <v>41.56</v>
      </c>
      <c r="J82" s="27">
        <f>IF(Source!BA38&lt;&gt; 0, Source!BA38, 1)</f>
        <v>25.44</v>
      </c>
      <c r="K82" s="31">
        <f>Source!S38</f>
        <v>1057.29</v>
      </c>
      <c r="W82">
        <f>I82</f>
        <v>41.56</v>
      </c>
    </row>
    <row r="83" spans="1:28" ht="14.4" x14ac:dyDescent="0.3">
      <c r="A83" s="25"/>
      <c r="B83" s="26"/>
      <c r="C83" s="26" t="s">
        <v>69</v>
      </c>
      <c r="D83" s="28" t="s">
        <v>70</v>
      </c>
      <c r="E83" s="27">
        <f>Source!DN38</f>
        <v>91</v>
      </c>
      <c r="F83" s="30"/>
      <c r="G83" s="29"/>
      <c r="H83" s="27"/>
      <c r="I83" s="31">
        <f>SUM(Q81:Q82)</f>
        <v>37.82</v>
      </c>
      <c r="J83" s="27">
        <f>Source!BZ38</f>
        <v>73</v>
      </c>
      <c r="K83" s="31">
        <f>SUM(R81:R82)</f>
        <v>771.82</v>
      </c>
    </row>
    <row r="84" spans="1:28" ht="14.4" x14ac:dyDescent="0.3">
      <c r="A84" s="25"/>
      <c r="B84" s="26"/>
      <c r="C84" s="26" t="s">
        <v>71</v>
      </c>
      <c r="D84" s="28" t="s">
        <v>70</v>
      </c>
      <c r="E84" s="27">
        <f>Source!DO38</f>
        <v>70</v>
      </c>
      <c r="F84" s="30"/>
      <c r="G84" s="29"/>
      <c r="H84" s="27"/>
      <c r="I84" s="31">
        <f>SUM(S81:S83)</f>
        <v>29.09</v>
      </c>
      <c r="J84" s="27">
        <f>Source!CA38</f>
        <v>41</v>
      </c>
      <c r="K84" s="31">
        <f>SUM(T81:T83)</f>
        <v>433.49</v>
      </c>
    </row>
    <row r="85" spans="1:28" ht="14.4" x14ac:dyDescent="0.3">
      <c r="A85" s="34"/>
      <c r="B85" s="35"/>
      <c r="C85" s="35" t="s">
        <v>73</v>
      </c>
      <c r="D85" s="36" t="s">
        <v>74</v>
      </c>
      <c r="E85" s="37">
        <f>Source!AQ38</f>
        <v>1.02</v>
      </c>
      <c r="F85" s="38"/>
      <c r="G85" s="39" t="str">
        <f>Source!DI38</f>
        <v/>
      </c>
      <c r="H85" s="37">
        <f>Source!AV38</f>
        <v>1</v>
      </c>
      <c r="I85" s="40">
        <f>Source!U38</f>
        <v>4.4064000000000005</v>
      </c>
      <c r="J85" s="37"/>
      <c r="K85" s="40"/>
      <c r="AB85" s="33">
        <f>I85</f>
        <v>4.4064000000000005</v>
      </c>
    </row>
    <row r="86" spans="1:28" ht="13.8" x14ac:dyDescent="0.25">
      <c r="A86" s="41"/>
      <c r="B86" s="41"/>
      <c r="C86" s="42" t="s">
        <v>75</v>
      </c>
      <c r="D86" s="41"/>
      <c r="E86" s="41"/>
      <c r="F86" s="41"/>
      <c r="G86" s="41"/>
      <c r="H86" s="55">
        <f>I82+I83+I84</f>
        <v>108.47</v>
      </c>
      <c r="I86" s="55"/>
      <c r="J86" s="55">
        <f>K82+K83+K84</f>
        <v>2262.6000000000004</v>
      </c>
      <c r="K86" s="55"/>
      <c r="O86" s="33">
        <f>I82+I83+I84</f>
        <v>108.47</v>
      </c>
      <c r="P86" s="33">
        <f>K82+K83+K84</f>
        <v>2262.6000000000004</v>
      </c>
      <c r="X86">
        <f>IF(Source!BI38&lt;=1,I82+I83+I84-0, 0)</f>
        <v>108.47</v>
      </c>
      <c r="Y86">
        <f>IF(Source!BI38=2,I82+I83+I84-0, 0)</f>
        <v>0</v>
      </c>
      <c r="Z86">
        <f>IF(Source!BI38=3,I82+I83+I84-0, 0)</f>
        <v>0</v>
      </c>
      <c r="AA86">
        <f>IF(Source!BI38=4,I82+I83+I84,0)</f>
        <v>0</v>
      </c>
    </row>
    <row r="88" spans="1:28" ht="41.4" x14ac:dyDescent="0.3">
      <c r="A88" s="25" t="str">
        <f>Source!E39</f>
        <v>8</v>
      </c>
      <c r="B88" s="26" t="str">
        <f>Source!F39</f>
        <v>15.2-50-11</v>
      </c>
      <c r="C88" s="26" t="s">
        <v>204</v>
      </c>
      <c r="D88" s="28" t="str">
        <f>Source!H39</f>
        <v>т</v>
      </c>
      <c r="E88" s="27">
        <f>Source!I39</f>
        <v>43.2</v>
      </c>
      <c r="F88" s="30"/>
      <c r="G88" s="29"/>
      <c r="H88" s="27"/>
      <c r="I88" s="31"/>
      <c r="J88" s="27"/>
      <c r="K88" s="31"/>
      <c r="Q88">
        <f>ROUND((Source!DN39/100)*ROUND((ROUND((Source!AF39*Source!AV39*Source!I39),2)),2), 2)</f>
        <v>0</v>
      </c>
      <c r="R88">
        <f>Source!X39</f>
        <v>0</v>
      </c>
      <c r="S88">
        <f>ROUND((Source!DO39/100)*ROUND((ROUND((Source!AF39*Source!AV39*Source!I39),2)),2), 2)</f>
        <v>0</v>
      </c>
      <c r="T88">
        <f>Source!Y39</f>
        <v>0</v>
      </c>
      <c r="U88">
        <f>ROUND((175/100)*ROUND((ROUND((Source!AE39*Source!AV39*Source!I39),2)),2), 2)</f>
        <v>0</v>
      </c>
      <c r="V88">
        <f>ROUND((157/100)*ROUND(ROUND((ROUND((Source!AE39*Source!AV39*Source!I39),2)*Source!BS39),2), 2), 2)</f>
        <v>0</v>
      </c>
    </row>
    <row r="89" spans="1:28" ht="14.4" x14ac:dyDescent="0.3">
      <c r="A89" s="34"/>
      <c r="B89" s="35"/>
      <c r="C89" s="35" t="s">
        <v>67</v>
      </c>
      <c r="D89" s="36"/>
      <c r="E89" s="37"/>
      <c r="F89" s="38">
        <f>Source!AM39</f>
        <v>54.93</v>
      </c>
      <c r="G89" s="39" t="str">
        <f>Source!DE39</f>
        <v/>
      </c>
      <c r="H89" s="37">
        <f>Source!AV39</f>
        <v>1</v>
      </c>
      <c r="I89" s="40">
        <f>(ROUND((ROUND(((Source!ET39)*Source!AV39*Source!I39),2)),2)+ROUND((ROUND(((Source!AE39-(Source!EU39))*Source!AV39*Source!I39),2)),2))</f>
        <v>2372.98</v>
      </c>
      <c r="J89" s="37">
        <f>IF(Source!BB39&lt;&gt; 0, Source!BB39, 1)</f>
        <v>10.47</v>
      </c>
      <c r="K89" s="40">
        <f>Source!Q39</f>
        <v>24845.1</v>
      </c>
    </row>
    <row r="90" spans="1:28" ht="13.8" x14ac:dyDescent="0.25">
      <c r="A90" s="41"/>
      <c r="B90" s="41"/>
      <c r="C90" s="42" t="s">
        <v>75</v>
      </c>
      <c r="D90" s="41"/>
      <c r="E90" s="41"/>
      <c r="F90" s="41"/>
      <c r="G90" s="41"/>
      <c r="H90" s="55">
        <f>I89</f>
        <v>2372.98</v>
      </c>
      <c r="I90" s="55"/>
      <c r="J90" s="55">
        <f>K89</f>
        <v>24845.1</v>
      </c>
      <c r="K90" s="55"/>
      <c r="O90" s="33">
        <f>I89</f>
        <v>2372.98</v>
      </c>
      <c r="P90" s="33">
        <f>K89</f>
        <v>24845.1</v>
      </c>
      <c r="X90">
        <f>IF(Source!BI39&lt;=1,I89-0, 0)</f>
        <v>0</v>
      </c>
      <c r="Y90">
        <f>IF(Source!BI39=2,I89-0, 0)</f>
        <v>0</v>
      </c>
      <c r="Z90">
        <f>IF(Source!BI39=3,I89-0, 0)</f>
        <v>0</v>
      </c>
      <c r="AA90">
        <f>IF(Source!BI39=4,I89,0)</f>
        <v>2372.98</v>
      </c>
    </row>
    <row r="92" spans="1:28" ht="41.4" x14ac:dyDescent="0.3">
      <c r="A92" s="25" t="str">
        <f>Source!E40</f>
        <v>9</v>
      </c>
      <c r="B92" s="26" t="str">
        <f>Source!F40</f>
        <v>15.1-1201-09</v>
      </c>
      <c r="C92" s="26" t="s">
        <v>212</v>
      </c>
      <c r="D92" s="28" t="str">
        <f>Source!H40</f>
        <v>1 Т</v>
      </c>
      <c r="E92" s="27">
        <f>Source!I40</f>
        <v>19.2</v>
      </c>
      <c r="F92" s="30"/>
      <c r="G92" s="29"/>
      <c r="H92" s="27"/>
      <c r="I92" s="31"/>
      <c r="J92" s="27"/>
      <c r="K92" s="31"/>
      <c r="Q92">
        <f>ROUND((Source!DN40/100)*ROUND((ROUND((Source!AF40*Source!AV40*Source!I40),2)),2), 2)</f>
        <v>0</v>
      </c>
      <c r="R92">
        <f>Source!X40</f>
        <v>0</v>
      </c>
      <c r="S92">
        <f>ROUND((Source!DO40/100)*ROUND((ROUND((Source!AF40*Source!AV40*Source!I40),2)),2), 2)</f>
        <v>0</v>
      </c>
      <c r="T92">
        <f>Source!Y40</f>
        <v>0</v>
      </c>
      <c r="U92">
        <f>ROUND((175/100)*ROUND((ROUND((Source!AE40*Source!AV40*Source!I40),2)),2), 2)</f>
        <v>0</v>
      </c>
      <c r="V92">
        <f>ROUND((157/100)*ROUND(ROUND((ROUND((Source!AE40*Source!AV40*Source!I40),2)*Source!BS40),2), 2), 2)</f>
        <v>0</v>
      </c>
    </row>
    <row r="93" spans="1:28" ht="14.4" x14ac:dyDescent="0.3">
      <c r="A93" s="34"/>
      <c r="B93" s="35"/>
      <c r="C93" s="35" t="s">
        <v>67</v>
      </c>
      <c r="D93" s="36"/>
      <c r="E93" s="37"/>
      <c r="F93" s="38">
        <f>Source!AM40</f>
        <v>38.770000000000003</v>
      </c>
      <c r="G93" s="39" t="str">
        <f>Source!DE40</f>
        <v/>
      </c>
      <c r="H93" s="37">
        <f>Source!AV40</f>
        <v>1</v>
      </c>
      <c r="I93" s="40">
        <f>(ROUND((ROUND(((Source!ET40)*Source!AV40*Source!I40),2)),2)+ROUND((ROUND(((Source!AE40-(Source!EU40))*Source!AV40*Source!I40),2)),2))</f>
        <v>744.38</v>
      </c>
      <c r="J93" s="37">
        <f>IF(Source!BB40&lt;&gt; 0, Source!BB40, 1)</f>
        <v>7.63</v>
      </c>
      <c r="K93" s="40">
        <f>Source!Q40</f>
        <v>5679.62</v>
      </c>
    </row>
    <row r="94" spans="1:28" ht="13.8" x14ac:dyDescent="0.25">
      <c r="A94" s="41"/>
      <c r="B94" s="41"/>
      <c r="C94" s="42" t="s">
        <v>75</v>
      </c>
      <c r="D94" s="41"/>
      <c r="E94" s="41"/>
      <c r="F94" s="41"/>
      <c r="G94" s="41"/>
      <c r="H94" s="55">
        <f>I93</f>
        <v>744.38</v>
      </c>
      <c r="I94" s="55"/>
      <c r="J94" s="55">
        <f>K93</f>
        <v>5679.62</v>
      </c>
      <c r="K94" s="55"/>
      <c r="O94" s="33">
        <f>I93</f>
        <v>744.38</v>
      </c>
      <c r="P94" s="33">
        <f>K93</f>
        <v>5679.62</v>
      </c>
      <c r="X94">
        <f>IF(Source!BI40&lt;=1,I93-0, 0)</f>
        <v>0</v>
      </c>
      <c r="Y94">
        <f>IF(Source!BI40=2,I93-0, 0)</f>
        <v>0</v>
      </c>
      <c r="Z94">
        <f>IF(Source!BI40=3,I93-0, 0)</f>
        <v>0</v>
      </c>
      <c r="AA94">
        <f>IF(Source!BI40=4,I93,0)</f>
        <v>744.38</v>
      </c>
    </row>
    <row r="96" spans="1:28" ht="69" x14ac:dyDescent="0.3">
      <c r="A96" s="25" t="str">
        <f>Source!E41</f>
        <v>10</v>
      </c>
      <c r="B96" s="26" t="str">
        <f>Source!F41</f>
        <v>15.1-1500-03</v>
      </c>
      <c r="C96" s="26" t="s">
        <v>216</v>
      </c>
      <c r="D96" s="28" t="str">
        <f>Source!H41</f>
        <v>1 Т</v>
      </c>
      <c r="E96" s="27">
        <f>Source!I41</f>
        <v>14.4</v>
      </c>
      <c r="F96" s="30"/>
      <c r="G96" s="29"/>
      <c r="H96" s="27"/>
      <c r="I96" s="31"/>
      <c r="J96" s="27"/>
      <c r="K96" s="31"/>
      <c r="Q96">
        <f>ROUND((Source!DN41/100)*ROUND((ROUND((Source!AF41*Source!AV41*Source!I41),2)),2), 2)</f>
        <v>0</v>
      </c>
      <c r="R96">
        <f>Source!X41</f>
        <v>0</v>
      </c>
      <c r="S96">
        <f>ROUND((Source!DO41/100)*ROUND((ROUND((Source!AF41*Source!AV41*Source!I41),2)),2), 2)</f>
        <v>0</v>
      </c>
      <c r="T96">
        <f>Source!Y41</f>
        <v>0</v>
      </c>
      <c r="U96">
        <f>ROUND((175/100)*ROUND((ROUND((Source!AE41*Source!AV41*Source!I41),2)),2), 2)</f>
        <v>0</v>
      </c>
      <c r="V96">
        <f>ROUND((157/100)*ROUND(ROUND((ROUND((Source!AE41*Source!AV41*Source!I41),2)*Source!BS41),2), 2), 2)</f>
        <v>0</v>
      </c>
    </row>
    <row r="97" spans="1:27" ht="14.4" x14ac:dyDescent="0.3">
      <c r="A97" s="34"/>
      <c r="B97" s="35"/>
      <c r="C97" s="35" t="s">
        <v>67</v>
      </c>
      <c r="D97" s="36"/>
      <c r="E97" s="37"/>
      <c r="F97" s="38">
        <f>Source!AM41</f>
        <v>54.61</v>
      </c>
      <c r="G97" s="39" t="str">
        <f>Source!DE41</f>
        <v/>
      </c>
      <c r="H97" s="37">
        <f>Source!AV41</f>
        <v>1</v>
      </c>
      <c r="I97" s="40">
        <f>(ROUND((ROUND(((Source!ET41)*Source!AV41*Source!I41),2)),2)+ROUND((ROUND(((Source!AE41-(Source!EU41))*Source!AV41*Source!I41),2)),2))</f>
        <v>786.38</v>
      </c>
      <c r="J97" s="37">
        <f>IF(Source!BB41&lt;&gt; 0, Source!BB41, 1)</f>
        <v>7.63</v>
      </c>
      <c r="K97" s="40">
        <f>Source!Q41</f>
        <v>6000.08</v>
      </c>
    </row>
    <row r="98" spans="1:27" ht="13.8" x14ac:dyDescent="0.25">
      <c r="A98" s="41"/>
      <c r="B98" s="41"/>
      <c r="C98" s="42" t="s">
        <v>75</v>
      </c>
      <c r="D98" s="41"/>
      <c r="E98" s="41"/>
      <c r="F98" s="41"/>
      <c r="G98" s="41"/>
      <c r="H98" s="55">
        <f>I97</f>
        <v>786.38</v>
      </c>
      <c r="I98" s="55"/>
      <c r="J98" s="55">
        <f>K97</f>
        <v>6000.08</v>
      </c>
      <c r="K98" s="55"/>
      <c r="O98" s="33">
        <f>I97</f>
        <v>786.38</v>
      </c>
      <c r="P98" s="33">
        <f>K97</f>
        <v>6000.08</v>
      </c>
      <c r="X98">
        <f>IF(Source!BI41&lt;=1,I97-0, 0)</f>
        <v>0</v>
      </c>
      <c r="Y98">
        <f>IF(Source!BI41=2,I97-0, 0)</f>
        <v>0</v>
      </c>
      <c r="Z98">
        <f>IF(Source!BI41=3,I97-0, 0)</f>
        <v>0</v>
      </c>
      <c r="AA98">
        <f>IF(Source!BI41=4,I97,0)</f>
        <v>786.38</v>
      </c>
    </row>
    <row r="100" spans="1:27" ht="27.6" x14ac:dyDescent="0.3">
      <c r="A100" s="25" t="str">
        <f>Source!E42</f>
        <v>11</v>
      </c>
      <c r="B100" s="26" t="str">
        <f>Source!F42</f>
        <v>15.1-1300-02</v>
      </c>
      <c r="C100" s="26" t="s">
        <v>220</v>
      </c>
      <c r="D100" s="28" t="str">
        <f>Source!H42</f>
        <v>1 Т</v>
      </c>
      <c r="E100" s="27">
        <f>Source!I42</f>
        <v>9.6</v>
      </c>
      <c r="F100" s="30"/>
      <c r="G100" s="29"/>
      <c r="H100" s="27"/>
      <c r="I100" s="31"/>
      <c r="J100" s="27"/>
      <c r="K100" s="31"/>
      <c r="Q100">
        <f>ROUND((Source!DN42/100)*ROUND((ROUND((Source!AF42*Source!AV42*Source!I42),2)),2), 2)</f>
        <v>0</v>
      </c>
      <c r="R100">
        <f>Source!X42</f>
        <v>0</v>
      </c>
      <c r="S100">
        <f>ROUND((Source!DO42/100)*ROUND((ROUND((Source!AF42*Source!AV42*Source!I42),2)),2), 2)</f>
        <v>0</v>
      </c>
      <c r="T100">
        <f>Source!Y42</f>
        <v>0</v>
      </c>
      <c r="U100">
        <f>ROUND((175/100)*ROUND((ROUND((Source!AE42*Source!AV42*Source!I42),2)),2), 2)</f>
        <v>0</v>
      </c>
      <c r="V100">
        <f>ROUND((157/100)*ROUND(ROUND((ROUND((Source!AE42*Source!AV42*Source!I42),2)*Source!BS42),2), 2), 2)</f>
        <v>0</v>
      </c>
    </row>
    <row r="101" spans="1:27" ht="14.4" x14ac:dyDescent="0.3">
      <c r="A101" s="34"/>
      <c r="B101" s="35"/>
      <c r="C101" s="35" t="s">
        <v>67</v>
      </c>
      <c r="D101" s="36"/>
      <c r="E101" s="37"/>
      <c r="F101" s="38">
        <f>Source!AM42</f>
        <v>36.590000000000003</v>
      </c>
      <c r="G101" s="39" t="str">
        <f>Source!DE42</f>
        <v/>
      </c>
      <c r="H101" s="37">
        <f>Source!AV42</f>
        <v>1</v>
      </c>
      <c r="I101" s="40">
        <f>(ROUND((ROUND(((Source!ET42)*Source!AV42*Source!I42),2)),2)+ROUND((ROUND(((Source!AE42-(Source!EU42))*Source!AV42*Source!I42),2)),2))</f>
        <v>351.26</v>
      </c>
      <c r="J101" s="37">
        <f>IF(Source!BB42&lt;&gt; 0, Source!BB42, 1)</f>
        <v>7.63</v>
      </c>
      <c r="K101" s="40">
        <f>Source!Q42</f>
        <v>2680.11</v>
      </c>
    </row>
    <row r="102" spans="1:27" ht="13.8" x14ac:dyDescent="0.25">
      <c r="A102" s="41"/>
      <c r="B102" s="41"/>
      <c r="C102" s="42" t="s">
        <v>75</v>
      </c>
      <c r="D102" s="41"/>
      <c r="E102" s="41"/>
      <c r="F102" s="41"/>
      <c r="G102" s="41"/>
      <c r="H102" s="55">
        <f>I101</f>
        <v>351.26</v>
      </c>
      <c r="I102" s="55"/>
      <c r="J102" s="55">
        <f>K101</f>
        <v>2680.11</v>
      </c>
      <c r="K102" s="55"/>
      <c r="O102" s="33">
        <f>I101</f>
        <v>351.26</v>
      </c>
      <c r="P102" s="33">
        <f>K101</f>
        <v>2680.11</v>
      </c>
      <c r="X102">
        <f>IF(Source!BI42&lt;=1,I101-0, 0)</f>
        <v>0</v>
      </c>
      <c r="Y102">
        <f>IF(Source!BI42=2,I101-0, 0)</f>
        <v>0</v>
      </c>
      <c r="Z102">
        <f>IF(Source!BI42=3,I101-0, 0)</f>
        <v>0</v>
      </c>
      <c r="AA102">
        <f>IF(Source!BI42=4,I101,0)</f>
        <v>351.26</v>
      </c>
    </row>
    <row r="105" spans="1:27" ht="13.8" x14ac:dyDescent="0.25">
      <c r="A105" s="54" t="str">
        <f>CONCATENATE("Итого по подразделу: ",IF(Source!G44&lt;&gt;"Новый подраздел", Source!G44, ""))</f>
        <v>Итого по подразделу: Подготовительные работы</v>
      </c>
      <c r="B105" s="54"/>
      <c r="C105" s="54"/>
      <c r="D105" s="54"/>
      <c r="E105" s="54"/>
      <c r="F105" s="54"/>
      <c r="G105" s="54"/>
      <c r="H105" s="52">
        <f>SUM(O23:O104)</f>
        <v>8826.9800000000014</v>
      </c>
      <c r="I105" s="53"/>
      <c r="J105" s="52">
        <f>SUM(P23:P104)</f>
        <v>90190.349999999991</v>
      </c>
      <c r="K105" s="53"/>
    </row>
    <row r="106" spans="1:27" hidden="1" x14ac:dyDescent="0.25">
      <c r="A106" t="s">
        <v>77</v>
      </c>
      <c r="I106">
        <f>SUM(AC23:AC105)</f>
        <v>0</v>
      </c>
      <c r="J106">
        <f>SUM(AD23:AD105)</f>
        <v>0</v>
      </c>
    </row>
    <row r="107" spans="1:27" hidden="1" x14ac:dyDescent="0.25">
      <c r="A107" t="s">
        <v>78</v>
      </c>
      <c r="I107">
        <f>SUM(AE23:AE106)</f>
        <v>0</v>
      </c>
      <c r="J107">
        <f>SUM(AF23:AF106)</f>
        <v>0</v>
      </c>
    </row>
    <row r="109" spans="1:27" ht="16.8" x14ac:dyDescent="0.3">
      <c r="A109" s="56" t="str">
        <f>CONCATENATE("Подраздел: ",IF(Source!G73&lt;&gt;"Новый подраздел", Source!G73, ""))</f>
        <v>Подраздел: Демонтажные работы</v>
      </c>
      <c r="B109" s="56"/>
      <c r="C109" s="56"/>
      <c r="D109" s="56"/>
      <c r="E109" s="56"/>
      <c r="F109" s="56"/>
      <c r="G109" s="56"/>
      <c r="H109" s="56"/>
      <c r="I109" s="56"/>
      <c r="J109" s="56"/>
      <c r="K109" s="56"/>
    </row>
    <row r="110" spans="1:27" ht="41.4" x14ac:dyDescent="0.3">
      <c r="A110" s="25" t="str">
        <f>Source!E77</f>
        <v>12</v>
      </c>
      <c r="B110" s="26" t="str">
        <f>Source!F77</f>
        <v>6.69-66-1</v>
      </c>
      <c r="C110" s="26" t="s">
        <v>277</v>
      </c>
      <c r="D110" s="28" t="str">
        <f>Source!H77</f>
        <v>1 м3</v>
      </c>
      <c r="E110" s="27">
        <f>Source!I77</f>
        <v>41</v>
      </c>
      <c r="F110" s="30"/>
      <c r="G110" s="29"/>
      <c r="H110" s="27"/>
      <c r="I110" s="31"/>
      <c r="J110" s="27"/>
      <c r="K110" s="31"/>
      <c r="Q110">
        <f>ROUND((Source!DN77/100)*ROUND((ROUND((Source!AF77*Source!AV77*Source!I77),2)),2), 2)</f>
        <v>254.86</v>
      </c>
      <c r="R110">
        <f>Source!X77</f>
        <v>5511.01</v>
      </c>
      <c r="S110">
        <f>ROUND((Source!DO77/100)*ROUND((ROUND((Source!AF77*Source!AV77*Source!I77),2)),2), 2)</f>
        <v>175.21</v>
      </c>
      <c r="T110">
        <f>Source!Y77</f>
        <v>3322.81</v>
      </c>
      <c r="U110">
        <f>ROUND((175/100)*ROUND((ROUND((Source!AE77*Source!AV77*Source!I77),2)),2), 2)</f>
        <v>2116.63</v>
      </c>
      <c r="V110">
        <f>ROUND((157/100)*ROUND(ROUND((ROUND((Source!AE77*Source!AV77*Source!I77),2)*Source!BS77),2), 2), 2)</f>
        <v>48308.4</v>
      </c>
    </row>
    <row r="111" spans="1:27" ht="14.4" x14ac:dyDescent="0.3">
      <c r="A111" s="25"/>
      <c r="B111" s="26"/>
      <c r="C111" s="26" t="s">
        <v>66</v>
      </c>
      <c r="D111" s="28"/>
      <c r="E111" s="27"/>
      <c r="F111" s="30">
        <f>Source!AO77</f>
        <v>7.77</v>
      </c>
      <c r="G111" s="29" t="str">
        <f>Source!DG77</f>
        <v/>
      </c>
      <c r="H111" s="27">
        <f>Source!AV77</f>
        <v>1</v>
      </c>
      <c r="I111" s="31">
        <f>ROUND((ROUND((Source!AF77*Source!AV77*Source!I77),2)),2)</f>
        <v>318.57</v>
      </c>
      <c r="J111" s="27">
        <f>IF(Source!BA77&lt;&gt; 0, Source!BA77, 1)</f>
        <v>25.44</v>
      </c>
      <c r="K111" s="31">
        <f>Source!S77</f>
        <v>8104.42</v>
      </c>
      <c r="W111">
        <f>I111</f>
        <v>318.57</v>
      </c>
    </row>
    <row r="112" spans="1:27" ht="14.4" x14ac:dyDescent="0.3">
      <c r="A112" s="25"/>
      <c r="B112" s="26"/>
      <c r="C112" s="26" t="s">
        <v>67</v>
      </c>
      <c r="D112" s="28"/>
      <c r="E112" s="27"/>
      <c r="F112" s="30">
        <f>Source!AM77</f>
        <v>230.04</v>
      </c>
      <c r="G112" s="29" t="str">
        <f>Source!DE77</f>
        <v/>
      </c>
      <c r="H112" s="27">
        <f>Source!AV77</f>
        <v>1</v>
      </c>
      <c r="I112" s="31">
        <f>(ROUND((ROUND(((Source!ET77)*Source!AV77*Source!I77),2)),2)+ROUND((ROUND(((Source!AE77-(Source!EU77))*Source!AV77*Source!I77),2)),2))</f>
        <v>9431.64</v>
      </c>
      <c r="J112" s="27">
        <f>IF(Source!BB77&lt;&gt; 0, Source!BB77, 1)</f>
        <v>10.99</v>
      </c>
      <c r="K112" s="31">
        <f>Source!Q77</f>
        <v>103653.72</v>
      </c>
    </row>
    <row r="113" spans="1:28" ht="14.4" x14ac:dyDescent="0.3">
      <c r="A113" s="25"/>
      <c r="B113" s="26"/>
      <c r="C113" s="26" t="s">
        <v>68</v>
      </c>
      <c r="D113" s="28"/>
      <c r="E113" s="27"/>
      <c r="F113" s="30">
        <f>Source!AN77</f>
        <v>29.5</v>
      </c>
      <c r="G113" s="29" t="str">
        <f>Source!DF77</f>
        <v/>
      </c>
      <c r="H113" s="27">
        <f>Source!AV77</f>
        <v>1</v>
      </c>
      <c r="I113" s="32">
        <f>ROUND((ROUND((Source!AE77*Source!AV77*Source!I77),2)),2)</f>
        <v>1209.5</v>
      </c>
      <c r="J113" s="27">
        <f>IF(Source!BS77&lt;&gt; 0, Source!BS77, 1)</f>
        <v>25.44</v>
      </c>
      <c r="K113" s="32">
        <f>Source!R77</f>
        <v>30769.68</v>
      </c>
      <c r="W113">
        <f>I113</f>
        <v>1209.5</v>
      </c>
    </row>
    <row r="114" spans="1:28" ht="14.4" x14ac:dyDescent="0.3">
      <c r="A114" s="25"/>
      <c r="B114" s="26"/>
      <c r="C114" s="26" t="s">
        <v>76</v>
      </c>
      <c r="D114" s="28"/>
      <c r="E114" s="27"/>
      <c r="F114" s="30">
        <f>Source!AL77</f>
        <v>2.52</v>
      </c>
      <c r="G114" s="29" t="str">
        <f>Source!DD77</f>
        <v/>
      </c>
      <c r="H114" s="27">
        <f>Source!AW77</f>
        <v>1</v>
      </c>
      <c r="I114" s="31">
        <f>ROUND((ROUND((Source!AC77*Source!AW77*Source!I77),2)),2)</f>
        <v>103.32</v>
      </c>
      <c r="J114" s="27">
        <f>IF(Source!BC77&lt;&gt; 0, Source!BC77, 1)</f>
        <v>8.5399999999999991</v>
      </c>
      <c r="K114" s="31">
        <f>Source!P77</f>
        <v>882.35</v>
      </c>
    </row>
    <row r="115" spans="1:28" ht="14.4" x14ac:dyDescent="0.3">
      <c r="A115" s="25"/>
      <c r="B115" s="26"/>
      <c r="C115" s="26" t="s">
        <v>69</v>
      </c>
      <c r="D115" s="28" t="s">
        <v>70</v>
      </c>
      <c r="E115" s="27">
        <f>Source!DN77</f>
        <v>80</v>
      </c>
      <c r="F115" s="30"/>
      <c r="G115" s="29"/>
      <c r="H115" s="27"/>
      <c r="I115" s="31">
        <f>SUM(Q110:Q114)</f>
        <v>254.86</v>
      </c>
      <c r="J115" s="27">
        <f>Source!BZ77</f>
        <v>68</v>
      </c>
      <c r="K115" s="31">
        <f>SUM(R110:R114)</f>
        <v>5511.01</v>
      </c>
    </row>
    <row r="116" spans="1:28" ht="14.4" x14ac:dyDescent="0.3">
      <c r="A116" s="25"/>
      <c r="B116" s="26"/>
      <c r="C116" s="26" t="s">
        <v>71</v>
      </c>
      <c r="D116" s="28" t="s">
        <v>70</v>
      </c>
      <c r="E116" s="27">
        <f>Source!DO77</f>
        <v>55</v>
      </c>
      <c r="F116" s="30"/>
      <c r="G116" s="29"/>
      <c r="H116" s="27"/>
      <c r="I116" s="31">
        <f>SUM(S110:S115)</f>
        <v>175.21</v>
      </c>
      <c r="J116" s="27">
        <f>Source!CA77</f>
        <v>41</v>
      </c>
      <c r="K116" s="31">
        <f>SUM(T110:T115)</f>
        <v>3322.81</v>
      </c>
    </row>
    <row r="117" spans="1:28" ht="14.4" x14ac:dyDescent="0.3">
      <c r="A117" s="25"/>
      <c r="B117" s="26"/>
      <c r="C117" s="26" t="s">
        <v>72</v>
      </c>
      <c r="D117" s="28" t="s">
        <v>70</v>
      </c>
      <c r="E117" s="27">
        <f>175</f>
        <v>175</v>
      </c>
      <c r="F117" s="30"/>
      <c r="G117" s="29"/>
      <c r="H117" s="27"/>
      <c r="I117" s="31">
        <f>SUM(U110:U116)</f>
        <v>2116.63</v>
      </c>
      <c r="J117" s="27">
        <f>157</f>
        <v>157</v>
      </c>
      <c r="K117" s="31">
        <f>SUM(V110:V116)</f>
        <v>48308.4</v>
      </c>
    </row>
    <row r="118" spans="1:28" ht="14.4" x14ac:dyDescent="0.3">
      <c r="A118" s="34"/>
      <c r="B118" s="35"/>
      <c r="C118" s="35" t="s">
        <v>73</v>
      </c>
      <c r="D118" s="36" t="s">
        <v>74</v>
      </c>
      <c r="E118" s="37">
        <f>Source!AQ77</f>
        <v>0.71</v>
      </c>
      <c r="F118" s="38"/>
      <c r="G118" s="39" t="str">
        <f>Source!DI77</f>
        <v/>
      </c>
      <c r="H118" s="37">
        <f>Source!AV77</f>
        <v>1</v>
      </c>
      <c r="I118" s="40">
        <f>Source!U77</f>
        <v>29.11</v>
      </c>
      <c r="J118" s="37"/>
      <c r="K118" s="40"/>
      <c r="AB118" s="33">
        <f>I118</f>
        <v>29.11</v>
      </c>
    </row>
    <row r="119" spans="1:28" ht="13.8" x14ac:dyDescent="0.25">
      <c r="A119" s="41"/>
      <c r="B119" s="41"/>
      <c r="C119" s="42" t="s">
        <v>75</v>
      </c>
      <c r="D119" s="41"/>
      <c r="E119" s="41"/>
      <c r="F119" s="41"/>
      <c r="G119" s="41"/>
      <c r="H119" s="55">
        <f>I111+I112+I114+I115+I116+I117</f>
        <v>12400.23</v>
      </c>
      <c r="I119" s="55"/>
      <c r="J119" s="55">
        <f>K111+K112+K114+K115+K116+K117</f>
        <v>169782.71</v>
      </c>
      <c r="K119" s="55"/>
      <c r="O119" s="33">
        <f>I111+I112+I114+I115+I116+I117</f>
        <v>12400.23</v>
      </c>
      <c r="P119" s="33">
        <f>K111+K112+K114+K115+K116+K117</f>
        <v>169782.71</v>
      </c>
      <c r="X119">
        <f>IF(Source!BI77&lt;=1,I111+I112+I114+I115+I116+I117-0, 0)</f>
        <v>12400.23</v>
      </c>
      <c r="Y119">
        <f>IF(Source!BI77=2,I111+I112+I114+I115+I116+I117-0, 0)</f>
        <v>0</v>
      </c>
      <c r="Z119">
        <f>IF(Source!BI77=3,I111+I112+I114+I115+I116+I117-0, 0)</f>
        <v>0</v>
      </c>
      <c r="AA119">
        <f>IF(Source!BI77=4,I111+I112+I114+I115+I116+I117,0)</f>
        <v>0</v>
      </c>
    </row>
    <row r="121" spans="1:28" ht="41.4" x14ac:dyDescent="0.3">
      <c r="A121" s="25" t="str">
        <f>Source!E78</f>
        <v>13</v>
      </c>
      <c r="B121" s="26" t="str">
        <f>Source!F78</f>
        <v>6.68-13-1</v>
      </c>
      <c r="C121" s="26" t="s">
        <v>1124</v>
      </c>
      <c r="D121" s="28" t="str">
        <f>Source!H78</f>
        <v>1 Т</v>
      </c>
      <c r="E121" s="27">
        <f>Source!I78</f>
        <v>92.25</v>
      </c>
      <c r="F121" s="30"/>
      <c r="G121" s="29"/>
      <c r="H121" s="27"/>
      <c r="I121" s="31"/>
      <c r="J121" s="27"/>
      <c r="K121" s="31"/>
      <c r="Q121">
        <f>ROUND((Source!DN78/100)*ROUND((ROUND((Source!AF78*Source!AV78*Source!I78),2)),2), 2)</f>
        <v>0</v>
      </c>
      <c r="R121">
        <f>Source!X78</f>
        <v>0</v>
      </c>
      <c r="S121">
        <f>ROUND((Source!DO78/100)*ROUND((ROUND((Source!AF78*Source!AV78*Source!I78),2)),2), 2)</f>
        <v>0</v>
      </c>
      <c r="T121">
        <f>Source!Y78</f>
        <v>0</v>
      </c>
      <c r="U121">
        <f>ROUND((175/100)*ROUND((ROUND((Source!AE78*Source!AV78*Source!I78),2)),2), 2)</f>
        <v>238.93</v>
      </c>
      <c r="V121">
        <f>ROUND((157/100)*ROUND(ROUND((ROUND((Source!AE78*Source!AV78*Source!I78),2)*Source!BS78),2), 2), 2)</f>
        <v>5453.11</v>
      </c>
    </row>
    <row r="122" spans="1:28" ht="14.4" x14ac:dyDescent="0.3">
      <c r="A122" s="25"/>
      <c r="B122" s="26"/>
      <c r="C122" s="26" t="s">
        <v>67</v>
      </c>
      <c r="D122" s="28"/>
      <c r="E122" s="27"/>
      <c r="F122" s="30">
        <f>Source!AM78</f>
        <v>8.86</v>
      </c>
      <c r="G122" s="29" t="str">
        <f>Source!DE78</f>
        <v/>
      </c>
      <c r="H122" s="27">
        <f>Source!AV78</f>
        <v>1</v>
      </c>
      <c r="I122" s="31">
        <f>(ROUND((ROUND(((Source!ET78)*Source!AV78*Source!I78),2)),2)+ROUND((ROUND(((Source!AE78-(Source!EU78))*Source!AV78*Source!I78),2)),2))</f>
        <v>817.34</v>
      </c>
      <c r="J122" s="27">
        <f>IF(Source!BB78&lt;&gt; 0, Source!BB78, 1)</f>
        <v>9.06</v>
      </c>
      <c r="K122" s="31">
        <f>Source!Q78</f>
        <v>7405.1</v>
      </c>
    </row>
    <row r="123" spans="1:28" ht="14.4" x14ac:dyDescent="0.3">
      <c r="A123" s="25"/>
      <c r="B123" s="26"/>
      <c r="C123" s="26" t="s">
        <v>68</v>
      </c>
      <c r="D123" s="28"/>
      <c r="E123" s="27"/>
      <c r="F123" s="30">
        <f>Source!AN78</f>
        <v>1.48</v>
      </c>
      <c r="G123" s="29" t="str">
        <f>Source!DF78</f>
        <v/>
      </c>
      <c r="H123" s="27">
        <f>Source!AV78</f>
        <v>1</v>
      </c>
      <c r="I123" s="32">
        <f>ROUND((ROUND((Source!AE78*Source!AV78*Source!I78),2)),2)</f>
        <v>136.53</v>
      </c>
      <c r="J123" s="27">
        <f>IF(Source!BS78&lt;&gt; 0, Source!BS78, 1)</f>
        <v>25.44</v>
      </c>
      <c r="K123" s="32">
        <f>Source!R78</f>
        <v>3473.32</v>
      </c>
      <c r="W123">
        <f>I123</f>
        <v>136.53</v>
      </c>
    </row>
    <row r="124" spans="1:28" ht="14.4" x14ac:dyDescent="0.3">
      <c r="A124" s="34"/>
      <c r="B124" s="35"/>
      <c r="C124" s="35" t="s">
        <v>72</v>
      </c>
      <c r="D124" s="36" t="s">
        <v>70</v>
      </c>
      <c r="E124" s="37">
        <f>175</f>
        <v>175</v>
      </c>
      <c r="F124" s="38"/>
      <c r="G124" s="39"/>
      <c r="H124" s="37"/>
      <c r="I124" s="40">
        <f>SUM(U121:U123)</f>
        <v>238.93</v>
      </c>
      <c r="J124" s="37">
        <f>157</f>
        <v>157</v>
      </c>
      <c r="K124" s="40">
        <f>SUM(V121:V123)</f>
        <v>5453.11</v>
      </c>
    </row>
    <row r="125" spans="1:28" ht="13.8" x14ac:dyDescent="0.25">
      <c r="A125" s="41"/>
      <c r="B125" s="41"/>
      <c r="C125" s="42" t="s">
        <v>75</v>
      </c>
      <c r="D125" s="41"/>
      <c r="E125" s="41"/>
      <c r="F125" s="41"/>
      <c r="G125" s="41"/>
      <c r="H125" s="55">
        <f>I122+I124</f>
        <v>1056.27</v>
      </c>
      <c r="I125" s="55"/>
      <c r="J125" s="55">
        <f>K122+K124</f>
        <v>12858.21</v>
      </c>
      <c r="K125" s="55"/>
      <c r="O125" s="33">
        <f>I122+I124</f>
        <v>1056.27</v>
      </c>
      <c r="P125" s="33">
        <f>K122+K124</f>
        <v>12858.21</v>
      </c>
      <c r="X125">
        <f>IF(Source!BI78&lt;=1,I122+I124-0, 0)</f>
        <v>1056.27</v>
      </c>
      <c r="Y125">
        <f>IF(Source!BI78=2,I122+I124-0, 0)</f>
        <v>0</v>
      </c>
      <c r="Z125">
        <f>IF(Source!BI78=3,I122+I124-0, 0)</f>
        <v>0</v>
      </c>
      <c r="AA125">
        <f>IF(Source!BI78=4,I122+I124,0)</f>
        <v>0</v>
      </c>
    </row>
    <row r="127" spans="1:28" ht="41.4" x14ac:dyDescent="0.3">
      <c r="A127" s="25" t="str">
        <f>Source!E79</f>
        <v>14</v>
      </c>
      <c r="B127" s="26" t="str">
        <f>Source!F79</f>
        <v>6.69-19-1</v>
      </c>
      <c r="C127" s="26" t="s">
        <v>198</v>
      </c>
      <c r="D127" s="28" t="str">
        <f>Source!H79</f>
        <v>1 Т</v>
      </c>
      <c r="E127" s="27">
        <f>Source!I79</f>
        <v>10.25</v>
      </c>
      <c r="F127" s="30"/>
      <c r="G127" s="29"/>
      <c r="H127" s="27"/>
      <c r="I127" s="31"/>
      <c r="J127" s="27"/>
      <c r="K127" s="31"/>
      <c r="Q127">
        <f>ROUND((Source!DN79/100)*ROUND((ROUND((Source!AF79*Source!AV79*Source!I79),2)),2), 2)</f>
        <v>89.74</v>
      </c>
      <c r="R127">
        <f>Source!X79</f>
        <v>1831.31</v>
      </c>
      <c r="S127">
        <f>ROUND((Source!DO79/100)*ROUND((ROUND((Source!AF79*Source!AV79*Source!I79),2)),2), 2)</f>
        <v>69.03</v>
      </c>
      <c r="T127">
        <f>Source!Y79</f>
        <v>1028.54</v>
      </c>
      <c r="U127">
        <f>ROUND((175/100)*ROUND((ROUND((Source!AE79*Source!AV79*Source!I79),2)),2), 2)</f>
        <v>0</v>
      </c>
      <c r="V127">
        <f>ROUND((157/100)*ROUND(ROUND((ROUND((Source!AE79*Source!AV79*Source!I79),2)*Source!BS79),2), 2), 2)</f>
        <v>0</v>
      </c>
    </row>
    <row r="128" spans="1:28" ht="14.4" x14ac:dyDescent="0.3">
      <c r="A128" s="25"/>
      <c r="B128" s="26"/>
      <c r="C128" s="26" t="s">
        <v>66</v>
      </c>
      <c r="D128" s="28"/>
      <c r="E128" s="27"/>
      <c r="F128" s="30">
        <f>Source!AO79</f>
        <v>9.6199999999999992</v>
      </c>
      <c r="G128" s="29" t="str">
        <f>Source!DG79</f>
        <v/>
      </c>
      <c r="H128" s="27">
        <f>Source!AV79</f>
        <v>1</v>
      </c>
      <c r="I128" s="31">
        <f>ROUND((ROUND((Source!AF79*Source!AV79*Source!I79),2)),2)</f>
        <v>98.61</v>
      </c>
      <c r="J128" s="27">
        <f>IF(Source!BA79&lt;&gt; 0, Source!BA79, 1)</f>
        <v>25.44</v>
      </c>
      <c r="K128" s="31">
        <f>Source!S79</f>
        <v>2508.64</v>
      </c>
      <c r="W128">
        <f>I128</f>
        <v>98.61</v>
      </c>
    </row>
    <row r="129" spans="1:28" ht="14.4" x14ac:dyDescent="0.3">
      <c r="A129" s="25"/>
      <c r="B129" s="26"/>
      <c r="C129" s="26" t="s">
        <v>69</v>
      </c>
      <c r="D129" s="28" t="s">
        <v>70</v>
      </c>
      <c r="E129" s="27">
        <f>Source!DN79</f>
        <v>91</v>
      </c>
      <c r="F129" s="30"/>
      <c r="G129" s="29"/>
      <c r="H129" s="27"/>
      <c r="I129" s="31">
        <f>SUM(Q127:Q128)</f>
        <v>89.74</v>
      </c>
      <c r="J129" s="27">
        <f>Source!BZ79</f>
        <v>73</v>
      </c>
      <c r="K129" s="31">
        <f>SUM(R127:R128)</f>
        <v>1831.31</v>
      </c>
    </row>
    <row r="130" spans="1:28" ht="14.4" x14ac:dyDescent="0.3">
      <c r="A130" s="25"/>
      <c r="B130" s="26"/>
      <c r="C130" s="26" t="s">
        <v>71</v>
      </c>
      <c r="D130" s="28" t="s">
        <v>70</v>
      </c>
      <c r="E130" s="27">
        <f>Source!DO79</f>
        <v>70</v>
      </c>
      <c r="F130" s="30"/>
      <c r="G130" s="29"/>
      <c r="H130" s="27"/>
      <c r="I130" s="31">
        <f>SUM(S127:S129)</f>
        <v>69.03</v>
      </c>
      <c r="J130" s="27">
        <f>Source!CA79</f>
        <v>41</v>
      </c>
      <c r="K130" s="31">
        <f>SUM(T127:T129)</f>
        <v>1028.54</v>
      </c>
    </row>
    <row r="131" spans="1:28" ht="14.4" x14ac:dyDescent="0.3">
      <c r="A131" s="34"/>
      <c r="B131" s="35"/>
      <c r="C131" s="35" t="s">
        <v>73</v>
      </c>
      <c r="D131" s="36" t="s">
        <v>74</v>
      </c>
      <c r="E131" s="37">
        <f>Source!AQ79</f>
        <v>1.02</v>
      </c>
      <c r="F131" s="38"/>
      <c r="G131" s="39" t="str">
        <f>Source!DI79</f>
        <v/>
      </c>
      <c r="H131" s="37">
        <f>Source!AV79</f>
        <v>1</v>
      </c>
      <c r="I131" s="40">
        <f>Source!U79</f>
        <v>10.455</v>
      </c>
      <c r="J131" s="37"/>
      <c r="K131" s="40"/>
      <c r="AB131" s="33">
        <f>I131</f>
        <v>10.455</v>
      </c>
    </row>
    <row r="132" spans="1:28" ht="13.8" x14ac:dyDescent="0.25">
      <c r="A132" s="41"/>
      <c r="B132" s="41"/>
      <c r="C132" s="42" t="s">
        <v>75</v>
      </c>
      <c r="D132" s="41"/>
      <c r="E132" s="41"/>
      <c r="F132" s="41"/>
      <c r="G132" s="41"/>
      <c r="H132" s="55">
        <f>I128+I129+I130</f>
        <v>257.38</v>
      </c>
      <c r="I132" s="55"/>
      <c r="J132" s="55">
        <f>K128+K129+K130</f>
        <v>5368.49</v>
      </c>
      <c r="K132" s="55"/>
      <c r="O132" s="33">
        <f>I128+I129+I130</f>
        <v>257.38</v>
      </c>
      <c r="P132" s="33">
        <f>K128+K129+K130</f>
        <v>5368.49</v>
      </c>
      <c r="X132">
        <f>IF(Source!BI79&lt;=1,I128+I129+I130-0, 0)</f>
        <v>257.38</v>
      </c>
      <c r="Y132">
        <f>IF(Source!BI79=2,I128+I129+I130-0, 0)</f>
        <v>0</v>
      </c>
      <c r="Z132">
        <f>IF(Source!BI79=3,I128+I129+I130-0, 0)</f>
        <v>0</v>
      </c>
      <c r="AA132">
        <f>IF(Source!BI79=4,I128+I129+I130,0)</f>
        <v>0</v>
      </c>
    </row>
    <row r="134" spans="1:28" ht="41.4" x14ac:dyDescent="0.3">
      <c r="A134" s="25" t="str">
        <f>Source!E80</f>
        <v>8</v>
      </c>
      <c r="B134" s="26" t="str">
        <f>Source!F80</f>
        <v>15.2-50-11</v>
      </c>
      <c r="C134" s="26" t="s">
        <v>285</v>
      </c>
      <c r="D134" s="28" t="str">
        <f>Source!H80</f>
        <v>т</v>
      </c>
      <c r="E134" s="27">
        <f>Source!I80</f>
        <v>102.5</v>
      </c>
      <c r="F134" s="30"/>
      <c r="G134" s="29"/>
      <c r="H134" s="27"/>
      <c r="I134" s="31"/>
      <c r="J134" s="27"/>
      <c r="K134" s="31"/>
      <c r="Q134">
        <f>ROUND((Source!DN80/100)*ROUND((ROUND((Source!AF80*Source!AV80*Source!I80),2)),2), 2)</f>
        <v>0</v>
      </c>
      <c r="R134">
        <f>Source!X80</f>
        <v>0</v>
      </c>
      <c r="S134">
        <f>ROUND((Source!DO80/100)*ROUND((ROUND((Source!AF80*Source!AV80*Source!I80),2)),2), 2)</f>
        <v>0</v>
      </c>
      <c r="T134">
        <f>Source!Y80</f>
        <v>0</v>
      </c>
      <c r="U134">
        <f>ROUND((175/100)*ROUND((ROUND((Source!AE80*Source!AV80*Source!I80),2)),2), 2)</f>
        <v>0</v>
      </c>
      <c r="V134">
        <f>ROUND((157/100)*ROUND(ROUND((ROUND((Source!AE80*Source!AV80*Source!I80),2)*Source!BS80),2), 2), 2)</f>
        <v>0</v>
      </c>
    </row>
    <row r="135" spans="1:28" ht="14.4" x14ac:dyDescent="0.3">
      <c r="A135" s="34"/>
      <c r="B135" s="35"/>
      <c r="C135" s="35" t="s">
        <v>67</v>
      </c>
      <c r="D135" s="36"/>
      <c r="E135" s="37"/>
      <c r="F135" s="38">
        <f>Source!AM80</f>
        <v>54.93</v>
      </c>
      <c r="G135" s="39" t="str">
        <f>Source!DE80</f>
        <v/>
      </c>
      <c r="H135" s="37">
        <f>Source!AV80</f>
        <v>1</v>
      </c>
      <c r="I135" s="40">
        <f>(ROUND((ROUND(((Source!ET80)*Source!AV80*Source!I80),2)),2)+ROUND((ROUND(((Source!AE80-(Source!EU80))*Source!AV80*Source!I80),2)),2))</f>
        <v>5630.33</v>
      </c>
      <c r="J135" s="37">
        <f>IF(Source!BB80&lt;&gt; 0, Source!BB80, 1)</f>
        <v>10.47</v>
      </c>
      <c r="K135" s="40">
        <f>Source!Q80</f>
        <v>58949.56</v>
      </c>
    </row>
    <row r="136" spans="1:28" ht="13.8" x14ac:dyDescent="0.25">
      <c r="A136" s="41"/>
      <c r="B136" s="41"/>
      <c r="C136" s="42" t="s">
        <v>75</v>
      </c>
      <c r="D136" s="41"/>
      <c r="E136" s="41"/>
      <c r="F136" s="41"/>
      <c r="G136" s="41"/>
      <c r="H136" s="55">
        <f>I135</f>
        <v>5630.33</v>
      </c>
      <c r="I136" s="55"/>
      <c r="J136" s="55">
        <f>K135</f>
        <v>58949.56</v>
      </c>
      <c r="K136" s="55"/>
      <c r="O136" s="33">
        <f>I135</f>
        <v>5630.33</v>
      </c>
      <c r="P136" s="33">
        <f>K135</f>
        <v>58949.56</v>
      </c>
      <c r="X136">
        <f>IF(Source!BI80&lt;=1,I135-0, 0)</f>
        <v>0</v>
      </c>
      <c r="Y136">
        <f>IF(Source!BI80=2,I135-0, 0)</f>
        <v>0</v>
      </c>
      <c r="Z136">
        <f>IF(Source!BI80=3,I135-0, 0)</f>
        <v>0</v>
      </c>
      <c r="AA136">
        <f>IF(Source!BI80=4,I135,0)</f>
        <v>5630.33</v>
      </c>
    </row>
    <row r="138" spans="1:28" ht="27.6" x14ac:dyDescent="0.3">
      <c r="A138" s="25" t="str">
        <f>Source!E81</f>
        <v>16</v>
      </c>
      <c r="B138" s="26" t="str">
        <f>Source!F81</f>
        <v>15.1-1500-01</v>
      </c>
      <c r="C138" s="26" t="s">
        <v>289</v>
      </c>
      <c r="D138" s="28" t="str">
        <f>Source!H81</f>
        <v>1 Т</v>
      </c>
      <c r="E138" s="27">
        <f>Source!I81</f>
        <v>102.5</v>
      </c>
      <c r="F138" s="30"/>
      <c r="G138" s="29"/>
      <c r="H138" s="27"/>
      <c r="I138" s="31"/>
      <c r="J138" s="27"/>
      <c r="K138" s="31"/>
      <c r="Q138">
        <f>ROUND((Source!DN81/100)*ROUND((ROUND((Source!AF81*Source!AV81*Source!I81),2)),2), 2)</f>
        <v>0</v>
      </c>
      <c r="R138">
        <f>Source!X81</f>
        <v>0</v>
      </c>
      <c r="S138">
        <f>ROUND((Source!DO81/100)*ROUND((ROUND((Source!AF81*Source!AV81*Source!I81),2)),2), 2)</f>
        <v>0</v>
      </c>
      <c r="T138">
        <f>Source!Y81</f>
        <v>0</v>
      </c>
      <c r="U138">
        <f>ROUND((175/100)*ROUND((ROUND((Source!AE81*Source!AV81*Source!I81),2)),2), 2)</f>
        <v>0</v>
      </c>
      <c r="V138">
        <f>ROUND((157/100)*ROUND(ROUND((ROUND((Source!AE81*Source!AV81*Source!I81),2)*Source!BS81),2), 2), 2)</f>
        <v>0</v>
      </c>
    </row>
    <row r="139" spans="1:28" ht="14.4" x14ac:dyDescent="0.3">
      <c r="A139" s="34"/>
      <c r="B139" s="35"/>
      <c r="C139" s="35" t="s">
        <v>67</v>
      </c>
      <c r="D139" s="36"/>
      <c r="E139" s="37"/>
      <c r="F139" s="38">
        <f>Source!AM81</f>
        <v>31.67</v>
      </c>
      <c r="G139" s="39" t="str">
        <f>Source!DE81</f>
        <v/>
      </c>
      <c r="H139" s="37">
        <f>Source!AV81</f>
        <v>1</v>
      </c>
      <c r="I139" s="40">
        <f>(ROUND((ROUND(((Source!ET81)*Source!AV81*Source!I81),2)),2)+ROUND((ROUND(((Source!AE81-(Source!EU81))*Source!AV81*Source!I81),2)),2))</f>
        <v>3246.18</v>
      </c>
      <c r="J139" s="37">
        <f>IF(Source!BB81&lt;&gt; 0, Source!BB81, 1)</f>
        <v>7.63</v>
      </c>
      <c r="K139" s="40">
        <f>Source!Q81</f>
        <v>24768.35</v>
      </c>
    </row>
    <row r="140" spans="1:28" ht="13.8" x14ac:dyDescent="0.25">
      <c r="A140" s="41"/>
      <c r="B140" s="41"/>
      <c r="C140" s="42" t="s">
        <v>75</v>
      </c>
      <c r="D140" s="41"/>
      <c r="E140" s="41"/>
      <c r="F140" s="41"/>
      <c r="G140" s="41"/>
      <c r="H140" s="55">
        <f>I139</f>
        <v>3246.18</v>
      </c>
      <c r="I140" s="55"/>
      <c r="J140" s="55">
        <f>K139</f>
        <v>24768.35</v>
      </c>
      <c r="K140" s="55"/>
      <c r="O140" s="33">
        <f>I139</f>
        <v>3246.18</v>
      </c>
      <c r="P140" s="33">
        <f>K139</f>
        <v>24768.35</v>
      </c>
      <c r="X140">
        <f>IF(Source!BI81&lt;=1,I139-0, 0)</f>
        <v>0</v>
      </c>
      <c r="Y140">
        <f>IF(Source!BI81=2,I139-0, 0)</f>
        <v>0</v>
      </c>
      <c r="Z140">
        <f>IF(Source!BI81=3,I139-0, 0)</f>
        <v>0</v>
      </c>
      <c r="AA140">
        <f>IF(Source!BI81=4,I139,0)</f>
        <v>3246.18</v>
      </c>
    </row>
    <row r="143" spans="1:28" ht="13.8" x14ac:dyDescent="0.25">
      <c r="A143" s="54" t="str">
        <f>CONCATENATE("Итого по подразделу: ",IF(Source!G83&lt;&gt;"Новый подраздел", Source!G83, ""))</f>
        <v>Итого по подразделу: Демонтажные работы</v>
      </c>
      <c r="B143" s="54"/>
      <c r="C143" s="54"/>
      <c r="D143" s="54"/>
      <c r="E143" s="54"/>
      <c r="F143" s="54"/>
      <c r="G143" s="54"/>
      <c r="H143" s="52">
        <f>SUM(O109:O142)</f>
        <v>22590.39</v>
      </c>
      <c r="I143" s="53"/>
      <c r="J143" s="52">
        <f>SUM(P109:P142)</f>
        <v>271727.31999999995</v>
      </c>
      <c r="K143" s="53"/>
    </row>
    <row r="144" spans="1:28" hidden="1" x14ac:dyDescent="0.25">
      <c r="A144" t="s">
        <v>77</v>
      </c>
      <c r="I144">
        <f>SUM(AC109:AC143)</f>
        <v>0</v>
      </c>
      <c r="J144">
        <f>SUM(AD109:AD143)</f>
        <v>0</v>
      </c>
    </row>
    <row r="145" spans="1:28" hidden="1" x14ac:dyDescent="0.25">
      <c r="A145" t="s">
        <v>78</v>
      </c>
      <c r="I145">
        <f>SUM(AE109:AE144)</f>
        <v>0</v>
      </c>
      <c r="J145">
        <f>SUM(AF109:AF144)</f>
        <v>0</v>
      </c>
    </row>
    <row r="147" spans="1:28" ht="16.8" x14ac:dyDescent="0.3">
      <c r="A147" s="56" t="str">
        <f>CONCATENATE("Подраздел: ",IF(Source!G112&lt;&gt;"Новый подраздел", Source!G112, ""))</f>
        <v>Подраздел: Усиление подпорной стены</v>
      </c>
      <c r="B147" s="56"/>
      <c r="C147" s="56"/>
      <c r="D147" s="56"/>
      <c r="E147" s="56"/>
      <c r="F147" s="56"/>
      <c r="G147" s="56"/>
      <c r="H147" s="56"/>
      <c r="I147" s="56"/>
      <c r="J147" s="56"/>
      <c r="K147" s="56"/>
    </row>
    <row r="148" spans="1:28" ht="55.2" x14ac:dyDescent="0.3">
      <c r="A148" s="25" t="str">
        <f>Source!E116</f>
        <v>17</v>
      </c>
      <c r="B148" s="26" t="str">
        <f>Source!F116</f>
        <v>3.1-3-2</v>
      </c>
      <c r="C148" s="26" t="s">
        <v>294</v>
      </c>
      <c r="D148" s="28" t="str">
        <f>Source!H116</f>
        <v>100 м3 грунта</v>
      </c>
      <c r="E148" s="27">
        <f>Source!I116</f>
        <v>0.72</v>
      </c>
      <c r="F148" s="30"/>
      <c r="G148" s="29"/>
      <c r="H148" s="27"/>
      <c r="I148" s="31"/>
      <c r="J148" s="27"/>
      <c r="K148" s="31"/>
      <c r="Q148">
        <f>ROUND((Source!DN116/100)*ROUND((ROUND((Source!AF116*Source!AV116*Source!I116),2)),2), 2)</f>
        <v>9.8699999999999992</v>
      </c>
      <c r="R148">
        <f>Source!X116</f>
        <v>235.69</v>
      </c>
      <c r="S148">
        <f>ROUND((Source!DO116/100)*ROUND((ROUND((Source!AF116*Source!AV116*Source!I116),2)),2), 2)</f>
        <v>7.75</v>
      </c>
      <c r="T148">
        <f>Source!Y116</f>
        <v>128.09</v>
      </c>
      <c r="U148">
        <f>ROUND((175/100)*ROUND((ROUND((Source!AE116*Source!AV116*Source!I116),2)),2), 2)</f>
        <v>199.47</v>
      </c>
      <c r="V148">
        <f>ROUND((157/100)*ROUND(ROUND((ROUND((Source!AE116*Source!AV116*Source!I116),2)*Source!BS116),2), 2), 2)</f>
        <v>4552.45</v>
      </c>
    </row>
    <row r="149" spans="1:28" ht="14.4" x14ac:dyDescent="0.3">
      <c r="A149" s="25"/>
      <c r="B149" s="26"/>
      <c r="C149" s="26" t="s">
        <v>66</v>
      </c>
      <c r="D149" s="28"/>
      <c r="E149" s="27"/>
      <c r="F149" s="30">
        <f>Source!AO116</f>
        <v>12.16</v>
      </c>
      <c r="G149" s="29" t="str">
        <f>Source!DG116</f>
        <v>)*1,15</v>
      </c>
      <c r="H149" s="27">
        <f>Source!AV116</f>
        <v>1</v>
      </c>
      <c r="I149" s="31">
        <f>ROUND((ROUND((Source!AF116*Source!AV116*Source!I116),2)),2)</f>
        <v>10.07</v>
      </c>
      <c r="J149" s="27">
        <f>IF(Source!BA116&lt;&gt; 0, Source!BA116, 1)</f>
        <v>25.44</v>
      </c>
      <c r="K149" s="31">
        <f>Source!S116</f>
        <v>256.18</v>
      </c>
      <c r="W149">
        <f>I149</f>
        <v>10.07</v>
      </c>
    </row>
    <row r="150" spans="1:28" ht="14.4" x14ac:dyDescent="0.3">
      <c r="A150" s="25"/>
      <c r="B150" s="26"/>
      <c r="C150" s="26" t="s">
        <v>67</v>
      </c>
      <c r="D150" s="28"/>
      <c r="E150" s="27"/>
      <c r="F150" s="30">
        <f>Source!AM116</f>
        <v>412.41</v>
      </c>
      <c r="G150" s="29" t="str">
        <f>Source!DE116</f>
        <v>)*1,25</v>
      </c>
      <c r="H150" s="27">
        <f>Source!AV116</f>
        <v>1</v>
      </c>
      <c r="I150" s="31">
        <f>(ROUND((ROUND((((Source!ET116*1.25))*Source!AV116*Source!I116),2)),2)+ROUND((ROUND(((Source!AE116-((Source!EU116*1.25)))*Source!AV116*Source!I116),2)),2))</f>
        <v>371.17</v>
      </c>
      <c r="J150" s="27">
        <f>IF(Source!BB116&lt;&gt; 0, Source!BB116, 1)</f>
        <v>11.34</v>
      </c>
      <c r="K150" s="31">
        <f>Source!Q116</f>
        <v>4209.07</v>
      </c>
    </row>
    <row r="151" spans="1:28" ht="14.4" x14ac:dyDescent="0.3">
      <c r="A151" s="25"/>
      <c r="B151" s="26"/>
      <c r="C151" s="26" t="s">
        <v>68</v>
      </c>
      <c r="D151" s="28"/>
      <c r="E151" s="27"/>
      <c r="F151" s="30">
        <f>Source!AN116</f>
        <v>126.64</v>
      </c>
      <c r="G151" s="29" t="str">
        <f>Source!DF116</f>
        <v>)*1,25</v>
      </c>
      <c r="H151" s="27">
        <f>Source!AV116</f>
        <v>1</v>
      </c>
      <c r="I151" s="32">
        <f>ROUND((ROUND((Source!AE116*Source!AV116*Source!I116),2)),2)</f>
        <v>113.98</v>
      </c>
      <c r="J151" s="27">
        <f>IF(Source!BS116&lt;&gt; 0, Source!BS116, 1)</f>
        <v>25.44</v>
      </c>
      <c r="K151" s="32">
        <f>Source!R116</f>
        <v>2899.65</v>
      </c>
      <c r="W151">
        <f>I151</f>
        <v>113.98</v>
      </c>
    </row>
    <row r="152" spans="1:28" ht="14.4" x14ac:dyDescent="0.3">
      <c r="A152" s="25"/>
      <c r="B152" s="26"/>
      <c r="C152" s="26" t="s">
        <v>69</v>
      </c>
      <c r="D152" s="28" t="s">
        <v>70</v>
      </c>
      <c r="E152" s="27">
        <f>Source!DN116</f>
        <v>98</v>
      </c>
      <c r="F152" s="30"/>
      <c r="G152" s="29"/>
      <c r="H152" s="27"/>
      <c r="I152" s="31">
        <f>SUM(Q148:Q151)</f>
        <v>9.8699999999999992</v>
      </c>
      <c r="J152" s="27">
        <f>Source!BZ116</f>
        <v>92</v>
      </c>
      <c r="K152" s="31">
        <f>SUM(R148:R151)</f>
        <v>235.69</v>
      </c>
    </row>
    <row r="153" spans="1:28" ht="14.4" x14ac:dyDescent="0.3">
      <c r="A153" s="25"/>
      <c r="B153" s="26"/>
      <c r="C153" s="26" t="s">
        <v>71</v>
      </c>
      <c r="D153" s="28" t="s">
        <v>70</v>
      </c>
      <c r="E153" s="27">
        <f>Source!DO116</f>
        <v>77</v>
      </c>
      <c r="F153" s="30"/>
      <c r="G153" s="29"/>
      <c r="H153" s="27"/>
      <c r="I153" s="31">
        <f>SUM(S148:S152)</f>
        <v>7.75</v>
      </c>
      <c r="J153" s="27">
        <f>Source!CA116</f>
        <v>50</v>
      </c>
      <c r="K153" s="31">
        <f>SUM(T148:T152)</f>
        <v>128.09</v>
      </c>
    </row>
    <row r="154" spans="1:28" ht="14.4" x14ac:dyDescent="0.3">
      <c r="A154" s="25"/>
      <c r="B154" s="26"/>
      <c r="C154" s="26" t="s">
        <v>72</v>
      </c>
      <c r="D154" s="28" t="s">
        <v>70</v>
      </c>
      <c r="E154" s="27">
        <f>175</f>
        <v>175</v>
      </c>
      <c r="F154" s="30"/>
      <c r="G154" s="29"/>
      <c r="H154" s="27"/>
      <c r="I154" s="31">
        <f>SUM(U148:U153)</f>
        <v>199.47</v>
      </c>
      <c r="J154" s="27">
        <f>157</f>
        <v>157</v>
      </c>
      <c r="K154" s="31">
        <f>SUM(V148:V153)</f>
        <v>4552.45</v>
      </c>
    </row>
    <row r="155" spans="1:28" ht="14.4" x14ac:dyDescent="0.3">
      <c r="A155" s="34"/>
      <c r="B155" s="35"/>
      <c r="C155" s="35" t="s">
        <v>73</v>
      </c>
      <c r="D155" s="36" t="s">
        <v>74</v>
      </c>
      <c r="E155" s="37">
        <f>Source!AQ116</f>
        <v>1.19</v>
      </c>
      <c r="F155" s="38"/>
      <c r="G155" s="39" t="str">
        <f>Source!DI116</f>
        <v>)*1,15</v>
      </c>
      <c r="H155" s="37">
        <f>Source!AV116</f>
        <v>1</v>
      </c>
      <c r="I155" s="40">
        <f>Source!U116</f>
        <v>0.98531999999999986</v>
      </c>
      <c r="J155" s="37"/>
      <c r="K155" s="40"/>
      <c r="AB155" s="33">
        <f>I155</f>
        <v>0.98531999999999986</v>
      </c>
    </row>
    <row r="156" spans="1:28" ht="13.8" x14ac:dyDescent="0.25">
      <c r="A156" s="41"/>
      <c r="B156" s="41"/>
      <c r="C156" s="42" t="s">
        <v>75</v>
      </c>
      <c r="D156" s="41"/>
      <c r="E156" s="41"/>
      <c r="F156" s="41"/>
      <c r="G156" s="41"/>
      <c r="H156" s="55">
        <f>I149+I150+I152+I153+I154</f>
        <v>598.33000000000004</v>
      </c>
      <c r="I156" s="55"/>
      <c r="J156" s="55">
        <f>K149+K150+K152+K153+K154</f>
        <v>9381.48</v>
      </c>
      <c r="K156" s="55"/>
      <c r="O156" s="33">
        <f>I149+I150+I152+I153+I154</f>
        <v>598.33000000000004</v>
      </c>
      <c r="P156" s="33">
        <f>K149+K150+K152+K153+K154</f>
        <v>9381.48</v>
      </c>
      <c r="X156">
        <f>IF(Source!BI116&lt;=1,I149+I150+I152+I153+I154-0, 0)</f>
        <v>598.33000000000004</v>
      </c>
      <c r="Y156">
        <f>IF(Source!BI116=2,I149+I150+I152+I153+I154-0, 0)</f>
        <v>0</v>
      </c>
      <c r="Z156">
        <f>IF(Source!BI116=3,I149+I150+I152+I153+I154-0, 0)</f>
        <v>0</v>
      </c>
      <c r="AA156">
        <f>IF(Source!BI116=4,I149+I150+I152+I153+I154,0)</f>
        <v>0</v>
      </c>
    </row>
    <row r="158" spans="1:28" ht="55.2" x14ac:dyDescent="0.3">
      <c r="A158" s="25" t="str">
        <f>Source!E117</f>
        <v>18</v>
      </c>
      <c r="B158" s="26" t="str">
        <f>Source!F117</f>
        <v>3.1-49-1</v>
      </c>
      <c r="C158" s="26" t="s">
        <v>301</v>
      </c>
      <c r="D158" s="28" t="str">
        <f>Source!H117</f>
        <v>100 м3 грунта</v>
      </c>
      <c r="E158" s="27">
        <f>Source!I117</f>
        <v>0.08</v>
      </c>
      <c r="F158" s="30"/>
      <c r="G158" s="29"/>
      <c r="H158" s="27"/>
      <c r="I158" s="31"/>
      <c r="J158" s="27"/>
      <c r="K158" s="31"/>
      <c r="Q158">
        <f>ROUND((Source!DN117/100)*ROUND((ROUND((Source!AF117*Source!AV117*Source!I117),2)),2), 2)</f>
        <v>216.42</v>
      </c>
      <c r="R158">
        <f>Source!X117</f>
        <v>4416.6000000000004</v>
      </c>
      <c r="S158">
        <f>ROUND((Source!DO117/100)*ROUND((ROUND((Source!AF117*Source!AV117*Source!I117),2)),2), 2)</f>
        <v>159.34</v>
      </c>
      <c r="T158">
        <f>Source!Y117</f>
        <v>2480.56</v>
      </c>
      <c r="U158">
        <f>ROUND((175/100)*ROUND((ROUND((Source!AE117*Source!AV117*Source!I117),2)),2), 2)</f>
        <v>0</v>
      </c>
      <c r="V158">
        <f>ROUND((157/100)*ROUND(ROUND((ROUND((Source!AE117*Source!AV117*Source!I117),2)*Source!BS117),2), 2), 2)</f>
        <v>0</v>
      </c>
    </row>
    <row r="159" spans="1:28" ht="14.4" x14ac:dyDescent="0.3">
      <c r="A159" s="25"/>
      <c r="B159" s="26"/>
      <c r="C159" s="26" t="s">
        <v>66</v>
      </c>
      <c r="D159" s="28"/>
      <c r="E159" s="27"/>
      <c r="F159" s="30">
        <f>Source!AO117</f>
        <v>2584.9699999999998</v>
      </c>
      <c r="G159" s="29" t="str">
        <f>Source!DG117</f>
        <v>)*1,15</v>
      </c>
      <c r="H159" s="27">
        <f>Source!AV117</f>
        <v>1</v>
      </c>
      <c r="I159" s="31">
        <f>ROUND((ROUND((Source!AF117*Source!AV117*Source!I117),2)),2)</f>
        <v>237.82</v>
      </c>
      <c r="J159" s="27">
        <f>IF(Source!BA117&lt;&gt; 0, Source!BA117, 1)</f>
        <v>25.44</v>
      </c>
      <c r="K159" s="31">
        <f>Source!S117</f>
        <v>6050.14</v>
      </c>
      <c r="W159">
        <f>I159</f>
        <v>237.82</v>
      </c>
    </row>
    <row r="160" spans="1:28" ht="14.4" x14ac:dyDescent="0.3">
      <c r="A160" s="25"/>
      <c r="B160" s="26"/>
      <c r="C160" s="26" t="s">
        <v>69</v>
      </c>
      <c r="D160" s="28" t="s">
        <v>70</v>
      </c>
      <c r="E160" s="27">
        <f>Source!DN117</f>
        <v>91</v>
      </c>
      <c r="F160" s="30"/>
      <c r="G160" s="29"/>
      <c r="H160" s="27"/>
      <c r="I160" s="31">
        <f>SUM(Q158:Q159)</f>
        <v>216.42</v>
      </c>
      <c r="J160" s="27">
        <f>Source!BZ117</f>
        <v>73</v>
      </c>
      <c r="K160" s="31">
        <f>SUM(R158:R159)</f>
        <v>4416.6000000000004</v>
      </c>
    </row>
    <row r="161" spans="1:28" ht="14.4" x14ac:dyDescent="0.3">
      <c r="A161" s="25"/>
      <c r="B161" s="26"/>
      <c r="C161" s="26" t="s">
        <v>71</v>
      </c>
      <c r="D161" s="28" t="s">
        <v>70</v>
      </c>
      <c r="E161" s="27">
        <f>Source!DO117</f>
        <v>67</v>
      </c>
      <c r="F161" s="30"/>
      <c r="G161" s="29"/>
      <c r="H161" s="27"/>
      <c r="I161" s="31">
        <f>SUM(S158:S160)</f>
        <v>159.34</v>
      </c>
      <c r="J161" s="27">
        <f>Source!CA117</f>
        <v>41</v>
      </c>
      <c r="K161" s="31">
        <f>SUM(T158:T160)</f>
        <v>2480.56</v>
      </c>
    </row>
    <row r="162" spans="1:28" ht="14.4" x14ac:dyDescent="0.3">
      <c r="A162" s="34"/>
      <c r="B162" s="35"/>
      <c r="C162" s="35" t="s">
        <v>73</v>
      </c>
      <c r="D162" s="36" t="s">
        <v>74</v>
      </c>
      <c r="E162" s="37">
        <f>Source!AQ117</f>
        <v>222.65</v>
      </c>
      <c r="F162" s="38"/>
      <c r="G162" s="39" t="str">
        <f>Source!DI117</f>
        <v>)*1,15</v>
      </c>
      <c r="H162" s="37">
        <f>Source!AV117</f>
        <v>1</v>
      </c>
      <c r="I162" s="40">
        <f>Source!U117</f>
        <v>20.483800000000002</v>
      </c>
      <c r="J162" s="37"/>
      <c r="K162" s="40"/>
      <c r="AB162" s="33">
        <f>I162</f>
        <v>20.483800000000002</v>
      </c>
    </row>
    <row r="163" spans="1:28" ht="13.8" x14ac:dyDescent="0.25">
      <c r="A163" s="41"/>
      <c r="B163" s="41"/>
      <c r="C163" s="42" t="s">
        <v>75</v>
      </c>
      <c r="D163" s="41"/>
      <c r="E163" s="41"/>
      <c r="F163" s="41"/>
      <c r="G163" s="41"/>
      <c r="H163" s="55">
        <f>I159+I160+I161</f>
        <v>613.58000000000004</v>
      </c>
      <c r="I163" s="55"/>
      <c r="J163" s="55">
        <f>K159+K160+K161</f>
        <v>12947.300000000001</v>
      </c>
      <c r="K163" s="55"/>
      <c r="O163" s="33">
        <f>I159+I160+I161</f>
        <v>613.58000000000004</v>
      </c>
      <c r="P163" s="33">
        <f>K159+K160+K161</f>
        <v>12947.300000000001</v>
      </c>
      <c r="X163">
        <f>IF(Source!BI117&lt;=1,I159+I160+I161-0, 0)</f>
        <v>613.58000000000004</v>
      </c>
      <c r="Y163">
        <f>IF(Source!BI117=2,I159+I160+I161-0, 0)</f>
        <v>0</v>
      </c>
      <c r="Z163">
        <f>IF(Source!BI117=3,I159+I160+I161-0, 0)</f>
        <v>0</v>
      </c>
      <c r="AA163">
        <f>IF(Source!BI117=4,I159+I160+I161,0)</f>
        <v>0</v>
      </c>
    </row>
    <row r="165" spans="1:28" ht="57.6" x14ac:dyDescent="0.3">
      <c r="A165" s="25" t="str">
        <f>Source!E118</f>
        <v>19</v>
      </c>
      <c r="B165" s="26" t="str">
        <f>Source!F118</f>
        <v>3.1-29-1</v>
      </c>
      <c r="C165" s="26" t="s">
        <v>307</v>
      </c>
      <c r="D165" s="28" t="str">
        <f>Source!H118</f>
        <v>100 м3 уплотненного грунта</v>
      </c>
      <c r="E165" s="27">
        <f>Source!I118</f>
        <v>0.8</v>
      </c>
      <c r="F165" s="30"/>
      <c r="G165" s="29"/>
      <c r="H165" s="27"/>
      <c r="I165" s="31"/>
      <c r="J165" s="27"/>
      <c r="K165" s="31"/>
      <c r="Q165">
        <f>ROUND((Source!DN118/100)*ROUND((ROUND((Source!AF118*Source!AV118*Source!I118),2)),2), 2)</f>
        <v>108.86</v>
      </c>
      <c r="R165">
        <f>Source!X118</f>
        <v>2599.81</v>
      </c>
      <c r="S165">
        <f>ROUND((Source!DO118/100)*ROUND((ROUND((Source!AF118*Source!AV118*Source!I118),2)),2), 2)</f>
        <v>85.53</v>
      </c>
      <c r="T165">
        <f>Source!Y118</f>
        <v>1412.94</v>
      </c>
      <c r="U165">
        <f>ROUND((175/100)*ROUND((ROUND((Source!AE118*Source!AV118*Source!I118),2)),2), 2)</f>
        <v>341.22</v>
      </c>
      <c r="V165">
        <f>ROUND((157/100)*ROUND(ROUND((ROUND((Source!AE118*Source!AV118*Source!I118),2)*Source!BS118),2), 2), 2)</f>
        <v>7787.66</v>
      </c>
    </row>
    <row r="166" spans="1:28" ht="14.4" x14ac:dyDescent="0.3">
      <c r="A166" s="25"/>
      <c r="B166" s="26"/>
      <c r="C166" s="26" t="s">
        <v>66</v>
      </c>
      <c r="D166" s="28"/>
      <c r="E166" s="27"/>
      <c r="F166" s="30">
        <f>Source!AO118</f>
        <v>120.74</v>
      </c>
      <c r="G166" s="29" t="str">
        <f>Source!DG118</f>
        <v>)*1,15</v>
      </c>
      <c r="H166" s="27">
        <f>Source!AV118</f>
        <v>1</v>
      </c>
      <c r="I166" s="31">
        <f>ROUND((ROUND((Source!AF118*Source!AV118*Source!I118),2)),2)</f>
        <v>111.08</v>
      </c>
      <c r="J166" s="27">
        <f>IF(Source!BA118&lt;&gt; 0, Source!BA118, 1)</f>
        <v>25.44</v>
      </c>
      <c r="K166" s="31">
        <f>Source!S118</f>
        <v>2825.88</v>
      </c>
      <c r="W166">
        <f>I166</f>
        <v>111.08</v>
      </c>
    </row>
    <row r="167" spans="1:28" ht="14.4" x14ac:dyDescent="0.3">
      <c r="A167" s="25"/>
      <c r="B167" s="26"/>
      <c r="C167" s="26" t="s">
        <v>67</v>
      </c>
      <c r="D167" s="28"/>
      <c r="E167" s="27"/>
      <c r="F167" s="30">
        <f>Source!AM118</f>
        <v>643.97</v>
      </c>
      <c r="G167" s="29" t="str">
        <f>Source!DE118</f>
        <v>)*1,25</v>
      </c>
      <c r="H167" s="27">
        <f>Source!AV118</f>
        <v>1</v>
      </c>
      <c r="I167" s="31">
        <f>(ROUND((ROUND((((Source!ET118*1.25))*Source!AV118*Source!I118),2)),2)+ROUND((ROUND(((Source!AE118-((Source!EU118*1.25)))*Source!AV118*Source!I118),2)),2))</f>
        <v>643.97</v>
      </c>
      <c r="J167" s="27">
        <f>IF(Source!BB118&lt;&gt; 0, Source!BB118, 1)</f>
        <v>12.48</v>
      </c>
      <c r="K167" s="31">
        <f>Source!Q118</f>
        <v>8036.75</v>
      </c>
    </row>
    <row r="168" spans="1:28" ht="14.4" x14ac:dyDescent="0.3">
      <c r="A168" s="25"/>
      <c r="B168" s="26"/>
      <c r="C168" s="26" t="s">
        <v>68</v>
      </c>
      <c r="D168" s="28"/>
      <c r="E168" s="27"/>
      <c r="F168" s="30">
        <f>Source!AN118</f>
        <v>194.98</v>
      </c>
      <c r="G168" s="29" t="str">
        <f>Source!DF118</f>
        <v>)*1,25</v>
      </c>
      <c r="H168" s="27">
        <f>Source!AV118</f>
        <v>1</v>
      </c>
      <c r="I168" s="32">
        <f>ROUND((ROUND((Source!AE118*Source!AV118*Source!I118),2)),2)</f>
        <v>194.98</v>
      </c>
      <c r="J168" s="27">
        <f>IF(Source!BS118&lt;&gt; 0, Source!BS118, 1)</f>
        <v>25.44</v>
      </c>
      <c r="K168" s="32">
        <f>Source!R118</f>
        <v>4960.29</v>
      </c>
      <c r="W168">
        <f>I168</f>
        <v>194.98</v>
      </c>
    </row>
    <row r="169" spans="1:28" ht="14.4" x14ac:dyDescent="0.3">
      <c r="A169" s="25"/>
      <c r="B169" s="26"/>
      <c r="C169" s="26" t="s">
        <v>69</v>
      </c>
      <c r="D169" s="28" t="s">
        <v>70</v>
      </c>
      <c r="E169" s="27">
        <f>Source!DN118</f>
        <v>98</v>
      </c>
      <c r="F169" s="30"/>
      <c r="G169" s="29"/>
      <c r="H169" s="27"/>
      <c r="I169" s="31">
        <f>SUM(Q165:Q168)</f>
        <v>108.86</v>
      </c>
      <c r="J169" s="27">
        <f>Source!BZ118</f>
        <v>92</v>
      </c>
      <c r="K169" s="31">
        <f>SUM(R165:R168)</f>
        <v>2599.81</v>
      </c>
    </row>
    <row r="170" spans="1:28" ht="14.4" x14ac:dyDescent="0.3">
      <c r="A170" s="25"/>
      <c r="B170" s="26"/>
      <c r="C170" s="26" t="s">
        <v>71</v>
      </c>
      <c r="D170" s="28" t="s">
        <v>70</v>
      </c>
      <c r="E170" s="27">
        <f>Source!DO118</f>
        <v>77</v>
      </c>
      <c r="F170" s="30"/>
      <c r="G170" s="29"/>
      <c r="H170" s="27"/>
      <c r="I170" s="31">
        <f>SUM(S165:S169)</f>
        <v>85.53</v>
      </c>
      <c r="J170" s="27">
        <f>Source!CA118</f>
        <v>50</v>
      </c>
      <c r="K170" s="31">
        <f>SUM(T165:T169)</f>
        <v>1412.94</v>
      </c>
    </row>
    <row r="171" spans="1:28" ht="14.4" x14ac:dyDescent="0.3">
      <c r="A171" s="25"/>
      <c r="B171" s="26"/>
      <c r="C171" s="26" t="s">
        <v>72</v>
      </c>
      <c r="D171" s="28" t="s">
        <v>70</v>
      </c>
      <c r="E171" s="27">
        <f>175</f>
        <v>175</v>
      </c>
      <c r="F171" s="30"/>
      <c r="G171" s="29"/>
      <c r="H171" s="27"/>
      <c r="I171" s="31">
        <f>SUM(U165:U170)</f>
        <v>341.22</v>
      </c>
      <c r="J171" s="27">
        <f>157</f>
        <v>157</v>
      </c>
      <c r="K171" s="31">
        <f>SUM(V165:V170)</f>
        <v>7787.66</v>
      </c>
    </row>
    <row r="172" spans="1:28" ht="14.4" x14ac:dyDescent="0.3">
      <c r="A172" s="34"/>
      <c r="B172" s="35"/>
      <c r="C172" s="35" t="s">
        <v>73</v>
      </c>
      <c r="D172" s="36" t="s">
        <v>74</v>
      </c>
      <c r="E172" s="37">
        <f>Source!AQ118</f>
        <v>10.8</v>
      </c>
      <c r="F172" s="38"/>
      <c r="G172" s="39" t="str">
        <f>Source!DI118</f>
        <v>)*1,15</v>
      </c>
      <c r="H172" s="37">
        <f>Source!AV118</f>
        <v>1</v>
      </c>
      <c r="I172" s="40">
        <f>Source!U118</f>
        <v>9.9359999999999999</v>
      </c>
      <c r="J172" s="37"/>
      <c r="K172" s="40"/>
      <c r="AB172" s="33">
        <f>I172</f>
        <v>9.9359999999999999</v>
      </c>
    </row>
    <row r="173" spans="1:28" ht="13.8" x14ac:dyDescent="0.25">
      <c r="A173" s="41"/>
      <c r="B173" s="41"/>
      <c r="C173" s="42" t="s">
        <v>75</v>
      </c>
      <c r="D173" s="41"/>
      <c r="E173" s="41"/>
      <c r="F173" s="41"/>
      <c r="G173" s="41"/>
      <c r="H173" s="55">
        <f>I166+I167+I169+I170+I171</f>
        <v>1290.6600000000001</v>
      </c>
      <c r="I173" s="55"/>
      <c r="J173" s="55">
        <f>K166+K167+K169+K170+K171</f>
        <v>22663.040000000001</v>
      </c>
      <c r="K173" s="55"/>
      <c r="O173" s="33">
        <f>I166+I167+I169+I170+I171</f>
        <v>1290.6600000000001</v>
      </c>
      <c r="P173" s="33">
        <f>K166+K167+K169+K170+K171</f>
        <v>22663.040000000001</v>
      </c>
      <c r="X173">
        <f>IF(Source!BI118&lt;=1,I166+I167+I169+I170+I171-0, 0)</f>
        <v>1290.6600000000001</v>
      </c>
      <c r="Y173">
        <f>IF(Source!BI118=2,I166+I167+I169+I170+I171-0, 0)</f>
        <v>0</v>
      </c>
      <c r="Z173">
        <f>IF(Source!BI118=3,I166+I167+I169+I170+I171-0, 0)</f>
        <v>0</v>
      </c>
      <c r="AA173">
        <f>IF(Source!BI118=4,I166+I167+I169+I170+I171,0)</f>
        <v>0</v>
      </c>
    </row>
    <row r="175" spans="1:28" ht="28.8" x14ac:dyDescent="0.3">
      <c r="A175" s="25" t="str">
        <f>Source!E119</f>
        <v>20</v>
      </c>
      <c r="B175" s="26" t="str">
        <f>Source!F119</f>
        <v>3.8-1-1</v>
      </c>
      <c r="C175" s="26" t="s">
        <v>315</v>
      </c>
      <c r="D175" s="28" t="str">
        <f>Source!H119</f>
        <v>1 м3 основания</v>
      </c>
      <c r="E175" s="27">
        <f>Source!I119</f>
        <v>20</v>
      </c>
      <c r="F175" s="30"/>
      <c r="G175" s="29"/>
      <c r="H175" s="27"/>
      <c r="I175" s="31"/>
      <c r="J175" s="27"/>
      <c r="K175" s="31"/>
      <c r="Q175">
        <f>ROUND((Source!DN119/100)*ROUND((ROUND((Source!AF119*Source!AV119*Source!I119),2)),2), 2)</f>
        <v>169.95</v>
      </c>
      <c r="R175">
        <f>Source!X119</f>
        <v>3468.35</v>
      </c>
      <c r="S175">
        <f>ROUND((Source!DO119/100)*ROUND((ROUND((Source!AF119*Source!AV119*Source!I119),2)),2), 2)</f>
        <v>130.72999999999999</v>
      </c>
      <c r="T175">
        <f>Source!Y119</f>
        <v>1947.98</v>
      </c>
      <c r="U175">
        <f>ROUND((175/100)*ROUND((ROUND((Source!AE119*Source!AV119*Source!I119),2)),2), 2)</f>
        <v>165.38</v>
      </c>
      <c r="V175">
        <f>ROUND((157/100)*ROUND(ROUND((ROUND((Source!AE119*Source!AV119*Source!I119),2)*Source!BS119),2), 2), 2)</f>
        <v>3774.41</v>
      </c>
    </row>
    <row r="176" spans="1:28" ht="14.4" x14ac:dyDescent="0.3">
      <c r="A176" s="25"/>
      <c r="B176" s="26"/>
      <c r="C176" s="26" t="s">
        <v>66</v>
      </c>
      <c r="D176" s="28"/>
      <c r="E176" s="27"/>
      <c r="F176" s="30">
        <f>Source!AO119</f>
        <v>8.1199999999999992</v>
      </c>
      <c r="G176" s="29" t="str">
        <f>Source!DG119</f>
        <v>)*1,15</v>
      </c>
      <c r="H176" s="27">
        <f>Source!AV119</f>
        <v>1</v>
      </c>
      <c r="I176" s="31">
        <f>ROUND((ROUND((Source!AF119*Source!AV119*Source!I119),2)),2)</f>
        <v>186.76</v>
      </c>
      <c r="J176" s="27">
        <f>IF(Source!BA119&lt;&gt; 0, Source!BA119, 1)</f>
        <v>25.44</v>
      </c>
      <c r="K176" s="31">
        <f>Source!S119</f>
        <v>4751.17</v>
      </c>
      <c r="W176">
        <f>I176</f>
        <v>186.76</v>
      </c>
    </row>
    <row r="177" spans="1:28" ht="14.4" x14ac:dyDescent="0.3">
      <c r="A177" s="25"/>
      <c r="B177" s="26"/>
      <c r="C177" s="26" t="s">
        <v>67</v>
      </c>
      <c r="D177" s="28"/>
      <c r="E177" s="27"/>
      <c r="F177" s="30">
        <f>Source!AM119</f>
        <v>15.17</v>
      </c>
      <c r="G177" s="29" t="str">
        <f>Source!DE119</f>
        <v>)*1,25</v>
      </c>
      <c r="H177" s="27">
        <f>Source!AV119</f>
        <v>1</v>
      </c>
      <c r="I177" s="31">
        <f>(ROUND((ROUND((((Source!ET119*1.25))*Source!AV119*Source!I119),2)),2)+ROUND((ROUND(((Source!AE119-((Source!EU119*1.25)))*Source!AV119*Source!I119),2)),2))</f>
        <v>379.25</v>
      </c>
      <c r="J177" s="27">
        <f>IF(Source!BB119&lt;&gt; 0, Source!BB119, 1)</f>
        <v>11.52</v>
      </c>
      <c r="K177" s="31">
        <f>Source!Q119</f>
        <v>4368.96</v>
      </c>
    </row>
    <row r="178" spans="1:28" ht="14.4" x14ac:dyDescent="0.3">
      <c r="A178" s="25"/>
      <c r="B178" s="26"/>
      <c r="C178" s="26" t="s">
        <v>68</v>
      </c>
      <c r="D178" s="28"/>
      <c r="E178" s="27"/>
      <c r="F178" s="30">
        <f>Source!AN119</f>
        <v>3.78</v>
      </c>
      <c r="G178" s="29" t="str">
        <f>Source!DF119</f>
        <v>)*1,25</v>
      </c>
      <c r="H178" s="27">
        <f>Source!AV119</f>
        <v>1</v>
      </c>
      <c r="I178" s="32">
        <f>ROUND((ROUND((Source!AE119*Source!AV119*Source!I119),2)),2)</f>
        <v>94.5</v>
      </c>
      <c r="J178" s="27">
        <f>IF(Source!BS119&lt;&gt; 0, Source!BS119, 1)</f>
        <v>25.44</v>
      </c>
      <c r="K178" s="32">
        <f>Source!R119</f>
        <v>2404.08</v>
      </c>
      <c r="W178">
        <f>I178</f>
        <v>94.5</v>
      </c>
    </row>
    <row r="179" spans="1:28" ht="14.4" x14ac:dyDescent="0.3">
      <c r="A179" s="25"/>
      <c r="B179" s="26"/>
      <c r="C179" s="26" t="s">
        <v>76</v>
      </c>
      <c r="D179" s="28"/>
      <c r="E179" s="27"/>
      <c r="F179" s="30">
        <f>Source!AL119</f>
        <v>1.06</v>
      </c>
      <c r="G179" s="29" t="str">
        <f>Source!DD119</f>
        <v/>
      </c>
      <c r="H179" s="27">
        <f>Source!AW119</f>
        <v>1</v>
      </c>
      <c r="I179" s="31">
        <f>ROUND((ROUND((Source!AC119*Source!AW119*Source!I119),2)),2)</f>
        <v>21.2</v>
      </c>
      <c r="J179" s="27">
        <f>IF(Source!BC119&lt;&gt; 0, Source!BC119, 1)</f>
        <v>4.99</v>
      </c>
      <c r="K179" s="31">
        <f>Source!P119</f>
        <v>105.79</v>
      </c>
    </row>
    <row r="180" spans="1:28" ht="14.4" x14ac:dyDescent="0.3">
      <c r="A180" s="25" t="str">
        <f>Source!E120</f>
        <v>20,1</v>
      </c>
      <c r="B180" s="26" t="str">
        <f>Source!F120</f>
        <v>1.1-1-766</v>
      </c>
      <c r="C180" s="26" t="s">
        <v>322</v>
      </c>
      <c r="D180" s="28" t="str">
        <f>Source!H120</f>
        <v>м3</v>
      </c>
      <c r="E180" s="27">
        <f>Source!I120</f>
        <v>22</v>
      </c>
      <c r="F180" s="30">
        <f>Source!AK120</f>
        <v>104.99</v>
      </c>
      <c r="G180" s="43" t="s">
        <v>143</v>
      </c>
      <c r="H180" s="27">
        <f>Source!AW120</f>
        <v>1</v>
      </c>
      <c r="I180" s="31">
        <f>ROUND((ROUND((Source!AC120*Source!AW120*Source!I120),2)),2)+(ROUND((ROUND(((Source!ET120)*Source!AV120*Source!I120),2)),2)+ROUND((ROUND(((Source!AE120-(Source!EU120))*Source!AV120*Source!I120),2)),2))+ROUND((ROUND((Source!AF120*Source!AV120*Source!I120),2)),2)</f>
        <v>2309.7800000000002</v>
      </c>
      <c r="J180" s="27">
        <f>IF(Source!BC120&lt;&gt; 0, Source!BC120, 1)</f>
        <v>5.26</v>
      </c>
      <c r="K180" s="31">
        <f>Source!O120</f>
        <v>12149.44</v>
      </c>
      <c r="Q180">
        <f>ROUND((Source!DN120/100)*ROUND((ROUND((Source!AF120*Source!AV120*Source!I120),2)),2), 2)</f>
        <v>0</v>
      </c>
      <c r="R180">
        <f>Source!X120</f>
        <v>0</v>
      </c>
      <c r="S180">
        <f>ROUND((Source!DO120/100)*ROUND((ROUND((Source!AF120*Source!AV120*Source!I120),2)),2), 2)</f>
        <v>0</v>
      </c>
      <c r="T180">
        <f>Source!Y120</f>
        <v>0</v>
      </c>
      <c r="U180">
        <f>ROUND((175/100)*ROUND((ROUND((Source!AE120*Source!AV120*Source!I120),2)),2), 2)</f>
        <v>0</v>
      </c>
      <c r="V180">
        <f>ROUND((157/100)*ROUND(ROUND((ROUND((Source!AE120*Source!AV120*Source!I120),2)*Source!BS120),2), 2), 2)</f>
        <v>0</v>
      </c>
      <c r="X180">
        <f>IF(Source!BI120&lt;=1,I180, 0)</f>
        <v>2309.7800000000002</v>
      </c>
      <c r="Y180">
        <f>IF(Source!BI120=2,I180, 0)</f>
        <v>0</v>
      </c>
      <c r="Z180">
        <f>IF(Source!BI120=3,I180, 0)</f>
        <v>0</v>
      </c>
      <c r="AA180">
        <f>IF(Source!BI120=4,I180, 0)</f>
        <v>0</v>
      </c>
    </row>
    <row r="181" spans="1:28" ht="14.4" x14ac:dyDescent="0.3">
      <c r="A181" s="25"/>
      <c r="B181" s="26"/>
      <c r="C181" s="26" t="s">
        <v>69</v>
      </c>
      <c r="D181" s="28" t="s">
        <v>70</v>
      </c>
      <c r="E181" s="27">
        <f>Source!DN119</f>
        <v>91</v>
      </c>
      <c r="F181" s="30"/>
      <c r="G181" s="29"/>
      <c r="H181" s="27"/>
      <c r="I181" s="31">
        <f>SUM(Q175:Q180)</f>
        <v>169.95</v>
      </c>
      <c r="J181" s="27">
        <f>Source!BZ119</f>
        <v>73</v>
      </c>
      <c r="K181" s="31">
        <f>SUM(R175:R180)</f>
        <v>3468.35</v>
      </c>
    </row>
    <row r="182" spans="1:28" ht="14.4" x14ac:dyDescent="0.3">
      <c r="A182" s="25"/>
      <c r="B182" s="26"/>
      <c r="C182" s="26" t="s">
        <v>71</v>
      </c>
      <c r="D182" s="28" t="s">
        <v>70</v>
      </c>
      <c r="E182" s="27">
        <f>Source!DO119</f>
        <v>70</v>
      </c>
      <c r="F182" s="30"/>
      <c r="G182" s="29"/>
      <c r="H182" s="27"/>
      <c r="I182" s="31">
        <f>SUM(S175:S181)</f>
        <v>130.72999999999999</v>
      </c>
      <c r="J182" s="27">
        <f>Source!CA119</f>
        <v>41</v>
      </c>
      <c r="K182" s="31">
        <f>SUM(T175:T181)</f>
        <v>1947.98</v>
      </c>
    </row>
    <row r="183" spans="1:28" ht="14.4" x14ac:dyDescent="0.3">
      <c r="A183" s="25"/>
      <c r="B183" s="26"/>
      <c r="C183" s="26" t="s">
        <v>72</v>
      </c>
      <c r="D183" s="28" t="s">
        <v>70</v>
      </c>
      <c r="E183" s="27">
        <f>175</f>
        <v>175</v>
      </c>
      <c r="F183" s="30"/>
      <c r="G183" s="29"/>
      <c r="H183" s="27"/>
      <c r="I183" s="31">
        <f>SUM(U175:U182)</f>
        <v>165.38</v>
      </c>
      <c r="J183" s="27">
        <f>157</f>
        <v>157</v>
      </c>
      <c r="K183" s="31">
        <f>SUM(V175:V182)</f>
        <v>3774.41</v>
      </c>
    </row>
    <row r="184" spans="1:28" ht="14.4" x14ac:dyDescent="0.3">
      <c r="A184" s="34"/>
      <c r="B184" s="35"/>
      <c r="C184" s="35" t="s">
        <v>73</v>
      </c>
      <c r="D184" s="36" t="s">
        <v>74</v>
      </c>
      <c r="E184" s="37">
        <f>Source!AQ119</f>
        <v>0.78</v>
      </c>
      <c r="F184" s="38"/>
      <c r="G184" s="39" t="str">
        <f>Source!DI119</f>
        <v>)*1,15</v>
      </c>
      <c r="H184" s="37">
        <f>Source!AV119</f>
        <v>1</v>
      </c>
      <c r="I184" s="40">
        <f>Source!U119</f>
        <v>17.939999999999998</v>
      </c>
      <c r="J184" s="37"/>
      <c r="K184" s="40"/>
      <c r="AB184" s="33">
        <f>I184</f>
        <v>17.939999999999998</v>
      </c>
    </row>
    <row r="185" spans="1:28" ht="13.8" x14ac:dyDescent="0.25">
      <c r="A185" s="41"/>
      <c r="B185" s="41"/>
      <c r="C185" s="42" t="s">
        <v>75</v>
      </c>
      <c r="D185" s="41"/>
      <c r="E185" s="41"/>
      <c r="F185" s="41"/>
      <c r="G185" s="41"/>
      <c r="H185" s="55">
        <f>I176+I177+I179+I181+I182+I183+SUM(I180:I180)</f>
        <v>3363.05</v>
      </c>
      <c r="I185" s="55"/>
      <c r="J185" s="55">
        <f>K176+K177+K179+K181+K182+K183+SUM(K180:K180)</f>
        <v>30566.100000000006</v>
      </c>
      <c r="K185" s="55"/>
      <c r="O185" s="33">
        <f>I176+I177+I179+I181+I182+I183+SUM(I180:I180)</f>
        <v>3363.05</v>
      </c>
      <c r="P185" s="33">
        <f>K176+K177+K179+K181+K182+K183+SUM(K180:K180)</f>
        <v>30566.100000000006</v>
      </c>
      <c r="X185">
        <f>IF(Source!BI119&lt;=1,I176+I177+I179+I181+I182+I183-0, 0)</f>
        <v>1053.27</v>
      </c>
      <c r="Y185">
        <f>IF(Source!BI119=2,I176+I177+I179+I181+I182+I183-0, 0)</f>
        <v>0</v>
      </c>
      <c r="Z185">
        <f>IF(Source!BI119=3,I176+I177+I179+I181+I182+I183-0, 0)</f>
        <v>0</v>
      </c>
      <c r="AA185">
        <f>IF(Source!BI119=4,I176+I177+I179+I181+I182+I183,0)</f>
        <v>0</v>
      </c>
    </row>
    <row r="187" spans="1:28" ht="28.8" x14ac:dyDescent="0.3">
      <c r="A187" s="25" t="str">
        <f>Source!E121</f>
        <v>21</v>
      </c>
      <c r="B187" s="26" t="str">
        <f>Source!F121</f>
        <v>3.8-1-2</v>
      </c>
      <c r="C187" s="26" t="s">
        <v>327</v>
      </c>
      <c r="D187" s="28" t="str">
        <f>Source!H121</f>
        <v>1 м3 основания</v>
      </c>
      <c r="E187" s="27">
        <f>Source!I121</f>
        <v>12</v>
      </c>
      <c r="F187" s="30"/>
      <c r="G187" s="29"/>
      <c r="H187" s="27"/>
      <c r="I187" s="31"/>
      <c r="J187" s="27"/>
      <c r="K187" s="31"/>
      <c r="Q187">
        <f>ROUND((Source!DN121/100)*ROUND((ROUND((Source!AF121*Source!AV121*Source!I121),2)),2), 2)</f>
        <v>111.14</v>
      </c>
      <c r="R187">
        <f>Source!X121</f>
        <v>2268.1</v>
      </c>
      <c r="S187">
        <f>ROUND((Source!DO121/100)*ROUND((ROUND((Source!AF121*Source!AV121*Source!I121),2)),2), 2)</f>
        <v>85.49</v>
      </c>
      <c r="T187">
        <f>Source!Y121</f>
        <v>1273.8699999999999</v>
      </c>
      <c r="U187">
        <f>ROUND((175/100)*ROUND((ROUND((Source!AE121*Source!AV121*Source!I121),2)),2), 2)</f>
        <v>106.31</v>
      </c>
      <c r="V187">
        <f>ROUND((157/100)*ROUND(ROUND((ROUND((Source!AE121*Source!AV121*Source!I121),2)*Source!BS121),2), 2), 2)</f>
        <v>2426.4</v>
      </c>
    </row>
    <row r="188" spans="1:28" ht="14.4" x14ac:dyDescent="0.3">
      <c r="A188" s="25"/>
      <c r="B188" s="26"/>
      <c r="C188" s="26" t="s">
        <v>66</v>
      </c>
      <c r="D188" s="28"/>
      <c r="E188" s="27"/>
      <c r="F188" s="30">
        <f>Source!AO121</f>
        <v>8.85</v>
      </c>
      <c r="G188" s="29" t="str">
        <f>Source!DG121</f>
        <v>)*1,15</v>
      </c>
      <c r="H188" s="27">
        <f>Source!AV121</f>
        <v>1</v>
      </c>
      <c r="I188" s="31">
        <f>ROUND((ROUND((Source!AF121*Source!AV121*Source!I121),2)),2)</f>
        <v>122.13</v>
      </c>
      <c r="J188" s="27">
        <f>IF(Source!BA121&lt;&gt; 0, Source!BA121, 1)</f>
        <v>25.44</v>
      </c>
      <c r="K188" s="31">
        <f>Source!S121</f>
        <v>3106.99</v>
      </c>
      <c r="W188">
        <f>I188</f>
        <v>122.13</v>
      </c>
    </row>
    <row r="189" spans="1:28" ht="14.4" x14ac:dyDescent="0.3">
      <c r="A189" s="25"/>
      <c r="B189" s="26"/>
      <c r="C189" s="26" t="s">
        <v>67</v>
      </c>
      <c r="D189" s="28"/>
      <c r="E189" s="27"/>
      <c r="F189" s="30">
        <f>Source!AM121</f>
        <v>16.02</v>
      </c>
      <c r="G189" s="29" t="str">
        <f>Source!DE121</f>
        <v>)*1,25</v>
      </c>
      <c r="H189" s="27">
        <f>Source!AV121</f>
        <v>1</v>
      </c>
      <c r="I189" s="31">
        <f>(ROUND((ROUND((((Source!ET121*1.25))*Source!AV121*Source!I121),2)),2)+ROUND((ROUND(((Source!AE121-((Source!EU121*1.25)))*Source!AV121*Source!I121),2)),2))</f>
        <v>240.3</v>
      </c>
      <c r="J189" s="27">
        <f>IF(Source!BB121&lt;&gt; 0, Source!BB121, 1)</f>
        <v>11.53</v>
      </c>
      <c r="K189" s="31">
        <f>Source!Q121</f>
        <v>2770.66</v>
      </c>
    </row>
    <row r="190" spans="1:28" ht="14.4" x14ac:dyDescent="0.3">
      <c r="A190" s="25"/>
      <c r="B190" s="26"/>
      <c r="C190" s="26" t="s">
        <v>68</v>
      </c>
      <c r="D190" s="28"/>
      <c r="E190" s="27"/>
      <c r="F190" s="30">
        <f>Source!AN121</f>
        <v>4.05</v>
      </c>
      <c r="G190" s="29" t="str">
        <f>Source!DF121</f>
        <v>)*1,25</v>
      </c>
      <c r="H190" s="27">
        <f>Source!AV121</f>
        <v>1</v>
      </c>
      <c r="I190" s="32">
        <f>ROUND((ROUND((Source!AE121*Source!AV121*Source!I121),2)),2)</f>
        <v>60.75</v>
      </c>
      <c r="J190" s="27">
        <f>IF(Source!BS121&lt;&gt; 0, Source!BS121, 1)</f>
        <v>25.44</v>
      </c>
      <c r="K190" s="32">
        <f>Source!R121</f>
        <v>1545.48</v>
      </c>
      <c r="W190">
        <f>I190</f>
        <v>60.75</v>
      </c>
    </row>
    <row r="191" spans="1:28" ht="14.4" x14ac:dyDescent="0.3">
      <c r="A191" s="25"/>
      <c r="B191" s="26"/>
      <c r="C191" s="26" t="s">
        <v>76</v>
      </c>
      <c r="D191" s="28"/>
      <c r="E191" s="27"/>
      <c r="F191" s="30">
        <f>Source!AL121</f>
        <v>1.06</v>
      </c>
      <c r="G191" s="29" t="str">
        <f>Source!DD121</f>
        <v/>
      </c>
      <c r="H191" s="27">
        <f>Source!AW121</f>
        <v>1</v>
      </c>
      <c r="I191" s="31">
        <f>ROUND((ROUND((Source!AC121*Source!AW121*Source!I121),2)),2)</f>
        <v>12.72</v>
      </c>
      <c r="J191" s="27">
        <f>IF(Source!BC121&lt;&gt; 0, Source!BC121, 1)</f>
        <v>4.99</v>
      </c>
      <c r="K191" s="31">
        <f>Source!P121</f>
        <v>63.47</v>
      </c>
    </row>
    <row r="192" spans="1:28" ht="41.4" x14ac:dyDescent="0.3">
      <c r="A192" s="25" t="str">
        <f>Source!E122</f>
        <v>21,1</v>
      </c>
      <c r="B192" s="26" t="str">
        <f>Source!F122</f>
        <v>1.1-1-1530</v>
      </c>
      <c r="C192" s="26" t="s">
        <v>331</v>
      </c>
      <c r="D192" s="28" t="str">
        <f>Source!H122</f>
        <v>м3</v>
      </c>
      <c r="E192" s="27">
        <f>Source!I122</f>
        <v>13.8</v>
      </c>
      <c r="F192" s="30">
        <f>Source!AK122</f>
        <v>214.13</v>
      </c>
      <c r="G192" s="43" t="s">
        <v>143</v>
      </c>
      <c r="H192" s="27">
        <f>Source!AW122</f>
        <v>1</v>
      </c>
      <c r="I192" s="31">
        <f>ROUND((ROUND((Source!AC122*Source!AW122*Source!I122),2)),2)+(ROUND((ROUND(((Source!ET122)*Source!AV122*Source!I122),2)),2)+ROUND((ROUND(((Source!AE122-(Source!EU122))*Source!AV122*Source!I122),2)),2))+ROUND((ROUND((Source!AF122*Source!AV122*Source!I122),2)),2)</f>
        <v>2954.99</v>
      </c>
      <c r="J192" s="27">
        <f>IF(Source!BC122&lt;&gt; 0, Source!BC122, 1)</f>
        <v>9.52</v>
      </c>
      <c r="K192" s="31">
        <f>Source!O122</f>
        <v>28131.5</v>
      </c>
      <c r="Q192">
        <f>ROUND((Source!DN122/100)*ROUND((ROUND((Source!AF122*Source!AV122*Source!I122),2)),2), 2)</f>
        <v>0</v>
      </c>
      <c r="R192">
        <f>Source!X122</f>
        <v>0</v>
      </c>
      <c r="S192">
        <f>ROUND((Source!DO122/100)*ROUND((ROUND((Source!AF122*Source!AV122*Source!I122),2)),2), 2)</f>
        <v>0</v>
      </c>
      <c r="T192">
        <f>Source!Y122</f>
        <v>0</v>
      </c>
      <c r="U192">
        <f>ROUND((175/100)*ROUND((ROUND((Source!AE122*Source!AV122*Source!I122),2)),2), 2)</f>
        <v>0</v>
      </c>
      <c r="V192">
        <f>ROUND((157/100)*ROUND(ROUND((ROUND((Source!AE122*Source!AV122*Source!I122),2)*Source!BS122),2), 2), 2)</f>
        <v>0</v>
      </c>
      <c r="X192">
        <f>IF(Source!BI122&lt;=1,I192, 0)</f>
        <v>2954.99</v>
      </c>
      <c r="Y192">
        <f>IF(Source!BI122=2,I192, 0)</f>
        <v>0</v>
      </c>
      <c r="Z192">
        <f>IF(Source!BI122=3,I192, 0)</f>
        <v>0</v>
      </c>
      <c r="AA192">
        <f>IF(Source!BI122=4,I192, 0)</f>
        <v>0</v>
      </c>
    </row>
    <row r="193" spans="1:28" ht="14.4" x14ac:dyDescent="0.3">
      <c r="A193" s="25"/>
      <c r="B193" s="26"/>
      <c r="C193" s="26" t="s">
        <v>69</v>
      </c>
      <c r="D193" s="28" t="s">
        <v>70</v>
      </c>
      <c r="E193" s="27">
        <f>Source!DN121</f>
        <v>91</v>
      </c>
      <c r="F193" s="30"/>
      <c r="G193" s="29"/>
      <c r="H193" s="27"/>
      <c r="I193" s="31">
        <f>SUM(Q187:Q192)</f>
        <v>111.14</v>
      </c>
      <c r="J193" s="27">
        <f>Source!BZ121</f>
        <v>73</v>
      </c>
      <c r="K193" s="31">
        <f>SUM(R187:R192)</f>
        <v>2268.1</v>
      </c>
    </row>
    <row r="194" spans="1:28" ht="14.4" x14ac:dyDescent="0.3">
      <c r="A194" s="25"/>
      <c r="B194" s="26"/>
      <c r="C194" s="26" t="s">
        <v>71</v>
      </c>
      <c r="D194" s="28" t="s">
        <v>70</v>
      </c>
      <c r="E194" s="27">
        <f>Source!DO121</f>
        <v>70</v>
      </c>
      <c r="F194" s="30"/>
      <c r="G194" s="29"/>
      <c r="H194" s="27"/>
      <c r="I194" s="31">
        <f>SUM(S187:S193)</f>
        <v>85.49</v>
      </c>
      <c r="J194" s="27">
        <f>Source!CA121</f>
        <v>41</v>
      </c>
      <c r="K194" s="31">
        <f>SUM(T187:T193)</f>
        <v>1273.8699999999999</v>
      </c>
    </row>
    <row r="195" spans="1:28" ht="14.4" x14ac:dyDescent="0.3">
      <c r="A195" s="25"/>
      <c r="B195" s="26"/>
      <c r="C195" s="26" t="s">
        <v>72</v>
      </c>
      <c r="D195" s="28" t="s">
        <v>70</v>
      </c>
      <c r="E195" s="27">
        <f>175</f>
        <v>175</v>
      </c>
      <c r="F195" s="30"/>
      <c r="G195" s="29"/>
      <c r="H195" s="27"/>
      <c r="I195" s="31">
        <f>SUM(U187:U194)</f>
        <v>106.31</v>
      </c>
      <c r="J195" s="27">
        <f>157</f>
        <v>157</v>
      </c>
      <c r="K195" s="31">
        <f>SUM(V187:V194)</f>
        <v>2426.4</v>
      </c>
    </row>
    <row r="196" spans="1:28" ht="14.4" x14ac:dyDescent="0.3">
      <c r="A196" s="34"/>
      <c r="B196" s="35"/>
      <c r="C196" s="35" t="s">
        <v>73</v>
      </c>
      <c r="D196" s="36" t="s">
        <v>74</v>
      </c>
      <c r="E196" s="37">
        <f>Source!AQ121</f>
        <v>0.85</v>
      </c>
      <c r="F196" s="38"/>
      <c r="G196" s="39" t="str">
        <f>Source!DI121</f>
        <v>)*1,15</v>
      </c>
      <c r="H196" s="37">
        <f>Source!AV121</f>
        <v>1</v>
      </c>
      <c r="I196" s="40">
        <f>Source!U121</f>
        <v>11.729999999999999</v>
      </c>
      <c r="J196" s="37"/>
      <c r="K196" s="40"/>
      <c r="AB196" s="33">
        <f>I196</f>
        <v>11.729999999999999</v>
      </c>
    </row>
    <row r="197" spans="1:28" ht="13.8" x14ac:dyDescent="0.25">
      <c r="A197" s="41"/>
      <c r="B197" s="41"/>
      <c r="C197" s="42" t="s">
        <v>75</v>
      </c>
      <c r="D197" s="41"/>
      <c r="E197" s="41"/>
      <c r="F197" s="41"/>
      <c r="G197" s="41"/>
      <c r="H197" s="55">
        <f>I188+I189+I191+I193+I194+I195+SUM(I192:I192)</f>
        <v>3633.08</v>
      </c>
      <c r="I197" s="55"/>
      <c r="J197" s="55">
        <f>K188+K189+K191+K193+K194+K195+SUM(K192:K192)</f>
        <v>40040.99</v>
      </c>
      <c r="K197" s="55"/>
      <c r="O197" s="33">
        <f>I188+I189+I191+I193+I194+I195+SUM(I192:I192)</f>
        <v>3633.08</v>
      </c>
      <c r="P197" s="33">
        <f>K188+K189+K191+K193+K194+K195+SUM(K192:K192)</f>
        <v>40040.99</v>
      </c>
      <c r="X197">
        <f>IF(Source!BI121&lt;=1,I188+I189+I191+I193+I194+I195-0, 0)</f>
        <v>678.08999999999992</v>
      </c>
      <c r="Y197">
        <f>IF(Source!BI121=2,I188+I189+I191+I193+I194+I195-0, 0)</f>
        <v>0</v>
      </c>
      <c r="Z197">
        <f>IF(Source!BI121=3,I188+I189+I191+I193+I194+I195-0, 0)</f>
        <v>0</v>
      </c>
      <c r="AA197">
        <f>IF(Source!BI121=4,I188+I189+I191+I193+I194+I195,0)</f>
        <v>0</v>
      </c>
    </row>
    <row r="199" spans="1:28" ht="28.8" x14ac:dyDescent="0.3">
      <c r="A199" s="25" t="str">
        <f>Source!E123</f>
        <v>22</v>
      </c>
      <c r="B199" s="26" t="str">
        <f>Source!F123</f>
        <v>3.6-13-1</v>
      </c>
      <c r="C199" s="26" t="s">
        <v>335</v>
      </c>
      <c r="D199" s="28" t="str">
        <f>Source!H123</f>
        <v>100 м3 в деле</v>
      </c>
      <c r="E199" s="27">
        <f>Source!I123</f>
        <v>0.46</v>
      </c>
      <c r="F199" s="30"/>
      <c r="G199" s="29"/>
      <c r="H199" s="27"/>
      <c r="I199" s="31"/>
      <c r="J199" s="27"/>
      <c r="K199" s="31"/>
      <c r="Q199">
        <f>ROUND((Source!DN123/100)*ROUND((ROUND((Source!AF123*Source!AV123*Source!I123),2)),2), 2)</f>
        <v>4362.51</v>
      </c>
      <c r="R199">
        <f>Source!X123</f>
        <v>88785.72</v>
      </c>
      <c r="S199">
        <f>ROUND((Source!DO123/100)*ROUND((ROUND((Source!AF123*Source!AV123*Source!I123),2)),2), 2)</f>
        <v>3592.65</v>
      </c>
      <c r="T199">
        <f>Source!Y123</f>
        <v>53532.57</v>
      </c>
      <c r="U199">
        <f>ROUND((175/100)*ROUND((ROUND((Source!AE123*Source!AV123*Source!I123),2)),2), 2)</f>
        <v>41.9</v>
      </c>
      <c r="V199">
        <f>ROUND((157/100)*ROUND(ROUND((ROUND((Source!AE123*Source!AV123*Source!I123),2)*Source!BS123),2), 2), 2)</f>
        <v>956.18</v>
      </c>
    </row>
    <row r="200" spans="1:28" ht="14.4" x14ac:dyDescent="0.3">
      <c r="A200" s="25"/>
      <c r="B200" s="26"/>
      <c r="C200" s="26" t="s">
        <v>66</v>
      </c>
      <c r="D200" s="28"/>
      <c r="E200" s="27"/>
      <c r="F200" s="30">
        <f>Source!AO123</f>
        <v>9702</v>
      </c>
      <c r="G200" s="29" t="str">
        <f>Source!DG123</f>
        <v>)*1,15</v>
      </c>
      <c r="H200" s="27">
        <f>Source!AV123</f>
        <v>1</v>
      </c>
      <c r="I200" s="31">
        <f>ROUND((ROUND((Source!AF123*Source!AV123*Source!I123),2)),2)</f>
        <v>5132.3599999999997</v>
      </c>
      <c r="J200" s="27">
        <f>IF(Source!BA123&lt;&gt; 0, Source!BA123, 1)</f>
        <v>25.44</v>
      </c>
      <c r="K200" s="31">
        <f>Source!S123</f>
        <v>130567.24</v>
      </c>
      <c r="W200">
        <f>I200</f>
        <v>5132.3599999999997</v>
      </c>
    </row>
    <row r="201" spans="1:28" ht="14.4" x14ac:dyDescent="0.3">
      <c r="A201" s="25"/>
      <c r="B201" s="26"/>
      <c r="C201" s="26" t="s">
        <v>67</v>
      </c>
      <c r="D201" s="28"/>
      <c r="E201" s="27"/>
      <c r="F201" s="30">
        <f>Source!AM123</f>
        <v>1413.31</v>
      </c>
      <c r="G201" s="29" t="str">
        <f>Source!DE123</f>
        <v>)*1,25</v>
      </c>
      <c r="H201" s="27">
        <f>Source!AV123</f>
        <v>1</v>
      </c>
      <c r="I201" s="31">
        <f>(ROUND((ROUND((((Source!ET123*1.25))*Source!AV123*Source!I123),2)),2)+ROUND((ROUND(((Source!AE123-((Source!EU123*1.25)))*Source!AV123*Source!I123),2)),2))</f>
        <v>812.65</v>
      </c>
      <c r="J201" s="27">
        <f>IF(Source!BB123&lt;&gt; 0, Source!BB123, 1)</f>
        <v>8.4700000000000006</v>
      </c>
      <c r="K201" s="31">
        <f>Source!Q123</f>
        <v>6883.15</v>
      </c>
    </row>
    <row r="202" spans="1:28" ht="14.4" x14ac:dyDescent="0.3">
      <c r="A202" s="25"/>
      <c r="B202" s="26"/>
      <c r="C202" s="26" t="s">
        <v>68</v>
      </c>
      <c r="D202" s="28"/>
      <c r="E202" s="27"/>
      <c r="F202" s="30">
        <f>Source!AN123</f>
        <v>41.64</v>
      </c>
      <c r="G202" s="29" t="str">
        <f>Source!DF123</f>
        <v>)*1,25</v>
      </c>
      <c r="H202" s="27">
        <f>Source!AV123</f>
        <v>1</v>
      </c>
      <c r="I202" s="32">
        <f>ROUND((ROUND((Source!AE123*Source!AV123*Source!I123),2)),2)</f>
        <v>23.94</v>
      </c>
      <c r="J202" s="27">
        <f>IF(Source!BS123&lt;&gt; 0, Source!BS123, 1)</f>
        <v>25.44</v>
      </c>
      <c r="K202" s="32">
        <f>Source!R123</f>
        <v>609.03</v>
      </c>
      <c r="W202">
        <f>I202</f>
        <v>23.94</v>
      </c>
    </row>
    <row r="203" spans="1:28" ht="14.4" x14ac:dyDescent="0.3">
      <c r="A203" s="25"/>
      <c r="B203" s="26"/>
      <c r="C203" s="26" t="s">
        <v>76</v>
      </c>
      <c r="D203" s="28"/>
      <c r="E203" s="27"/>
      <c r="F203" s="30">
        <f>Source!AL123</f>
        <v>9404.02</v>
      </c>
      <c r="G203" s="29" t="str">
        <f>Source!DD123</f>
        <v/>
      </c>
      <c r="H203" s="27">
        <f>Source!AW123</f>
        <v>1</v>
      </c>
      <c r="I203" s="31">
        <f>ROUND((ROUND((Source!AC123*Source!AW123*Source!I123),2)),2)</f>
        <v>4325.8500000000004</v>
      </c>
      <c r="J203" s="27">
        <f>IF(Source!BC123&lt;&gt; 0, Source!BC123, 1)</f>
        <v>7.82</v>
      </c>
      <c r="K203" s="31">
        <f>Source!P123</f>
        <v>33828.15</v>
      </c>
    </row>
    <row r="204" spans="1:28" ht="55.2" x14ac:dyDescent="0.3">
      <c r="A204" s="25" t="str">
        <f>Source!E124</f>
        <v>22,1</v>
      </c>
      <c r="B204" s="26" t="str">
        <f>Source!F124</f>
        <v>1.3-4-84</v>
      </c>
      <c r="C204" s="26" t="s">
        <v>342</v>
      </c>
      <c r="D204" s="28" t="str">
        <f>Source!H124</f>
        <v>т</v>
      </c>
      <c r="E204" s="27">
        <f>Source!I124</f>
        <v>4.5999999999999996</v>
      </c>
      <c r="F204" s="30">
        <f>Source!AK124</f>
        <v>6340.75</v>
      </c>
      <c r="G204" s="43" t="s">
        <v>143</v>
      </c>
      <c r="H204" s="27">
        <f>Source!AW124</f>
        <v>1</v>
      </c>
      <c r="I204" s="31">
        <f>ROUND((ROUND((Source!AC124*Source!AW124*Source!I124),2)),2)+(ROUND((ROUND(((Source!ET124)*Source!AV124*Source!I124),2)),2)+ROUND((ROUND(((Source!AE124-(Source!EU124))*Source!AV124*Source!I124),2)),2))+ROUND((ROUND((Source!AF124*Source!AV124*Source!I124),2)),2)</f>
        <v>29167.45</v>
      </c>
      <c r="J204" s="27">
        <f>IF(Source!BC124&lt;&gt; 0, Source!BC124, 1)</f>
        <v>12.26</v>
      </c>
      <c r="K204" s="31">
        <f>Source!O124</f>
        <v>357592.94</v>
      </c>
      <c r="Q204">
        <f>ROUND((Source!DN124/100)*ROUND((ROUND((Source!AF124*Source!AV124*Source!I124),2)),2), 2)</f>
        <v>0</v>
      </c>
      <c r="R204">
        <f>Source!X124</f>
        <v>0</v>
      </c>
      <c r="S204">
        <f>ROUND((Source!DO124/100)*ROUND((ROUND((Source!AF124*Source!AV124*Source!I124),2)),2), 2)</f>
        <v>0</v>
      </c>
      <c r="T204">
        <f>Source!Y124</f>
        <v>0</v>
      </c>
      <c r="U204">
        <f>ROUND((175/100)*ROUND((ROUND((Source!AE124*Source!AV124*Source!I124),2)),2), 2)</f>
        <v>0</v>
      </c>
      <c r="V204">
        <f>ROUND((157/100)*ROUND(ROUND((ROUND((Source!AE124*Source!AV124*Source!I124),2)*Source!BS124),2), 2), 2)</f>
        <v>0</v>
      </c>
      <c r="X204">
        <f>IF(Source!BI124&lt;=1,I204, 0)</f>
        <v>29167.45</v>
      </c>
      <c r="Y204">
        <f>IF(Source!BI124=2,I204, 0)</f>
        <v>0</v>
      </c>
      <c r="Z204">
        <f>IF(Source!BI124=3,I204, 0)</f>
        <v>0</v>
      </c>
      <c r="AA204">
        <f>IF(Source!BI124=4,I204, 0)</f>
        <v>0</v>
      </c>
    </row>
    <row r="205" spans="1:28" ht="55.2" x14ac:dyDescent="0.3">
      <c r="A205" s="25" t="str">
        <f>Source!E125</f>
        <v>22,2</v>
      </c>
      <c r="B205" s="26" t="str">
        <f>Source!F125</f>
        <v>1.3-4-82</v>
      </c>
      <c r="C205" s="26" t="s">
        <v>346</v>
      </c>
      <c r="D205" s="28" t="str">
        <f>Source!H125</f>
        <v>т</v>
      </c>
      <c r="E205" s="27">
        <f>Source!I125</f>
        <v>1.1499999999999999</v>
      </c>
      <c r="F205" s="30">
        <f>Source!AK125</f>
        <v>6340.75</v>
      </c>
      <c r="G205" s="43" t="s">
        <v>143</v>
      </c>
      <c r="H205" s="27">
        <f>Source!AW125</f>
        <v>1</v>
      </c>
      <c r="I205" s="31">
        <f>ROUND((ROUND((Source!AC125*Source!AW125*Source!I125),2)),2)+(ROUND((ROUND(((Source!ET125)*Source!AV125*Source!I125),2)),2)+ROUND((ROUND(((Source!AE125-(Source!EU125))*Source!AV125*Source!I125),2)),2))+ROUND((ROUND((Source!AF125*Source!AV125*Source!I125),2)),2)</f>
        <v>7291.86</v>
      </c>
      <c r="J205" s="27">
        <f>IF(Source!BC125&lt;&gt; 0, Source!BC125, 1)</f>
        <v>12.39</v>
      </c>
      <c r="K205" s="31">
        <f>Source!O125</f>
        <v>90346.15</v>
      </c>
      <c r="Q205">
        <f>ROUND((Source!DN125/100)*ROUND((ROUND((Source!AF125*Source!AV125*Source!I125),2)),2), 2)</f>
        <v>0</v>
      </c>
      <c r="R205">
        <f>Source!X125</f>
        <v>0</v>
      </c>
      <c r="S205">
        <f>ROUND((Source!DO125/100)*ROUND((ROUND((Source!AF125*Source!AV125*Source!I125),2)),2), 2)</f>
        <v>0</v>
      </c>
      <c r="T205">
        <f>Source!Y125</f>
        <v>0</v>
      </c>
      <c r="U205">
        <f>ROUND((175/100)*ROUND((ROUND((Source!AE125*Source!AV125*Source!I125),2)),2), 2)</f>
        <v>0</v>
      </c>
      <c r="V205">
        <f>ROUND((157/100)*ROUND(ROUND((ROUND((Source!AE125*Source!AV125*Source!I125),2)*Source!BS125),2), 2), 2)</f>
        <v>0</v>
      </c>
      <c r="X205">
        <f>IF(Source!BI125&lt;=1,I205, 0)</f>
        <v>7291.86</v>
      </c>
      <c r="Y205">
        <f>IF(Source!BI125=2,I205, 0)</f>
        <v>0</v>
      </c>
      <c r="Z205">
        <f>IF(Source!BI125=3,I205, 0)</f>
        <v>0</v>
      </c>
      <c r="AA205">
        <f>IF(Source!BI125=4,I205, 0)</f>
        <v>0</v>
      </c>
    </row>
    <row r="206" spans="1:28" ht="55.2" x14ac:dyDescent="0.3">
      <c r="A206" s="25" t="str">
        <f>Source!E126</f>
        <v>22,3</v>
      </c>
      <c r="B206" s="26" t="str">
        <f>Source!F126</f>
        <v>1.3-1-60</v>
      </c>
      <c r="C206" s="26" t="s">
        <v>350</v>
      </c>
      <c r="D206" s="28" t="str">
        <f>Source!H126</f>
        <v>м3</v>
      </c>
      <c r="E206" s="27">
        <f>Source!I126</f>
        <v>46.69</v>
      </c>
      <c r="F206" s="30">
        <f>Source!AK126</f>
        <v>811.26</v>
      </c>
      <c r="G206" s="43" t="s">
        <v>143</v>
      </c>
      <c r="H206" s="27">
        <f>Source!AW126</f>
        <v>1</v>
      </c>
      <c r="I206" s="31">
        <f>ROUND((ROUND((Source!AC126*Source!AW126*Source!I126),2)),2)+(ROUND((ROUND(((Source!ET126)*Source!AV126*Source!I126),2)),2)+ROUND((ROUND(((Source!AE126-(Source!EU126))*Source!AV126*Source!I126),2)),2))+ROUND((ROUND((Source!AF126*Source!AV126*Source!I126),2)),2)</f>
        <v>37877.730000000003</v>
      </c>
      <c r="J206" s="27">
        <f>IF(Source!BC126&lt;&gt; 0, Source!BC126, 1)</f>
        <v>5.87</v>
      </c>
      <c r="K206" s="31">
        <f>Source!O126</f>
        <v>222342.28</v>
      </c>
      <c r="Q206">
        <f>ROUND((Source!DN126/100)*ROUND((ROUND((Source!AF126*Source!AV126*Source!I126),2)),2), 2)</f>
        <v>0</v>
      </c>
      <c r="R206">
        <f>Source!X126</f>
        <v>0</v>
      </c>
      <c r="S206">
        <f>ROUND((Source!DO126/100)*ROUND((ROUND((Source!AF126*Source!AV126*Source!I126),2)),2), 2)</f>
        <v>0</v>
      </c>
      <c r="T206">
        <f>Source!Y126</f>
        <v>0</v>
      </c>
      <c r="U206">
        <f>ROUND((175/100)*ROUND((ROUND((Source!AE126*Source!AV126*Source!I126),2)),2), 2)</f>
        <v>0</v>
      </c>
      <c r="V206">
        <f>ROUND((157/100)*ROUND(ROUND((ROUND((Source!AE126*Source!AV126*Source!I126),2)*Source!BS126),2), 2), 2)</f>
        <v>0</v>
      </c>
      <c r="X206">
        <f>IF(Source!BI126&lt;=1,I206, 0)</f>
        <v>37877.730000000003</v>
      </c>
      <c r="Y206">
        <f>IF(Source!BI126=2,I206, 0)</f>
        <v>0</v>
      </c>
      <c r="Z206">
        <f>IF(Source!BI126=3,I206, 0)</f>
        <v>0</v>
      </c>
      <c r="AA206">
        <f>IF(Source!BI126=4,I206, 0)</f>
        <v>0</v>
      </c>
    </row>
    <row r="207" spans="1:28" ht="14.4" x14ac:dyDescent="0.3">
      <c r="A207" s="25"/>
      <c r="B207" s="26"/>
      <c r="C207" s="26" t="s">
        <v>69</v>
      </c>
      <c r="D207" s="28" t="s">
        <v>70</v>
      </c>
      <c r="E207" s="27">
        <f>Source!DN123</f>
        <v>85</v>
      </c>
      <c r="F207" s="30"/>
      <c r="G207" s="29"/>
      <c r="H207" s="27"/>
      <c r="I207" s="31">
        <f>SUM(Q199:Q206)</f>
        <v>4362.51</v>
      </c>
      <c r="J207" s="27">
        <f>Source!BZ123</f>
        <v>68</v>
      </c>
      <c r="K207" s="31">
        <f>SUM(R199:R206)</f>
        <v>88785.72</v>
      </c>
    </row>
    <row r="208" spans="1:28" ht="14.4" x14ac:dyDescent="0.3">
      <c r="A208" s="25"/>
      <c r="B208" s="26"/>
      <c r="C208" s="26" t="s">
        <v>71</v>
      </c>
      <c r="D208" s="28" t="s">
        <v>70</v>
      </c>
      <c r="E208" s="27">
        <f>Source!DO123</f>
        <v>70</v>
      </c>
      <c r="F208" s="30"/>
      <c r="G208" s="29"/>
      <c r="H208" s="27"/>
      <c r="I208" s="31">
        <f>SUM(S199:S207)</f>
        <v>3592.65</v>
      </c>
      <c r="J208" s="27">
        <f>Source!CA123</f>
        <v>41</v>
      </c>
      <c r="K208" s="31">
        <f>SUM(T199:T207)</f>
        <v>53532.57</v>
      </c>
    </row>
    <row r="209" spans="1:28" ht="14.4" x14ac:dyDescent="0.3">
      <c r="A209" s="25"/>
      <c r="B209" s="26"/>
      <c r="C209" s="26" t="s">
        <v>72</v>
      </c>
      <c r="D209" s="28" t="s">
        <v>70</v>
      </c>
      <c r="E209" s="27">
        <f>175</f>
        <v>175</v>
      </c>
      <c r="F209" s="30"/>
      <c r="G209" s="29"/>
      <c r="H209" s="27"/>
      <c r="I209" s="31">
        <f>SUM(U199:U208)</f>
        <v>41.9</v>
      </c>
      <c r="J209" s="27">
        <f>157</f>
        <v>157</v>
      </c>
      <c r="K209" s="31">
        <f>SUM(V199:V208)</f>
        <v>956.18</v>
      </c>
    </row>
    <row r="210" spans="1:28" ht="14.4" x14ac:dyDescent="0.3">
      <c r="A210" s="34"/>
      <c r="B210" s="35"/>
      <c r="C210" s="35" t="s">
        <v>73</v>
      </c>
      <c r="D210" s="36" t="s">
        <v>74</v>
      </c>
      <c r="E210" s="37">
        <f>Source!AQ123</f>
        <v>825</v>
      </c>
      <c r="F210" s="38"/>
      <c r="G210" s="39" t="str">
        <f>Source!DI123</f>
        <v>)*1,15</v>
      </c>
      <c r="H210" s="37">
        <f>Source!AV123</f>
        <v>1</v>
      </c>
      <c r="I210" s="40">
        <f>Source!U123</f>
        <v>436.42499999999995</v>
      </c>
      <c r="J210" s="37"/>
      <c r="K210" s="40"/>
      <c r="AB210" s="33">
        <f>I210</f>
        <v>436.42499999999995</v>
      </c>
    </row>
    <row r="211" spans="1:28" ht="13.8" x14ac:dyDescent="0.25">
      <c r="A211" s="41"/>
      <c r="B211" s="41"/>
      <c r="C211" s="42" t="s">
        <v>75</v>
      </c>
      <c r="D211" s="41"/>
      <c r="E211" s="41"/>
      <c r="F211" s="41"/>
      <c r="G211" s="41"/>
      <c r="H211" s="55">
        <f>I200+I201+I203+I207+I208+I209+SUM(I204:I206)</f>
        <v>92604.96</v>
      </c>
      <c r="I211" s="55"/>
      <c r="J211" s="55">
        <f>K200+K201+K203+K207+K208+K209+SUM(K204:K206)</f>
        <v>984834.38</v>
      </c>
      <c r="K211" s="55"/>
      <c r="O211" s="33">
        <f>I200+I201+I203+I207+I208+I209+SUM(I204:I206)</f>
        <v>92604.96</v>
      </c>
      <c r="P211" s="33">
        <f>K200+K201+K203+K207+K208+K209+SUM(K204:K206)</f>
        <v>984834.38</v>
      </c>
      <c r="X211">
        <f>IF(Source!BI123&lt;=1,I200+I201+I203+I207+I208+I209-0, 0)</f>
        <v>18267.920000000002</v>
      </c>
      <c r="Y211">
        <f>IF(Source!BI123=2,I200+I201+I203+I207+I208+I209-0, 0)</f>
        <v>0</v>
      </c>
      <c r="Z211">
        <f>IF(Source!BI123=3,I200+I201+I203+I207+I208+I209-0, 0)</f>
        <v>0</v>
      </c>
      <c r="AA211">
        <f>IF(Source!BI123=4,I200+I201+I203+I207+I208+I209,0)</f>
        <v>0</v>
      </c>
    </row>
    <row r="213" spans="1:28" ht="41.4" x14ac:dyDescent="0.3">
      <c r="A213" s="25" t="str">
        <f>Source!E127</f>
        <v>23</v>
      </c>
      <c r="B213" s="26" t="str">
        <f>Source!F127</f>
        <v>3.12-14-1</v>
      </c>
      <c r="C213" s="26" t="s">
        <v>354</v>
      </c>
      <c r="D213" s="28" t="str">
        <f>Source!H127</f>
        <v>100 м2 покрытия</v>
      </c>
      <c r="E213" s="27">
        <f>Source!I127</f>
        <v>0.3</v>
      </c>
      <c r="F213" s="30"/>
      <c r="G213" s="29"/>
      <c r="H213" s="27"/>
      <c r="I213" s="31"/>
      <c r="J213" s="27"/>
      <c r="K213" s="31"/>
      <c r="Q213">
        <f>ROUND((Source!DN127/100)*ROUND((ROUND((Source!AF127*Source!AV127*Source!I127),2)),2), 2)</f>
        <v>389.91</v>
      </c>
      <c r="R213">
        <f>Source!X127</f>
        <v>8107.05</v>
      </c>
      <c r="S213">
        <f>ROUND((Source!DO127/100)*ROUND((ROUND((Source!AF127*Source!AV127*Source!I127),2)),2), 2)</f>
        <v>296.18</v>
      </c>
      <c r="T213">
        <f>Source!Y127</f>
        <v>3910.46</v>
      </c>
      <c r="U213">
        <f>ROUND((175/100)*ROUND((ROUND((Source!AE127*Source!AV127*Source!I127),2)),2), 2)</f>
        <v>0.57999999999999996</v>
      </c>
      <c r="V213">
        <f>ROUND((157/100)*ROUND(ROUND((ROUND((Source!AE127*Source!AV127*Source!I127),2)*Source!BS127),2), 2), 2)</f>
        <v>13.19</v>
      </c>
    </row>
    <row r="214" spans="1:28" ht="14.4" x14ac:dyDescent="0.3">
      <c r="A214" s="25"/>
      <c r="B214" s="26"/>
      <c r="C214" s="26" t="s">
        <v>66</v>
      </c>
      <c r="D214" s="28"/>
      <c r="E214" s="27"/>
      <c r="F214" s="30">
        <f>Source!AO127</f>
        <v>1086.7</v>
      </c>
      <c r="G214" s="29" t="str">
        <f>Source!DG127</f>
        <v>)*1,15</v>
      </c>
      <c r="H214" s="27">
        <f>Source!AV127</f>
        <v>1</v>
      </c>
      <c r="I214" s="31">
        <f>ROUND((ROUND((Source!AF127*Source!AV127*Source!I127),2)),2)</f>
        <v>374.91</v>
      </c>
      <c r="J214" s="27">
        <f>IF(Source!BA127&lt;&gt; 0, Source!BA127, 1)</f>
        <v>25.44</v>
      </c>
      <c r="K214" s="31">
        <f>Source!S127</f>
        <v>9537.7099999999991</v>
      </c>
      <c r="W214">
        <f>I214</f>
        <v>374.91</v>
      </c>
    </row>
    <row r="215" spans="1:28" ht="14.4" x14ac:dyDescent="0.3">
      <c r="A215" s="25"/>
      <c r="B215" s="26"/>
      <c r="C215" s="26" t="s">
        <v>67</v>
      </c>
      <c r="D215" s="28"/>
      <c r="E215" s="27"/>
      <c r="F215" s="30">
        <f>Source!AM127</f>
        <v>3.72</v>
      </c>
      <c r="G215" s="29" t="str">
        <f>Source!DE127</f>
        <v>)*1,25</v>
      </c>
      <c r="H215" s="27">
        <f>Source!AV127</f>
        <v>1</v>
      </c>
      <c r="I215" s="31">
        <f>(ROUND((ROUND((((Source!ET127*1.25))*Source!AV127*Source!I127),2)),2)+ROUND((ROUND(((Source!AE127-((Source!EU127*1.25)))*Source!AV127*Source!I127),2)),2))</f>
        <v>1.4</v>
      </c>
      <c r="J215" s="27">
        <f>IF(Source!BB127&lt;&gt; 0, Source!BB127, 1)</f>
        <v>10.42</v>
      </c>
      <c r="K215" s="31">
        <f>Source!Q127</f>
        <v>14.59</v>
      </c>
    </row>
    <row r="216" spans="1:28" ht="14.4" x14ac:dyDescent="0.3">
      <c r="A216" s="25"/>
      <c r="B216" s="26"/>
      <c r="C216" s="26" t="s">
        <v>68</v>
      </c>
      <c r="D216" s="28"/>
      <c r="E216" s="27"/>
      <c r="F216" s="30">
        <f>Source!AN127</f>
        <v>0.88</v>
      </c>
      <c r="G216" s="29" t="str">
        <f>Source!DF127</f>
        <v>)*1,25</v>
      </c>
      <c r="H216" s="27">
        <f>Source!AV127</f>
        <v>1</v>
      </c>
      <c r="I216" s="32">
        <f>ROUND((ROUND((Source!AE127*Source!AV127*Source!I127),2)),2)</f>
        <v>0.33</v>
      </c>
      <c r="J216" s="27">
        <f>IF(Source!BS127&lt;&gt; 0, Source!BS127, 1)</f>
        <v>25.44</v>
      </c>
      <c r="K216" s="32">
        <f>Source!R127</f>
        <v>8.4</v>
      </c>
      <c r="W216">
        <f>I216</f>
        <v>0.33</v>
      </c>
    </row>
    <row r="217" spans="1:28" ht="14.4" x14ac:dyDescent="0.3">
      <c r="A217" s="25"/>
      <c r="B217" s="26"/>
      <c r="C217" s="26" t="s">
        <v>76</v>
      </c>
      <c r="D217" s="28"/>
      <c r="E217" s="27"/>
      <c r="F217" s="30">
        <f>Source!AL127</f>
        <v>40.18</v>
      </c>
      <c r="G217" s="29" t="str">
        <f>Source!DD127</f>
        <v/>
      </c>
      <c r="H217" s="27">
        <f>Source!AW127</f>
        <v>1</v>
      </c>
      <c r="I217" s="31">
        <f>ROUND((ROUND((Source!AC127*Source!AW127*Source!I127),2)),2)</f>
        <v>12.05</v>
      </c>
      <c r="J217" s="27">
        <f>IF(Source!BC127&lt;&gt; 0, Source!BC127, 1)</f>
        <v>6.34</v>
      </c>
      <c r="K217" s="31">
        <f>Source!P127</f>
        <v>76.400000000000006</v>
      </c>
    </row>
    <row r="218" spans="1:28" ht="55.2" x14ac:dyDescent="0.3">
      <c r="A218" s="25" t="str">
        <f>Source!E128</f>
        <v>23,1</v>
      </c>
      <c r="B218" s="26" t="str">
        <f>Source!F128</f>
        <v>1.1-1-2200</v>
      </c>
      <c r="C218" s="26" t="s">
        <v>361</v>
      </c>
      <c r="D218" s="28" t="str">
        <f>Source!H128</f>
        <v>м2</v>
      </c>
      <c r="E218" s="27">
        <f>Source!I128</f>
        <v>30</v>
      </c>
      <c r="F218" s="30">
        <f>Source!AK128</f>
        <v>109.86</v>
      </c>
      <c r="G218" s="43" t="s">
        <v>143</v>
      </c>
      <c r="H218" s="27">
        <f>Source!AW128</f>
        <v>1</v>
      </c>
      <c r="I218" s="31">
        <f>ROUND((ROUND((Source!AC128*Source!AW128*Source!I128),2)),2)+(ROUND((ROUND(((Source!ET128)*Source!AV128*Source!I128),2)),2)+ROUND((ROUND(((Source!AE128-(Source!EU128))*Source!AV128*Source!I128),2)),2))+ROUND((ROUND((Source!AF128*Source!AV128*Source!I128),2)),2)</f>
        <v>3295.8</v>
      </c>
      <c r="J218" s="27">
        <f>IF(Source!BC128&lt;&gt; 0, Source!BC128, 1)</f>
        <v>5.18</v>
      </c>
      <c r="K218" s="31">
        <f>Source!O128</f>
        <v>17072.240000000002</v>
      </c>
      <c r="Q218">
        <f>ROUND((Source!DN128/100)*ROUND((ROUND((Source!AF128*Source!AV128*Source!I128),2)),2), 2)</f>
        <v>0</v>
      </c>
      <c r="R218">
        <f>Source!X128</f>
        <v>0</v>
      </c>
      <c r="S218">
        <f>ROUND((Source!DO128/100)*ROUND((ROUND((Source!AF128*Source!AV128*Source!I128),2)),2), 2)</f>
        <v>0</v>
      </c>
      <c r="T218">
        <f>Source!Y128</f>
        <v>0</v>
      </c>
      <c r="U218">
        <f>ROUND((175/100)*ROUND((ROUND((Source!AE128*Source!AV128*Source!I128),2)),2), 2)</f>
        <v>0</v>
      </c>
      <c r="V218">
        <f>ROUND((157/100)*ROUND(ROUND((ROUND((Source!AE128*Source!AV128*Source!I128),2)*Source!BS128),2), 2), 2)</f>
        <v>0</v>
      </c>
      <c r="X218">
        <f>IF(Source!BI128&lt;=1,I218, 0)</f>
        <v>3295.8</v>
      </c>
      <c r="Y218">
        <f>IF(Source!BI128=2,I218, 0)</f>
        <v>0</v>
      </c>
      <c r="Z218">
        <f>IF(Source!BI128=3,I218, 0)</f>
        <v>0</v>
      </c>
      <c r="AA218">
        <f>IF(Source!BI128=4,I218, 0)</f>
        <v>0</v>
      </c>
    </row>
    <row r="219" spans="1:28" ht="14.4" x14ac:dyDescent="0.3">
      <c r="A219" s="25"/>
      <c r="B219" s="26"/>
      <c r="C219" s="26" t="s">
        <v>69</v>
      </c>
      <c r="D219" s="28" t="s">
        <v>70</v>
      </c>
      <c r="E219" s="27">
        <f>Source!DN127</f>
        <v>104</v>
      </c>
      <c r="F219" s="30"/>
      <c r="G219" s="29"/>
      <c r="H219" s="27"/>
      <c r="I219" s="31">
        <f>SUM(Q213:Q218)</f>
        <v>389.91</v>
      </c>
      <c r="J219" s="27">
        <f>Source!BZ127</f>
        <v>85</v>
      </c>
      <c r="K219" s="31">
        <f>SUM(R213:R218)</f>
        <v>8107.05</v>
      </c>
    </row>
    <row r="220" spans="1:28" ht="14.4" x14ac:dyDescent="0.3">
      <c r="A220" s="25"/>
      <c r="B220" s="26"/>
      <c r="C220" s="26" t="s">
        <v>71</v>
      </c>
      <c r="D220" s="28" t="s">
        <v>70</v>
      </c>
      <c r="E220" s="27">
        <f>Source!DO127</f>
        <v>79</v>
      </c>
      <c r="F220" s="30"/>
      <c r="G220" s="29"/>
      <c r="H220" s="27"/>
      <c r="I220" s="31">
        <f>SUM(S213:S219)</f>
        <v>296.18</v>
      </c>
      <c r="J220" s="27">
        <f>Source!CA127</f>
        <v>41</v>
      </c>
      <c r="K220" s="31">
        <f>SUM(T213:T219)</f>
        <v>3910.46</v>
      </c>
    </row>
    <row r="221" spans="1:28" ht="14.4" x14ac:dyDescent="0.3">
      <c r="A221" s="25"/>
      <c r="B221" s="26"/>
      <c r="C221" s="26" t="s">
        <v>72</v>
      </c>
      <c r="D221" s="28" t="s">
        <v>70</v>
      </c>
      <c r="E221" s="27">
        <f>175</f>
        <v>175</v>
      </c>
      <c r="F221" s="30"/>
      <c r="G221" s="29"/>
      <c r="H221" s="27"/>
      <c r="I221" s="31">
        <f>SUM(U213:U220)</f>
        <v>0.57999999999999996</v>
      </c>
      <c r="J221" s="27">
        <f>157</f>
        <v>157</v>
      </c>
      <c r="K221" s="31">
        <f>SUM(V213:V220)</f>
        <v>13.19</v>
      </c>
    </row>
    <row r="222" spans="1:28" ht="14.4" x14ac:dyDescent="0.3">
      <c r="A222" s="34"/>
      <c r="B222" s="35"/>
      <c r="C222" s="35" t="s">
        <v>73</v>
      </c>
      <c r="D222" s="36" t="s">
        <v>74</v>
      </c>
      <c r="E222" s="37">
        <f>Source!AQ127</f>
        <v>97.2</v>
      </c>
      <c r="F222" s="38"/>
      <c r="G222" s="39" t="str">
        <f>Source!DI127</f>
        <v>)*1,15</v>
      </c>
      <c r="H222" s="37">
        <f>Source!AV127</f>
        <v>1</v>
      </c>
      <c r="I222" s="40">
        <f>Source!U127</f>
        <v>33.533999999999999</v>
      </c>
      <c r="J222" s="37"/>
      <c r="K222" s="40"/>
      <c r="AB222" s="33">
        <f>I222</f>
        <v>33.533999999999999</v>
      </c>
    </row>
    <row r="223" spans="1:28" ht="13.8" x14ac:dyDescent="0.25">
      <c r="A223" s="41"/>
      <c r="B223" s="41"/>
      <c r="C223" s="42" t="s">
        <v>75</v>
      </c>
      <c r="D223" s="41"/>
      <c r="E223" s="41"/>
      <c r="F223" s="41"/>
      <c r="G223" s="41"/>
      <c r="H223" s="55">
        <f>I214+I215+I217+I219+I220+I221+SUM(I218:I218)</f>
        <v>4370.83</v>
      </c>
      <c r="I223" s="55"/>
      <c r="J223" s="55">
        <f>K214+K215+K217+K219+K220+K221+SUM(K218:K218)</f>
        <v>38731.64</v>
      </c>
      <c r="K223" s="55"/>
      <c r="O223" s="33">
        <f>I214+I215+I217+I219+I220+I221+SUM(I218:I218)</f>
        <v>4370.83</v>
      </c>
      <c r="P223" s="33">
        <f>K214+K215+K217+K219+K220+K221+SUM(K218:K218)</f>
        <v>38731.64</v>
      </c>
      <c r="X223">
        <f>IF(Source!BI127&lt;=1,I214+I215+I217+I219+I220+I221-0, 0)</f>
        <v>1075.03</v>
      </c>
      <c r="Y223">
        <f>IF(Source!BI127=2,I214+I215+I217+I219+I220+I221-0, 0)</f>
        <v>0</v>
      </c>
      <c r="Z223">
        <f>IF(Source!BI127=3,I214+I215+I217+I219+I220+I221-0, 0)</f>
        <v>0</v>
      </c>
      <c r="AA223">
        <f>IF(Source!BI127=4,I214+I215+I217+I219+I220+I221,0)</f>
        <v>0</v>
      </c>
    </row>
    <row r="226" spans="1:28" ht="13.8" x14ac:dyDescent="0.25">
      <c r="A226" s="54" t="str">
        <f>CONCATENATE("Итого по подразделу: ",IF(Source!G130&lt;&gt;"Новый подраздел", Source!G130, ""))</f>
        <v>Итого по подразделу: Усиление подпорной стены</v>
      </c>
      <c r="B226" s="54"/>
      <c r="C226" s="54"/>
      <c r="D226" s="54"/>
      <c r="E226" s="54"/>
      <c r="F226" s="54"/>
      <c r="G226" s="54"/>
      <c r="H226" s="52">
        <f>SUM(O147:O225)</f>
        <v>106474.49</v>
      </c>
      <c r="I226" s="53"/>
      <c r="J226" s="52">
        <f>SUM(P147:P225)</f>
        <v>1139164.93</v>
      </c>
      <c r="K226" s="53"/>
    </row>
    <row r="227" spans="1:28" hidden="1" x14ac:dyDescent="0.25">
      <c r="A227" t="s">
        <v>77</v>
      </c>
      <c r="I227">
        <f>SUM(AC147:AC226)</f>
        <v>0</v>
      </c>
      <c r="J227">
        <f>SUM(AD147:AD226)</f>
        <v>0</v>
      </c>
    </row>
    <row r="228" spans="1:28" hidden="1" x14ac:dyDescent="0.25">
      <c r="A228" t="s">
        <v>78</v>
      </c>
      <c r="I228">
        <f>SUM(AE147:AE227)</f>
        <v>0</v>
      </c>
      <c r="J228">
        <f>SUM(AF147:AF227)</f>
        <v>0</v>
      </c>
    </row>
    <row r="230" spans="1:28" ht="16.8" x14ac:dyDescent="0.3">
      <c r="A230" s="56" t="str">
        <f>CONCATENATE("Подраздел: ",IF(Source!G159&lt;&gt;"Новый подраздел", Source!G159, ""))</f>
        <v>Подраздел: Отделочные работы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</row>
    <row r="231" spans="1:28" ht="27.6" x14ac:dyDescent="0.3">
      <c r="A231" s="25" t="str">
        <f>Source!E163</f>
        <v>24</v>
      </c>
      <c r="B231" s="26" t="str">
        <f>Source!F163</f>
        <v>6.61-26-1</v>
      </c>
      <c r="C231" s="26" t="s">
        <v>367</v>
      </c>
      <c r="D231" s="28" t="str">
        <f>Source!H163</f>
        <v>100 м2</v>
      </c>
      <c r="E231" s="27">
        <f>Source!I163</f>
        <v>0.85</v>
      </c>
      <c r="F231" s="30"/>
      <c r="G231" s="29"/>
      <c r="H231" s="27"/>
      <c r="I231" s="31"/>
      <c r="J231" s="27"/>
      <c r="K231" s="31"/>
      <c r="Q231">
        <f>ROUND((Source!DN163/100)*ROUND((ROUND((Source!AF163*Source!AV163*Source!I163),2)),2), 2)</f>
        <v>399.6</v>
      </c>
      <c r="R231">
        <f>Source!X163</f>
        <v>8640.9500000000007</v>
      </c>
      <c r="S231">
        <f>ROUND((Source!DO163/100)*ROUND((ROUND((Source!AF163*Source!AV163*Source!I163),2)),2), 2)</f>
        <v>274.73</v>
      </c>
      <c r="T231">
        <f>Source!Y163</f>
        <v>5209.9799999999996</v>
      </c>
      <c r="U231">
        <f>ROUND((175/100)*ROUND((ROUND((Source!AE163*Source!AV163*Source!I163),2)),2), 2)</f>
        <v>0</v>
      </c>
      <c r="V231">
        <f>ROUND((157/100)*ROUND(ROUND((ROUND((Source!AE163*Source!AV163*Source!I163),2)*Source!BS163),2), 2), 2)</f>
        <v>0</v>
      </c>
    </row>
    <row r="232" spans="1:28" ht="14.4" x14ac:dyDescent="0.3">
      <c r="A232" s="25"/>
      <c r="B232" s="26"/>
      <c r="C232" s="26" t="s">
        <v>66</v>
      </c>
      <c r="D232" s="28"/>
      <c r="E232" s="27"/>
      <c r="F232" s="30">
        <f>Source!AO163</f>
        <v>587.65</v>
      </c>
      <c r="G232" s="29" t="str">
        <f>Source!DG163</f>
        <v/>
      </c>
      <c r="H232" s="27">
        <f>Source!AV163</f>
        <v>1</v>
      </c>
      <c r="I232" s="31">
        <f>ROUND((ROUND((Source!AF163*Source!AV163*Source!I163),2)),2)</f>
        <v>499.5</v>
      </c>
      <c r="J232" s="27">
        <f>IF(Source!BA163&lt;&gt; 0, Source!BA163, 1)</f>
        <v>25.44</v>
      </c>
      <c r="K232" s="31">
        <f>Source!S163</f>
        <v>12707.28</v>
      </c>
      <c r="W232">
        <f>I232</f>
        <v>499.5</v>
      </c>
    </row>
    <row r="233" spans="1:28" ht="14.4" x14ac:dyDescent="0.3">
      <c r="A233" s="25" t="str">
        <f>Source!E164</f>
        <v>24,1</v>
      </c>
      <c r="B233" s="26" t="str">
        <f>Source!F164</f>
        <v>справочно</v>
      </c>
      <c r="C233" s="26" t="s">
        <v>374</v>
      </c>
      <c r="D233" s="28" t="str">
        <f>Source!H164</f>
        <v>т</v>
      </c>
      <c r="E233" s="27">
        <f>Source!I164</f>
        <v>3.91</v>
      </c>
      <c r="F233" s="30">
        <f>Source!AK164</f>
        <v>0</v>
      </c>
      <c r="G233" s="43" t="s">
        <v>143</v>
      </c>
      <c r="H233" s="27">
        <f>Source!AW164</f>
        <v>1</v>
      </c>
      <c r="I233" s="31">
        <f>ROUND((ROUND((Source!AC164*Source!AW164*Source!I164),2)),2)+(ROUND((ROUND(((Source!ET164)*Source!AV164*Source!I164),2)),2)+ROUND((ROUND(((Source!AE164-(Source!EU164))*Source!AV164*Source!I164),2)),2))+ROUND((ROUND((Source!AF164*Source!AV164*Source!I164),2)),2)</f>
        <v>0</v>
      </c>
      <c r="J233" s="27">
        <f>IF(Source!BC164&lt;&gt; 0, Source!BC164, 1)</f>
        <v>1</v>
      </c>
      <c r="K233" s="31">
        <f>Source!O164</f>
        <v>0</v>
      </c>
      <c r="Q233">
        <f>ROUND((Source!DN164/100)*ROUND((ROUND((Source!AF164*Source!AV164*Source!I164),2)),2), 2)</f>
        <v>0</v>
      </c>
      <c r="R233">
        <f>Source!X164</f>
        <v>0</v>
      </c>
      <c r="S233">
        <f>ROUND((Source!DO164/100)*ROUND((ROUND((Source!AF164*Source!AV164*Source!I164),2)),2), 2)</f>
        <v>0</v>
      </c>
      <c r="T233">
        <f>Source!Y164</f>
        <v>0</v>
      </c>
      <c r="U233">
        <f>ROUND((175/100)*ROUND((ROUND((Source!AE164*Source!AV164*Source!I164),2)),2), 2)</f>
        <v>0</v>
      </c>
      <c r="V233">
        <f>ROUND((157/100)*ROUND(ROUND((ROUND((Source!AE164*Source!AV164*Source!I164),2)*Source!BS164),2), 2), 2)</f>
        <v>0</v>
      </c>
      <c r="X233">
        <f>IF(Source!BI164&lt;=1,I233, 0)</f>
        <v>0</v>
      </c>
      <c r="Y233">
        <f>IF(Source!BI164=2,I233, 0)</f>
        <v>0</v>
      </c>
      <c r="Z233">
        <f>IF(Source!BI164=3,I233, 0)</f>
        <v>0</v>
      </c>
      <c r="AA233">
        <f>IF(Source!BI164=4,I233, 0)</f>
        <v>0</v>
      </c>
    </row>
    <row r="234" spans="1:28" ht="14.4" x14ac:dyDescent="0.3">
      <c r="A234" s="25"/>
      <c r="B234" s="26"/>
      <c r="C234" s="26" t="s">
        <v>69</v>
      </c>
      <c r="D234" s="28" t="s">
        <v>70</v>
      </c>
      <c r="E234" s="27">
        <f>Source!DN163</f>
        <v>80</v>
      </c>
      <c r="F234" s="30"/>
      <c r="G234" s="29"/>
      <c r="H234" s="27"/>
      <c r="I234" s="31">
        <f>SUM(Q231:Q233)</f>
        <v>399.6</v>
      </c>
      <c r="J234" s="27">
        <f>Source!BZ163</f>
        <v>68</v>
      </c>
      <c r="K234" s="31">
        <f>SUM(R231:R233)</f>
        <v>8640.9500000000007</v>
      </c>
    </row>
    <row r="235" spans="1:28" ht="14.4" x14ac:dyDescent="0.3">
      <c r="A235" s="25"/>
      <c r="B235" s="26"/>
      <c r="C235" s="26" t="s">
        <v>71</v>
      </c>
      <c r="D235" s="28" t="s">
        <v>70</v>
      </c>
      <c r="E235" s="27">
        <f>Source!DO163</f>
        <v>55</v>
      </c>
      <c r="F235" s="30"/>
      <c r="G235" s="29"/>
      <c r="H235" s="27"/>
      <c r="I235" s="31">
        <f>SUM(S231:S234)</f>
        <v>274.73</v>
      </c>
      <c r="J235" s="27">
        <f>Source!CA163</f>
        <v>41</v>
      </c>
      <c r="K235" s="31">
        <f>SUM(T231:T234)</f>
        <v>5209.9799999999996</v>
      </c>
    </row>
    <row r="236" spans="1:28" ht="14.4" x14ac:dyDescent="0.3">
      <c r="A236" s="34"/>
      <c r="B236" s="35"/>
      <c r="C236" s="35" t="s">
        <v>73</v>
      </c>
      <c r="D236" s="36" t="s">
        <v>74</v>
      </c>
      <c r="E236" s="37">
        <f>Source!AQ163</f>
        <v>57.5</v>
      </c>
      <c r="F236" s="38"/>
      <c r="G236" s="39" t="str">
        <f>Source!DI163</f>
        <v/>
      </c>
      <c r="H236" s="37">
        <f>Source!AV163</f>
        <v>1</v>
      </c>
      <c r="I236" s="40">
        <f>Source!U163</f>
        <v>48.875</v>
      </c>
      <c r="J236" s="37"/>
      <c r="K236" s="40"/>
      <c r="AB236" s="33">
        <f>I236</f>
        <v>48.875</v>
      </c>
    </row>
    <row r="237" spans="1:28" ht="13.8" x14ac:dyDescent="0.25">
      <c r="A237" s="41"/>
      <c r="B237" s="41"/>
      <c r="C237" s="42" t="s">
        <v>75</v>
      </c>
      <c r="D237" s="41"/>
      <c r="E237" s="41"/>
      <c r="F237" s="41"/>
      <c r="G237" s="41"/>
      <c r="H237" s="55">
        <f>I232+I234+I235+SUM(I233:I233)</f>
        <v>1173.83</v>
      </c>
      <c r="I237" s="55"/>
      <c r="J237" s="55">
        <f>K232+K234+K235+SUM(K233:K233)</f>
        <v>26558.210000000003</v>
      </c>
      <c r="K237" s="55"/>
      <c r="O237" s="33">
        <f>I232+I234+I235+SUM(I233:I233)</f>
        <v>1173.83</v>
      </c>
      <c r="P237" s="33">
        <f>K232+K234+K235+SUM(K233:K233)</f>
        <v>26558.210000000003</v>
      </c>
      <c r="X237">
        <f>IF(Source!BI163&lt;=1,I232+I234+I235-0, 0)</f>
        <v>1173.83</v>
      </c>
      <c r="Y237">
        <f>IF(Source!BI163=2,I232+I234+I235-0, 0)</f>
        <v>0</v>
      </c>
      <c r="Z237">
        <f>IF(Source!BI163=3,I232+I234+I235-0, 0)</f>
        <v>0</v>
      </c>
      <c r="AA237">
        <f>IF(Source!BI163=4,I232+I234+I235,0)</f>
        <v>0</v>
      </c>
    </row>
    <row r="239" spans="1:28" ht="41.4" x14ac:dyDescent="0.3">
      <c r="A239" s="25" t="str">
        <f>Source!E165</f>
        <v>25</v>
      </c>
      <c r="B239" s="26" t="str">
        <f>Source!F165</f>
        <v>6.68-13-1</v>
      </c>
      <c r="C239" s="26" t="s">
        <v>376</v>
      </c>
      <c r="D239" s="28" t="str">
        <f>Source!H165</f>
        <v>1 Т</v>
      </c>
      <c r="E239" s="27">
        <f>Source!I165</f>
        <v>3.5190000000000001</v>
      </c>
      <c r="F239" s="30"/>
      <c r="G239" s="29"/>
      <c r="H239" s="27"/>
      <c r="I239" s="31"/>
      <c r="J239" s="27"/>
      <c r="K239" s="31"/>
      <c r="Q239">
        <f>ROUND((Source!DN165/100)*ROUND((ROUND((Source!AF165*Source!AV165*Source!I165),2)),2), 2)</f>
        <v>0</v>
      </c>
      <c r="R239">
        <f>Source!X165</f>
        <v>0</v>
      </c>
      <c r="S239">
        <f>ROUND((Source!DO165/100)*ROUND((ROUND((Source!AF165*Source!AV165*Source!I165),2)),2), 2)</f>
        <v>0</v>
      </c>
      <c r="T239">
        <f>Source!Y165</f>
        <v>0</v>
      </c>
      <c r="U239">
        <f>ROUND((175/100)*ROUND((ROUND((Source!AE165*Source!AV165*Source!I165),2)),2), 2)</f>
        <v>9.1199999999999992</v>
      </c>
      <c r="V239">
        <f>ROUND((157/100)*ROUND(ROUND((ROUND((Source!AE165*Source!AV165*Source!I165),2)*Source!BS165),2), 2), 2)</f>
        <v>208.09</v>
      </c>
    </row>
    <row r="240" spans="1:28" ht="14.4" x14ac:dyDescent="0.3">
      <c r="A240" s="25"/>
      <c r="B240" s="26"/>
      <c r="C240" s="26" t="s">
        <v>67</v>
      </c>
      <c r="D240" s="28"/>
      <c r="E240" s="27"/>
      <c r="F240" s="30">
        <f>Source!AM165</f>
        <v>8.86</v>
      </c>
      <c r="G240" s="29" t="str">
        <f>Source!DE165</f>
        <v/>
      </c>
      <c r="H240" s="27">
        <f>Source!AV165</f>
        <v>1</v>
      </c>
      <c r="I240" s="31">
        <f>(ROUND((ROUND(((Source!ET165)*Source!AV165*Source!I165),2)),2)+ROUND((ROUND(((Source!AE165-(Source!EU165))*Source!AV165*Source!I165),2)),2))</f>
        <v>31.18</v>
      </c>
      <c r="J240" s="27">
        <f>IF(Source!BB165&lt;&gt; 0, Source!BB165, 1)</f>
        <v>9.06</v>
      </c>
      <c r="K240" s="31">
        <f>Source!Q165</f>
        <v>282.49</v>
      </c>
    </row>
    <row r="241" spans="1:28" ht="14.4" x14ac:dyDescent="0.3">
      <c r="A241" s="25"/>
      <c r="B241" s="26"/>
      <c r="C241" s="26" t="s">
        <v>68</v>
      </c>
      <c r="D241" s="28"/>
      <c r="E241" s="27"/>
      <c r="F241" s="30">
        <f>Source!AN165</f>
        <v>1.48</v>
      </c>
      <c r="G241" s="29" t="str">
        <f>Source!DF165</f>
        <v/>
      </c>
      <c r="H241" s="27">
        <f>Source!AV165</f>
        <v>1</v>
      </c>
      <c r="I241" s="32">
        <f>ROUND((ROUND((Source!AE165*Source!AV165*Source!I165),2)),2)</f>
        <v>5.21</v>
      </c>
      <c r="J241" s="27">
        <f>IF(Source!BS165&lt;&gt; 0, Source!BS165, 1)</f>
        <v>25.44</v>
      </c>
      <c r="K241" s="32">
        <f>Source!R165</f>
        <v>132.54</v>
      </c>
      <c r="W241">
        <f>I241</f>
        <v>5.21</v>
      </c>
    </row>
    <row r="242" spans="1:28" ht="14.4" x14ac:dyDescent="0.3">
      <c r="A242" s="34"/>
      <c r="B242" s="35"/>
      <c r="C242" s="35" t="s">
        <v>72</v>
      </c>
      <c r="D242" s="36" t="s">
        <v>70</v>
      </c>
      <c r="E242" s="37">
        <f>175</f>
        <v>175</v>
      </c>
      <c r="F242" s="38"/>
      <c r="G242" s="39"/>
      <c r="H242" s="37"/>
      <c r="I242" s="40">
        <f>SUM(U239:U241)</f>
        <v>9.1199999999999992</v>
      </c>
      <c r="J242" s="37">
        <f>157</f>
        <v>157</v>
      </c>
      <c r="K242" s="40">
        <f>SUM(V239:V241)</f>
        <v>208.09</v>
      </c>
    </row>
    <row r="243" spans="1:28" ht="13.8" x14ac:dyDescent="0.25">
      <c r="A243" s="41"/>
      <c r="B243" s="41"/>
      <c r="C243" s="42" t="s">
        <v>75</v>
      </c>
      <c r="D243" s="41"/>
      <c r="E243" s="41"/>
      <c r="F243" s="41"/>
      <c r="G243" s="41"/>
      <c r="H243" s="55">
        <f>I240+I242</f>
        <v>40.299999999999997</v>
      </c>
      <c r="I243" s="55"/>
      <c r="J243" s="55">
        <f>K240+K242</f>
        <v>490.58000000000004</v>
      </c>
      <c r="K243" s="55"/>
      <c r="O243" s="33">
        <f>I240+I242</f>
        <v>40.299999999999997</v>
      </c>
      <c r="P243" s="33">
        <f>K240+K242</f>
        <v>490.58000000000004</v>
      </c>
      <c r="X243">
        <f>IF(Source!BI165&lt;=1,I240+I242-0, 0)</f>
        <v>40.299999999999997</v>
      </c>
      <c r="Y243">
        <f>IF(Source!BI165=2,I240+I242-0, 0)</f>
        <v>0</v>
      </c>
      <c r="Z243">
        <f>IF(Source!BI165=3,I240+I242-0, 0)</f>
        <v>0</v>
      </c>
      <c r="AA243">
        <f>IF(Source!BI165=4,I240+I242,0)</f>
        <v>0</v>
      </c>
    </row>
    <row r="245" spans="1:28" ht="41.4" x14ac:dyDescent="0.3">
      <c r="A245" s="25" t="str">
        <f>Source!E166</f>
        <v>26</v>
      </c>
      <c r="B245" s="26" t="str">
        <f>Source!F166</f>
        <v>6.69-19-1</v>
      </c>
      <c r="C245" s="26" t="s">
        <v>198</v>
      </c>
      <c r="D245" s="28" t="str">
        <f>Source!H166</f>
        <v>1 Т</v>
      </c>
      <c r="E245" s="27">
        <f>Source!I166</f>
        <v>0.39100000000000001</v>
      </c>
      <c r="F245" s="30"/>
      <c r="G245" s="29"/>
      <c r="H245" s="27"/>
      <c r="I245" s="31"/>
      <c r="J245" s="27"/>
      <c r="K245" s="31"/>
      <c r="Q245">
        <f>ROUND((Source!DN166/100)*ROUND((ROUND((Source!AF166*Source!AV166*Source!I166),2)),2), 2)</f>
        <v>3.42</v>
      </c>
      <c r="R245">
        <f>Source!X166</f>
        <v>69.819999999999993</v>
      </c>
      <c r="S245">
        <f>ROUND((Source!DO166/100)*ROUND((ROUND((Source!AF166*Source!AV166*Source!I166),2)),2), 2)</f>
        <v>2.63</v>
      </c>
      <c r="T245">
        <f>Source!Y166</f>
        <v>39.22</v>
      </c>
      <c r="U245">
        <f>ROUND((175/100)*ROUND((ROUND((Source!AE166*Source!AV166*Source!I166),2)),2), 2)</f>
        <v>0</v>
      </c>
      <c r="V245">
        <f>ROUND((157/100)*ROUND(ROUND((ROUND((Source!AE166*Source!AV166*Source!I166),2)*Source!BS166),2), 2), 2)</f>
        <v>0</v>
      </c>
    </row>
    <row r="246" spans="1:28" ht="14.4" x14ac:dyDescent="0.3">
      <c r="A246" s="25"/>
      <c r="B246" s="26"/>
      <c r="C246" s="26" t="s">
        <v>66</v>
      </c>
      <c r="D246" s="28"/>
      <c r="E246" s="27"/>
      <c r="F246" s="30">
        <f>Source!AO166</f>
        <v>9.6199999999999992</v>
      </c>
      <c r="G246" s="29" t="str">
        <f>Source!DG166</f>
        <v/>
      </c>
      <c r="H246" s="27">
        <f>Source!AV166</f>
        <v>1</v>
      </c>
      <c r="I246" s="31">
        <f>ROUND((ROUND((Source!AF166*Source!AV166*Source!I166),2)),2)</f>
        <v>3.76</v>
      </c>
      <c r="J246" s="27">
        <f>IF(Source!BA166&lt;&gt; 0, Source!BA166, 1)</f>
        <v>25.44</v>
      </c>
      <c r="K246" s="31">
        <f>Source!S166</f>
        <v>95.65</v>
      </c>
      <c r="W246">
        <f>I246</f>
        <v>3.76</v>
      </c>
    </row>
    <row r="247" spans="1:28" ht="14.4" x14ac:dyDescent="0.3">
      <c r="A247" s="25"/>
      <c r="B247" s="26"/>
      <c r="C247" s="26" t="s">
        <v>69</v>
      </c>
      <c r="D247" s="28" t="s">
        <v>70</v>
      </c>
      <c r="E247" s="27">
        <f>Source!DN166</f>
        <v>91</v>
      </c>
      <c r="F247" s="30"/>
      <c r="G247" s="29"/>
      <c r="H247" s="27"/>
      <c r="I247" s="31">
        <f>SUM(Q245:Q246)</f>
        <v>3.42</v>
      </c>
      <c r="J247" s="27">
        <f>Source!BZ166</f>
        <v>73</v>
      </c>
      <c r="K247" s="31">
        <f>SUM(R245:R246)</f>
        <v>69.819999999999993</v>
      </c>
    </row>
    <row r="248" spans="1:28" ht="14.4" x14ac:dyDescent="0.3">
      <c r="A248" s="25"/>
      <c r="B248" s="26"/>
      <c r="C248" s="26" t="s">
        <v>71</v>
      </c>
      <c r="D248" s="28" t="s">
        <v>70</v>
      </c>
      <c r="E248" s="27">
        <f>Source!DO166</f>
        <v>70</v>
      </c>
      <c r="F248" s="30"/>
      <c r="G248" s="29"/>
      <c r="H248" s="27"/>
      <c r="I248" s="31">
        <f>SUM(S245:S247)</f>
        <v>2.63</v>
      </c>
      <c r="J248" s="27">
        <f>Source!CA166</f>
        <v>41</v>
      </c>
      <c r="K248" s="31">
        <f>SUM(T245:T247)</f>
        <v>39.22</v>
      </c>
    </row>
    <row r="249" spans="1:28" ht="14.4" x14ac:dyDescent="0.3">
      <c r="A249" s="34"/>
      <c r="B249" s="35"/>
      <c r="C249" s="35" t="s">
        <v>73</v>
      </c>
      <c r="D249" s="36" t="s">
        <v>74</v>
      </c>
      <c r="E249" s="37">
        <f>Source!AQ166</f>
        <v>1.02</v>
      </c>
      <c r="F249" s="38"/>
      <c r="G249" s="39" t="str">
        <f>Source!DI166</f>
        <v/>
      </c>
      <c r="H249" s="37">
        <f>Source!AV166</f>
        <v>1</v>
      </c>
      <c r="I249" s="40">
        <f>Source!U166</f>
        <v>0.39882000000000001</v>
      </c>
      <c r="J249" s="37"/>
      <c r="K249" s="40"/>
      <c r="AB249" s="33">
        <f>I249</f>
        <v>0.39882000000000001</v>
      </c>
    </row>
    <row r="250" spans="1:28" ht="13.8" x14ac:dyDescent="0.25">
      <c r="A250" s="41"/>
      <c r="B250" s="41"/>
      <c r="C250" s="42" t="s">
        <v>75</v>
      </c>
      <c r="D250" s="41"/>
      <c r="E250" s="41"/>
      <c r="F250" s="41"/>
      <c r="G250" s="41"/>
      <c r="H250" s="55">
        <f>I246+I247+I248</f>
        <v>9.8099999999999987</v>
      </c>
      <c r="I250" s="55"/>
      <c r="J250" s="55">
        <f>K246+K247+K248</f>
        <v>204.69</v>
      </c>
      <c r="K250" s="55"/>
      <c r="O250" s="33">
        <f>I246+I247+I248</f>
        <v>9.8099999999999987</v>
      </c>
      <c r="P250" s="33">
        <f>K246+K247+K248</f>
        <v>204.69</v>
      </c>
      <c r="X250">
        <f>IF(Source!BI166&lt;=1,I246+I247+I248-0, 0)</f>
        <v>9.8099999999999987</v>
      </c>
      <c r="Y250">
        <f>IF(Source!BI166=2,I246+I247+I248-0, 0)</f>
        <v>0</v>
      </c>
      <c r="Z250">
        <f>IF(Source!BI166=3,I246+I247+I248-0, 0)</f>
        <v>0</v>
      </c>
      <c r="AA250">
        <f>IF(Source!BI166=4,I246+I247+I248,0)</f>
        <v>0</v>
      </c>
    </row>
    <row r="252" spans="1:28" ht="41.4" x14ac:dyDescent="0.3">
      <c r="A252" s="25" t="str">
        <f>Source!E167</f>
        <v>27</v>
      </c>
      <c r="B252" s="26" t="str">
        <f>Source!F167</f>
        <v>15.2-50-10</v>
      </c>
      <c r="C252" s="26" t="s">
        <v>285</v>
      </c>
      <c r="D252" s="28" t="str">
        <f>Source!H167</f>
        <v>т</v>
      </c>
      <c r="E252" s="27">
        <f>Source!I167</f>
        <v>3.91</v>
      </c>
      <c r="F252" s="30"/>
      <c r="G252" s="29"/>
      <c r="H252" s="27"/>
      <c r="I252" s="31"/>
      <c r="J252" s="27"/>
      <c r="K252" s="31"/>
      <c r="Q252">
        <f>ROUND((Source!DN167/100)*ROUND((ROUND((Source!AF167*Source!AV167*Source!I167),2)),2), 2)</f>
        <v>0</v>
      </c>
      <c r="R252">
        <f>Source!X167</f>
        <v>0</v>
      </c>
      <c r="S252">
        <f>ROUND((Source!DO167/100)*ROUND((ROUND((Source!AF167*Source!AV167*Source!I167),2)),2), 2)</f>
        <v>0</v>
      </c>
      <c r="T252">
        <f>Source!Y167</f>
        <v>0</v>
      </c>
      <c r="U252">
        <f>ROUND((175/100)*ROUND((ROUND((Source!AE167*Source!AV167*Source!I167),2)),2), 2)</f>
        <v>0</v>
      </c>
      <c r="V252">
        <f>ROUND((157/100)*ROUND(ROUND((ROUND((Source!AE167*Source!AV167*Source!I167),2)*Source!BS167),2), 2), 2)</f>
        <v>0</v>
      </c>
    </row>
    <row r="253" spans="1:28" ht="14.4" x14ac:dyDescent="0.3">
      <c r="A253" s="34"/>
      <c r="B253" s="35"/>
      <c r="C253" s="35" t="s">
        <v>67</v>
      </c>
      <c r="D253" s="36"/>
      <c r="E253" s="37"/>
      <c r="F253" s="38">
        <f>Source!AM167</f>
        <v>44.81</v>
      </c>
      <c r="G253" s="39" t="str">
        <f>Source!DE167</f>
        <v/>
      </c>
      <c r="H253" s="37">
        <f>Source!AV167</f>
        <v>1</v>
      </c>
      <c r="I253" s="40">
        <f>(ROUND((ROUND(((Source!ET167)*Source!AV167*Source!I167),2)),2)+ROUND((ROUND(((Source!AE167-(Source!EU167))*Source!AV167*Source!I167),2)),2))</f>
        <v>175.21</v>
      </c>
      <c r="J253" s="37">
        <f>IF(Source!BB167&lt;&gt; 0, Source!BB167, 1)</f>
        <v>11.63</v>
      </c>
      <c r="K253" s="40">
        <f>Source!Q167</f>
        <v>2037.69</v>
      </c>
    </row>
    <row r="254" spans="1:28" ht="13.8" x14ac:dyDescent="0.25">
      <c r="A254" s="41"/>
      <c r="B254" s="41"/>
      <c r="C254" s="42" t="s">
        <v>75</v>
      </c>
      <c r="D254" s="41"/>
      <c r="E254" s="41"/>
      <c r="F254" s="41"/>
      <c r="G254" s="41"/>
      <c r="H254" s="55">
        <f>I253</f>
        <v>175.21</v>
      </c>
      <c r="I254" s="55"/>
      <c r="J254" s="55">
        <f>K253</f>
        <v>2037.69</v>
      </c>
      <c r="K254" s="55"/>
      <c r="O254" s="33">
        <f>I253</f>
        <v>175.21</v>
      </c>
      <c r="P254" s="33">
        <f>K253</f>
        <v>2037.69</v>
      </c>
      <c r="X254">
        <f>IF(Source!BI167&lt;=1,I253-0, 0)</f>
        <v>0</v>
      </c>
      <c r="Y254">
        <f>IF(Source!BI167=2,I253-0, 0)</f>
        <v>0</v>
      </c>
      <c r="Z254">
        <f>IF(Source!BI167=3,I253-0, 0)</f>
        <v>0</v>
      </c>
      <c r="AA254">
        <f>IF(Source!BI167=4,I253,0)</f>
        <v>175.21</v>
      </c>
    </row>
    <row r="256" spans="1:28" ht="27.6" x14ac:dyDescent="0.3">
      <c r="A256" s="25" t="str">
        <f>Source!E168</f>
        <v>28</v>
      </c>
      <c r="B256" s="26" t="str">
        <f>Source!F168</f>
        <v>15.1-1500-01</v>
      </c>
      <c r="C256" s="26" t="s">
        <v>289</v>
      </c>
      <c r="D256" s="28" t="str">
        <f>Source!H168</f>
        <v>1 Т</v>
      </c>
      <c r="E256" s="27">
        <f>Source!I168</f>
        <v>3.91</v>
      </c>
      <c r="F256" s="30"/>
      <c r="G256" s="29"/>
      <c r="H256" s="27"/>
      <c r="I256" s="31"/>
      <c r="J256" s="27"/>
      <c r="K256" s="31"/>
      <c r="Q256">
        <f>ROUND((Source!DN168/100)*ROUND((ROUND((Source!AF168*Source!AV168*Source!I168),2)),2), 2)</f>
        <v>0</v>
      </c>
      <c r="R256">
        <f>Source!X168</f>
        <v>0</v>
      </c>
      <c r="S256">
        <f>ROUND((Source!DO168/100)*ROUND((ROUND((Source!AF168*Source!AV168*Source!I168),2)),2), 2)</f>
        <v>0</v>
      </c>
      <c r="T256">
        <f>Source!Y168</f>
        <v>0</v>
      </c>
      <c r="U256">
        <f>ROUND((175/100)*ROUND((ROUND((Source!AE168*Source!AV168*Source!I168),2)),2), 2)</f>
        <v>0</v>
      </c>
      <c r="V256">
        <f>ROUND((157/100)*ROUND(ROUND((ROUND((Source!AE168*Source!AV168*Source!I168),2)*Source!BS168),2), 2), 2)</f>
        <v>0</v>
      </c>
    </row>
    <row r="257" spans="1:27" ht="14.4" x14ac:dyDescent="0.3">
      <c r="A257" s="34"/>
      <c r="B257" s="35"/>
      <c r="C257" s="35" t="s">
        <v>67</v>
      </c>
      <c r="D257" s="36"/>
      <c r="E257" s="37"/>
      <c r="F257" s="38">
        <f>Source!AM168</f>
        <v>31.67</v>
      </c>
      <c r="G257" s="39" t="str">
        <f>Source!DE168</f>
        <v/>
      </c>
      <c r="H257" s="37">
        <f>Source!AV168</f>
        <v>1</v>
      </c>
      <c r="I257" s="40">
        <f>(ROUND((ROUND(((Source!ET168)*Source!AV168*Source!I168),2)),2)+ROUND((ROUND(((Source!AE168-(Source!EU168))*Source!AV168*Source!I168),2)),2))</f>
        <v>123.83</v>
      </c>
      <c r="J257" s="37">
        <f>IF(Source!BB168&lt;&gt; 0, Source!BB168, 1)</f>
        <v>7.63</v>
      </c>
      <c r="K257" s="40">
        <f>Source!Q168</f>
        <v>944.82</v>
      </c>
    </row>
    <row r="258" spans="1:27" ht="13.8" x14ac:dyDescent="0.25">
      <c r="A258" s="41"/>
      <c r="B258" s="41"/>
      <c r="C258" s="42" t="s">
        <v>75</v>
      </c>
      <c r="D258" s="41"/>
      <c r="E258" s="41"/>
      <c r="F258" s="41"/>
      <c r="G258" s="41"/>
      <c r="H258" s="55">
        <f>I257</f>
        <v>123.83</v>
      </c>
      <c r="I258" s="55"/>
      <c r="J258" s="55">
        <f>K257</f>
        <v>944.82</v>
      </c>
      <c r="K258" s="55"/>
      <c r="O258" s="33">
        <f>I257</f>
        <v>123.83</v>
      </c>
      <c r="P258" s="33">
        <f>K257</f>
        <v>944.82</v>
      </c>
      <c r="X258">
        <f>IF(Source!BI168&lt;=1,I257-0, 0)</f>
        <v>0</v>
      </c>
      <c r="Y258">
        <f>IF(Source!BI168=2,I257-0, 0)</f>
        <v>0</v>
      </c>
      <c r="Z258">
        <f>IF(Source!BI168=3,I257-0, 0)</f>
        <v>0</v>
      </c>
      <c r="AA258">
        <f>IF(Source!BI168=4,I257,0)</f>
        <v>123.83</v>
      </c>
    </row>
    <row r="260" spans="1:27" ht="41.4" x14ac:dyDescent="0.3">
      <c r="A260" s="25" t="str">
        <f>Source!E169</f>
        <v>29</v>
      </c>
      <c r="B260" s="26" t="str">
        <f>Source!F169</f>
        <v>3.15-152-1</v>
      </c>
      <c r="C260" s="26" t="s">
        <v>382</v>
      </c>
      <c r="D260" s="28" t="str">
        <f>Source!H169</f>
        <v>100 м2</v>
      </c>
      <c r="E260" s="27">
        <f>Source!I169</f>
        <v>0.62</v>
      </c>
      <c r="F260" s="30"/>
      <c r="G260" s="29"/>
      <c r="H260" s="27"/>
      <c r="I260" s="31"/>
      <c r="J260" s="27"/>
      <c r="K260" s="31"/>
      <c r="Q260">
        <f>ROUND((Source!DN169/100)*ROUND((ROUND((Source!AF169*Source!AV169*Source!I169),2)),2), 2)</f>
        <v>4701.3999999999996</v>
      </c>
      <c r="R260">
        <f>Source!X169</f>
        <v>96878.93</v>
      </c>
      <c r="S260">
        <f>ROUND((Source!DO169/100)*ROUND((ROUND((Source!AF169*Source!AV169*Source!I169),2)),2), 2)</f>
        <v>3008.9</v>
      </c>
      <c r="T260">
        <f>Source!Y169</f>
        <v>49037.48</v>
      </c>
      <c r="U260">
        <f>ROUND((175/100)*ROUND((ROUND((Source!AE169*Source!AV169*Source!I169),2)),2), 2)</f>
        <v>39.64</v>
      </c>
      <c r="V260">
        <f>ROUND((157/100)*ROUND(ROUND((ROUND((Source!AE169*Source!AV169*Source!I169),2)*Source!BS169),2), 2), 2)</f>
        <v>904.67</v>
      </c>
    </row>
    <row r="261" spans="1:27" ht="14.4" x14ac:dyDescent="0.3">
      <c r="A261" s="25"/>
      <c r="B261" s="26"/>
      <c r="C261" s="26" t="s">
        <v>66</v>
      </c>
      <c r="D261" s="28"/>
      <c r="E261" s="27"/>
      <c r="F261" s="30">
        <f>Source!AO169</f>
        <v>6593.83</v>
      </c>
      <c r="G261" s="29" t="str">
        <f>Source!DG169</f>
        <v>)*1,15</v>
      </c>
      <c r="H261" s="27">
        <f>Source!AV169</f>
        <v>1</v>
      </c>
      <c r="I261" s="31">
        <f>ROUND((ROUND((Source!AF169*Source!AV169*Source!I169),2)),2)</f>
        <v>4701.3999999999996</v>
      </c>
      <c r="J261" s="27">
        <f>IF(Source!BA169&lt;&gt; 0, Source!BA169, 1)</f>
        <v>25.44</v>
      </c>
      <c r="K261" s="31">
        <f>Source!S169</f>
        <v>119603.62</v>
      </c>
      <c r="W261">
        <f>I261</f>
        <v>4701.3999999999996</v>
      </c>
    </row>
    <row r="262" spans="1:27" ht="14.4" x14ac:dyDescent="0.3">
      <c r="A262" s="25"/>
      <c r="B262" s="26"/>
      <c r="C262" s="26" t="s">
        <v>67</v>
      </c>
      <c r="D262" s="28"/>
      <c r="E262" s="27"/>
      <c r="F262" s="30">
        <f>Source!AM169</f>
        <v>388.03</v>
      </c>
      <c r="G262" s="29" t="str">
        <f>Source!DE169</f>
        <v>)*1,25</v>
      </c>
      <c r="H262" s="27">
        <f>Source!AV169</f>
        <v>1</v>
      </c>
      <c r="I262" s="31">
        <f>(ROUND((ROUND((((Source!ET169*1.25))*Source!AV169*Source!I169),2)),2)+ROUND((ROUND(((Source!AE169-((Source!EU169*1.25)))*Source!AV169*Source!I169),2)),2))</f>
        <v>300.72000000000003</v>
      </c>
      <c r="J262" s="27">
        <f>IF(Source!BB169&lt;&gt; 0, Source!BB169, 1)</f>
        <v>6.59</v>
      </c>
      <c r="K262" s="31">
        <f>Source!Q169</f>
        <v>1981.74</v>
      </c>
    </row>
    <row r="263" spans="1:27" ht="14.4" x14ac:dyDescent="0.3">
      <c r="A263" s="25"/>
      <c r="B263" s="26"/>
      <c r="C263" s="26" t="s">
        <v>68</v>
      </c>
      <c r="D263" s="28"/>
      <c r="E263" s="27"/>
      <c r="F263" s="30">
        <f>Source!AN169</f>
        <v>29.23</v>
      </c>
      <c r="G263" s="29" t="str">
        <f>Source!DF169</f>
        <v>)*1,25</v>
      </c>
      <c r="H263" s="27">
        <f>Source!AV169</f>
        <v>1</v>
      </c>
      <c r="I263" s="32">
        <f>ROUND((ROUND((Source!AE169*Source!AV169*Source!I169),2)),2)</f>
        <v>22.65</v>
      </c>
      <c r="J263" s="27">
        <f>IF(Source!BS169&lt;&gt; 0, Source!BS169, 1)</f>
        <v>25.44</v>
      </c>
      <c r="K263" s="32">
        <f>Source!R169</f>
        <v>576.22</v>
      </c>
      <c r="W263">
        <f>I263</f>
        <v>22.65</v>
      </c>
    </row>
    <row r="264" spans="1:27" ht="14.4" x14ac:dyDescent="0.3">
      <c r="A264" s="25"/>
      <c r="B264" s="26"/>
      <c r="C264" s="26" t="s">
        <v>76</v>
      </c>
      <c r="D264" s="28"/>
      <c r="E264" s="27"/>
      <c r="F264" s="30">
        <f>Source!AL169</f>
        <v>3618.88</v>
      </c>
      <c r="G264" s="29" t="str">
        <f>Source!DD169</f>
        <v/>
      </c>
      <c r="H264" s="27">
        <f>Source!AW169</f>
        <v>1</v>
      </c>
      <c r="I264" s="31">
        <f>ROUND((ROUND((Source!AC169*Source!AW169*Source!I169),2)),2)</f>
        <v>2243.71</v>
      </c>
      <c r="J264" s="27">
        <f>IF(Source!BC169&lt;&gt; 0, Source!BC169, 1)</f>
        <v>11.88</v>
      </c>
      <c r="K264" s="31">
        <f>Source!P169</f>
        <v>26655.27</v>
      </c>
    </row>
    <row r="265" spans="1:27" ht="55.2" x14ac:dyDescent="0.3">
      <c r="A265" s="25" t="str">
        <f>Source!E170</f>
        <v>29,1</v>
      </c>
      <c r="B265" s="26" t="str">
        <f>Source!F170</f>
        <v>1.3-4-62</v>
      </c>
      <c r="C265" s="26" t="s">
        <v>388</v>
      </c>
      <c r="D265" s="28" t="str">
        <f>Source!H170</f>
        <v>т</v>
      </c>
      <c r="E265" s="27">
        <f>Source!I170</f>
        <v>4.7739999999999998E-2</v>
      </c>
      <c r="F265" s="30">
        <f>Source!AK170</f>
        <v>6340.75</v>
      </c>
      <c r="G265" s="43" t="s">
        <v>143</v>
      </c>
      <c r="H265" s="27">
        <f>Source!AW170</f>
        <v>1</v>
      </c>
      <c r="I265" s="31">
        <f>ROUND((ROUND((Source!AC170*Source!AW170*Source!I170),2)),2)+(ROUND((ROUND(((Source!ET170)*Source!AV170*Source!I170),2)),2)+ROUND((ROUND(((Source!AE170-(Source!EU170))*Source!AV170*Source!I170),2)),2))+ROUND((ROUND((Source!AF170*Source!AV170*Source!I170),2)),2)</f>
        <v>302.70999999999998</v>
      </c>
      <c r="J265" s="27">
        <f>IF(Source!BC170&lt;&gt; 0, Source!BC170, 1)</f>
        <v>11.8</v>
      </c>
      <c r="K265" s="31">
        <f>Source!O170</f>
        <v>3571.98</v>
      </c>
      <c r="Q265">
        <f>ROUND((Source!DN170/100)*ROUND((ROUND((Source!AF170*Source!AV170*Source!I170),2)),2), 2)</f>
        <v>0</v>
      </c>
      <c r="R265">
        <f>Source!X170</f>
        <v>0</v>
      </c>
      <c r="S265">
        <f>ROUND((Source!DO170/100)*ROUND((ROUND((Source!AF170*Source!AV170*Source!I170),2)),2), 2)</f>
        <v>0</v>
      </c>
      <c r="T265">
        <f>Source!Y170</f>
        <v>0</v>
      </c>
      <c r="U265">
        <f>ROUND((175/100)*ROUND((ROUND((Source!AE170*Source!AV170*Source!I170),2)),2), 2)</f>
        <v>0</v>
      </c>
      <c r="V265">
        <f>ROUND((157/100)*ROUND(ROUND((ROUND((Source!AE170*Source!AV170*Source!I170),2)*Source!BS170),2), 2), 2)</f>
        <v>0</v>
      </c>
      <c r="X265">
        <f>IF(Source!BI170&lt;=1,I265, 0)</f>
        <v>302.70999999999998</v>
      </c>
      <c r="Y265">
        <f>IF(Source!BI170=2,I265, 0)</f>
        <v>0</v>
      </c>
      <c r="Z265">
        <f>IF(Source!BI170=3,I265, 0)</f>
        <v>0</v>
      </c>
      <c r="AA265">
        <f>IF(Source!BI170=4,I265, 0)</f>
        <v>0</v>
      </c>
    </row>
    <row r="266" spans="1:27" ht="27.6" x14ac:dyDescent="0.3">
      <c r="A266" s="25" t="str">
        <f>Source!E171</f>
        <v>29,2</v>
      </c>
      <c r="B266" s="26" t="str">
        <f>Source!F171</f>
        <v>1.1-1-1824</v>
      </c>
      <c r="C266" s="26" t="s">
        <v>392</v>
      </c>
      <c r="D266" s="28" t="str">
        <f>Source!H171</f>
        <v>м2</v>
      </c>
      <c r="E266" s="27">
        <f>Source!I171</f>
        <v>62</v>
      </c>
      <c r="F266" s="30">
        <f>Source!AK171</f>
        <v>21.14</v>
      </c>
      <c r="G266" s="43" t="s">
        <v>143</v>
      </c>
      <c r="H266" s="27">
        <f>Source!AW171</f>
        <v>1</v>
      </c>
      <c r="I266" s="31">
        <f>ROUND((ROUND((Source!AC171*Source!AW171*Source!I171),2)),2)+(ROUND((ROUND(((Source!ET171)*Source!AV171*Source!I171),2)),2)+ROUND((ROUND(((Source!AE171-(Source!EU171))*Source!AV171*Source!I171),2)),2))+ROUND((ROUND((Source!AF171*Source!AV171*Source!I171),2)),2)</f>
        <v>1310.68</v>
      </c>
      <c r="J266" s="27">
        <f>IF(Source!BC171&lt;&gt; 0, Source!BC171, 1)</f>
        <v>6.39</v>
      </c>
      <c r="K266" s="31">
        <f>Source!O171</f>
        <v>8375.25</v>
      </c>
      <c r="Q266">
        <f>ROUND((Source!DN171/100)*ROUND((ROUND((Source!AF171*Source!AV171*Source!I171),2)),2), 2)</f>
        <v>0</v>
      </c>
      <c r="R266">
        <f>Source!X171</f>
        <v>0</v>
      </c>
      <c r="S266">
        <f>ROUND((Source!DO171/100)*ROUND((ROUND((Source!AF171*Source!AV171*Source!I171),2)),2), 2)</f>
        <v>0</v>
      </c>
      <c r="T266">
        <f>Source!Y171</f>
        <v>0</v>
      </c>
      <c r="U266">
        <f>ROUND((175/100)*ROUND((ROUND((Source!AE171*Source!AV171*Source!I171),2)),2), 2)</f>
        <v>0</v>
      </c>
      <c r="V266">
        <f>ROUND((157/100)*ROUND(ROUND((ROUND((Source!AE171*Source!AV171*Source!I171),2)*Source!BS171),2), 2), 2)</f>
        <v>0</v>
      </c>
      <c r="X266">
        <f>IF(Source!BI171&lt;=1,I266, 0)</f>
        <v>1310.68</v>
      </c>
      <c r="Y266">
        <f>IF(Source!BI171=2,I266, 0)</f>
        <v>0</v>
      </c>
      <c r="Z266">
        <f>IF(Source!BI171=3,I266, 0)</f>
        <v>0</v>
      </c>
      <c r="AA266">
        <f>IF(Source!BI171=4,I266, 0)</f>
        <v>0</v>
      </c>
    </row>
    <row r="267" spans="1:27" ht="27.6" x14ac:dyDescent="0.3">
      <c r="A267" s="25" t="str">
        <f>Source!E172</f>
        <v>29,3</v>
      </c>
      <c r="B267" s="26" t="str">
        <f>Source!F172</f>
        <v>1.1-1-773</v>
      </c>
      <c r="C267" s="26" t="s">
        <v>396</v>
      </c>
      <c r="D267" s="28" t="str">
        <f>Source!H172</f>
        <v>т</v>
      </c>
      <c r="E267" s="27">
        <f>Source!I172</f>
        <v>1.2459999999999999E-3</v>
      </c>
      <c r="F267" s="30">
        <f>Source!AK172</f>
        <v>34046.78</v>
      </c>
      <c r="G267" s="43" t="s">
        <v>143</v>
      </c>
      <c r="H267" s="27">
        <f>Source!AW172</f>
        <v>1</v>
      </c>
      <c r="I267" s="31">
        <f>ROUND((ROUND((Source!AC172*Source!AW172*Source!I172),2)),2)+(ROUND((ROUND(((Source!ET172)*Source!AV172*Source!I172),2)),2)+ROUND((ROUND(((Source!AE172-(Source!EU172))*Source!AV172*Source!I172),2)),2))+ROUND((ROUND((Source!AF172*Source!AV172*Source!I172),2)),2)</f>
        <v>42.42</v>
      </c>
      <c r="J267" s="27">
        <f>IF(Source!BC172&lt;&gt; 0, Source!BC172, 1)</f>
        <v>4.26</v>
      </c>
      <c r="K267" s="31">
        <f>Source!O172</f>
        <v>180.71</v>
      </c>
      <c r="Q267">
        <f>ROUND((Source!DN172/100)*ROUND((ROUND((Source!AF172*Source!AV172*Source!I172),2)),2), 2)</f>
        <v>0</v>
      </c>
      <c r="R267">
        <f>Source!X172</f>
        <v>0</v>
      </c>
      <c r="S267">
        <f>ROUND((Source!DO172/100)*ROUND((ROUND((Source!AF172*Source!AV172*Source!I172),2)),2), 2)</f>
        <v>0</v>
      </c>
      <c r="T267">
        <f>Source!Y172</f>
        <v>0</v>
      </c>
      <c r="U267">
        <f>ROUND((175/100)*ROUND((ROUND((Source!AE172*Source!AV172*Source!I172),2)),2), 2)</f>
        <v>0</v>
      </c>
      <c r="V267">
        <f>ROUND((157/100)*ROUND(ROUND((ROUND((Source!AE172*Source!AV172*Source!I172),2)*Source!BS172),2), 2), 2)</f>
        <v>0</v>
      </c>
      <c r="X267">
        <f>IF(Source!BI172&lt;=1,I267, 0)</f>
        <v>42.42</v>
      </c>
      <c r="Y267">
        <f>IF(Source!BI172=2,I267, 0)</f>
        <v>0</v>
      </c>
      <c r="Z267">
        <f>IF(Source!BI172=3,I267, 0)</f>
        <v>0</v>
      </c>
      <c r="AA267">
        <f>IF(Source!BI172=4,I267, 0)</f>
        <v>0</v>
      </c>
    </row>
    <row r="268" spans="1:27" ht="27.6" x14ac:dyDescent="0.3">
      <c r="A268" s="25" t="str">
        <f>Source!E173</f>
        <v>29,4</v>
      </c>
      <c r="B268" s="26" t="str">
        <f>Source!F173</f>
        <v>1.7-3-26</v>
      </c>
      <c r="C268" s="26" t="s">
        <v>400</v>
      </c>
      <c r="D268" s="28" t="str">
        <f>Source!H173</f>
        <v>шт.</v>
      </c>
      <c r="E268" s="27">
        <f>Source!I173</f>
        <v>15.5</v>
      </c>
      <c r="F268" s="30">
        <f>Source!AK173</f>
        <v>429.49</v>
      </c>
      <c r="G268" s="43" t="s">
        <v>143</v>
      </c>
      <c r="H268" s="27">
        <f>Source!AW173</f>
        <v>1</v>
      </c>
      <c r="I268" s="31">
        <f>ROUND((ROUND((Source!AC173*Source!AW173*Source!I173),2)),2)+(ROUND((ROUND(((Source!ET173)*Source!AV173*Source!I173),2)),2)+ROUND((ROUND(((Source!AE173-(Source!EU173))*Source!AV173*Source!I173),2)),2))+ROUND((ROUND((Source!AF173*Source!AV173*Source!I173),2)),2)</f>
        <v>6657.1</v>
      </c>
      <c r="J268" s="27">
        <f>IF(Source!BC173&lt;&gt; 0, Source!BC173, 1)</f>
        <v>1.29</v>
      </c>
      <c r="K268" s="31">
        <f>Source!O173</f>
        <v>8587.66</v>
      </c>
      <c r="Q268">
        <f>ROUND((Source!DN173/100)*ROUND((ROUND((Source!AF173*Source!AV173*Source!I173),2)),2), 2)</f>
        <v>0</v>
      </c>
      <c r="R268">
        <f>Source!X173</f>
        <v>0</v>
      </c>
      <c r="S268">
        <f>ROUND((Source!DO173/100)*ROUND((ROUND((Source!AF173*Source!AV173*Source!I173),2)),2), 2)</f>
        <v>0</v>
      </c>
      <c r="T268">
        <f>Source!Y173</f>
        <v>0</v>
      </c>
      <c r="U268">
        <f>ROUND((175/100)*ROUND((ROUND((Source!AE173*Source!AV173*Source!I173),2)),2), 2)</f>
        <v>0</v>
      </c>
      <c r="V268">
        <f>ROUND((157/100)*ROUND(ROUND((ROUND((Source!AE173*Source!AV173*Source!I173),2)*Source!BS173),2), 2), 2)</f>
        <v>0</v>
      </c>
      <c r="X268">
        <f>IF(Source!BI173&lt;=1,I268, 0)</f>
        <v>6657.1</v>
      </c>
      <c r="Y268">
        <f>IF(Source!BI173=2,I268, 0)</f>
        <v>0</v>
      </c>
      <c r="Z268">
        <f>IF(Source!BI173=3,I268, 0)</f>
        <v>0</v>
      </c>
      <c r="AA268">
        <f>IF(Source!BI173=4,I268, 0)</f>
        <v>0</v>
      </c>
    </row>
    <row r="269" spans="1:27" ht="55.2" x14ac:dyDescent="0.3">
      <c r="A269" s="25" t="str">
        <f>Source!E174</f>
        <v>29,5</v>
      </c>
      <c r="B269" s="26" t="str">
        <f>Source!F174</f>
        <v>1.3-2-96</v>
      </c>
      <c r="C269" s="26" t="s">
        <v>405</v>
      </c>
      <c r="D269" s="28" t="str">
        <f>Source!H174</f>
        <v>т</v>
      </c>
      <c r="E269" s="27">
        <f>Source!I174</f>
        <v>0.31</v>
      </c>
      <c r="F269" s="30">
        <f>Source!AK174</f>
        <v>1933.27</v>
      </c>
      <c r="G269" s="43" t="s">
        <v>143</v>
      </c>
      <c r="H269" s="27">
        <f>Source!AW174</f>
        <v>1</v>
      </c>
      <c r="I269" s="31">
        <f>ROUND((ROUND((Source!AC174*Source!AW174*Source!I174),2)),2)+(ROUND((ROUND(((Source!ET174)*Source!AV174*Source!I174),2)),2)+ROUND((ROUND(((Source!AE174-(Source!EU174))*Source!AV174*Source!I174),2)),2))+ROUND((ROUND((Source!AF174*Source!AV174*Source!I174),2)),2)</f>
        <v>599.30999999999995</v>
      </c>
      <c r="J269" s="27">
        <f>IF(Source!BC174&lt;&gt; 0, Source!BC174, 1)</f>
        <v>4.41</v>
      </c>
      <c r="K269" s="31">
        <f>Source!O174</f>
        <v>2642.96</v>
      </c>
      <c r="Q269">
        <f>ROUND((Source!DN174/100)*ROUND((ROUND((Source!AF174*Source!AV174*Source!I174),2)),2), 2)</f>
        <v>0</v>
      </c>
      <c r="R269">
        <f>Source!X174</f>
        <v>0</v>
      </c>
      <c r="S269">
        <f>ROUND((Source!DO174/100)*ROUND((ROUND((Source!AF174*Source!AV174*Source!I174),2)),2), 2)</f>
        <v>0</v>
      </c>
      <c r="T269">
        <f>Source!Y174</f>
        <v>0</v>
      </c>
      <c r="U269">
        <f>ROUND((175/100)*ROUND((ROUND((Source!AE174*Source!AV174*Source!I174),2)),2), 2)</f>
        <v>0</v>
      </c>
      <c r="V269">
        <f>ROUND((157/100)*ROUND(ROUND((ROUND((Source!AE174*Source!AV174*Source!I174),2)*Source!BS174),2), 2), 2)</f>
        <v>0</v>
      </c>
      <c r="X269">
        <f>IF(Source!BI174&lt;=1,I269, 0)</f>
        <v>599.30999999999995</v>
      </c>
      <c r="Y269">
        <f>IF(Source!BI174=2,I269, 0)</f>
        <v>0</v>
      </c>
      <c r="Z269">
        <f>IF(Source!BI174=3,I269, 0)</f>
        <v>0</v>
      </c>
      <c r="AA269">
        <f>IF(Source!BI174=4,I269, 0)</f>
        <v>0</v>
      </c>
    </row>
    <row r="270" spans="1:27" ht="41.4" x14ac:dyDescent="0.3">
      <c r="A270" s="25" t="str">
        <f>Source!E175</f>
        <v>29,6</v>
      </c>
      <c r="B270" s="26" t="str">
        <f>Source!F175</f>
        <v>1.1-1-2612</v>
      </c>
      <c r="C270" s="26" t="s">
        <v>1123</v>
      </c>
      <c r="D270" s="28" t="str">
        <f>Source!H175</f>
        <v>м2</v>
      </c>
      <c r="E270" s="27">
        <f>Source!I175</f>
        <v>63.24</v>
      </c>
      <c r="F270" s="30">
        <f>Source!AK175</f>
        <v>1734.78</v>
      </c>
      <c r="G270" s="43" t="s">
        <v>143</v>
      </c>
      <c r="H270" s="27">
        <f>Source!AW175</f>
        <v>1</v>
      </c>
      <c r="I270" s="31">
        <f>ROUND((ROUND((Source!AC175*Source!AW175*Source!I175),2)),2)+(ROUND((ROUND(((Source!ET175)*Source!AV175*Source!I175),2)),2)+ROUND((ROUND(((Source!AE175-(Source!EU175))*Source!AV175*Source!I175),2)),2))+ROUND((ROUND((Source!AF175*Source!AV175*Source!I175),2)),2)</f>
        <v>109707.49</v>
      </c>
      <c r="J270" s="27">
        <f>IF(Source!BC175&lt;&gt; 0, Source!BC175, 1)</f>
        <v>2.25</v>
      </c>
      <c r="K270" s="31">
        <f>Source!O175</f>
        <v>246841.85</v>
      </c>
      <c r="Q270">
        <f>ROUND((Source!DN175/100)*ROUND((ROUND((Source!AF175*Source!AV175*Source!I175),2)),2), 2)</f>
        <v>0</v>
      </c>
      <c r="R270">
        <f>Source!X175</f>
        <v>0</v>
      </c>
      <c r="S270">
        <f>ROUND((Source!DO175/100)*ROUND((ROUND((Source!AF175*Source!AV175*Source!I175),2)),2), 2)</f>
        <v>0</v>
      </c>
      <c r="T270">
        <f>Source!Y175</f>
        <v>0</v>
      </c>
      <c r="U270">
        <f>ROUND((175/100)*ROUND((ROUND((Source!AE175*Source!AV175*Source!I175),2)),2), 2)</f>
        <v>0</v>
      </c>
      <c r="V270">
        <f>ROUND((157/100)*ROUND(ROUND((ROUND((Source!AE175*Source!AV175*Source!I175),2)*Source!BS175),2), 2), 2)</f>
        <v>0</v>
      </c>
      <c r="X270">
        <f>IF(Source!BI175&lt;=1,I270, 0)</f>
        <v>109707.49</v>
      </c>
      <c r="Y270">
        <f>IF(Source!BI175=2,I270, 0)</f>
        <v>0</v>
      </c>
      <c r="Z270">
        <f>IF(Source!BI175=3,I270, 0)</f>
        <v>0</v>
      </c>
      <c r="AA270">
        <f>IF(Source!BI175=4,I270, 0)</f>
        <v>0</v>
      </c>
    </row>
    <row r="271" spans="1:27" ht="14.4" x14ac:dyDescent="0.3">
      <c r="A271" s="25"/>
      <c r="B271" s="26"/>
      <c r="C271" s="26" t="s">
        <v>69</v>
      </c>
      <c r="D271" s="28" t="s">
        <v>70</v>
      </c>
      <c r="E271" s="27">
        <f>Source!DN169</f>
        <v>100</v>
      </c>
      <c r="F271" s="30"/>
      <c r="G271" s="29"/>
      <c r="H271" s="27"/>
      <c r="I271" s="31">
        <f>SUM(Q260:Q270)</f>
        <v>4701.3999999999996</v>
      </c>
      <c r="J271" s="27">
        <f>Source!BZ169</f>
        <v>81</v>
      </c>
      <c r="K271" s="31">
        <f>SUM(R260:R270)</f>
        <v>96878.93</v>
      </c>
    </row>
    <row r="272" spans="1:27" ht="14.4" x14ac:dyDescent="0.3">
      <c r="A272" s="25"/>
      <c r="B272" s="26"/>
      <c r="C272" s="26" t="s">
        <v>71</v>
      </c>
      <c r="D272" s="28" t="s">
        <v>70</v>
      </c>
      <c r="E272" s="27">
        <f>Source!DO169</f>
        <v>64</v>
      </c>
      <c r="F272" s="30"/>
      <c r="G272" s="29"/>
      <c r="H272" s="27"/>
      <c r="I272" s="31">
        <f>SUM(S260:S271)</f>
        <v>3008.9</v>
      </c>
      <c r="J272" s="27">
        <f>Source!CA169</f>
        <v>41</v>
      </c>
      <c r="K272" s="31">
        <f>SUM(T260:T271)</f>
        <v>49037.48</v>
      </c>
    </row>
    <row r="273" spans="1:28" ht="14.4" x14ac:dyDescent="0.3">
      <c r="A273" s="25"/>
      <c r="B273" s="26"/>
      <c r="C273" s="26" t="s">
        <v>72</v>
      </c>
      <c r="D273" s="28" t="s">
        <v>70</v>
      </c>
      <c r="E273" s="27">
        <f>175</f>
        <v>175</v>
      </c>
      <c r="F273" s="30"/>
      <c r="G273" s="29"/>
      <c r="H273" s="27"/>
      <c r="I273" s="31">
        <f>SUM(U260:U272)</f>
        <v>39.64</v>
      </c>
      <c r="J273" s="27">
        <f>157</f>
        <v>157</v>
      </c>
      <c r="K273" s="31">
        <f>SUM(V260:V272)</f>
        <v>904.67</v>
      </c>
    </row>
    <row r="274" spans="1:28" ht="14.4" x14ac:dyDescent="0.3">
      <c r="A274" s="34"/>
      <c r="B274" s="35"/>
      <c r="C274" s="35" t="s">
        <v>73</v>
      </c>
      <c r="D274" s="36" t="s">
        <v>74</v>
      </c>
      <c r="E274" s="37">
        <f>Source!AQ169</f>
        <v>572.73</v>
      </c>
      <c r="F274" s="38"/>
      <c r="G274" s="39" t="str">
        <f>Source!DI169</f>
        <v>)*1,15</v>
      </c>
      <c r="H274" s="37">
        <f>Source!AV169</f>
        <v>1</v>
      </c>
      <c r="I274" s="40">
        <f>Source!U169</f>
        <v>408.35649000000001</v>
      </c>
      <c r="J274" s="37"/>
      <c r="K274" s="40"/>
      <c r="AB274" s="33">
        <f>I274</f>
        <v>408.35649000000001</v>
      </c>
    </row>
    <row r="275" spans="1:28" ht="13.8" x14ac:dyDescent="0.25">
      <c r="A275" s="41"/>
      <c r="B275" s="41"/>
      <c r="C275" s="42" t="s">
        <v>75</v>
      </c>
      <c r="D275" s="41"/>
      <c r="E275" s="41"/>
      <c r="F275" s="41"/>
      <c r="G275" s="41"/>
      <c r="H275" s="55">
        <f>I261+I262+I264+I271+I272+I273+SUM(I265:I270)</f>
        <v>133615.48000000001</v>
      </c>
      <c r="I275" s="55"/>
      <c r="J275" s="55">
        <f>K261+K262+K264+K271+K272+K273+SUM(K265:K270)</f>
        <v>565262.12</v>
      </c>
      <c r="K275" s="55"/>
      <c r="O275" s="33">
        <f>I261+I262+I264+I271+I272+I273+SUM(I265:I270)</f>
        <v>133615.48000000001</v>
      </c>
      <c r="P275" s="33">
        <f>K261+K262+K264+K271+K272+K273+SUM(K265:K270)</f>
        <v>565262.12</v>
      </c>
      <c r="X275">
        <f>IF(Source!BI169&lt;=1,I261+I262+I264+I271+I272+I273-0, 0)</f>
        <v>14995.769999999999</v>
      </c>
      <c r="Y275">
        <f>IF(Source!BI169=2,I261+I262+I264+I271+I272+I273-0, 0)</f>
        <v>0</v>
      </c>
      <c r="Z275">
        <f>IF(Source!BI169=3,I261+I262+I264+I271+I272+I273-0, 0)</f>
        <v>0</v>
      </c>
      <c r="AA275">
        <f>IF(Source!BI169=4,I261+I262+I264+I271+I272+I273,0)</f>
        <v>0</v>
      </c>
    </row>
    <row r="277" spans="1:28" ht="72" x14ac:dyDescent="0.3">
      <c r="A277" s="25" t="str">
        <f>Source!E176</f>
        <v>30</v>
      </c>
      <c r="B277" s="26" t="str">
        <f>Source!F176</f>
        <v>3.15-65-1</v>
      </c>
      <c r="C277" s="26" t="s">
        <v>413</v>
      </c>
      <c r="D277" s="28" t="str">
        <f>Source!H176</f>
        <v>100 м2 оштукатуриваемой поверхности</v>
      </c>
      <c r="E277" s="27">
        <f>Source!I176</f>
        <v>0.23</v>
      </c>
      <c r="F277" s="30"/>
      <c r="G277" s="29"/>
      <c r="H277" s="27"/>
      <c r="I277" s="31"/>
      <c r="J277" s="27"/>
      <c r="K277" s="31"/>
      <c r="Q277">
        <f>ROUND((Source!DN176/100)*ROUND((ROUND((Source!AF176*Source!AV176*Source!I176),2)),2), 2)</f>
        <v>70.959999999999994</v>
      </c>
      <c r="R277">
        <f>Source!X176</f>
        <v>1462.23</v>
      </c>
      <c r="S277">
        <f>ROUND((Source!DO176/100)*ROUND((ROUND((Source!AF176*Source!AV176*Source!I176),2)),2), 2)</f>
        <v>45.41</v>
      </c>
      <c r="T277">
        <f>Source!Y176</f>
        <v>740.14</v>
      </c>
      <c r="U277">
        <f>ROUND((175/100)*ROUND((ROUND((Source!AE176*Source!AV176*Source!I176),2)),2), 2)</f>
        <v>1.94</v>
      </c>
      <c r="V277">
        <f>ROUND((157/100)*ROUND(ROUND((ROUND((Source!AE176*Source!AV176*Source!I176),2)*Source!BS176),2), 2), 2)</f>
        <v>44.34</v>
      </c>
    </row>
    <row r="278" spans="1:28" ht="14.4" x14ac:dyDescent="0.3">
      <c r="A278" s="25"/>
      <c r="B278" s="26"/>
      <c r="C278" s="26" t="s">
        <v>66</v>
      </c>
      <c r="D278" s="28"/>
      <c r="E278" s="27"/>
      <c r="F278" s="30">
        <f>Source!AO176</f>
        <v>268.27</v>
      </c>
      <c r="G278" s="29" t="str">
        <f>Source!DG176</f>
        <v>)*1,15</v>
      </c>
      <c r="H278" s="27">
        <f>Source!AV176</f>
        <v>1</v>
      </c>
      <c r="I278" s="31">
        <f>ROUND((ROUND((Source!AF176*Source!AV176*Source!I176),2)),2)</f>
        <v>70.959999999999994</v>
      </c>
      <c r="J278" s="27">
        <f>IF(Source!BA176&lt;&gt; 0, Source!BA176, 1)</f>
        <v>25.44</v>
      </c>
      <c r="K278" s="31">
        <f>Source!S176</f>
        <v>1805.22</v>
      </c>
      <c r="W278">
        <f>I278</f>
        <v>70.959999999999994</v>
      </c>
    </row>
    <row r="279" spans="1:28" ht="14.4" x14ac:dyDescent="0.3">
      <c r="A279" s="25"/>
      <c r="B279" s="26"/>
      <c r="C279" s="26" t="s">
        <v>67</v>
      </c>
      <c r="D279" s="28"/>
      <c r="E279" s="27"/>
      <c r="F279" s="30">
        <f>Source!AM176</f>
        <v>16.38</v>
      </c>
      <c r="G279" s="29" t="str">
        <f>Source!DE176</f>
        <v>)*1,25</v>
      </c>
      <c r="H279" s="27">
        <f>Source!AV176</f>
        <v>1</v>
      </c>
      <c r="I279" s="31">
        <f>(ROUND((ROUND((((Source!ET176*1.25))*Source!AV176*Source!I176),2)),2)+ROUND((ROUND(((Source!AE176-((Source!EU176*1.25)))*Source!AV176*Source!I176),2)),2))</f>
        <v>4.71</v>
      </c>
      <c r="J279" s="27">
        <f>IF(Source!BB176&lt;&gt; 0, Source!BB176, 1)</f>
        <v>10.42</v>
      </c>
      <c r="K279" s="31">
        <f>Source!Q176</f>
        <v>49.08</v>
      </c>
    </row>
    <row r="280" spans="1:28" ht="14.4" x14ac:dyDescent="0.3">
      <c r="A280" s="25"/>
      <c r="B280" s="26"/>
      <c r="C280" s="26" t="s">
        <v>68</v>
      </c>
      <c r="D280" s="28"/>
      <c r="E280" s="27"/>
      <c r="F280" s="30">
        <f>Source!AN176</f>
        <v>3.87</v>
      </c>
      <c r="G280" s="29" t="str">
        <f>Source!DF176</f>
        <v>)*1,25</v>
      </c>
      <c r="H280" s="27">
        <f>Source!AV176</f>
        <v>1</v>
      </c>
      <c r="I280" s="32">
        <f>ROUND((ROUND((Source!AE176*Source!AV176*Source!I176),2)),2)</f>
        <v>1.1100000000000001</v>
      </c>
      <c r="J280" s="27">
        <f>IF(Source!BS176&lt;&gt; 0, Source!BS176, 1)</f>
        <v>25.44</v>
      </c>
      <c r="K280" s="32">
        <f>Source!R176</f>
        <v>28.24</v>
      </c>
      <c r="W280">
        <f>I280</f>
        <v>1.1100000000000001</v>
      </c>
    </row>
    <row r="281" spans="1:28" ht="14.4" x14ac:dyDescent="0.3">
      <c r="A281" s="25"/>
      <c r="B281" s="26"/>
      <c r="C281" s="26" t="s">
        <v>76</v>
      </c>
      <c r="D281" s="28"/>
      <c r="E281" s="27"/>
      <c r="F281" s="30">
        <f>Source!AL176</f>
        <v>3.5</v>
      </c>
      <c r="G281" s="29" t="str">
        <f>Source!DD176</f>
        <v/>
      </c>
      <c r="H281" s="27">
        <f>Source!AW176</f>
        <v>1</v>
      </c>
      <c r="I281" s="31">
        <f>ROUND((ROUND((Source!AC176*Source!AW176*Source!I176),2)),2)</f>
        <v>0.81</v>
      </c>
      <c r="J281" s="27">
        <f>IF(Source!BC176&lt;&gt; 0, Source!BC176, 1)</f>
        <v>6.34</v>
      </c>
      <c r="K281" s="31">
        <f>Source!P176</f>
        <v>5.14</v>
      </c>
    </row>
    <row r="282" spans="1:28" ht="55.2" x14ac:dyDescent="0.3">
      <c r="A282" s="25" t="str">
        <f>Source!E177</f>
        <v>30,1</v>
      </c>
      <c r="B282" s="26" t="str">
        <f>Source!F177</f>
        <v>1.1-1-341</v>
      </c>
      <c r="C282" s="26" t="s">
        <v>420</v>
      </c>
      <c r="D282" s="28" t="str">
        <f>Source!H177</f>
        <v>т</v>
      </c>
      <c r="E282" s="27">
        <f>Source!I177</f>
        <v>8.2799999999999999E-2</v>
      </c>
      <c r="F282" s="30">
        <f>Source!AK177</f>
        <v>4350.01</v>
      </c>
      <c r="G282" s="43" t="s">
        <v>143</v>
      </c>
      <c r="H282" s="27">
        <f>Source!AW177</f>
        <v>1</v>
      </c>
      <c r="I282" s="31">
        <f>ROUND((ROUND((Source!AC177*Source!AW177*Source!I177),2)),2)+(ROUND((ROUND(((Source!ET177)*Source!AV177*Source!I177),2)),2)+ROUND((ROUND(((Source!AE177-(Source!EU177))*Source!AV177*Source!I177),2)),2))+ROUND((ROUND((Source!AF177*Source!AV177*Source!I177),2)),2)</f>
        <v>360.18</v>
      </c>
      <c r="J282" s="27">
        <f>IF(Source!BC177&lt;&gt; 0, Source!BC177, 1)</f>
        <v>14.48</v>
      </c>
      <c r="K282" s="31">
        <f>Source!O177</f>
        <v>5215.41</v>
      </c>
      <c r="Q282">
        <f>ROUND((Source!DN177/100)*ROUND((ROUND((Source!AF177*Source!AV177*Source!I177),2)),2), 2)</f>
        <v>0</v>
      </c>
      <c r="R282">
        <f>Source!X177</f>
        <v>0</v>
      </c>
      <c r="S282">
        <f>ROUND((Source!DO177/100)*ROUND((ROUND((Source!AF177*Source!AV177*Source!I177),2)),2), 2)</f>
        <v>0</v>
      </c>
      <c r="T282">
        <f>Source!Y177</f>
        <v>0</v>
      </c>
      <c r="U282">
        <f>ROUND((175/100)*ROUND((ROUND((Source!AE177*Source!AV177*Source!I177),2)),2), 2)</f>
        <v>0</v>
      </c>
      <c r="V282">
        <f>ROUND((157/100)*ROUND(ROUND((ROUND((Source!AE177*Source!AV177*Source!I177),2)*Source!BS177),2), 2), 2)</f>
        <v>0</v>
      </c>
      <c r="X282">
        <f>IF(Source!BI177&lt;=1,I282, 0)</f>
        <v>360.18</v>
      </c>
      <c r="Y282">
        <f>IF(Source!BI177=2,I282, 0)</f>
        <v>0</v>
      </c>
      <c r="Z282">
        <f>IF(Source!BI177=3,I282, 0)</f>
        <v>0</v>
      </c>
      <c r="AA282">
        <f>IF(Source!BI177=4,I282, 0)</f>
        <v>0</v>
      </c>
    </row>
    <row r="283" spans="1:28" ht="14.4" x14ac:dyDescent="0.3">
      <c r="A283" s="25"/>
      <c r="B283" s="26"/>
      <c r="C283" s="26" t="s">
        <v>69</v>
      </c>
      <c r="D283" s="28" t="s">
        <v>70</v>
      </c>
      <c r="E283" s="27">
        <f>Source!DN176</f>
        <v>100</v>
      </c>
      <c r="F283" s="30"/>
      <c r="G283" s="29"/>
      <c r="H283" s="27"/>
      <c r="I283" s="31">
        <f>SUM(Q277:Q282)</f>
        <v>70.959999999999994</v>
      </c>
      <c r="J283" s="27">
        <f>Source!BZ176</f>
        <v>81</v>
      </c>
      <c r="K283" s="31">
        <f>SUM(R277:R282)</f>
        <v>1462.23</v>
      </c>
    </row>
    <row r="284" spans="1:28" ht="14.4" x14ac:dyDescent="0.3">
      <c r="A284" s="25"/>
      <c r="B284" s="26"/>
      <c r="C284" s="26" t="s">
        <v>71</v>
      </c>
      <c r="D284" s="28" t="s">
        <v>70</v>
      </c>
      <c r="E284" s="27">
        <f>Source!DO176</f>
        <v>64</v>
      </c>
      <c r="F284" s="30"/>
      <c r="G284" s="29"/>
      <c r="H284" s="27"/>
      <c r="I284" s="31">
        <f>SUM(S277:S283)</f>
        <v>45.41</v>
      </c>
      <c r="J284" s="27">
        <f>Source!CA176</f>
        <v>41</v>
      </c>
      <c r="K284" s="31">
        <f>SUM(T277:T283)</f>
        <v>740.14</v>
      </c>
    </row>
    <row r="285" spans="1:28" ht="14.4" x14ac:dyDescent="0.3">
      <c r="A285" s="25"/>
      <c r="B285" s="26"/>
      <c r="C285" s="26" t="s">
        <v>72</v>
      </c>
      <c r="D285" s="28" t="s">
        <v>70</v>
      </c>
      <c r="E285" s="27">
        <f>175</f>
        <v>175</v>
      </c>
      <c r="F285" s="30"/>
      <c r="G285" s="29"/>
      <c r="H285" s="27"/>
      <c r="I285" s="31">
        <f>SUM(U277:U284)</f>
        <v>1.94</v>
      </c>
      <c r="J285" s="27">
        <f>157</f>
        <v>157</v>
      </c>
      <c r="K285" s="31">
        <f>SUM(V277:V284)</f>
        <v>44.34</v>
      </c>
    </row>
    <row r="286" spans="1:28" ht="14.4" x14ac:dyDescent="0.3">
      <c r="A286" s="34"/>
      <c r="B286" s="35"/>
      <c r="C286" s="35" t="s">
        <v>73</v>
      </c>
      <c r="D286" s="36" t="s">
        <v>74</v>
      </c>
      <c r="E286" s="37">
        <f>Source!AQ176</f>
        <v>22.3</v>
      </c>
      <c r="F286" s="38"/>
      <c r="G286" s="39" t="str">
        <f>Source!DI176</f>
        <v>)*1,15</v>
      </c>
      <c r="H286" s="37">
        <f>Source!AV176</f>
        <v>1</v>
      </c>
      <c r="I286" s="40">
        <f>Source!U176</f>
        <v>5.8983499999999998</v>
      </c>
      <c r="J286" s="37"/>
      <c r="K286" s="40"/>
      <c r="AB286" s="33">
        <f>I286</f>
        <v>5.8983499999999998</v>
      </c>
    </row>
    <row r="287" spans="1:28" ht="13.8" x14ac:dyDescent="0.25">
      <c r="A287" s="41"/>
      <c r="B287" s="41"/>
      <c r="C287" s="42" t="s">
        <v>75</v>
      </c>
      <c r="D287" s="41"/>
      <c r="E287" s="41"/>
      <c r="F287" s="41"/>
      <c r="G287" s="41"/>
      <c r="H287" s="55">
        <f>I278+I279+I281+I283+I284+I285+SUM(I282:I282)</f>
        <v>554.97</v>
      </c>
      <c r="I287" s="55"/>
      <c r="J287" s="55">
        <f>K278+K279+K281+K283+K284+K285+SUM(K282:K282)</f>
        <v>9321.56</v>
      </c>
      <c r="K287" s="55"/>
      <c r="O287" s="33">
        <f>I278+I279+I281+I283+I284+I285+SUM(I282:I282)</f>
        <v>554.97</v>
      </c>
      <c r="P287" s="33">
        <f>K278+K279+K281+K283+K284+K285+SUM(K282:K282)</f>
        <v>9321.56</v>
      </c>
      <c r="X287">
        <f>IF(Source!BI176&lt;=1,I278+I279+I281+I283+I284+I285-0, 0)</f>
        <v>194.79</v>
      </c>
      <c r="Y287">
        <f>IF(Source!BI176=2,I278+I279+I281+I283+I284+I285-0, 0)</f>
        <v>0</v>
      </c>
      <c r="Z287">
        <f>IF(Source!BI176=3,I278+I279+I281+I283+I284+I285-0, 0)</f>
        <v>0</v>
      </c>
      <c r="AA287">
        <f>IF(Source!BI176=4,I278+I279+I281+I283+I284+I285,0)</f>
        <v>0</v>
      </c>
    </row>
    <row r="289" spans="1:28" ht="72" x14ac:dyDescent="0.3">
      <c r="A289" s="25" t="str">
        <f>Source!E178</f>
        <v>31</v>
      </c>
      <c r="B289" s="26" t="str">
        <f>Source!F178</f>
        <v>3.15-63-1</v>
      </c>
      <c r="C289" s="26" t="s">
        <v>424</v>
      </c>
      <c r="D289" s="28" t="str">
        <f>Source!H178</f>
        <v>100 м2 оштукатуриваемой поверхности</v>
      </c>
      <c r="E289" s="27">
        <f>Source!I178</f>
        <v>0.23</v>
      </c>
      <c r="F289" s="30"/>
      <c r="G289" s="29"/>
      <c r="H289" s="27"/>
      <c r="I289" s="31"/>
      <c r="J289" s="27"/>
      <c r="K289" s="31"/>
      <c r="Q289">
        <f>ROUND((Source!DN178/100)*ROUND((ROUND((Source!AF178*Source!AV178*Source!I178),2)),2), 2)</f>
        <v>408.42</v>
      </c>
      <c r="R289">
        <f>Source!X178</f>
        <v>8416.06</v>
      </c>
      <c r="S289">
        <f>ROUND((Source!DO178/100)*ROUND((ROUND((Source!AF178*Source!AV178*Source!I178),2)),2), 2)</f>
        <v>261.39</v>
      </c>
      <c r="T289">
        <f>Source!Y178</f>
        <v>4259.9799999999996</v>
      </c>
      <c r="U289">
        <f>ROUND((175/100)*ROUND((ROUND((Source!AE178*Source!AV178*Source!I178),2)),2), 2)</f>
        <v>30.4</v>
      </c>
      <c r="V289">
        <f>ROUND((157/100)*ROUND(ROUND((ROUND((Source!AE178*Source!AV178*Source!I178),2)*Source!BS178),2), 2), 2)</f>
        <v>693.77</v>
      </c>
    </row>
    <row r="290" spans="1:28" ht="14.4" x14ac:dyDescent="0.3">
      <c r="A290" s="25"/>
      <c r="B290" s="26"/>
      <c r="C290" s="26" t="s">
        <v>66</v>
      </c>
      <c r="D290" s="28"/>
      <c r="E290" s="27"/>
      <c r="F290" s="30">
        <f>Source!AO178</f>
        <v>1544.13</v>
      </c>
      <c r="G290" s="29" t="str">
        <f>Source!DG178</f>
        <v>)*1,15</v>
      </c>
      <c r="H290" s="27">
        <f>Source!AV178</f>
        <v>1</v>
      </c>
      <c r="I290" s="31">
        <f>ROUND((ROUND((Source!AF178*Source!AV178*Source!I178),2)),2)</f>
        <v>408.42</v>
      </c>
      <c r="J290" s="27">
        <f>IF(Source!BA178&lt;&gt; 0, Source!BA178, 1)</f>
        <v>25.44</v>
      </c>
      <c r="K290" s="31">
        <f>Source!S178</f>
        <v>10390.200000000001</v>
      </c>
      <c r="W290">
        <f>I290</f>
        <v>408.42</v>
      </c>
    </row>
    <row r="291" spans="1:28" ht="14.4" x14ac:dyDescent="0.3">
      <c r="A291" s="25"/>
      <c r="B291" s="26"/>
      <c r="C291" s="26" t="s">
        <v>67</v>
      </c>
      <c r="D291" s="28"/>
      <c r="E291" s="27"/>
      <c r="F291" s="30">
        <f>Source!AM178</f>
        <v>267.05</v>
      </c>
      <c r="G291" s="29" t="str">
        <f>Source!DE178</f>
        <v>)*1,25</v>
      </c>
      <c r="H291" s="27">
        <f>Source!AV178</f>
        <v>1</v>
      </c>
      <c r="I291" s="31">
        <f>(ROUND((ROUND((((Source!ET178*1.25))*Source!AV178*Source!I178),2)),2)+ROUND((ROUND(((Source!AE178-((Source!EU178*1.25)))*Source!AV178*Source!I178),2)),2))</f>
        <v>76.78</v>
      </c>
      <c r="J291" s="27">
        <f>IF(Source!BB178&lt;&gt; 0, Source!BB178, 1)</f>
        <v>10.220000000000001</v>
      </c>
      <c r="K291" s="31">
        <f>Source!Q178</f>
        <v>784.69</v>
      </c>
    </row>
    <row r="292" spans="1:28" ht="14.4" x14ac:dyDescent="0.3">
      <c r="A292" s="25"/>
      <c r="B292" s="26"/>
      <c r="C292" s="26" t="s">
        <v>68</v>
      </c>
      <c r="D292" s="28"/>
      <c r="E292" s="27"/>
      <c r="F292" s="30">
        <f>Source!AN178</f>
        <v>60.4</v>
      </c>
      <c r="G292" s="29" t="str">
        <f>Source!DF178</f>
        <v>)*1,25</v>
      </c>
      <c r="H292" s="27">
        <f>Source!AV178</f>
        <v>1</v>
      </c>
      <c r="I292" s="32">
        <f>ROUND((ROUND((Source!AE178*Source!AV178*Source!I178),2)),2)</f>
        <v>17.37</v>
      </c>
      <c r="J292" s="27">
        <f>IF(Source!BS178&lt;&gt; 0, Source!BS178, 1)</f>
        <v>25.44</v>
      </c>
      <c r="K292" s="32">
        <f>Source!R178</f>
        <v>441.89</v>
      </c>
      <c r="W292">
        <f>I292</f>
        <v>17.37</v>
      </c>
    </row>
    <row r="293" spans="1:28" ht="14.4" x14ac:dyDescent="0.3">
      <c r="A293" s="25"/>
      <c r="B293" s="26"/>
      <c r="C293" s="26" t="s">
        <v>76</v>
      </c>
      <c r="D293" s="28"/>
      <c r="E293" s="27"/>
      <c r="F293" s="30">
        <f>Source!AL178</f>
        <v>3796.22</v>
      </c>
      <c r="G293" s="29" t="str">
        <f>Source!DD178</f>
        <v/>
      </c>
      <c r="H293" s="27">
        <f>Source!AW178</f>
        <v>1</v>
      </c>
      <c r="I293" s="31">
        <f>ROUND((ROUND((Source!AC178*Source!AW178*Source!I178),2)),2)</f>
        <v>873.13</v>
      </c>
      <c r="J293" s="27">
        <f>IF(Source!BC178&lt;&gt; 0, Source!BC178, 1)</f>
        <v>18.7</v>
      </c>
      <c r="K293" s="31">
        <f>Source!P178</f>
        <v>16327.53</v>
      </c>
    </row>
    <row r="294" spans="1:28" ht="14.4" x14ac:dyDescent="0.3">
      <c r="A294" s="25" t="str">
        <f>Source!E179</f>
        <v>31,1</v>
      </c>
      <c r="B294" s="26" t="str">
        <f>Source!F179</f>
        <v>1.1-1-118</v>
      </c>
      <c r="C294" s="26" t="s">
        <v>428</v>
      </c>
      <c r="D294" s="28" t="str">
        <f>Source!H179</f>
        <v>м3</v>
      </c>
      <c r="E294" s="27">
        <f>Source!I179</f>
        <v>4.1924000000000003E-2</v>
      </c>
      <c r="F294" s="30">
        <f>Source!AK179</f>
        <v>7.07</v>
      </c>
      <c r="G294" s="43" t="s">
        <v>143</v>
      </c>
      <c r="H294" s="27">
        <f>Source!AW179</f>
        <v>1</v>
      </c>
      <c r="I294" s="31">
        <f>ROUND((ROUND((Source!AC179*Source!AW179*Source!I179),2)),2)+(ROUND((ROUND(((Source!ET179)*Source!AV179*Source!I179),2)),2)+ROUND((ROUND(((Source!AE179-(Source!EU179))*Source!AV179*Source!I179),2)),2))+ROUND((ROUND((Source!AF179*Source!AV179*Source!I179),2)),2)</f>
        <v>0.3</v>
      </c>
      <c r="J294" s="27">
        <f>IF(Source!BC179&lt;&gt; 0, Source!BC179, 1)</f>
        <v>4.99</v>
      </c>
      <c r="K294" s="31">
        <f>Source!O179</f>
        <v>1.5</v>
      </c>
      <c r="Q294">
        <f>ROUND((Source!DN179/100)*ROUND((ROUND((Source!AF179*Source!AV179*Source!I179),2)),2), 2)</f>
        <v>0</v>
      </c>
      <c r="R294">
        <f>Source!X179</f>
        <v>0</v>
      </c>
      <c r="S294">
        <f>ROUND((Source!DO179/100)*ROUND((ROUND((Source!AF179*Source!AV179*Source!I179),2)),2), 2)</f>
        <v>0</v>
      </c>
      <c r="T294">
        <f>Source!Y179</f>
        <v>0</v>
      </c>
      <c r="U294">
        <f>ROUND((175/100)*ROUND((ROUND((Source!AE179*Source!AV179*Source!I179),2)),2), 2)</f>
        <v>0</v>
      </c>
      <c r="V294">
        <f>ROUND((157/100)*ROUND(ROUND((ROUND((Source!AE179*Source!AV179*Source!I179),2)*Source!BS179),2), 2), 2)</f>
        <v>0</v>
      </c>
      <c r="X294">
        <f>IF(Source!BI179&lt;=1,I294, 0)</f>
        <v>0.3</v>
      </c>
      <c r="Y294">
        <f>IF(Source!BI179=2,I294, 0)</f>
        <v>0</v>
      </c>
      <c r="Z294">
        <f>IF(Source!BI179=3,I294, 0)</f>
        <v>0</v>
      </c>
      <c r="AA294">
        <f>IF(Source!BI179=4,I294, 0)</f>
        <v>0</v>
      </c>
    </row>
    <row r="295" spans="1:28" ht="262.2" x14ac:dyDescent="0.3">
      <c r="A295" s="25" t="str">
        <f>Source!E180</f>
        <v>31,2</v>
      </c>
      <c r="B295" s="26" t="str">
        <f>Source!F180</f>
        <v>1.3-2-103</v>
      </c>
      <c r="C295" s="26" t="s">
        <v>48</v>
      </c>
      <c r="D295" s="28" t="str">
        <f>Source!H180</f>
        <v>кг</v>
      </c>
      <c r="E295" s="27">
        <f>Source!I180</f>
        <v>239.56799999999998</v>
      </c>
      <c r="F295" s="30">
        <f>Source!AK180</f>
        <v>28.05</v>
      </c>
      <c r="G295" s="43" t="s">
        <v>143</v>
      </c>
      <c r="H295" s="27">
        <f>Source!AW180</f>
        <v>1</v>
      </c>
      <c r="I295" s="31">
        <f>ROUND((ROUND((Source!AC180*Source!AW180*Source!I180),2)),2)+(ROUND((ROUND(((Source!ET180)*Source!AV180*Source!I180),2)),2)+ROUND((ROUND(((Source!AE180-(Source!EU180))*Source!AV180*Source!I180),2)),2))+ROUND((ROUND((Source!AF180*Source!AV180*Source!I180),2)),2)</f>
        <v>6719.88</v>
      </c>
      <c r="J295" s="27">
        <f>IF(Source!BC180&lt;&gt; 0, Source!BC180, 1)</f>
        <v>5.67</v>
      </c>
      <c r="K295" s="31">
        <f>Source!O180</f>
        <v>38101.72</v>
      </c>
      <c r="Q295">
        <f>ROUND((Source!DN180/100)*ROUND((ROUND((Source!AF180*Source!AV180*Source!I180),2)),2), 2)</f>
        <v>0</v>
      </c>
      <c r="R295">
        <f>Source!X180</f>
        <v>0</v>
      </c>
      <c r="S295">
        <f>ROUND((Source!DO180/100)*ROUND((ROUND((Source!AF180*Source!AV180*Source!I180),2)),2), 2)</f>
        <v>0</v>
      </c>
      <c r="T295">
        <f>Source!Y180</f>
        <v>0</v>
      </c>
      <c r="U295">
        <f>ROUND((175/100)*ROUND((ROUND((Source!AE180*Source!AV180*Source!I180),2)),2), 2)</f>
        <v>0</v>
      </c>
      <c r="V295">
        <f>ROUND((157/100)*ROUND(ROUND((ROUND((Source!AE180*Source!AV180*Source!I180),2)*Source!BS180),2), 2), 2)</f>
        <v>0</v>
      </c>
      <c r="X295">
        <f>IF(Source!BI180&lt;=1,I295, 0)</f>
        <v>6719.88</v>
      </c>
      <c r="Y295">
        <f>IF(Source!BI180=2,I295, 0)</f>
        <v>0</v>
      </c>
      <c r="Z295">
        <f>IF(Source!BI180=3,I295, 0)</f>
        <v>0</v>
      </c>
      <c r="AA295">
        <f>IF(Source!BI180=4,I295, 0)</f>
        <v>0</v>
      </c>
    </row>
    <row r="296" spans="1:28" ht="14.4" x14ac:dyDescent="0.3">
      <c r="A296" s="25" t="str">
        <f>Source!E181</f>
        <v>31,3</v>
      </c>
      <c r="B296" s="26" t="str">
        <f>Source!F181</f>
        <v>1.3-2-6</v>
      </c>
      <c r="C296" s="26" t="s">
        <v>436</v>
      </c>
      <c r="D296" s="28" t="str">
        <f>Source!H181</f>
        <v>м3</v>
      </c>
      <c r="E296" s="27">
        <f>Source!I181</f>
        <v>0.59892000000000001</v>
      </c>
      <c r="F296" s="30">
        <f>Source!AK181</f>
        <v>478.96</v>
      </c>
      <c r="G296" s="43" t="s">
        <v>143</v>
      </c>
      <c r="H296" s="27">
        <f>Source!AW181</f>
        <v>1</v>
      </c>
      <c r="I296" s="31">
        <f>ROUND((ROUND((Source!AC181*Source!AW181*Source!I181),2)),2)+(ROUND((ROUND(((Source!ET181)*Source!AV181*Source!I181),2)),2)+ROUND((ROUND(((Source!AE181-(Source!EU181))*Source!AV181*Source!I181),2)),2))+ROUND((ROUND((Source!AF181*Source!AV181*Source!I181),2)),2)</f>
        <v>286.86</v>
      </c>
      <c r="J296" s="27">
        <f>IF(Source!BC181&lt;&gt; 0, Source!BC181, 1)</f>
        <v>6.49</v>
      </c>
      <c r="K296" s="31">
        <f>Source!O181</f>
        <v>1861.72</v>
      </c>
      <c r="Q296">
        <f>ROUND((Source!DN181/100)*ROUND((ROUND((Source!AF181*Source!AV181*Source!I181),2)),2), 2)</f>
        <v>0</v>
      </c>
      <c r="R296">
        <f>Source!X181</f>
        <v>0</v>
      </c>
      <c r="S296">
        <f>ROUND((Source!DO181/100)*ROUND((ROUND((Source!AF181*Source!AV181*Source!I181),2)),2), 2)</f>
        <v>0</v>
      </c>
      <c r="T296">
        <f>Source!Y181</f>
        <v>0</v>
      </c>
      <c r="U296">
        <f>ROUND((175/100)*ROUND((ROUND((Source!AE181*Source!AV181*Source!I181),2)),2), 2)</f>
        <v>0</v>
      </c>
      <c r="V296">
        <f>ROUND((157/100)*ROUND(ROUND((ROUND((Source!AE181*Source!AV181*Source!I181),2)*Source!BS181),2), 2), 2)</f>
        <v>0</v>
      </c>
      <c r="X296">
        <f>IF(Source!BI181&lt;=1,I296, 0)</f>
        <v>286.86</v>
      </c>
      <c r="Y296">
        <f>IF(Source!BI181=2,I296, 0)</f>
        <v>0</v>
      </c>
      <c r="Z296">
        <f>IF(Source!BI181=3,I296, 0)</f>
        <v>0</v>
      </c>
      <c r="AA296">
        <f>IF(Source!BI181=4,I296, 0)</f>
        <v>0</v>
      </c>
    </row>
    <row r="297" spans="1:28" ht="14.4" x14ac:dyDescent="0.3">
      <c r="A297" s="25"/>
      <c r="B297" s="26"/>
      <c r="C297" s="26" t="s">
        <v>69</v>
      </c>
      <c r="D297" s="28" t="s">
        <v>70</v>
      </c>
      <c r="E297" s="27">
        <f>Source!DN178</f>
        <v>100</v>
      </c>
      <c r="F297" s="30"/>
      <c r="G297" s="29"/>
      <c r="H297" s="27"/>
      <c r="I297" s="31">
        <f>SUM(Q289:Q296)</f>
        <v>408.42</v>
      </c>
      <c r="J297" s="27">
        <f>Source!BZ178</f>
        <v>81</v>
      </c>
      <c r="K297" s="31">
        <f>SUM(R289:R296)</f>
        <v>8416.06</v>
      </c>
    </row>
    <row r="298" spans="1:28" ht="14.4" x14ac:dyDescent="0.3">
      <c r="A298" s="25"/>
      <c r="B298" s="26"/>
      <c r="C298" s="26" t="s">
        <v>71</v>
      </c>
      <c r="D298" s="28" t="s">
        <v>70</v>
      </c>
      <c r="E298" s="27">
        <f>Source!DO178</f>
        <v>64</v>
      </c>
      <c r="F298" s="30"/>
      <c r="G298" s="29"/>
      <c r="H298" s="27"/>
      <c r="I298" s="31">
        <f>SUM(S289:S297)</f>
        <v>261.39</v>
      </c>
      <c r="J298" s="27">
        <f>Source!CA178</f>
        <v>41</v>
      </c>
      <c r="K298" s="31">
        <f>SUM(T289:T297)</f>
        <v>4259.9799999999996</v>
      </c>
    </row>
    <row r="299" spans="1:28" ht="14.4" x14ac:dyDescent="0.3">
      <c r="A299" s="25"/>
      <c r="B299" s="26"/>
      <c r="C299" s="26" t="s">
        <v>72</v>
      </c>
      <c r="D299" s="28" t="s">
        <v>70</v>
      </c>
      <c r="E299" s="27">
        <f>175</f>
        <v>175</v>
      </c>
      <c r="F299" s="30"/>
      <c r="G299" s="29"/>
      <c r="H299" s="27"/>
      <c r="I299" s="31">
        <f>SUM(U289:U298)</f>
        <v>30.4</v>
      </c>
      <c r="J299" s="27">
        <f>157</f>
        <v>157</v>
      </c>
      <c r="K299" s="31">
        <f>SUM(V289:V298)</f>
        <v>693.77</v>
      </c>
    </row>
    <row r="300" spans="1:28" ht="14.4" x14ac:dyDescent="0.3">
      <c r="A300" s="34"/>
      <c r="B300" s="35"/>
      <c r="C300" s="35" t="s">
        <v>73</v>
      </c>
      <c r="D300" s="36" t="s">
        <v>74</v>
      </c>
      <c r="E300" s="37">
        <f>Source!AQ178</f>
        <v>133</v>
      </c>
      <c r="F300" s="38"/>
      <c r="G300" s="39" t="str">
        <f>Source!DI178</f>
        <v>)*1,15</v>
      </c>
      <c r="H300" s="37">
        <f>Source!AV178</f>
        <v>1</v>
      </c>
      <c r="I300" s="40">
        <f>Source!U178</f>
        <v>35.1785</v>
      </c>
      <c r="J300" s="37"/>
      <c r="K300" s="40"/>
      <c r="AB300" s="33">
        <f>I300</f>
        <v>35.1785</v>
      </c>
    </row>
    <row r="301" spans="1:28" ht="13.8" x14ac:dyDescent="0.25">
      <c r="A301" s="41"/>
      <c r="B301" s="41"/>
      <c r="C301" s="42" t="s">
        <v>75</v>
      </c>
      <c r="D301" s="41"/>
      <c r="E301" s="41"/>
      <c r="F301" s="41"/>
      <c r="G301" s="41"/>
      <c r="H301" s="55">
        <f>I290+I291+I293+I297+I298+I299+SUM(I294:I296)</f>
        <v>9065.58</v>
      </c>
      <c r="I301" s="55"/>
      <c r="J301" s="55">
        <f>K290+K291+K293+K297+K298+K299+SUM(K294:K296)</f>
        <v>80837.170000000013</v>
      </c>
      <c r="K301" s="55"/>
      <c r="O301" s="33">
        <f>I290+I291+I293+I297+I298+I299+SUM(I294:I296)</f>
        <v>9065.58</v>
      </c>
      <c r="P301" s="33">
        <f>K290+K291+K293+K297+K298+K299+SUM(K294:K296)</f>
        <v>80837.170000000013</v>
      </c>
      <c r="X301">
        <f>IF(Source!BI178&lt;=1,I290+I291+I293+I297+I298+I299-0, 0)</f>
        <v>2058.54</v>
      </c>
      <c r="Y301">
        <f>IF(Source!BI178=2,I290+I291+I293+I297+I298+I299-0, 0)</f>
        <v>0</v>
      </c>
      <c r="Z301">
        <f>IF(Source!BI178=3,I290+I291+I293+I297+I298+I299-0, 0)</f>
        <v>0</v>
      </c>
      <c r="AA301">
        <f>IF(Source!BI178=4,I290+I291+I293+I297+I298+I299,0)</f>
        <v>0</v>
      </c>
    </row>
    <row r="303" spans="1:28" ht="72" x14ac:dyDescent="0.3">
      <c r="A303" s="25" t="str">
        <f>Source!E182</f>
        <v>32</v>
      </c>
      <c r="B303" s="26" t="str">
        <f>Source!F182</f>
        <v>3.15-91-1</v>
      </c>
      <c r="C303" s="26" t="s">
        <v>440</v>
      </c>
      <c r="D303" s="28" t="str">
        <f>Source!H182</f>
        <v>100 м2 окрашиваемой поверхности</v>
      </c>
      <c r="E303" s="27">
        <f>Source!I182</f>
        <v>0.23</v>
      </c>
      <c r="F303" s="30"/>
      <c r="G303" s="29"/>
      <c r="H303" s="27"/>
      <c r="I303" s="31"/>
      <c r="J303" s="27"/>
      <c r="K303" s="31"/>
      <c r="Q303">
        <f>ROUND((Source!DN182/100)*ROUND((ROUND((Source!AF182*Source!AV182*Source!I182),2)),2), 2)</f>
        <v>43.55</v>
      </c>
      <c r="R303">
        <f>Source!X182</f>
        <v>897.41</v>
      </c>
      <c r="S303">
        <f>ROUND((Source!DO182/100)*ROUND((ROUND((Source!AF182*Source!AV182*Source!I182),2)),2), 2)</f>
        <v>27.87</v>
      </c>
      <c r="T303">
        <f>Source!Y182</f>
        <v>454.24</v>
      </c>
      <c r="U303">
        <f>ROUND((175/100)*ROUND((ROUND((Source!AE182*Source!AV182*Source!I182),2)),2), 2)</f>
        <v>1.02</v>
      </c>
      <c r="V303">
        <f>ROUND((157/100)*ROUND(ROUND((ROUND((Source!AE182*Source!AV182*Source!I182),2)*Source!BS182),2), 2), 2)</f>
        <v>23.17</v>
      </c>
    </row>
    <row r="304" spans="1:28" ht="14.4" x14ac:dyDescent="0.3">
      <c r="A304" s="25"/>
      <c r="B304" s="26"/>
      <c r="C304" s="26" t="s">
        <v>66</v>
      </c>
      <c r="D304" s="28"/>
      <c r="E304" s="27"/>
      <c r="F304" s="30">
        <f>Source!AO182</f>
        <v>164.64</v>
      </c>
      <c r="G304" s="29" t="str">
        <f>Source!DG182</f>
        <v>)*1,15</v>
      </c>
      <c r="H304" s="27">
        <f>Source!AV182</f>
        <v>1</v>
      </c>
      <c r="I304" s="31">
        <f>ROUND((ROUND((Source!AF182*Source!AV182*Source!I182),2)),2)</f>
        <v>43.55</v>
      </c>
      <c r="J304" s="27">
        <f>IF(Source!BA182&lt;&gt; 0, Source!BA182, 1)</f>
        <v>25.44</v>
      </c>
      <c r="K304" s="31">
        <f>Source!S182</f>
        <v>1107.9100000000001</v>
      </c>
      <c r="W304">
        <f>I304</f>
        <v>43.55</v>
      </c>
    </row>
    <row r="305" spans="1:28" ht="14.4" x14ac:dyDescent="0.3">
      <c r="A305" s="25"/>
      <c r="B305" s="26"/>
      <c r="C305" s="26" t="s">
        <v>67</v>
      </c>
      <c r="D305" s="28"/>
      <c r="E305" s="27"/>
      <c r="F305" s="30">
        <f>Source!AM182</f>
        <v>24.47</v>
      </c>
      <c r="G305" s="29" t="str">
        <f>Source!DE182</f>
        <v>)*1,25</v>
      </c>
      <c r="H305" s="27">
        <f>Source!AV182</f>
        <v>1</v>
      </c>
      <c r="I305" s="31">
        <f>(ROUND((ROUND((((Source!ET182*1.25))*Source!AV182*Source!I182),2)),2)+ROUND((ROUND(((Source!AE182-((Source!EU182*1.25)))*Source!AV182*Source!I182),2)),2))</f>
        <v>7.04</v>
      </c>
      <c r="J305" s="27">
        <f>IF(Source!BB182&lt;&gt; 0, Source!BB182, 1)</f>
        <v>9.26</v>
      </c>
      <c r="K305" s="31">
        <f>Source!Q182</f>
        <v>65.19</v>
      </c>
    </row>
    <row r="306" spans="1:28" ht="14.4" x14ac:dyDescent="0.3">
      <c r="A306" s="25"/>
      <c r="B306" s="26"/>
      <c r="C306" s="26" t="s">
        <v>68</v>
      </c>
      <c r="D306" s="28"/>
      <c r="E306" s="27"/>
      <c r="F306" s="30">
        <f>Source!AN182</f>
        <v>2.0099999999999998</v>
      </c>
      <c r="G306" s="29" t="str">
        <f>Source!DF182</f>
        <v>)*1,25</v>
      </c>
      <c r="H306" s="27">
        <f>Source!AV182</f>
        <v>1</v>
      </c>
      <c r="I306" s="32">
        <f>ROUND((ROUND((Source!AE182*Source!AV182*Source!I182),2)),2)</f>
        <v>0.57999999999999996</v>
      </c>
      <c r="J306" s="27">
        <f>IF(Source!BS182&lt;&gt; 0, Source!BS182, 1)</f>
        <v>25.44</v>
      </c>
      <c r="K306" s="32">
        <f>Source!R182</f>
        <v>14.76</v>
      </c>
      <c r="W306">
        <f>I306</f>
        <v>0.57999999999999996</v>
      </c>
    </row>
    <row r="307" spans="1:28" ht="14.4" x14ac:dyDescent="0.3">
      <c r="A307" s="25"/>
      <c r="B307" s="26"/>
      <c r="C307" s="26" t="s">
        <v>76</v>
      </c>
      <c r="D307" s="28"/>
      <c r="E307" s="27"/>
      <c r="F307" s="30">
        <f>Source!AL182</f>
        <v>433.89</v>
      </c>
      <c r="G307" s="29" t="str">
        <f>Source!DD182</f>
        <v/>
      </c>
      <c r="H307" s="27">
        <f>Source!AW182</f>
        <v>1</v>
      </c>
      <c r="I307" s="31">
        <f>ROUND((ROUND((Source!AC182*Source!AW182*Source!I182),2)),2)</f>
        <v>99.79</v>
      </c>
      <c r="J307" s="27">
        <f>IF(Source!BC182&lt;&gt; 0, Source!BC182, 1)</f>
        <v>7.02</v>
      </c>
      <c r="K307" s="31">
        <f>Source!P182</f>
        <v>700.53</v>
      </c>
    </row>
    <row r="308" spans="1:28" ht="96.6" x14ac:dyDescent="0.3">
      <c r="A308" s="25" t="str">
        <f>Source!E183</f>
        <v>32,1</v>
      </c>
      <c r="B308" s="26" t="str">
        <f>Source!F183</f>
        <v>1.1-1-1591</v>
      </c>
      <c r="C308" s="26" t="s">
        <v>447</v>
      </c>
      <c r="D308" s="28" t="str">
        <f>Source!H183</f>
        <v>кг</v>
      </c>
      <c r="E308" s="27">
        <f>Source!I183</f>
        <v>22.31</v>
      </c>
      <c r="F308" s="30">
        <f>Source!AK183</f>
        <v>50.11</v>
      </c>
      <c r="G308" s="43" t="s">
        <v>143</v>
      </c>
      <c r="H308" s="27">
        <f>Source!AW183</f>
        <v>1</v>
      </c>
      <c r="I308" s="31">
        <f>ROUND((ROUND((Source!AC183*Source!AW183*Source!I183),2)),2)+(ROUND((ROUND(((Source!ET183)*Source!AV183*Source!I183),2)),2)+ROUND((ROUND(((Source!AE183-(Source!EU183))*Source!AV183*Source!I183),2)),2))+ROUND((ROUND((Source!AF183*Source!AV183*Source!I183),2)),2)</f>
        <v>1117.95</v>
      </c>
      <c r="J308" s="27">
        <f>IF(Source!BC183&lt;&gt; 0, Source!BC183, 1)</f>
        <v>2.4500000000000002</v>
      </c>
      <c r="K308" s="31">
        <f>Source!O183</f>
        <v>2738.98</v>
      </c>
      <c r="Q308">
        <f>ROUND((Source!DN183/100)*ROUND((ROUND((Source!AF183*Source!AV183*Source!I183),2)),2), 2)</f>
        <v>0</v>
      </c>
      <c r="R308">
        <f>Source!X183</f>
        <v>0</v>
      </c>
      <c r="S308">
        <f>ROUND((Source!DO183/100)*ROUND((ROUND((Source!AF183*Source!AV183*Source!I183),2)),2), 2)</f>
        <v>0</v>
      </c>
      <c r="T308">
        <f>Source!Y183</f>
        <v>0</v>
      </c>
      <c r="U308">
        <f>ROUND((175/100)*ROUND((ROUND((Source!AE183*Source!AV183*Source!I183),2)),2), 2)</f>
        <v>0</v>
      </c>
      <c r="V308">
        <f>ROUND((157/100)*ROUND(ROUND((ROUND((Source!AE183*Source!AV183*Source!I183),2)*Source!BS183),2), 2), 2)</f>
        <v>0</v>
      </c>
      <c r="X308">
        <f>IF(Source!BI183&lt;=1,I308, 0)</f>
        <v>1117.95</v>
      </c>
      <c r="Y308">
        <f>IF(Source!BI183=2,I308, 0)</f>
        <v>0</v>
      </c>
      <c r="Z308">
        <f>IF(Source!BI183=3,I308, 0)</f>
        <v>0</v>
      </c>
      <c r="AA308">
        <f>IF(Source!BI183=4,I308, 0)</f>
        <v>0</v>
      </c>
    </row>
    <row r="309" spans="1:28" ht="262.2" x14ac:dyDescent="0.3">
      <c r="A309" s="25" t="str">
        <f>Source!E184</f>
        <v>32,2</v>
      </c>
      <c r="B309" s="26" t="str">
        <f>Source!F184</f>
        <v>1.3-2-103</v>
      </c>
      <c r="C309" s="26" t="s">
        <v>48</v>
      </c>
      <c r="D309" s="28" t="str">
        <f>Source!H184</f>
        <v>кг</v>
      </c>
      <c r="E309" s="27">
        <f>Source!I184</f>
        <v>41.4</v>
      </c>
      <c r="F309" s="30">
        <f>Source!AK184</f>
        <v>28.05</v>
      </c>
      <c r="G309" s="43" t="s">
        <v>143</v>
      </c>
      <c r="H309" s="27">
        <f>Source!AW184</f>
        <v>1</v>
      </c>
      <c r="I309" s="31">
        <f>ROUND((ROUND((Source!AC184*Source!AW184*Source!I184),2)),2)+(ROUND((ROUND(((Source!ET184)*Source!AV184*Source!I184),2)),2)+ROUND((ROUND(((Source!AE184-(Source!EU184))*Source!AV184*Source!I184),2)),2))+ROUND((ROUND((Source!AF184*Source!AV184*Source!I184),2)),2)</f>
        <v>1161.27</v>
      </c>
      <c r="J309" s="27">
        <f>IF(Source!BC184&lt;&gt; 0, Source!BC184, 1)</f>
        <v>5.67</v>
      </c>
      <c r="K309" s="31">
        <f>Source!O184</f>
        <v>6584.4</v>
      </c>
      <c r="Q309">
        <f>ROUND((Source!DN184/100)*ROUND((ROUND((Source!AF184*Source!AV184*Source!I184),2)),2), 2)</f>
        <v>0</v>
      </c>
      <c r="R309">
        <f>Source!X184</f>
        <v>0</v>
      </c>
      <c r="S309">
        <f>ROUND((Source!DO184/100)*ROUND((ROUND((Source!AF184*Source!AV184*Source!I184),2)),2), 2)</f>
        <v>0</v>
      </c>
      <c r="T309">
        <f>Source!Y184</f>
        <v>0</v>
      </c>
      <c r="U309">
        <f>ROUND((175/100)*ROUND((ROUND((Source!AE184*Source!AV184*Source!I184),2)),2), 2)</f>
        <v>0</v>
      </c>
      <c r="V309">
        <f>ROUND((157/100)*ROUND(ROUND((ROUND((Source!AE184*Source!AV184*Source!I184),2)*Source!BS184),2), 2), 2)</f>
        <v>0</v>
      </c>
      <c r="X309">
        <f>IF(Source!BI184&lt;=1,I309, 0)</f>
        <v>1161.27</v>
      </c>
      <c r="Y309">
        <f>IF(Source!BI184=2,I309, 0)</f>
        <v>0</v>
      </c>
      <c r="Z309">
        <f>IF(Source!BI184=3,I309, 0)</f>
        <v>0</v>
      </c>
      <c r="AA309">
        <f>IF(Source!BI184=4,I309, 0)</f>
        <v>0</v>
      </c>
    </row>
    <row r="310" spans="1:28" ht="14.4" x14ac:dyDescent="0.3">
      <c r="A310" s="25"/>
      <c r="B310" s="26"/>
      <c r="C310" s="26" t="s">
        <v>69</v>
      </c>
      <c r="D310" s="28" t="s">
        <v>70</v>
      </c>
      <c r="E310" s="27">
        <f>Source!DN182</f>
        <v>100</v>
      </c>
      <c r="F310" s="30"/>
      <c r="G310" s="29"/>
      <c r="H310" s="27"/>
      <c r="I310" s="31">
        <f>SUM(Q303:Q309)</f>
        <v>43.55</v>
      </c>
      <c r="J310" s="27">
        <f>Source!BZ182</f>
        <v>81</v>
      </c>
      <c r="K310" s="31">
        <f>SUM(R303:R309)</f>
        <v>897.41</v>
      </c>
    </row>
    <row r="311" spans="1:28" ht="14.4" x14ac:dyDescent="0.3">
      <c r="A311" s="25"/>
      <c r="B311" s="26"/>
      <c r="C311" s="26" t="s">
        <v>71</v>
      </c>
      <c r="D311" s="28" t="s">
        <v>70</v>
      </c>
      <c r="E311" s="27">
        <f>Source!DO182</f>
        <v>64</v>
      </c>
      <c r="F311" s="30"/>
      <c r="G311" s="29"/>
      <c r="H311" s="27"/>
      <c r="I311" s="31">
        <f>SUM(S303:S310)</f>
        <v>27.87</v>
      </c>
      <c r="J311" s="27">
        <f>Source!CA182</f>
        <v>41</v>
      </c>
      <c r="K311" s="31">
        <f>SUM(T303:T310)</f>
        <v>454.24</v>
      </c>
    </row>
    <row r="312" spans="1:28" ht="14.4" x14ac:dyDescent="0.3">
      <c r="A312" s="25"/>
      <c r="B312" s="26"/>
      <c r="C312" s="26" t="s">
        <v>72</v>
      </c>
      <c r="D312" s="28" t="s">
        <v>70</v>
      </c>
      <c r="E312" s="27">
        <f>175</f>
        <v>175</v>
      </c>
      <c r="F312" s="30"/>
      <c r="G312" s="29"/>
      <c r="H312" s="27"/>
      <c r="I312" s="31">
        <f>SUM(U303:U311)</f>
        <v>1.02</v>
      </c>
      <c r="J312" s="27">
        <f>157</f>
        <v>157</v>
      </c>
      <c r="K312" s="31">
        <f>SUM(V303:V311)</f>
        <v>23.17</v>
      </c>
    </row>
    <row r="313" spans="1:28" ht="14.4" x14ac:dyDescent="0.3">
      <c r="A313" s="34"/>
      <c r="B313" s="35"/>
      <c r="C313" s="35" t="s">
        <v>73</v>
      </c>
      <c r="D313" s="36" t="s">
        <v>74</v>
      </c>
      <c r="E313" s="37">
        <f>Source!AQ182</f>
        <v>14</v>
      </c>
      <c r="F313" s="38"/>
      <c r="G313" s="39" t="str">
        <f>Source!DI182</f>
        <v>)*1,15</v>
      </c>
      <c r="H313" s="37">
        <f>Source!AV182</f>
        <v>1</v>
      </c>
      <c r="I313" s="40">
        <f>Source!U182</f>
        <v>3.7029999999999998</v>
      </c>
      <c r="J313" s="37"/>
      <c r="K313" s="40"/>
      <c r="AB313" s="33">
        <f>I313</f>
        <v>3.7029999999999998</v>
      </c>
    </row>
    <row r="314" spans="1:28" ht="13.8" x14ac:dyDescent="0.25">
      <c r="A314" s="41"/>
      <c r="B314" s="41"/>
      <c r="C314" s="42" t="s">
        <v>75</v>
      </c>
      <c r="D314" s="41"/>
      <c r="E314" s="41"/>
      <c r="F314" s="41"/>
      <c r="G314" s="41"/>
      <c r="H314" s="55">
        <f>I304+I305+I307+I310+I311+I312+SUM(I308:I309)</f>
        <v>2502.0400000000004</v>
      </c>
      <c r="I314" s="55"/>
      <c r="J314" s="55">
        <f>K304+K305+K307+K310+K311+K312+SUM(K308:K309)</f>
        <v>12571.829999999998</v>
      </c>
      <c r="K314" s="55"/>
      <c r="O314" s="33">
        <f>I304+I305+I307+I310+I311+I312+SUM(I308:I309)</f>
        <v>2502.0400000000004</v>
      </c>
      <c r="P314" s="33">
        <f>K304+K305+K307+K310+K311+K312+SUM(K308:K309)</f>
        <v>12571.829999999998</v>
      </c>
      <c r="X314">
        <f>IF(Source!BI182&lt;=1,I304+I305+I307+I310+I311+I312-0, 0)</f>
        <v>222.82000000000002</v>
      </c>
      <c r="Y314">
        <f>IF(Source!BI182=2,I304+I305+I307+I310+I311+I312-0, 0)</f>
        <v>0</v>
      </c>
      <c r="Z314">
        <f>IF(Source!BI182=3,I304+I305+I307+I310+I311+I312-0, 0)</f>
        <v>0</v>
      </c>
      <c r="AA314">
        <f>IF(Source!BI182=4,I304+I305+I307+I310+I311+I312,0)</f>
        <v>0</v>
      </c>
    </row>
    <row r="317" spans="1:28" ht="13.8" x14ac:dyDescent="0.25">
      <c r="A317" s="54" t="str">
        <f>CONCATENATE("Итого по подразделу: ",IF(Source!G186&lt;&gt;"Новый подраздел", Source!G186, ""))</f>
        <v>Итого по подразделу: Отделочные работы</v>
      </c>
      <c r="B317" s="54"/>
      <c r="C317" s="54"/>
      <c r="D317" s="54"/>
      <c r="E317" s="54"/>
      <c r="F317" s="54"/>
      <c r="G317" s="54"/>
      <c r="H317" s="52">
        <f>SUM(O230:O316)</f>
        <v>147261.05000000002</v>
      </c>
      <c r="I317" s="53"/>
      <c r="J317" s="52">
        <f>SUM(P230:P316)</f>
        <v>698228.67</v>
      </c>
      <c r="K317" s="53"/>
    </row>
    <row r="318" spans="1:28" hidden="1" x14ac:dyDescent="0.25">
      <c r="A318" t="s">
        <v>77</v>
      </c>
      <c r="I318">
        <f>SUM(AC230:AC317)</f>
        <v>0</v>
      </c>
      <c r="J318">
        <f>SUM(AD230:AD317)</f>
        <v>0</v>
      </c>
    </row>
    <row r="319" spans="1:28" hidden="1" x14ac:dyDescent="0.25">
      <c r="A319" t="s">
        <v>78</v>
      </c>
      <c r="I319">
        <f>SUM(AE230:AE318)</f>
        <v>0</v>
      </c>
      <c r="J319">
        <f>SUM(AF230:AF318)</f>
        <v>0</v>
      </c>
    </row>
    <row r="321" spans="1:28" ht="16.8" x14ac:dyDescent="0.3">
      <c r="A321" s="56" t="str">
        <f>CONCATENATE("Подраздел: ",IF(Source!G215&lt;&gt;"Новый подраздел", Source!G215, ""))</f>
        <v>Подраздел: Ограждение</v>
      </c>
      <c r="B321" s="56"/>
      <c r="C321" s="56"/>
      <c r="D321" s="56"/>
      <c r="E321" s="56"/>
      <c r="F321" s="56"/>
      <c r="G321" s="56"/>
      <c r="H321" s="56"/>
      <c r="I321" s="56"/>
      <c r="J321" s="56"/>
      <c r="K321" s="56"/>
    </row>
    <row r="322" spans="1:28" ht="57.6" x14ac:dyDescent="0.3">
      <c r="A322" s="25" t="str">
        <f>Source!E219</f>
        <v>33</v>
      </c>
      <c r="B322" s="26" t="str">
        <f>Source!F219</f>
        <v>6.68-25-2</v>
      </c>
      <c r="C322" s="26" t="s">
        <v>453</v>
      </c>
      <c r="D322" s="28" t="str">
        <f>Source!H219</f>
        <v>1 м2 ремонтируемой площади</v>
      </c>
      <c r="E322" s="27">
        <f>Source!I219</f>
        <v>20</v>
      </c>
      <c r="F322" s="30"/>
      <c r="G322" s="29"/>
      <c r="H322" s="27"/>
      <c r="I322" s="31"/>
      <c r="J322" s="27"/>
      <c r="K322" s="31"/>
      <c r="Q322">
        <f>ROUND((Source!DN219/100)*ROUND((ROUND((Source!AF219*Source!AV219*Source!I219),2)),2), 2)</f>
        <v>2030.57</v>
      </c>
      <c r="R322">
        <f>Source!X219</f>
        <v>41439.78</v>
      </c>
      <c r="S322">
        <f>ROUND((Source!DO219/100)*ROUND((ROUND((Source!AF219*Source!AV219*Source!I219),2)),2), 2)</f>
        <v>1561.98</v>
      </c>
      <c r="T322">
        <f>Source!Y219</f>
        <v>23274.400000000001</v>
      </c>
      <c r="U322">
        <f>ROUND((175/100)*ROUND((ROUND((Source!AE219*Source!AV219*Source!I219),2)),2), 2)</f>
        <v>0.7</v>
      </c>
      <c r="V322">
        <f>ROUND((157/100)*ROUND(ROUND((ROUND((Source!AE219*Source!AV219*Source!I219),2)*Source!BS219),2), 2), 2)</f>
        <v>15.98</v>
      </c>
    </row>
    <row r="323" spans="1:28" ht="14.4" x14ac:dyDescent="0.3">
      <c r="A323" s="25"/>
      <c r="B323" s="26"/>
      <c r="C323" s="26" t="s">
        <v>66</v>
      </c>
      <c r="D323" s="28"/>
      <c r="E323" s="27"/>
      <c r="F323" s="30">
        <f>Source!AO219</f>
        <v>111.57</v>
      </c>
      <c r="G323" s="29" t="str">
        <f>Source!DG219</f>
        <v/>
      </c>
      <c r="H323" s="27">
        <f>Source!AV219</f>
        <v>1</v>
      </c>
      <c r="I323" s="31">
        <f>ROUND((ROUND((Source!AF219*Source!AV219*Source!I219),2)),2)</f>
        <v>2231.4</v>
      </c>
      <c r="J323" s="27">
        <f>IF(Source!BA219&lt;&gt; 0, Source!BA219, 1)</f>
        <v>25.44</v>
      </c>
      <c r="K323" s="31">
        <f>Source!S219</f>
        <v>56766.82</v>
      </c>
      <c r="W323">
        <f>I323</f>
        <v>2231.4</v>
      </c>
    </row>
    <row r="324" spans="1:28" ht="14.4" x14ac:dyDescent="0.3">
      <c r="A324" s="25"/>
      <c r="B324" s="26"/>
      <c r="C324" s="26" t="s">
        <v>67</v>
      </c>
      <c r="D324" s="28"/>
      <c r="E324" s="27"/>
      <c r="F324" s="30">
        <f>Source!AM219</f>
        <v>4.8</v>
      </c>
      <c r="G324" s="29" t="str">
        <f>Source!DE219</f>
        <v/>
      </c>
      <c r="H324" s="27">
        <f>Source!AV219</f>
        <v>1</v>
      </c>
      <c r="I324" s="31">
        <f>(ROUND((ROUND(((Source!ET219)*Source!AV219*Source!I219),2)),2)+ROUND((ROUND(((Source!AE219-(Source!EU219))*Source!AV219*Source!I219),2)),2))</f>
        <v>96</v>
      </c>
      <c r="J324" s="27">
        <f>IF(Source!BB219&lt;&gt; 0, Source!BB219, 1)</f>
        <v>8.6</v>
      </c>
      <c r="K324" s="31">
        <f>Source!Q219</f>
        <v>825.6</v>
      </c>
    </row>
    <row r="325" spans="1:28" ht="14.4" x14ac:dyDescent="0.3">
      <c r="A325" s="25"/>
      <c r="B325" s="26"/>
      <c r="C325" s="26" t="s">
        <v>68</v>
      </c>
      <c r="D325" s="28"/>
      <c r="E325" s="27"/>
      <c r="F325" s="30">
        <f>Source!AN219</f>
        <v>0.02</v>
      </c>
      <c r="G325" s="29" t="str">
        <f>Source!DF219</f>
        <v/>
      </c>
      <c r="H325" s="27">
        <f>Source!AV219</f>
        <v>1</v>
      </c>
      <c r="I325" s="32">
        <f>ROUND((ROUND((Source!AE219*Source!AV219*Source!I219),2)),2)</f>
        <v>0.4</v>
      </c>
      <c r="J325" s="27">
        <f>IF(Source!BS219&lt;&gt; 0, Source!BS219, 1)</f>
        <v>25.44</v>
      </c>
      <c r="K325" s="32">
        <f>Source!R219</f>
        <v>10.18</v>
      </c>
      <c r="W325">
        <f>I325</f>
        <v>0.4</v>
      </c>
    </row>
    <row r="326" spans="1:28" ht="14.4" x14ac:dyDescent="0.3">
      <c r="A326" s="25"/>
      <c r="B326" s="26"/>
      <c r="C326" s="26" t="s">
        <v>76</v>
      </c>
      <c r="D326" s="28"/>
      <c r="E326" s="27"/>
      <c r="F326" s="30">
        <f>Source!AL219</f>
        <v>2.16</v>
      </c>
      <c r="G326" s="29" t="str">
        <f>Source!DD219</f>
        <v/>
      </c>
      <c r="H326" s="27">
        <f>Source!AW219</f>
        <v>1</v>
      </c>
      <c r="I326" s="31">
        <f>ROUND((ROUND((Source!AC219*Source!AW219*Source!I219),2)),2)</f>
        <v>43.2</v>
      </c>
      <c r="J326" s="27">
        <f>IF(Source!BC219&lt;&gt; 0, Source!BC219, 1)</f>
        <v>17.440000000000001</v>
      </c>
      <c r="K326" s="31">
        <f>Source!P219</f>
        <v>753.41</v>
      </c>
    </row>
    <row r="327" spans="1:28" ht="27.6" x14ac:dyDescent="0.3">
      <c r="A327" s="25" t="str">
        <f>Source!E220</f>
        <v>33,1</v>
      </c>
      <c r="B327" s="26" t="str">
        <f>Source!F220</f>
        <v>1.6-1-218</v>
      </c>
      <c r="C327" s="26" t="s">
        <v>460</v>
      </c>
      <c r="D327" s="28" t="str">
        <f>Source!H220</f>
        <v>т</v>
      </c>
      <c r="E327" s="27">
        <f>Source!I220</f>
        <v>0.2</v>
      </c>
      <c r="F327" s="30">
        <f>Source!AK220</f>
        <v>14881.46</v>
      </c>
      <c r="G327" s="43" t="s">
        <v>143</v>
      </c>
      <c r="H327" s="27">
        <f>Source!AW220</f>
        <v>1</v>
      </c>
      <c r="I327" s="31">
        <f>ROUND((ROUND((Source!AC220*Source!AW220*Source!I220),2)),2)+(ROUND((ROUND(((Source!ET220)*Source!AV220*Source!I220),2)),2)+ROUND((ROUND(((Source!AE220-(Source!EU220))*Source!AV220*Source!I220),2)),2))+ROUND((ROUND((Source!AF220*Source!AV220*Source!I220),2)),2)</f>
        <v>2976.29</v>
      </c>
      <c r="J327" s="27">
        <f>IF(Source!BC220&lt;&gt; 0, Source!BC220, 1)</f>
        <v>6.6</v>
      </c>
      <c r="K327" s="31">
        <f>Source!O220</f>
        <v>19643.509999999998</v>
      </c>
      <c r="Q327">
        <f>ROUND((Source!DN220/100)*ROUND((ROUND((Source!AF220*Source!AV220*Source!I220),2)),2), 2)</f>
        <v>0</v>
      </c>
      <c r="R327">
        <f>Source!X220</f>
        <v>0</v>
      </c>
      <c r="S327">
        <f>ROUND((Source!DO220/100)*ROUND((ROUND((Source!AF220*Source!AV220*Source!I220),2)),2), 2)</f>
        <v>0</v>
      </c>
      <c r="T327">
        <f>Source!Y220</f>
        <v>0</v>
      </c>
      <c r="U327">
        <f>ROUND((175/100)*ROUND((ROUND((Source!AE220*Source!AV220*Source!I220),2)),2), 2)</f>
        <v>0</v>
      </c>
      <c r="V327">
        <f>ROUND((157/100)*ROUND(ROUND((ROUND((Source!AE220*Source!AV220*Source!I220),2)*Source!BS220),2), 2), 2)</f>
        <v>0</v>
      </c>
      <c r="X327">
        <f>IF(Source!BI220&lt;=1,I327, 0)</f>
        <v>2976.29</v>
      </c>
      <c r="Y327">
        <f>IF(Source!BI220=2,I327, 0)</f>
        <v>0</v>
      </c>
      <c r="Z327">
        <f>IF(Source!BI220=3,I327, 0)</f>
        <v>0</v>
      </c>
      <c r="AA327">
        <f>IF(Source!BI220=4,I327, 0)</f>
        <v>0</v>
      </c>
    </row>
    <row r="328" spans="1:28" ht="14.4" x14ac:dyDescent="0.3">
      <c r="A328" s="25"/>
      <c r="B328" s="26"/>
      <c r="C328" s="26" t="s">
        <v>69</v>
      </c>
      <c r="D328" s="28" t="s">
        <v>70</v>
      </c>
      <c r="E328" s="27">
        <f>Source!DN219</f>
        <v>91</v>
      </c>
      <c r="F328" s="30"/>
      <c r="G328" s="29"/>
      <c r="H328" s="27"/>
      <c r="I328" s="31">
        <f>SUM(Q322:Q327)</f>
        <v>2030.57</v>
      </c>
      <c r="J328" s="27">
        <f>Source!BZ219</f>
        <v>73</v>
      </c>
      <c r="K328" s="31">
        <f>SUM(R322:R327)</f>
        <v>41439.78</v>
      </c>
    </row>
    <row r="329" spans="1:28" ht="14.4" x14ac:dyDescent="0.3">
      <c r="A329" s="25"/>
      <c r="B329" s="26"/>
      <c r="C329" s="26" t="s">
        <v>71</v>
      </c>
      <c r="D329" s="28" t="s">
        <v>70</v>
      </c>
      <c r="E329" s="27">
        <f>Source!DO219</f>
        <v>70</v>
      </c>
      <c r="F329" s="30"/>
      <c r="G329" s="29"/>
      <c r="H329" s="27"/>
      <c r="I329" s="31">
        <f>SUM(S322:S328)</f>
        <v>1561.98</v>
      </c>
      <c r="J329" s="27">
        <f>Source!CA219</f>
        <v>41</v>
      </c>
      <c r="K329" s="31">
        <f>SUM(T322:T328)</f>
        <v>23274.400000000001</v>
      </c>
    </row>
    <row r="330" spans="1:28" ht="14.4" x14ac:dyDescent="0.3">
      <c r="A330" s="25"/>
      <c r="B330" s="26"/>
      <c r="C330" s="26" t="s">
        <v>72</v>
      </c>
      <c r="D330" s="28" t="s">
        <v>70</v>
      </c>
      <c r="E330" s="27">
        <f>175</f>
        <v>175</v>
      </c>
      <c r="F330" s="30"/>
      <c r="G330" s="29"/>
      <c r="H330" s="27"/>
      <c r="I330" s="31">
        <f>SUM(U322:U329)</f>
        <v>0.7</v>
      </c>
      <c r="J330" s="27">
        <f>157</f>
        <v>157</v>
      </c>
      <c r="K330" s="31">
        <f>SUM(V322:V329)</f>
        <v>15.98</v>
      </c>
    </row>
    <row r="331" spans="1:28" ht="14.4" x14ac:dyDescent="0.3">
      <c r="A331" s="34"/>
      <c r="B331" s="35"/>
      <c r="C331" s="35" t="s">
        <v>73</v>
      </c>
      <c r="D331" s="36" t="s">
        <v>74</v>
      </c>
      <c r="E331" s="37">
        <f>Source!AQ219</f>
        <v>9.61</v>
      </c>
      <c r="F331" s="38"/>
      <c r="G331" s="39" t="str">
        <f>Source!DI219</f>
        <v/>
      </c>
      <c r="H331" s="37">
        <f>Source!AV219</f>
        <v>1</v>
      </c>
      <c r="I331" s="40">
        <f>Source!U219</f>
        <v>192.2</v>
      </c>
      <c r="J331" s="37"/>
      <c r="K331" s="40"/>
      <c r="AB331" s="33">
        <f>I331</f>
        <v>192.2</v>
      </c>
    </row>
    <row r="332" spans="1:28" ht="13.8" x14ac:dyDescent="0.25">
      <c r="A332" s="41"/>
      <c r="B332" s="41"/>
      <c r="C332" s="42" t="s">
        <v>75</v>
      </c>
      <c r="D332" s="41"/>
      <c r="E332" s="41"/>
      <c r="F332" s="41"/>
      <c r="G332" s="41"/>
      <c r="H332" s="55">
        <f>I323+I324+I326+I328+I329+I330+SUM(I327:I327)</f>
        <v>8940.14</v>
      </c>
      <c r="I332" s="55"/>
      <c r="J332" s="55">
        <f>K323+K324+K326+K328+K329+K330+SUM(K327:K327)</f>
        <v>142719.5</v>
      </c>
      <c r="K332" s="55"/>
      <c r="O332" s="33">
        <f>I323+I324+I326+I328+I329+I330+SUM(I327:I327)</f>
        <v>8940.14</v>
      </c>
      <c r="P332" s="33">
        <f>K323+K324+K326+K328+K329+K330+SUM(K327:K327)</f>
        <v>142719.5</v>
      </c>
      <c r="X332">
        <f>IF(Source!BI219&lt;=1,I323+I324+I326+I328+I329+I330-0, 0)</f>
        <v>5963.8499999999995</v>
      </c>
      <c r="Y332">
        <f>IF(Source!BI219=2,I323+I324+I326+I328+I329+I330-0, 0)</f>
        <v>0</v>
      </c>
      <c r="Z332">
        <f>IF(Source!BI219=3,I323+I324+I326+I328+I329+I330-0, 0)</f>
        <v>0</v>
      </c>
      <c r="AA332">
        <f>IF(Source!BI219=4,I323+I324+I326+I328+I329+I330,0)</f>
        <v>0</v>
      </c>
    </row>
    <row r="334" spans="1:28" ht="27.6" x14ac:dyDescent="0.3">
      <c r="A334" s="34" t="str">
        <f>Source!E221</f>
        <v>34</v>
      </c>
      <c r="B334" s="35" t="str">
        <f>Source!F221</f>
        <v>1.7-11-61</v>
      </c>
      <c r="C334" s="35" t="s">
        <v>464</v>
      </c>
      <c r="D334" s="36" t="str">
        <f>Source!H221</f>
        <v>т</v>
      </c>
      <c r="E334" s="37">
        <f>Source!I221</f>
        <v>-0.2</v>
      </c>
      <c r="F334" s="38">
        <f>Source!AL221</f>
        <v>1853.64</v>
      </c>
      <c r="G334" s="39" t="str">
        <f>Source!DD221</f>
        <v/>
      </c>
      <c r="H334" s="37">
        <f>Source!AW221</f>
        <v>1</v>
      </c>
      <c r="I334" s="40">
        <f>ROUND((ROUND((Source!AC221*Source!AW221*Source!I221),2)),2)</f>
        <v>-370.73</v>
      </c>
      <c r="J334" s="37">
        <f>IF(Source!BC221&lt;&gt; 0, Source!BC221, 1)</f>
        <v>5.57</v>
      </c>
      <c r="K334" s="40">
        <f>Source!P221</f>
        <v>-2064.9699999999998</v>
      </c>
      <c r="Q334">
        <f>ROUND((Source!DN221/100)*ROUND((ROUND((Source!AF221*Source!AV221*Source!I221),2)),2), 2)</f>
        <v>0</v>
      </c>
      <c r="R334">
        <f>Source!X221</f>
        <v>0</v>
      </c>
      <c r="S334">
        <f>ROUND((Source!DO221/100)*ROUND((ROUND((Source!AF221*Source!AV221*Source!I221),2)),2), 2)</f>
        <v>0</v>
      </c>
      <c r="T334">
        <f>Source!Y221</f>
        <v>0</v>
      </c>
      <c r="U334">
        <f>ROUND((175/100)*ROUND((ROUND((Source!AE221*Source!AV221*Source!I221),2)),2), 2)</f>
        <v>0</v>
      </c>
      <c r="V334">
        <f>ROUND((157/100)*ROUND(ROUND((ROUND((Source!AE221*Source!AV221*Source!I221),2)*Source!BS221),2), 2), 2)</f>
        <v>0</v>
      </c>
    </row>
    <row r="335" spans="1:28" ht="13.8" x14ac:dyDescent="0.25">
      <c r="A335" s="41"/>
      <c r="B335" s="41"/>
      <c r="C335" s="42" t="s">
        <v>75</v>
      </c>
      <c r="D335" s="41"/>
      <c r="E335" s="41"/>
      <c r="F335" s="41"/>
      <c r="G335" s="41"/>
      <c r="H335" s="55">
        <f>I334</f>
        <v>-370.73</v>
      </c>
      <c r="I335" s="55"/>
      <c r="J335" s="55">
        <f>K334</f>
        <v>-2064.9699999999998</v>
      </c>
      <c r="K335" s="55"/>
      <c r="O335" s="33">
        <f>I334</f>
        <v>-370.73</v>
      </c>
      <c r="P335" s="33">
        <f>K334</f>
        <v>-2064.9699999999998</v>
      </c>
      <c r="X335">
        <f>IF(Source!BI221&lt;=1,I334-0, 0)</f>
        <v>-370.73</v>
      </c>
      <c r="Y335">
        <f>IF(Source!BI221=2,I334-0, 0)</f>
        <v>0</v>
      </c>
      <c r="Z335">
        <f>IF(Source!BI221=3,I334-0, 0)</f>
        <v>0</v>
      </c>
      <c r="AA335">
        <f>IF(Source!BI221=4,I334,0)</f>
        <v>0</v>
      </c>
    </row>
    <row r="338" spans="1:28" ht="13.8" x14ac:dyDescent="0.25">
      <c r="A338" s="54" t="str">
        <f>CONCATENATE("Итого по подразделу: ",IF(Source!G223&lt;&gt;"Новый подраздел", Source!G223, ""))</f>
        <v>Итого по подразделу: Ограждение</v>
      </c>
      <c r="B338" s="54"/>
      <c r="C338" s="54"/>
      <c r="D338" s="54"/>
      <c r="E338" s="54"/>
      <c r="F338" s="54"/>
      <c r="G338" s="54"/>
      <c r="H338" s="52">
        <f>SUM(O321:O337)</f>
        <v>8569.41</v>
      </c>
      <c r="I338" s="53"/>
      <c r="J338" s="52">
        <f>SUM(P321:P337)</f>
        <v>140654.53</v>
      </c>
      <c r="K338" s="53"/>
    </row>
    <row r="339" spans="1:28" hidden="1" x14ac:dyDescent="0.25">
      <c r="A339" t="s">
        <v>77</v>
      </c>
      <c r="I339">
        <f>SUM(AC321:AC338)</f>
        <v>0</v>
      </c>
      <c r="J339">
        <f>SUM(AD321:AD338)</f>
        <v>0</v>
      </c>
    </row>
    <row r="340" spans="1:28" hidden="1" x14ac:dyDescent="0.25">
      <c r="A340" t="s">
        <v>78</v>
      </c>
      <c r="I340">
        <f>SUM(AE321:AE339)</f>
        <v>0</v>
      </c>
      <c r="J340">
        <f>SUM(AF321:AF339)</f>
        <v>0</v>
      </c>
    </row>
    <row r="342" spans="1:28" ht="16.8" x14ac:dyDescent="0.3">
      <c r="A342" s="56" t="str">
        <f>CONCATENATE("Подраздел: ",IF(Source!G252&lt;&gt;"Новый подраздел", Source!G252, ""))</f>
        <v>Подраздел: Восстановление покрытия</v>
      </c>
      <c r="B342" s="56"/>
      <c r="C342" s="56"/>
      <c r="D342" s="56"/>
      <c r="E342" s="56"/>
      <c r="F342" s="56"/>
      <c r="G342" s="56"/>
      <c r="H342" s="56"/>
      <c r="I342" s="56"/>
      <c r="J342" s="56"/>
      <c r="K342" s="56"/>
    </row>
    <row r="343" spans="1:28" ht="100.8" x14ac:dyDescent="0.3">
      <c r="A343" s="25" t="str">
        <f>Source!E256</f>
        <v>35</v>
      </c>
      <c r="B343" s="26" t="str">
        <f>Source!F256</f>
        <v>3.27-12-1</v>
      </c>
      <c r="C343" s="26" t="s">
        <v>473</v>
      </c>
      <c r="D343" s="28" t="str">
        <f>Source!H256</f>
        <v>100 м3 материала основания (в плотном теле)</v>
      </c>
      <c r="E343" s="27">
        <f>Source!I256</f>
        <v>0.12</v>
      </c>
      <c r="F343" s="30"/>
      <c r="G343" s="29"/>
      <c r="H343" s="27"/>
      <c r="I343" s="31"/>
      <c r="J343" s="27"/>
      <c r="K343" s="31"/>
      <c r="Q343">
        <f>ROUND((Source!DN256/100)*ROUND((ROUND((Source!AF256*Source!AV256*Source!I256),2)),2), 2)</f>
        <v>29.27</v>
      </c>
      <c r="R343">
        <f>Source!X256</f>
        <v>595.78</v>
      </c>
      <c r="S343">
        <f>ROUND((Source!DO256/100)*ROUND((ROUND((Source!AF256*Source!AV256*Source!I256),2)),2), 2)</f>
        <v>16.52</v>
      </c>
      <c r="T343">
        <f>Source!Y256</f>
        <v>218.1</v>
      </c>
      <c r="U343">
        <f>ROUND((175/100)*ROUND((ROUND((Source!AE256*Source!AV256*Source!I256),2)),2), 2)</f>
        <v>27.83</v>
      </c>
      <c r="V343">
        <f>ROUND((157/100)*ROUND(ROUND((ROUND((Source!AE256*Source!AV256*Source!I256),2)*Source!BS256),2), 2), 2)</f>
        <v>635.07000000000005</v>
      </c>
    </row>
    <row r="344" spans="1:28" ht="14.4" x14ac:dyDescent="0.3">
      <c r="A344" s="25"/>
      <c r="B344" s="26"/>
      <c r="C344" s="26" t="s">
        <v>66</v>
      </c>
      <c r="D344" s="28"/>
      <c r="E344" s="27"/>
      <c r="F344" s="30">
        <f>Source!AO256</f>
        <v>151.49</v>
      </c>
      <c r="G344" s="29" t="str">
        <f>Source!DG256</f>
        <v>)*1,15</v>
      </c>
      <c r="H344" s="27">
        <f>Source!AV256</f>
        <v>1</v>
      </c>
      <c r="I344" s="31">
        <f>ROUND((ROUND((Source!AF256*Source!AV256*Source!I256),2)),2)</f>
        <v>20.91</v>
      </c>
      <c r="J344" s="27">
        <f>IF(Source!BA256&lt;&gt; 0, Source!BA256, 1)</f>
        <v>25.44</v>
      </c>
      <c r="K344" s="31">
        <f>Source!S256</f>
        <v>531.95000000000005</v>
      </c>
      <c r="W344">
        <f>I344</f>
        <v>20.91</v>
      </c>
    </row>
    <row r="345" spans="1:28" ht="14.4" x14ac:dyDescent="0.3">
      <c r="A345" s="25"/>
      <c r="B345" s="26"/>
      <c r="C345" s="26" t="s">
        <v>67</v>
      </c>
      <c r="D345" s="28"/>
      <c r="E345" s="27"/>
      <c r="F345" s="30">
        <f>Source!AM256</f>
        <v>745.18</v>
      </c>
      <c r="G345" s="29" t="str">
        <f>Source!DE256</f>
        <v>)*1,25</v>
      </c>
      <c r="H345" s="27">
        <f>Source!AV256</f>
        <v>1</v>
      </c>
      <c r="I345" s="31">
        <f>(ROUND((ROUND((((Source!ET256*1.25))*Source!AV256*Source!I256),2)),2)+ROUND((ROUND(((Source!AE256-((Source!EU256*1.25)))*Source!AV256*Source!I256),2)),2))</f>
        <v>111.78</v>
      </c>
      <c r="J345" s="27">
        <f>IF(Source!BB256&lt;&gt; 0, Source!BB256, 1)</f>
        <v>9.75</v>
      </c>
      <c r="K345" s="31">
        <f>Source!Q256</f>
        <v>1089.8599999999999</v>
      </c>
    </row>
    <row r="346" spans="1:28" ht="14.4" x14ac:dyDescent="0.3">
      <c r="A346" s="25"/>
      <c r="B346" s="26"/>
      <c r="C346" s="26" t="s">
        <v>68</v>
      </c>
      <c r="D346" s="28"/>
      <c r="E346" s="27"/>
      <c r="F346" s="30">
        <f>Source!AN256</f>
        <v>105.99</v>
      </c>
      <c r="G346" s="29" t="str">
        <f>Source!DF256</f>
        <v>)*1,25</v>
      </c>
      <c r="H346" s="27">
        <f>Source!AV256</f>
        <v>1</v>
      </c>
      <c r="I346" s="32">
        <f>ROUND((ROUND((Source!AE256*Source!AV256*Source!I256),2)),2)</f>
        <v>15.9</v>
      </c>
      <c r="J346" s="27">
        <f>IF(Source!BS256&lt;&gt; 0, Source!BS256, 1)</f>
        <v>25.44</v>
      </c>
      <c r="K346" s="32">
        <f>Source!R256</f>
        <v>404.5</v>
      </c>
      <c r="W346">
        <f>I346</f>
        <v>15.9</v>
      </c>
    </row>
    <row r="347" spans="1:28" ht="14.4" x14ac:dyDescent="0.3">
      <c r="A347" s="25"/>
      <c r="B347" s="26"/>
      <c r="C347" s="26" t="s">
        <v>76</v>
      </c>
      <c r="D347" s="28"/>
      <c r="E347" s="27"/>
      <c r="F347" s="30">
        <f>Source!AL256</f>
        <v>35.35</v>
      </c>
      <c r="G347" s="29" t="str">
        <f>Source!DD256</f>
        <v/>
      </c>
      <c r="H347" s="27">
        <f>Source!AW256</f>
        <v>1</v>
      </c>
      <c r="I347" s="31">
        <f>ROUND((ROUND((Source!AC256*Source!AW256*Source!I256),2)),2)</f>
        <v>4.24</v>
      </c>
      <c r="J347" s="27">
        <f>IF(Source!BC256&lt;&gt; 0, Source!BC256, 1)</f>
        <v>4.99</v>
      </c>
      <c r="K347" s="31">
        <f>Source!P256</f>
        <v>21.16</v>
      </c>
    </row>
    <row r="348" spans="1:28" ht="14.4" x14ac:dyDescent="0.3">
      <c r="A348" s="25" t="str">
        <f>Source!E257</f>
        <v>35,1</v>
      </c>
      <c r="B348" s="26" t="str">
        <f>Source!F257</f>
        <v>1.1-1-766</v>
      </c>
      <c r="C348" s="26" t="s">
        <v>322</v>
      </c>
      <c r="D348" s="28" t="str">
        <f>Source!H257</f>
        <v>м3</v>
      </c>
      <c r="E348" s="27">
        <f>Source!I257</f>
        <v>13.2</v>
      </c>
      <c r="F348" s="30">
        <f>Source!AK257</f>
        <v>104.99</v>
      </c>
      <c r="G348" s="43" t="s">
        <v>143</v>
      </c>
      <c r="H348" s="27">
        <f>Source!AW257</f>
        <v>1</v>
      </c>
      <c r="I348" s="31">
        <f>ROUND((ROUND((Source!AC257*Source!AW257*Source!I257),2)),2)+(ROUND((ROUND(((Source!ET257)*Source!AV257*Source!I257),2)),2)+ROUND((ROUND(((Source!AE257-(Source!EU257))*Source!AV257*Source!I257),2)),2))+ROUND((ROUND((Source!AF257*Source!AV257*Source!I257),2)),2)</f>
        <v>1385.87</v>
      </c>
      <c r="J348" s="27">
        <f>IF(Source!BC257&lt;&gt; 0, Source!BC257, 1)</f>
        <v>5.26</v>
      </c>
      <c r="K348" s="31">
        <f>Source!O257</f>
        <v>7289.68</v>
      </c>
      <c r="Q348">
        <f>ROUND((Source!DN257/100)*ROUND((ROUND((Source!AF257*Source!AV257*Source!I257),2)),2), 2)</f>
        <v>0</v>
      </c>
      <c r="R348">
        <f>Source!X257</f>
        <v>0</v>
      </c>
      <c r="S348">
        <f>ROUND((Source!DO257/100)*ROUND((ROUND((Source!AF257*Source!AV257*Source!I257),2)),2), 2)</f>
        <v>0</v>
      </c>
      <c r="T348">
        <f>Source!Y257</f>
        <v>0</v>
      </c>
      <c r="U348">
        <f>ROUND((175/100)*ROUND((ROUND((Source!AE257*Source!AV257*Source!I257),2)),2), 2)</f>
        <v>0</v>
      </c>
      <c r="V348">
        <f>ROUND((157/100)*ROUND(ROUND((ROUND((Source!AE257*Source!AV257*Source!I257),2)*Source!BS257),2), 2), 2)</f>
        <v>0</v>
      </c>
      <c r="X348">
        <f>IF(Source!BI257&lt;=1,I348, 0)</f>
        <v>1385.87</v>
      </c>
      <c r="Y348">
        <f>IF(Source!BI257=2,I348, 0)</f>
        <v>0</v>
      </c>
      <c r="Z348">
        <f>IF(Source!BI257=3,I348, 0)</f>
        <v>0</v>
      </c>
      <c r="AA348">
        <f>IF(Source!BI257=4,I348, 0)</f>
        <v>0</v>
      </c>
    </row>
    <row r="349" spans="1:28" ht="14.4" x14ac:dyDescent="0.3">
      <c r="A349" s="25"/>
      <c r="B349" s="26"/>
      <c r="C349" s="26" t="s">
        <v>69</v>
      </c>
      <c r="D349" s="28" t="s">
        <v>70</v>
      </c>
      <c r="E349" s="27">
        <f>Source!DN256</f>
        <v>140</v>
      </c>
      <c r="F349" s="30"/>
      <c r="G349" s="29"/>
      <c r="H349" s="27"/>
      <c r="I349" s="31">
        <f>SUM(Q343:Q348)</f>
        <v>29.27</v>
      </c>
      <c r="J349" s="27">
        <f>Source!BZ256</f>
        <v>112</v>
      </c>
      <c r="K349" s="31">
        <f>SUM(R343:R348)</f>
        <v>595.78</v>
      </c>
    </row>
    <row r="350" spans="1:28" ht="14.4" x14ac:dyDescent="0.3">
      <c r="A350" s="25"/>
      <c r="B350" s="26"/>
      <c r="C350" s="26" t="s">
        <v>71</v>
      </c>
      <c r="D350" s="28" t="s">
        <v>70</v>
      </c>
      <c r="E350" s="27">
        <f>Source!DO256</f>
        <v>79</v>
      </c>
      <c r="F350" s="30"/>
      <c r="G350" s="29"/>
      <c r="H350" s="27"/>
      <c r="I350" s="31">
        <f>SUM(S343:S349)</f>
        <v>16.52</v>
      </c>
      <c r="J350" s="27">
        <f>Source!CA256</f>
        <v>41</v>
      </c>
      <c r="K350" s="31">
        <f>SUM(T343:T349)</f>
        <v>218.1</v>
      </c>
    </row>
    <row r="351" spans="1:28" ht="14.4" x14ac:dyDescent="0.3">
      <c r="A351" s="25"/>
      <c r="B351" s="26"/>
      <c r="C351" s="26" t="s">
        <v>72</v>
      </c>
      <c r="D351" s="28" t="s">
        <v>70</v>
      </c>
      <c r="E351" s="27">
        <f>175</f>
        <v>175</v>
      </c>
      <c r="F351" s="30"/>
      <c r="G351" s="29"/>
      <c r="H351" s="27"/>
      <c r="I351" s="31">
        <f>SUM(U343:U350)</f>
        <v>27.83</v>
      </c>
      <c r="J351" s="27">
        <f>157</f>
        <v>157</v>
      </c>
      <c r="K351" s="31">
        <f>SUM(V343:V350)</f>
        <v>635.07000000000005</v>
      </c>
    </row>
    <row r="352" spans="1:28" ht="14.4" x14ac:dyDescent="0.3">
      <c r="A352" s="34"/>
      <c r="B352" s="35"/>
      <c r="C352" s="35" t="s">
        <v>73</v>
      </c>
      <c r="D352" s="36" t="s">
        <v>74</v>
      </c>
      <c r="E352" s="37">
        <f>Source!AQ256</f>
        <v>14.4</v>
      </c>
      <c r="F352" s="38"/>
      <c r="G352" s="39" t="str">
        <f>Source!DI256</f>
        <v>)*1,15</v>
      </c>
      <c r="H352" s="37">
        <f>Source!AV256</f>
        <v>1</v>
      </c>
      <c r="I352" s="40">
        <f>Source!U256</f>
        <v>1.9871999999999999</v>
      </c>
      <c r="J352" s="37"/>
      <c r="K352" s="40"/>
      <c r="AB352" s="33">
        <f>I352</f>
        <v>1.9871999999999999</v>
      </c>
    </row>
    <row r="353" spans="1:28" ht="13.8" x14ac:dyDescent="0.25">
      <c r="A353" s="41"/>
      <c r="B353" s="41"/>
      <c r="C353" s="42" t="s">
        <v>75</v>
      </c>
      <c r="D353" s="41"/>
      <c r="E353" s="41"/>
      <c r="F353" s="41"/>
      <c r="G353" s="41"/>
      <c r="H353" s="55">
        <f>I344+I345+I347+I349+I350+I351+SUM(I348:I348)</f>
        <v>1596.4199999999998</v>
      </c>
      <c r="I353" s="55"/>
      <c r="J353" s="55">
        <f>K344+K345+K347+K349+K350+K351+SUM(K348:K348)</f>
        <v>10381.6</v>
      </c>
      <c r="K353" s="55"/>
      <c r="O353" s="33">
        <f>I344+I345+I347+I349+I350+I351+SUM(I348:I348)</f>
        <v>1596.4199999999998</v>
      </c>
      <c r="P353" s="33">
        <f>K344+K345+K347+K349+K350+K351+SUM(K348:K348)</f>
        <v>10381.6</v>
      </c>
      <c r="X353">
        <f>IF(Source!BI256&lt;=1,I344+I345+I347+I349+I350+I351-0, 0)</f>
        <v>210.55</v>
      </c>
      <c r="Y353">
        <f>IF(Source!BI256=2,I344+I345+I347+I349+I350+I351-0, 0)</f>
        <v>0</v>
      </c>
      <c r="Z353">
        <f>IF(Source!BI256=3,I344+I345+I347+I349+I350+I351-0, 0)</f>
        <v>0</v>
      </c>
      <c r="AA353">
        <f>IF(Source!BI256=4,I344+I345+I347+I349+I350+I351,0)</f>
        <v>0</v>
      </c>
    </row>
    <row r="355" spans="1:28" ht="100.8" x14ac:dyDescent="0.3">
      <c r="A355" s="25" t="str">
        <f>Source!E258</f>
        <v>36</v>
      </c>
      <c r="B355" s="26" t="str">
        <f>Source!F258</f>
        <v>3.27-12-2</v>
      </c>
      <c r="C355" s="26" t="s">
        <v>481</v>
      </c>
      <c r="D355" s="28" t="str">
        <f>Source!H258</f>
        <v>100 м3 материала основания (в плотном теле)</v>
      </c>
      <c r="E355" s="27">
        <f>Source!I258</f>
        <v>0.08</v>
      </c>
      <c r="F355" s="30"/>
      <c r="G355" s="29"/>
      <c r="H355" s="27"/>
      <c r="I355" s="31"/>
      <c r="J355" s="27"/>
      <c r="K355" s="31"/>
      <c r="Q355">
        <f>ROUND((Source!DN258/100)*ROUND((ROUND((Source!AF258*Source!AV258*Source!I258),2)),2), 2)</f>
        <v>29.27</v>
      </c>
      <c r="R355">
        <f>Source!X258</f>
        <v>595.78</v>
      </c>
      <c r="S355">
        <f>ROUND((Source!DO258/100)*ROUND((ROUND((Source!AF258*Source!AV258*Source!I258),2)),2), 2)</f>
        <v>16.52</v>
      </c>
      <c r="T355">
        <f>Source!Y258</f>
        <v>218.1</v>
      </c>
      <c r="U355">
        <f>ROUND((175/100)*ROUND((ROUND((Source!AE258*Source!AV258*Source!I258),2)),2), 2)</f>
        <v>81.41</v>
      </c>
      <c r="V355">
        <f>ROUND((157/100)*ROUND(ROUND((ROUND((Source!AE258*Source!AV258*Source!I258),2)*Source!BS258),2), 2), 2)</f>
        <v>1858.05</v>
      </c>
    </row>
    <row r="356" spans="1:28" ht="14.4" x14ac:dyDescent="0.3">
      <c r="A356" s="25"/>
      <c r="B356" s="26"/>
      <c r="C356" s="26" t="s">
        <v>66</v>
      </c>
      <c r="D356" s="28"/>
      <c r="E356" s="27"/>
      <c r="F356" s="30">
        <f>Source!AO258</f>
        <v>227.23</v>
      </c>
      <c r="G356" s="29" t="str">
        <f>Source!DG258</f>
        <v>)*1,15</v>
      </c>
      <c r="H356" s="27">
        <f>Source!AV258</f>
        <v>1</v>
      </c>
      <c r="I356" s="31">
        <f>ROUND((ROUND((Source!AF258*Source!AV258*Source!I258),2)),2)</f>
        <v>20.91</v>
      </c>
      <c r="J356" s="27">
        <f>IF(Source!BA258&lt;&gt; 0, Source!BA258, 1)</f>
        <v>25.44</v>
      </c>
      <c r="K356" s="31">
        <f>Source!S258</f>
        <v>531.95000000000005</v>
      </c>
      <c r="W356">
        <f>I356</f>
        <v>20.91</v>
      </c>
    </row>
    <row r="357" spans="1:28" ht="14.4" x14ac:dyDescent="0.3">
      <c r="A357" s="25"/>
      <c r="B357" s="26"/>
      <c r="C357" s="26" t="s">
        <v>67</v>
      </c>
      <c r="D357" s="28"/>
      <c r="E357" s="27"/>
      <c r="F357" s="30">
        <f>Source!AM258</f>
        <v>5344.54</v>
      </c>
      <c r="G357" s="29" t="str">
        <f>Source!DE258</f>
        <v>)*1,25</v>
      </c>
      <c r="H357" s="27">
        <f>Source!AV258</f>
        <v>1</v>
      </c>
      <c r="I357" s="31">
        <f>(ROUND((ROUND((((Source!ET258*1.25))*Source!AV258*Source!I258),2)),2)+ROUND((ROUND(((Source!AE258-((Source!EU258*1.25)))*Source!AV258*Source!I258),2)),2))</f>
        <v>534.45000000000005</v>
      </c>
      <c r="J357" s="27">
        <f>IF(Source!BB258&lt;&gt; 0, Source!BB258, 1)</f>
        <v>8.6999999999999993</v>
      </c>
      <c r="K357" s="31">
        <f>Source!Q258</f>
        <v>4649.72</v>
      </c>
    </row>
    <row r="358" spans="1:28" ht="14.4" x14ac:dyDescent="0.3">
      <c r="A358" s="25"/>
      <c r="B358" s="26"/>
      <c r="C358" s="26" t="s">
        <v>68</v>
      </c>
      <c r="D358" s="28"/>
      <c r="E358" s="27"/>
      <c r="F358" s="30">
        <f>Source!AN258</f>
        <v>465.21</v>
      </c>
      <c r="G358" s="29" t="str">
        <f>Source!DF258</f>
        <v>)*1,25</v>
      </c>
      <c r="H358" s="27">
        <f>Source!AV258</f>
        <v>1</v>
      </c>
      <c r="I358" s="32">
        <f>ROUND((ROUND((Source!AE258*Source!AV258*Source!I258),2)),2)</f>
        <v>46.52</v>
      </c>
      <c r="J358" s="27">
        <f>IF(Source!BS258&lt;&gt; 0, Source!BS258, 1)</f>
        <v>25.44</v>
      </c>
      <c r="K358" s="32">
        <f>Source!R258</f>
        <v>1183.47</v>
      </c>
      <c r="W358">
        <f>I358</f>
        <v>46.52</v>
      </c>
    </row>
    <row r="359" spans="1:28" ht="14.4" x14ac:dyDescent="0.3">
      <c r="A359" s="25"/>
      <c r="B359" s="26"/>
      <c r="C359" s="26" t="s">
        <v>76</v>
      </c>
      <c r="D359" s="28"/>
      <c r="E359" s="27"/>
      <c r="F359" s="30">
        <f>Source!AL258</f>
        <v>49.49</v>
      </c>
      <c r="G359" s="29" t="str">
        <f>Source!DD258</f>
        <v/>
      </c>
      <c r="H359" s="27">
        <f>Source!AW258</f>
        <v>1</v>
      </c>
      <c r="I359" s="31">
        <f>ROUND((ROUND((Source!AC258*Source!AW258*Source!I258),2)),2)</f>
        <v>3.96</v>
      </c>
      <c r="J359" s="27">
        <f>IF(Source!BC258&lt;&gt; 0, Source!BC258, 1)</f>
        <v>4.99</v>
      </c>
      <c r="K359" s="31">
        <f>Source!P258</f>
        <v>19.760000000000002</v>
      </c>
    </row>
    <row r="360" spans="1:28" ht="41.4" x14ac:dyDescent="0.3">
      <c r="A360" s="25" t="str">
        <f>Source!E259</f>
        <v>36,1</v>
      </c>
      <c r="B360" s="26" t="str">
        <f>Source!F259</f>
        <v>1.1-1-1553</v>
      </c>
      <c r="C360" s="26" t="s">
        <v>485</v>
      </c>
      <c r="D360" s="28" t="str">
        <f>Source!H259</f>
        <v>м3</v>
      </c>
      <c r="E360" s="27">
        <f>Source!I259</f>
        <v>10.08</v>
      </c>
      <c r="F360" s="30">
        <f>Source!AK259</f>
        <v>234.69</v>
      </c>
      <c r="G360" s="43" t="s">
        <v>143</v>
      </c>
      <c r="H360" s="27">
        <f>Source!AW259</f>
        <v>1</v>
      </c>
      <c r="I360" s="31">
        <f>ROUND((ROUND((Source!AC259*Source!AW259*Source!I259),2)),2)+(ROUND((ROUND(((Source!ET259)*Source!AV259*Source!I259),2)),2)+ROUND((ROUND(((Source!AE259-(Source!EU259))*Source!AV259*Source!I259),2)),2))+ROUND((ROUND((Source!AF259*Source!AV259*Source!I259),2)),2)</f>
        <v>2365.6799999999998</v>
      </c>
      <c r="J360" s="27">
        <f>IF(Source!BC259&lt;&gt; 0, Source!BC259, 1)</f>
        <v>9.91</v>
      </c>
      <c r="K360" s="31">
        <f>Source!O259</f>
        <v>23443.89</v>
      </c>
      <c r="Q360">
        <f>ROUND((Source!DN259/100)*ROUND((ROUND((Source!AF259*Source!AV259*Source!I259),2)),2), 2)</f>
        <v>0</v>
      </c>
      <c r="R360">
        <f>Source!X259</f>
        <v>0</v>
      </c>
      <c r="S360">
        <f>ROUND((Source!DO259/100)*ROUND((ROUND((Source!AF259*Source!AV259*Source!I259),2)),2), 2)</f>
        <v>0</v>
      </c>
      <c r="T360">
        <f>Source!Y259</f>
        <v>0</v>
      </c>
      <c r="U360">
        <f>ROUND((175/100)*ROUND((ROUND((Source!AE259*Source!AV259*Source!I259),2)),2), 2)</f>
        <v>0</v>
      </c>
      <c r="V360">
        <f>ROUND((157/100)*ROUND(ROUND((ROUND((Source!AE259*Source!AV259*Source!I259),2)*Source!BS259),2), 2), 2)</f>
        <v>0</v>
      </c>
      <c r="X360">
        <f>IF(Source!BI259&lt;=1,I360, 0)</f>
        <v>2365.6799999999998</v>
      </c>
      <c r="Y360">
        <f>IF(Source!BI259=2,I360, 0)</f>
        <v>0</v>
      </c>
      <c r="Z360">
        <f>IF(Source!BI259=3,I360, 0)</f>
        <v>0</v>
      </c>
      <c r="AA360">
        <f>IF(Source!BI259=4,I360, 0)</f>
        <v>0</v>
      </c>
    </row>
    <row r="361" spans="1:28" ht="14.4" x14ac:dyDescent="0.3">
      <c r="A361" s="25"/>
      <c r="B361" s="26"/>
      <c r="C361" s="26" t="s">
        <v>69</v>
      </c>
      <c r="D361" s="28" t="s">
        <v>70</v>
      </c>
      <c r="E361" s="27">
        <f>Source!DN258</f>
        <v>140</v>
      </c>
      <c r="F361" s="30"/>
      <c r="G361" s="29"/>
      <c r="H361" s="27"/>
      <c r="I361" s="31">
        <f>SUM(Q355:Q360)</f>
        <v>29.27</v>
      </c>
      <c r="J361" s="27">
        <f>Source!BZ258</f>
        <v>112</v>
      </c>
      <c r="K361" s="31">
        <f>SUM(R355:R360)</f>
        <v>595.78</v>
      </c>
    </row>
    <row r="362" spans="1:28" ht="14.4" x14ac:dyDescent="0.3">
      <c r="A362" s="25"/>
      <c r="B362" s="26"/>
      <c r="C362" s="26" t="s">
        <v>71</v>
      </c>
      <c r="D362" s="28" t="s">
        <v>70</v>
      </c>
      <c r="E362" s="27">
        <f>Source!DO258</f>
        <v>79</v>
      </c>
      <c r="F362" s="30"/>
      <c r="G362" s="29"/>
      <c r="H362" s="27"/>
      <c r="I362" s="31">
        <f>SUM(S355:S361)</f>
        <v>16.52</v>
      </c>
      <c r="J362" s="27">
        <f>Source!CA258</f>
        <v>41</v>
      </c>
      <c r="K362" s="31">
        <f>SUM(T355:T361)</f>
        <v>218.1</v>
      </c>
    </row>
    <row r="363" spans="1:28" ht="14.4" x14ac:dyDescent="0.3">
      <c r="A363" s="25"/>
      <c r="B363" s="26"/>
      <c r="C363" s="26" t="s">
        <v>72</v>
      </c>
      <c r="D363" s="28" t="s">
        <v>70</v>
      </c>
      <c r="E363" s="27">
        <f>175</f>
        <v>175</v>
      </c>
      <c r="F363" s="30"/>
      <c r="G363" s="29"/>
      <c r="H363" s="27"/>
      <c r="I363" s="31">
        <f>SUM(U355:U362)</f>
        <v>81.41</v>
      </c>
      <c r="J363" s="27">
        <f>157</f>
        <v>157</v>
      </c>
      <c r="K363" s="31">
        <f>SUM(V355:V362)</f>
        <v>1858.05</v>
      </c>
    </row>
    <row r="364" spans="1:28" ht="14.4" x14ac:dyDescent="0.3">
      <c r="A364" s="34"/>
      <c r="B364" s="35"/>
      <c r="C364" s="35" t="s">
        <v>73</v>
      </c>
      <c r="D364" s="36" t="s">
        <v>74</v>
      </c>
      <c r="E364" s="37">
        <f>Source!AQ258</f>
        <v>21.6</v>
      </c>
      <c r="F364" s="38"/>
      <c r="G364" s="39" t="str">
        <f>Source!DI258</f>
        <v>)*1,15</v>
      </c>
      <c r="H364" s="37">
        <f>Source!AV258</f>
        <v>1</v>
      </c>
      <c r="I364" s="40">
        <f>Source!U258</f>
        <v>1.9872000000000001</v>
      </c>
      <c r="J364" s="37"/>
      <c r="K364" s="40"/>
      <c r="AB364" s="33">
        <f>I364</f>
        <v>1.9872000000000001</v>
      </c>
    </row>
    <row r="365" spans="1:28" ht="13.8" x14ac:dyDescent="0.25">
      <c r="A365" s="41"/>
      <c r="B365" s="41"/>
      <c r="C365" s="42" t="s">
        <v>75</v>
      </c>
      <c r="D365" s="41"/>
      <c r="E365" s="41"/>
      <c r="F365" s="41"/>
      <c r="G365" s="41"/>
      <c r="H365" s="55">
        <f>I356+I357+I359+I361+I362+I363+SUM(I360:I360)</f>
        <v>3052.2</v>
      </c>
      <c r="I365" s="55"/>
      <c r="J365" s="55">
        <f>K356+K357+K359+K361+K362+K363+SUM(K360:K360)</f>
        <v>31317.25</v>
      </c>
      <c r="K365" s="55"/>
      <c r="O365" s="33">
        <f>I356+I357+I359+I361+I362+I363+SUM(I360:I360)</f>
        <v>3052.2</v>
      </c>
      <c r="P365" s="33">
        <f>K356+K357+K359+K361+K362+K363+SUM(K360:K360)</f>
        <v>31317.25</v>
      </c>
      <c r="X365">
        <f>IF(Source!BI258&lt;=1,I356+I357+I359+I361+I362+I363-0, 0)</f>
        <v>686.52</v>
      </c>
      <c r="Y365">
        <f>IF(Source!BI258=2,I356+I357+I359+I361+I362+I363-0, 0)</f>
        <v>0</v>
      </c>
      <c r="Z365">
        <f>IF(Source!BI258=3,I356+I357+I359+I361+I362+I363-0, 0)</f>
        <v>0</v>
      </c>
      <c r="AA365">
        <f>IF(Source!BI258=4,I356+I357+I359+I361+I362+I363,0)</f>
        <v>0</v>
      </c>
    </row>
    <row r="367" spans="1:28" ht="28.8" x14ac:dyDescent="0.3">
      <c r="A367" s="25" t="str">
        <f>Source!E260</f>
        <v>37</v>
      </c>
      <c r="B367" s="26" t="str">
        <f>Source!F260</f>
        <v>3.27-30-1</v>
      </c>
      <c r="C367" s="26" t="s">
        <v>489</v>
      </c>
      <c r="D367" s="28" t="str">
        <f>Source!H260</f>
        <v>1000 м2 основания</v>
      </c>
      <c r="E367" s="27">
        <f>Source!I260</f>
        <v>0.04</v>
      </c>
      <c r="F367" s="30"/>
      <c r="G367" s="29"/>
      <c r="H367" s="27"/>
      <c r="I367" s="31"/>
      <c r="J367" s="27"/>
      <c r="K367" s="31"/>
      <c r="Q367">
        <f>ROUND((Source!DN260/100)*ROUND((ROUND((Source!AF260*Source!AV260*Source!I260),2)),2), 2)</f>
        <v>197.22</v>
      </c>
      <c r="R367">
        <f>Source!X260</f>
        <v>4013.78</v>
      </c>
      <c r="S367">
        <f>ROUND((Source!DO260/100)*ROUND((ROUND((Source!AF260*Source!AV260*Source!I260),2)),2), 2)</f>
        <v>111.29</v>
      </c>
      <c r="T367">
        <f>Source!Y260</f>
        <v>1469.33</v>
      </c>
      <c r="U367">
        <f>ROUND((175/100)*ROUND((ROUND((Source!AE260*Source!AV260*Source!I260),2)),2), 2)</f>
        <v>13.9</v>
      </c>
      <c r="V367">
        <f>ROUND((157/100)*ROUND(ROUND((ROUND((Source!AE260*Source!AV260*Source!I260),2)*Source!BS260),2), 2), 2)</f>
        <v>317.12</v>
      </c>
    </row>
    <row r="368" spans="1:28" ht="14.4" x14ac:dyDescent="0.3">
      <c r="A368" s="25"/>
      <c r="B368" s="26"/>
      <c r="C368" s="26" t="s">
        <v>66</v>
      </c>
      <c r="D368" s="28"/>
      <c r="E368" s="27"/>
      <c r="F368" s="30">
        <f>Source!AO260</f>
        <v>3062.49</v>
      </c>
      <c r="G368" s="29" t="str">
        <f>Source!DG260</f>
        <v>)*1,15</v>
      </c>
      <c r="H368" s="27">
        <f>Source!AV260</f>
        <v>1</v>
      </c>
      <c r="I368" s="31">
        <f>ROUND((ROUND((Source!AF260*Source!AV260*Source!I260),2)),2)</f>
        <v>140.87</v>
      </c>
      <c r="J368" s="27">
        <f>IF(Source!BA260&lt;&gt; 0, Source!BA260, 1)</f>
        <v>25.44</v>
      </c>
      <c r="K368" s="31">
        <f>Source!S260</f>
        <v>3583.73</v>
      </c>
      <c r="W368">
        <f>I368</f>
        <v>140.87</v>
      </c>
    </row>
    <row r="369" spans="1:28" ht="14.4" x14ac:dyDescent="0.3">
      <c r="A369" s="25"/>
      <c r="B369" s="26"/>
      <c r="C369" s="26" t="s">
        <v>67</v>
      </c>
      <c r="D369" s="28"/>
      <c r="E369" s="27"/>
      <c r="F369" s="30">
        <f>Source!AM260</f>
        <v>3141.93</v>
      </c>
      <c r="G369" s="29" t="str">
        <f>Source!DE260</f>
        <v>)*1,25</v>
      </c>
      <c r="H369" s="27">
        <f>Source!AV260</f>
        <v>1</v>
      </c>
      <c r="I369" s="31">
        <f>(ROUND((ROUND((((Source!ET260*1.25))*Source!AV260*Source!I260),2)),2)+ROUND((ROUND(((Source!AE260-((Source!EU260*1.25)))*Source!AV260*Source!I260),2)),2))</f>
        <v>157.1</v>
      </c>
      <c r="J369" s="27">
        <f>IF(Source!BB260&lt;&gt; 0, Source!BB260, 1)</f>
        <v>8.25</v>
      </c>
      <c r="K369" s="31">
        <f>Source!Q260</f>
        <v>1296.08</v>
      </c>
    </row>
    <row r="370" spans="1:28" ht="14.4" x14ac:dyDescent="0.3">
      <c r="A370" s="25"/>
      <c r="B370" s="26"/>
      <c r="C370" s="26" t="s">
        <v>68</v>
      </c>
      <c r="D370" s="28"/>
      <c r="E370" s="27"/>
      <c r="F370" s="30">
        <f>Source!AN260</f>
        <v>158.71</v>
      </c>
      <c r="G370" s="29" t="str">
        <f>Source!DF260</f>
        <v>)*1,25</v>
      </c>
      <c r="H370" s="27">
        <f>Source!AV260</f>
        <v>1</v>
      </c>
      <c r="I370" s="32">
        <f>ROUND((ROUND((Source!AE260*Source!AV260*Source!I260),2)),2)</f>
        <v>7.94</v>
      </c>
      <c r="J370" s="27">
        <f>IF(Source!BS260&lt;&gt; 0, Source!BS260, 1)</f>
        <v>25.44</v>
      </c>
      <c r="K370" s="32">
        <f>Source!R260</f>
        <v>201.99</v>
      </c>
      <c r="W370">
        <f>I370</f>
        <v>7.94</v>
      </c>
    </row>
    <row r="371" spans="1:28" ht="14.4" x14ac:dyDescent="0.3">
      <c r="A371" s="25"/>
      <c r="B371" s="26"/>
      <c r="C371" s="26" t="s">
        <v>76</v>
      </c>
      <c r="D371" s="28"/>
      <c r="E371" s="27"/>
      <c r="F371" s="30">
        <f>Source!AL260</f>
        <v>6731.62</v>
      </c>
      <c r="G371" s="29" t="str">
        <f>Source!DD260</f>
        <v/>
      </c>
      <c r="H371" s="27">
        <f>Source!AW260</f>
        <v>1</v>
      </c>
      <c r="I371" s="31">
        <f>ROUND((ROUND((Source!AC260*Source!AW260*Source!I260),2)),2)</f>
        <v>269.26</v>
      </c>
      <c r="J371" s="27">
        <f>IF(Source!BC260&lt;&gt; 0, Source!BC260, 1)</f>
        <v>5.07</v>
      </c>
      <c r="K371" s="31">
        <f>Source!P260</f>
        <v>1365.15</v>
      </c>
    </row>
    <row r="372" spans="1:28" ht="69" x14ac:dyDescent="0.3">
      <c r="A372" s="25" t="str">
        <f>Source!E261</f>
        <v>37,1</v>
      </c>
      <c r="B372" s="26" t="str">
        <f>Source!F261</f>
        <v>1.3-1-79</v>
      </c>
      <c r="C372" s="26" t="s">
        <v>496</v>
      </c>
      <c r="D372" s="28" t="str">
        <f>Source!H261</f>
        <v>м3</v>
      </c>
      <c r="E372" s="27">
        <f>Source!I261</f>
        <v>6.48</v>
      </c>
      <c r="F372" s="30">
        <f>Source!AK261</f>
        <v>738.07</v>
      </c>
      <c r="G372" s="43" t="s">
        <v>143</v>
      </c>
      <c r="H372" s="27">
        <f>Source!AW261</f>
        <v>1</v>
      </c>
      <c r="I372" s="31">
        <f>ROUND((ROUND((Source!AC261*Source!AW261*Source!I261),2)),2)+(ROUND((ROUND(((Source!ET261)*Source!AV261*Source!I261),2)),2)+ROUND((ROUND(((Source!AE261-(Source!EU261))*Source!AV261*Source!I261),2)),2))+ROUND((ROUND((Source!AF261*Source!AV261*Source!I261),2)),2)</f>
        <v>4782.6899999999996</v>
      </c>
      <c r="J372" s="27">
        <f>IF(Source!BC261&lt;&gt; 0, Source!BC261, 1)</f>
        <v>5.4</v>
      </c>
      <c r="K372" s="31">
        <f>Source!O261</f>
        <v>25826.53</v>
      </c>
      <c r="Q372">
        <f>ROUND((Source!DN261/100)*ROUND((ROUND((Source!AF261*Source!AV261*Source!I261),2)),2), 2)</f>
        <v>0</v>
      </c>
      <c r="R372">
        <f>Source!X261</f>
        <v>0</v>
      </c>
      <c r="S372">
        <f>ROUND((Source!DO261/100)*ROUND((ROUND((Source!AF261*Source!AV261*Source!I261),2)),2), 2)</f>
        <v>0</v>
      </c>
      <c r="T372">
        <f>Source!Y261</f>
        <v>0</v>
      </c>
      <c r="U372">
        <f>ROUND((175/100)*ROUND((ROUND((Source!AE261*Source!AV261*Source!I261),2)),2), 2)</f>
        <v>0</v>
      </c>
      <c r="V372">
        <f>ROUND((157/100)*ROUND(ROUND((ROUND((Source!AE261*Source!AV261*Source!I261),2)*Source!BS261),2), 2), 2)</f>
        <v>0</v>
      </c>
      <c r="X372">
        <f>IF(Source!BI261&lt;=1,I372, 0)</f>
        <v>4782.6899999999996</v>
      </c>
      <c r="Y372">
        <f>IF(Source!BI261=2,I372, 0)</f>
        <v>0</v>
      </c>
      <c r="Z372">
        <f>IF(Source!BI261=3,I372, 0)</f>
        <v>0</v>
      </c>
      <c r="AA372">
        <f>IF(Source!BI261=4,I372, 0)</f>
        <v>0</v>
      </c>
    </row>
    <row r="373" spans="1:28" ht="14.4" x14ac:dyDescent="0.3">
      <c r="A373" s="25"/>
      <c r="B373" s="26"/>
      <c r="C373" s="26" t="s">
        <v>69</v>
      </c>
      <c r="D373" s="28" t="s">
        <v>70</v>
      </c>
      <c r="E373" s="27">
        <f>Source!DN260</f>
        <v>140</v>
      </c>
      <c r="F373" s="30"/>
      <c r="G373" s="29"/>
      <c r="H373" s="27"/>
      <c r="I373" s="31">
        <f>SUM(Q367:Q372)</f>
        <v>197.22</v>
      </c>
      <c r="J373" s="27">
        <f>Source!BZ260</f>
        <v>112</v>
      </c>
      <c r="K373" s="31">
        <f>SUM(R367:R372)</f>
        <v>4013.78</v>
      </c>
    </row>
    <row r="374" spans="1:28" ht="14.4" x14ac:dyDescent="0.3">
      <c r="A374" s="25"/>
      <c r="B374" s="26"/>
      <c r="C374" s="26" t="s">
        <v>71</v>
      </c>
      <c r="D374" s="28" t="s">
        <v>70</v>
      </c>
      <c r="E374" s="27">
        <f>Source!DO260</f>
        <v>79</v>
      </c>
      <c r="F374" s="30"/>
      <c r="G374" s="29"/>
      <c r="H374" s="27"/>
      <c r="I374" s="31">
        <f>SUM(S367:S373)</f>
        <v>111.29</v>
      </c>
      <c r="J374" s="27">
        <f>Source!CA260</f>
        <v>41</v>
      </c>
      <c r="K374" s="31">
        <f>SUM(T367:T373)</f>
        <v>1469.33</v>
      </c>
    </row>
    <row r="375" spans="1:28" ht="14.4" x14ac:dyDescent="0.3">
      <c r="A375" s="25"/>
      <c r="B375" s="26"/>
      <c r="C375" s="26" t="s">
        <v>72</v>
      </c>
      <c r="D375" s="28" t="s">
        <v>70</v>
      </c>
      <c r="E375" s="27">
        <f>175</f>
        <v>175</v>
      </c>
      <c r="F375" s="30"/>
      <c r="G375" s="29"/>
      <c r="H375" s="27"/>
      <c r="I375" s="31">
        <f>SUM(U367:U374)</f>
        <v>13.9</v>
      </c>
      <c r="J375" s="27">
        <f>157</f>
        <v>157</v>
      </c>
      <c r="K375" s="31">
        <f>SUM(V367:V374)</f>
        <v>317.12</v>
      </c>
    </row>
    <row r="376" spans="1:28" ht="14.4" x14ac:dyDescent="0.3">
      <c r="A376" s="34"/>
      <c r="B376" s="35"/>
      <c r="C376" s="35" t="s">
        <v>73</v>
      </c>
      <c r="D376" s="36" t="s">
        <v>74</v>
      </c>
      <c r="E376" s="37">
        <f>Source!AQ260</f>
        <v>267</v>
      </c>
      <c r="F376" s="38"/>
      <c r="G376" s="39" t="str">
        <f>Source!DI260</f>
        <v>)*1,15</v>
      </c>
      <c r="H376" s="37">
        <f>Source!AV260</f>
        <v>1</v>
      </c>
      <c r="I376" s="40">
        <f>Source!U260</f>
        <v>12.281999999999998</v>
      </c>
      <c r="J376" s="37"/>
      <c r="K376" s="40"/>
      <c r="AB376" s="33">
        <f>I376</f>
        <v>12.281999999999998</v>
      </c>
    </row>
    <row r="377" spans="1:28" ht="13.8" x14ac:dyDescent="0.25">
      <c r="A377" s="41"/>
      <c r="B377" s="41"/>
      <c r="C377" s="42" t="s">
        <v>75</v>
      </c>
      <c r="D377" s="41"/>
      <c r="E377" s="41"/>
      <c r="F377" s="41"/>
      <c r="G377" s="41"/>
      <c r="H377" s="55">
        <f>I368+I369+I371+I373+I374+I375+SUM(I372:I372)</f>
        <v>5672.33</v>
      </c>
      <c r="I377" s="55"/>
      <c r="J377" s="55">
        <f>K368+K369+K371+K373+K374+K375+SUM(K372:K372)</f>
        <v>37871.72</v>
      </c>
      <c r="K377" s="55"/>
      <c r="O377" s="33">
        <f>I368+I369+I371+I373+I374+I375+SUM(I372:I372)</f>
        <v>5672.33</v>
      </c>
      <c r="P377" s="33">
        <f>K368+K369+K371+K373+K374+K375+SUM(K372:K372)</f>
        <v>37871.72</v>
      </c>
      <c r="X377">
        <f>IF(Source!BI260&lt;=1,I368+I369+I371+I373+I374+I375-0, 0)</f>
        <v>889.64</v>
      </c>
      <c r="Y377">
        <f>IF(Source!BI260=2,I368+I369+I371+I373+I374+I375-0, 0)</f>
        <v>0</v>
      </c>
      <c r="Z377">
        <f>IF(Source!BI260=3,I368+I369+I371+I373+I374+I375-0, 0)</f>
        <v>0</v>
      </c>
      <c r="AA377">
        <f>IF(Source!BI260=4,I368+I369+I371+I373+I374+I375,0)</f>
        <v>0</v>
      </c>
    </row>
    <row r="379" spans="1:28" ht="28.8" x14ac:dyDescent="0.3">
      <c r="A379" s="25" t="str">
        <f>Source!E262</f>
        <v>38</v>
      </c>
      <c r="B379" s="26" t="str">
        <f>Source!F262</f>
        <v>3.27-37-1</v>
      </c>
      <c r="C379" s="26" t="s">
        <v>500</v>
      </c>
      <c r="D379" s="28" t="str">
        <f>Source!H262</f>
        <v>1000 м2 покрытия</v>
      </c>
      <c r="E379" s="27">
        <f>Source!I262</f>
        <v>0.04</v>
      </c>
      <c r="F379" s="30"/>
      <c r="G379" s="29"/>
      <c r="H379" s="27"/>
      <c r="I379" s="31"/>
      <c r="J379" s="27"/>
      <c r="K379" s="31"/>
      <c r="Q379">
        <f>ROUND((Source!DN262/100)*ROUND((ROUND((Source!AF262*Source!AV262*Source!I262),2)),2), 2)</f>
        <v>8.64</v>
      </c>
      <c r="R379">
        <f>Source!X262</f>
        <v>175.8</v>
      </c>
      <c r="S379">
        <f>ROUND((Source!DO262/100)*ROUND((ROUND((Source!AF262*Source!AV262*Source!I262),2)),2), 2)</f>
        <v>4.87</v>
      </c>
      <c r="T379">
        <f>Source!Y262</f>
        <v>64.349999999999994</v>
      </c>
      <c r="U379">
        <f>ROUND((175/100)*ROUND((ROUND((Source!AE262*Source!AV262*Source!I262),2)),2), 2)</f>
        <v>0</v>
      </c>
      <c r="V379">
        <f>ROUND((157/100)*ROUND(ROUND((ROUND((Source!AE262*Source!AV262*Source!I262),2)*Source!BS262),2), 2), 2)</f>
        <v>0</v>
      </c>
    </row>
    <row r="380" spans="1:28" ht="14.4" x14ac:dyDescent="0.3">
      <c r="A380" s="25"/>
      <c r="B380" s="26"/>
      <c r="C380" s="26" t="s">
        <v>66</v>
      </c>
      <c r="D380" s="28"/>
      <c r="E380" s="27"/>
      <c r="F380" s="30">
        <f>Source!AO262</f>
        <v>134.06</v>
      </c>
      <c r="G380" s="29" t="str">
        <f>Source!DG262</f>
        <v>)*1,15</v>
      </c>
      <c r="H380" s="27">
        <f>Source!AV262</f>
        <v>1</v>
      </c>
      <c r="I380" s="31">
        <f>ROUND((ROUND((Source!AF262*Source!AV262*Source!I262),2)),2)</f>
        <v>6.17</v>
      </c>
      <c r="J380" s="27">
        <f>IF(Source!BA262&lt;&gt; 0, Source!BA262, 1)</f>
        <v>25.44</v>
      </c>
      <c r="K380" s="31">
        <f>Source!S262</f>
        <v>156.96</v>
      </c>
      <c r="W380">
        <f>I380</f>
        <v>6.17</v>
      </c>
    </row>
    <row r="381" spans="1:28" ht="27.6" x14ac:dyDescent="0.3">
      <c r="A381" s="25" t="str">
        <f>Source!E263</f>
        <v>38,1</v>
      </c>
      <c r="B381" s="26" t="str">
        <f>Source!F263</f>
        <v>1.1-1-1824</v>
      </c>
      <c r="C381" s="26" t="s">
        <v>392</v>
      </c>
      <c r="D381" s="28" t="str">
        <f>Source!H263</f>
        <v>м2</v>
      </c>
      <c r="E381" s="27">
        <f>Source!I263</f>
        <v>46</v>
      </c>
      <c r="F381" s="30">
        <f>Source!AK263</f>
        <v>21.14</v>
      </c>
      <c r="G381" s="43" t="s">
        <v>143</v>
      </c>
      <c r="H381" s="27">
        <f>Source!AW263</f>
        <v>1</v>
      </c>
      <c r="I381" s="31">
        <f>ROUND((ROUND((Source!AC263*Source!AW263*Source!I263),2)),2)+(ROUND((ROUND(((Source!ET263)*Source!AV263*Source!I263),2)),2)+ROUND((ROUND(((Source!AE263-(Source!EU263))*Source!AV263*Source!I263),2)),2))+ROUND((ROUND((Source!AF263*Source!AV263*Source!I263),2)),2)</f>
        <v>972.44</v>
      </c>
      <c r="J381" s="27">
        <f>IF(Source!BC263&lt;&gt; 0, Source!BC263, 1)</f>
        <v>6.39</v>
      </c>
      <c r="K381" s="31">
        <f>Source!O263</f>
        <v>6213.89</v>
      </c>
      <c r="Q381">
        <f>ROUND((Source!DN263/100)*ROUND((ROUND((Source!AF263*Source!AV263*Source!I263),2)),2), 2)</f>
        <v>0</v>
      </c>
      <c r="R381">
        <f>Source!X263</f>
        <v>0</v>
      </c>
      <c r="S381">
        <f>ROUND((Source!DO263/100)*ROUND((ROUND((Source!AF263*Source!AV263*Source!I263),2)),2), 2)</f>
        <v>0</v>
      </c>
      <c r="T381">
        <f>Source!Y263</f>
        <v>0</v>
      </c>
      <c r="U381">
        <f>ROUND((175/100)*ROUND((ROUND((Source!AE263*Source!AV263*Source!I263),2)),2), 2)</f>
        <v>0</v>
      </c>
      <c r="V381">
        <f>ROUND((157/100)*ROUND(ROUND((ROUND((Source!AE263*Source!AV263*Source!I263),2)*Source!BS263),2), 2), 2)</f>
        <v>0</v>
      </c>
      <c r="X381">
        <f>IF(Source!BI263&lt;=1,I381, 0)</f>
        <v>972.44</v>
      </c>
      <c r="Y381">
        <f>IF(Source!BI263=2,I381, 0)</f>
        <v>0</v>
      </c>
      <c r="Z381">
        <f>IF(Source!BI263=3,I381, 0)</f>
        <v>0</v>
      </c>
      <c r="AA381">
        <f>IF(Source!BI263=4,I381, 0)</f>
        <v>0</v>
      </c>
    </row>
    <row r="382" spans="1:28" ht="14.4" x14ac:dyDescent="0.3">
      <c r="A382" s="25"/>
      <c r="B382" s="26"/>
      <c r="C382" s="26" t="s">
        <v>69</v>
      </c>
      <c r="D382" s="28" t="s">
        <v>70</v>
      </c>
      <c r="E382" s="27">
        <f>Source!DN262</f>
        <v>140</v>
      </c>
      <c r="F382" s="30"/>
      <c r="G382" s="29"/>
      <c r="H382" s="27"/>
      <c r="I382" s="31">
        <f>SUM(Q379:Q381)</f>
        <v>8.64</v>
      </c>
      <c r="J382" s="27">
        <f>Source!BZ262</f>
        <v>112</v>
      </c>
      <c r="K382" s="31">
        <f>SUM(R379:R381)</f>
        <v>175.8</v>
      </c>
    </row>
    <row r="383" spans="1:28" ht="14.4" x14ac:dyDescent="0.3">
      <c r="A383" s="25"/>
      <c r="B383" s="26"/>
      <c r="C383" s="26" t="s">
        <v>71</v>
      </c>
      <c r="D383" s="28" t="s">
        <v>70</v>
      </c>
      <c r="E383" s="27">
        <f>Source!DO262</f>
        <v>79</v>
      </c>
      <c r="F383" s="30"/>
      <c r="G383" s="29"/>
      <c r="H383" s="27"/>
      <c r="I383" s="31">
        <f>SUM(S379:S382)</f>
        <v>4.87</v>
      </c>
      <c r="J383" s="27">
        <f>Source!CA262</f>
        <v>41</v>
      </c>
      <c r="K383" s="31">
        <f>SUM(T379:T382)</f>
        <v>64.349999999999994</v>
      </c>
    </row>
    <row r="384" spans="1:28" ht="14.4" x14ac:dyDescent="0.3">
      <c r="A384" s="34"/>
      <c r="B384" s="35"/>
      <c r="C384" s="35" t="s">
        <v>73</v>
      </c>
      <c r="D384" s="36" t="s">
        <v>74</v>
      </c>
      <c r="E384" s="37">
        <f>Source!AQ262</f>
        <v>11.4</v>
      </c>
      <c r="F384" s="38"/>
      <c r="G384" s="39" t="str">
        <f>Source!DI262</f>
        <v>)*1,15</v>
      </c>
      <c r="H384" s="37">
        <f>Source!AV262</f>
        <v>1</v>
      </c>
      <c r="I384" s="40">
        <f>Source!U262</f>
        <v>0.52439999999999998</v>
      </c>
      <c r="J384" s="37"/>
      <c r="K384" s="40"/>
      <c r="AB384" s="33">
        <f>I384</f>
        <v>0.52439999999999998</v>
      </c>
    </row>
    <row r="385" spans="1:28" ht="13.8" x14ac:dyDescent="0.25">
      <c r="A385" s="41"/>
      <c r="B385" s="41"/>
      <c r="C385" s="42" t="s">
        <v>75</v>
      </c>
      <c r="D385" s="41"/>
      <c r="E385" s="41"/>
      <c r="F385" s="41"/>
      <c r="G385" s="41"/>
      <c r="H385" s="55">
        <f>I380+I382+I383+SUM(I381:I381)</f>
        <v>992.12</v>
      </c>
      <c r="I385" s="55"/>
      <c r="J385" s="55">
        <f>K380+K382+K383+SUM(K381:K381)</f>
        <v>6611</v>
      </c>
      <c r="K385" s="55"/>
      <c r="O385" s="33">
        <f>I380+I382+I383+SUM(I381:I381)</f>
        <v>992.12</v>
      </c>
      <c r="P385" s="33">
        <f>K380+K382+K383+SUM(K381:K381)</f>
        <v>6611</v>
      </c>
      <c r="X385">
        <f>IF(Source!BI262&lt;=1,I380+I382+I383-0, 0)</f>
        <v>19.68</v>
      </c>
      <c r="Y385">
        <f>IF(Source!BI262=2,I380+I382+I383-0, 0)</f>
        <v>0</v>
      </c>
      <c r="Z385">
        <f>IF(Source!BI262=3,I380+I382+I383-0, 0)</f>
        <v>0</v>
      </c>
      <c r="AA385">
        <f>IF(Source!BI262=4,I380+I382+I383,0)</f>
        <v>0</v>
      </c>
    </row>
    <row r="387" spans="1:28" ht="41.4" x14ac:dyDescent="0.3">
      <c r="A387" s="25" t="str">
        <f>Source!E264</f>
        <v>39</v>
      </c>
      <c r="B387" s="26" t="str">
        <f>Source!F264</f>
        <v>3.27-42-1</v>
      </c>
      <c r="C387" s="26" t="s">
        <v>506</v>
      </c>
      <c r="D387" s="28" t="str">
        <f>Source!H264</f>
        <v>100 м2 покрытия</v>
      </c>
      <c r="E387" s="27">
        <f>Source!I264</f>
        <v>0.4</v>
      </c>
      <c r="F387" s="30"/>
      <c r="G387" s="29"/>
      <c r="H387" s="27"/>
      <c r="I387" s="31"/>
      <c r="J387" s="27"/>
      <c r="K387" s="31"/>
      <c r="Q387">
        <f>ROUND((Source!DN264/100)*ROUND((ROUND((Source!AF264*Source!AV264*Source!I264),2)),2), 2)</f>
        <v>33.6</v>
      </c>
      <c r="R387">
        <f>Source!X264</f>
        <v>683.83</v>
      </c>
      <c r="S387">
        <f>ROUND((Source!DO264/100)*ROUND((ROUND((Source!AF264*Source!AV264*Source!I264),2)),2), 2)</f>
        <v>18.96</v>
      </c>
      <c r="T387">
        <f>Source!Y264</f>
        <v>250.33</v>
      </c>
      <c r="U387">
        <f>ROUND((175/100)*ROUND((ROUND((Source!AE264*Source!AV264*Source!I264),2)),2), 2)</f>
        <v>50.86</v>
      </c>
      <c r="V387">
        <f>ROUND((157/100)*ROUND(ROUND((ROUND((Source!AE264*Source!AV264*Source!I264),2)*Source!BS264),2), 2), 2)</f>
        <v>1160.69</v>
      </c>
    </row>
    <row r="388" spans="1:28" ht="14.4" x14ac:dyDescent="0.3">
      <c r="A388" s="25"/>
      <c r="B388" s="26"/>
      <c r="C388" s="26" t="s">
        <v>66</v>
      </c>
      <c r="D388" s="28"/>
      <c r="E388" s="27"/>
      <c r="F388" s="30">
        <f>Source!AO264</f>
        <v>52.17</v>
      </c>
      <c r="G388" s="29" t="str">
        <f>Source!DG264</f>
        <v>)*1,15</v>
      </c>
      <c r="H388" s="27">
        <f>Source!AV264</f>
        <v>1</v>
      </c>
      <c r="I388" s="31">
        <f>ROUND((ROUND((Source!AF264*Source!AV264*Source!I264),2)),2)</f>
        <v>24</v>
      </c>
      <c r="J388" s="27">
        <f>IF(Source!BA264&lt;&gt; 0, Source!BA264, 1)</f>
        <v>25.44</v>
      </c>
      <c r="K388" s="31">
        <f>Source!S264</f>
        <v>610.55999999999995</v>
      </c>
      <c r="W388">
        <f>I388</f>
        <v>24</v>
      </c>
    </row>
    <row r="389" spans="1:28" ht="14.4" x14ac:dyDescent="0.3">
      <c r="A389" s="25"/>
      <c r="B389" s="26"/>
      <c r="C389" s="26" t="s">
        <v>67</v>
      </c>
      <c r="D389" s="28"/>
      <c r="E389" s="27"/>
      <c r="F389" s="30">
        <f>Source!AM264</f>
        <v>545.79999999999995</v>
      </c>
      <c r="G389" s="29" t="str">
        <f>Source!DE264</f>
        <v>)*1,25</v>
      </c>
      <c r="H389" s="27">
        <f>Source!AV264</f>
        <v>1</v>
      </c>
      <c r="I389" s="31">
        <f>(ROUND((ROUND((((Source!ET264*1.25))*Source!AV264*Source!I264),2)),2)+ROUND((ROUND(((Source!AE264-((Source!EU264*1.25)))*Source!AV264*Source!I264),2)),2))</f>
        <v>272.89999999999998</v>
      </c>
      <c r="J389" s="27">
        <f>IF(Source!BB264&lt;&gt; 0, Source!BB264, 1)</f>
        <v>9.6</v>
      </c>
      <c r="K389" s="31">
        <f>Source!Q264</f>
        <v>2619.84</v>
      </c>
    </row>
    <row r="390" spans="1:28" ht="14.4" x14ac:dyDescent="0.3">
      <c r="A390" s="25"/>
      <c r="B390" s="26"/>
      <c r="C390" s="26" t="s">
        <v>68</v>
      </c>
      <c r="D390" s="28"/>
      <c r="E390" s="27"/>
      <c r="F390" s="30">
        <f>Source!AN264</f>
        <v>58.12</v>
      </c>
      <c r="G390" s="29" t="str">
        <f>Source!DF264</f>
        <v>)*1,25</v>
      </c>
      <c r="H390" s="27">
        <f>Source!AV264</f>
        <v>1</v>
      </c>
      <c r="I390" s="32">
        <f>ROUND((ROUND((Source!AE264*Source!AV264*Source!I264),2)),2)</f>
        <v>29.06</v>
      </c>
      <c r="J390" s="27">
        <f>IF(Source!BS264&lt;&gt; 0, Source!BS264, 1)</f>
        <v>25.44</v>
      </c>
      <c r="K390" s="32">
        <f>Source!R264</f>
        <v>739.29</v>
      </c>
      <c r="W390">
        <f>I390</f>
        <v>29.06</v>
      </c>
    </row>
    <row r="391" spans="1:28" ht="14.4" x14ac:dyDescent="0.3">
      <c r="A391" s="25"/>
      <c r="B391" s="26"/>
      <c r="C391" s="26" t="s">
        <v>76</v>
      </c>
      <c r="D391" s="28"/>
      <c r="E391" s="27"/>
      <c r="F391" s="30">
        <f>Source!AL264</f>
        <v>57.83</v>
      </c>
      <c r="G391" s="29" t="str">
        <f>Source!DD264</f>
        <v/>
      </c>
      <c r="H391" s="27">
        <f>Source!AW264</f>
        <v>1</v>
      </c>
      <c r="I391" s="31">
        <f>ROUND((ROUND((Source!AC264*Source!AW264*Source!I264),2)),2)</f>
        <v>23.13</v>
      </c>
      <c r="J391" s="27">
        <f>IF(Source!BC264&lt;&gt; 0, Source!BC264, 1)</f>
        <v>11.07</v>
      </c>
      <c r="K391" s="31">
        <f>Source!P264</f>
        <v>256.05</v>
      </c>
    </row>
    <row r="392" spans="1:28" ht="27.6" x14ac:dyDescent="0.3">
      <c r="A392" s="25" t="str">
        <f>Source!E265</f>
        <v>39,1</v>
      </c>
      <c r="B392" s="26" t="str">
        <f>Source!F265</f>
        <v>1.3-3-3</v>
      </c>
      <c r="C392" s="26" t="s">
        <v>512</v>
      </c>
      <c r="D392" s="28" t="str">
        <f>Source!H265</f>
        <v>т</v>
      </c>
      <c r="E392" s="27">
        <f>Source!I265</f>
        <v>3.8319999999999994</v>
      </c>
      <c r="F392" s="30">
        <f>Source!AK265</f>
        <v>296.7</v>
      </c>
      <c r="G392" s="43" t="s">
        <v>143</v>
      </c>
      <c r="H392" s="27">
        <f>Source!AW265</f>
        <v>1</v>
      </c>
      <c r="I392" s="31">
        <f>ROUND((ROUND((Source!AC265*Source!AW265*Source!I265),2)),2)+(ROUND((ROUND(((Source!ET265)*Source!AV265*Source!I265),2)),2)+ROUND((ROUND(((Source!AE265-(Source!EU265))*Source!AV265*Source!I265),2)),2))+ROUND((ROUND((Source!AF265*Source!AV265*Source!I265),2)),2)</f>
        <v>1136.95</v>
      </c>
      <c r="J392" s="27">
        <f>IF(Source!BC265&lt;&gt; 0, Source!BC265, 1)</f>
        <v>9.34</v>
      </c>
      <c r="K392" s="31">
        <f>Source!O265</f>
        <v>10619.11</v>
      </c>
      <c r="Q392">
        <f>ROUND((Source!DN265/100)*ROUND((ROUND((Source!AF265*Source!AV265*Source!I265),2)),2), 2)</f>
        <v>0</v>
      </c>
      <c r="R392">
        <f>Source!X265</f>
        <v>0</v>
      </c>
      <c r="S392">
        <f>ROUND((Source!DO265/100)*ROUND((ROUND((Source!AF265*Source!AV265*Source!I265),2)),2), 2)</f>
        <v>0</v>
      </c>
      <c r="T392">
        <f>Source!Y265</f>
        <v>0</v>
      </c>
      <c r="U392">
        <f>ROUND((175/100)*ROUND((ROUND((Source!AE265*Source!AV265*Source!I265),2)),2), 2)</f>
        <v>0</v>
      </c>
      <c r="V392">
        <f>ROUND((157/100)*ROUND(ROUND((ROUND((Source!AE265*Source!AV265*Source!I265),2)*Source!BS265),2), 2), 2)</f>
        <v>0</v>
      </c>
      <c r="X392">
        <f>IF(Source!BI265&lt;=1,I392, 0)</f>
        <v>1136.95</v>
      </c>
      <c r="Y392">
        <f>IF(Source!BI265=2,I392, 0)</f>
        <v>0</v>
      </c>
      <c r="Z392">
        <f>IF(Source!BI265=3,I392, 0)</f>
        <v>0</v>
      </c>
      <c r="AA392">
        <f>IF(Source!BI265=4,I392, 0)</f>
        <v>0</v>
      </c>
    </row>
    <row r="393" spans="1:28" ht="14.4" x14ac:dyDescent="0.3">
      <c r="A393" s="25"/>
      <c r="B393" s="26"/>
      <c r="C393" s="26" t="s">
        <v>69</v>
      </c>
      <c r="D393" s="28" t="s">
        <v>70</v>
      </c>
      <c r="E393" s="27">
        <f>Source!DN264</f>
        <v>140</v>
      </c>
      <c r="F393" s="30"/>
      <c r="G393" s="29"/>
      <c r="H393" s="27"/>
      <c r="I393" s="31">
        <f>SUM(Q387:Q392)</f>
        <v>33.6</v>
      </c>
      <c r="J393" s="27">
        <f>Source!BZ264</f>
        <v>112</v>
      </c>
      <c r="K393" s="31">
        <f>SUM(R387:R392)</f>
        <v>683.83</v>
      </c>
    </row>
    <row r="394" spans="1:28" ht="14.4" x14ac:dyDescent="0.3">
      <c r="A394" s="25"/>
      <c r="B394" s="26"/>
      <c r="C394" s="26" t="s">
        <v>71</v>
      </c>
      <c r="D394" s="28" t="s">
        <v>70</v>
      </c>
      <c r="E394" s="27">
        <f>Source!DO264</f>
        <v>79</v>
      </c>
      <c r="F394" s="30"/>
      <c r="G394" s="29"/>
      <c r="H394" s="27"/>
      <c r="I394" s="31">
        <f>SUM(S387:S393)</f>
        <v>18.96</v>
      </c>
      <c r="J394" s="27">
        <f>Source!CA264</f>
        <v>41</v>
      </c>
      <c r="K394" s="31">
        <f>SUM(T387:T393)</f>
        <v>250.33</v>
      </c>
    </row>
    <row r="395" spans="1:28" ht="14.4" x14ac:dyDescent="0.3">
      <c r="A395" s="25"/>
      <c r="B395" s="26"/>
      <c r="C395" s="26" t="s">
        <v>72</v>
      </c>
      <c r="D395" s="28" t="s">
        <v>70</v>
      </c>
      <c r="E395" s="27">
        <f>175</f>
        <v>175</v>
      </c>
      <c r="F395" s="30"/>
      <c r="G395" s="29"/>
      <c r="H395" s="27"/>
      <c r="I395" s="31">
        <f>SUM(U387:U394)</f>
        <v>50.86</v>
      </c>
      <c r="J395" s="27">
        <f>157</f>
        <v>157</v>
      </c>
      <c r="K395" s="31">
        <f>SUM(V387:V394)</f>
        <v>1160.69</v>
      </c>
    </row>
    <row r="396" spans="1:28" ht="14.4" x14ac:dyDescent="0.3">
      <c r="A396" s="34"/>
      <c r="B396" s="35"/>
      <c r="C396" s="35" t="s">
        <v>73</v>
      </c>
      <c r="D396" s="36" t="s">
        <v>74</v>
      </c>
      <c r="E396" s="37">
        <f>Source!AQ264</f>
        <v>4.29</v>
      </c>
      <c r="F396" s="38"/>
      <c r="G396" s="39" t="str">
        <f>Source!DI264</f>
        <v>)*1,15</v>
      </c>
      <c r="H396" s="37">
        <f>Source!AV264</f>
        <v>1</v>
      </c>
      <c r="I396" s="40">
        <f>Source!U264</f>
        <v>1.9733999999999998</v>
      </c>
      <c r="J396" s="37"/>
      <c r="K396" s="40"/>
      <c r="AB396" s="33">
        <f>I396</f>
        <v>1.9733999999999998</v>
      </c>
    </row>
    <row r="397" spans="1:28" ht="13.8" x14ac:dyDescent="0.25">
      <c r="A397" s="41"/>
      <c r="B397" s="41"/>
      <c r="C397" s="42" t="s">
        <v>75</v>
      </c>
      <c r="D397" s="41"/>
      <c r="E397" s="41"/>
      <c r="F397" s="41"/>
      <c r="G397" s="41"/>
      <c r="H397" s="55">
        <f>I388+I389+I391+I393+I394+I395+SUM(I392:I392)</f>
        <v>1560.4</v>
      </c>
      <c r="I397" s="55"/>
      <c r="J397" s="55">
        <f>K388+K389+K391+K393+K394+K395+SUM(K392:K392)</f>
        <v>16200.410000000002</v>
      </c>
      <c r="K397" s="55"/>
      <c r="O397" s="33">
        <f>I388+I389+I391+I393+I394+I395+SUM(I392:I392)</f>
        <v>1560.4</v>
      </c>
      <c r="P397" s="33">
        <f>K388+K389+K391+K393+K394+K395+SUM(K392:K392)</f>
        <v>16200.410000000002</v>
      </c>
      <c r="X397">
        <f>IF(Source!BI264&lt;=1,I388+I389+I391+I393+I394+I395-0, 0)</f>
        <v>423.45</v>
      </c>
      <c r="Y397">
        <f>IF(Source!BI264=2,I388+I389+I391+I393+I394+I395-0, 0)</f>
        <v>0</v>
      </c>
      <c r="Z397">
        <f>IF(Source!BI264=3,I388+I389+I391+I393+I394+I395-0, 0)</f>
        <v>0</v>
      </c>
      <c r="AA397">
        <f>IF(Source!BI264=4,I388+I389+I391+I393+I394+I395,0)</f>
        <v>0</v>
      </c>
    </row>
    <row r="399" spans="1:28" ht="28.8" x14ac:dyDescent="0.3">
      <c r="A399" s="25" t="str">
        <f>Source!E266</f>
        <v>40</v>
      </c>
      <c r="B399" s="26" t="str">
        <f>Source!F266</f>
        <v>3.27-43-1</v>
      </c>
      <c r="C399" s="26" t="s">
        <v>516</v>
      </c>
      <c r="D399" s="28" t="str">
        <f>Source!H266</f>
        <v>100 м2 покрытия</v>
      </c>
      <c r="E399" s="27">
        <f>Source!I266</f>
        <v>0.4</v>
      </c>
      <c r="F399" s="30"/>
      <c r="G399" s="29"/>
      <c r="H399" s="27"/>
      <c r="I399" s="31"/>
      <c r="J399" s="27"/>
      <c r="K399" s="31"/>
      <c r="Q399">
        <f>ROUND((Source!DN266/100)*ROUND((ROUND((Source!AF266*Source!AV266*Source!I266),2)),2), 2)</f>
        <v>4.47</v>
      </c>
      <c r="R399">
        <f>Source!X266</f>
        <v>90.89</v>
      </c>
      <c r="S399">
        <f>ROUND((Source!DO266/100)*ROUND((ROUND((Source!AF266*Source!AV266*Source!I266),2)),2), 2)</f>
        <v>2.52</v>
      </c>
      <c r="T399">
        <f>Source!Y266</f>
        <v>33.270000000000003</v>
      </c>
      <c r="U399">
        <f>ROUND((175/100)*ROUND((ROUND((Source!AE266*Source!AV266*Source!I266),2)),2), 2)</f>
        <v>2.2599999999999998</v>
      </c>
      <c r="V399">
        <f>ROUND((157/100)*ROUND(ROUND((ROUND((Source!AE266*Source!AV266*Source!I266),2)*Source!BS266),2), 2), 2)</f>
        <v>51.53</v>
      </c>
    </row>
    <row r="400" spans="1:28" ht="14.4" x14ac:dyDescent="0.3">
      <c r="A400" s="25"/>
      <c r="B400" s="26"/>
      <c r="C400" s="26" t="s">
        <v>66</v>
      </c>
      <c r="D400" s="28"/>
      <c r="E400" s="27"/>
      <c r="F400" s="30">
        <f>Source!AO266</f>
        <v>6.93</v>
      </c>
      <c r="G400" s="29" t="str">
        <f>Source!DG266</f>
        <v>)*1,15</v>
      </c>
      <c r="H400" s="27">
        <f>Source!AV266</f>
        <v>1</v>
      </c>
      <c r="I400" s="31">
        <f>ROUND((ROUND((Source!AF266*Source!AV266*Source!I266),2)),2)</f>
        <v>3.19</v>
      </c>
      <c r="J400" s="27">
        <f>IF(Source!BA266&lt;&gt; 0, Source!BA266, 1)</f>
        <v>25.44</v>
      </c>
      <c r="K400" s="31">
        <f>Source!S266</f>
        <v>81.150000000000006</v>
      </c>
      <c r="W400">
        <f>I400</f>
        <v>3.19</v>
      </c>
    </row>
    <row r="401" spans="1:28" ht="14.4" x14ac:dyDescent="0.3">
      <c r="A401" s="25"/>
      <c r="B401" s="26"/>
      <c r="C401" s="26" t="s">
        <v>67</v>
      </c>
      <c r="D401" s="28"/>
      <c r="E401" s="27"/>
      <c r="F401" s="30">
        <f>Source!AM266</f>
        <v>29.19</v>
      </c>
      <c r="G401" s="29" t="str">
        <f>Source!DE266</f>
        <v>)*1,25</v>
      </c>
      <c r="H401" s="27">
        <f>Source!AV266</f>
        <v>1</v>
      </c>
      <c r="I401" s="31">
        <f>(ROUND((ROUND((((Source!ET266*1.25))*Source!AV266*Source!I266),2)),2)+ROUND((ROUND(((Source!AE266-((Source!EU266*1.25)))*Source!AV266*Source!I266),2)),2))</f>
        <v>14.6</v>
      </c>
      <c r="J401" s="27">
        <f>IF(Source!BB266&lt;&gt; 0, Source!BB266, 1)</f>
        <v>9.34</v>
      </c>
      <c r="K401" s="31">
        <f>Source!Q266</f>
        <v>136.36000000000001</v>
      </c>
    </row>
    <row r="402" spans="1:28" ht="14.4" x14ac:dyDescent="0.3">
      <c r="A402" s="25"/>
      <c r="B402" s="26"/>
      <c r="C402" s="26" t="s">
        <v>68</v>
      </c>
      <c r="D402" s="28"/>
      <c r="E402" s="27"/>
      <c r="F402" s="30">
        <f>Source!AN266</f>
        <v>2.57</v>
      </c>
      <c r="G402" s="29" t="str">
        <f>Source!DF266</f>
        <v>)*1,25</v>
      </c>
      <c r="H402" s="27">
        <f>Source!AV266</f>
        <v>1</v>
      </c>
      <c r="I402" s="32">
        <f>ROUND((ROUND((Source!AE266*Source!AV266*Source!I266),2)),2)</f>
        <v>1.29</v>
      </c>
      <c r="J402" s="27">
        <f>IF(Source!BS266&lt;&gt; 0, Source!BS266, 1)</f>
        <v>25.44</v>
      </c>
      <c r="K402" s="32">
        <f>Source!R266</f>
        <v>32.82</v>
      </c>
      <c r="W402">
        <f>I402</f>
        <v>1.29</v>
      </c>
    </row>
    <row r="403" spans="1:28" ht="27.6" x14ac:dyDescent="0.3">
      <c r="A403" s="25" t="str">
        <f>Source!E267</f>
        <v>40,1</v>
      </c>
      <c r="B403" s="26" t="str">
        <f>Source!F267</f>
        <v>1.3-3-3</v>
      </c>
      <c r="C403" s="26" t="s">
        <v>512</v>
      </c>
      <c r="D403" s="28" t="str">
        <f>Source!H267</f>
        <v>т</v>
      </c>
      <c r="E403" s="27">
        <f>Source!I267</f>
        <v>0.96</v>
      </c>
      <c r="F403" s="30">
        <f>Source!AK267</f>
        <v>296.7</v>
      </c>
      <c r="G403" s="43" t="s">
        <v>143</v>
      </c>
      <c r="H403" s="27">
        <f>Source!AW267</f>
        <v>1</v>
      </c>
      <c r="I403" s="31">
        <f>ROUND((ROUND((Source!AC267*Source!AW267*Source!I267),2)),2)+(ROUND((ROUND(((Source!ET267)*Source!AV267*Source!I267),2)),2)+ROUND((ROUND(((Source!AE267-(Source!EU267))*Source!AV267*Source!I267),2)),2))+ROUND((ROUND((Source!AF267*Source!AV267*Source!I267),2)),2)</f>
        <v>284.83</v>
      </c>
      <c r="J403" s="27">
        <f>IF(Source!BC267&lt;&gt; 0, Source!BC267, 1)</f>
        <v>9.34</v>
      </c>
      <c r="K403" s="31">
        <f>Source!O267</f>
        <v>2660.31</v>
      </c>
      <c r="Q403">
        <f>ROUND((Source!DN267/100)*ROUND((ROUND((Source!AF267*Source!AV267*Source!I267),2)),2), 2)</f>
        <v>0</v>
      </c>
      <c r="R403">
        <f>Source!X267</f>
        <v>0</v>
      </c>
      <c r="S403">
        <f>ROUND((Source!DO267/100)*ROUND((ROUND((Source!AF267*Source!AV267*Source!I267),2)),2), 2)</f>
        <v>0</v>
      </c>
      <c r="T403">
        <f>Source!Y267</f>
        <v>0</v>
      </c>
      <c r="U403">
        <f>ROUND((175/100)*ROUND((ROUND((Source!AE267*Source!AV267*Source!I267),2)),2), 2)</f>
        <v>0</v>
      </c>
      <c r="V403">
        <f>ROUND((157/100)*ROUND(ROUND((ROUND((Source!AE267*Source!AV267*Source!I267),2)*Source!BS267),2), 2), 2)</f>
        <v>0</v>
      </c>
      <c r="X403">
        <f>IF(Source!BI267&lt;=1,I403, 0)</f>
        <v>284.83</v>
      </c>
      <c r="Y403">
        <f>IF(Source!BI267=2,I403, 0)</f>
        <v>0</v>
      </c>
      <c r="Z403">
        <f>IF(Source!BI267=3,I403, 0)</f>
        <v>0</v>
      </c>
      <c r="AA403">
        <f>IF(Source!BI267=4,I403, 0)</f>
        <v>0</v>
      </c>
    </row>
    <row r="404" spans="1:28" ht="14.4" x14ac:dyDescent="0.3">
      <c r="A404" s="25"/>
      <c r="B404" s="26"/>
      <c r="C404" s="26" t="s">
        <v>69</v>
      </c>
      <c r="D404" s="28" t="s">
        <v>70</v>
      </c>
      <c r="E404" s="27">
        <f>Source!DN266</f>
        <v>140</v>
      </c>
      <c r="F404" s="30"/>
      <c r="G404" s="29"/>
      <c r="H404" s="27"/>
      <c r="I404" s="31">
        <f>SUM(Q399:Q403)</f>
        <v>4.47</v>
      </c>
      <c r="J404" s="27">
        <f>Source!BZ266</f>
        <v>112</v>
      </c>
      <c r="K404" s="31">
        <f>SUM(R399:R403)</f>
        <v>90.89</v>
      </c>
    </row>
    <row r="405" spans="1:28" ht="14.4" x14ac:dyDescent="0.3">
      <c r="A405" s="25"/>
      <c r="B405" s="26"/>
      <c r="C405" s="26" t="s">
        <v>71</v>
      </c>
      <c r="D405" s="28" t="s">
        <v>70</v>
      </c>
      <c r="E405" s="27">
        <f>Source!DO266</f>
        <v>79</v>
      </c>
      <c r="F405" s="30"/>
      <c r="G405" s="29"/>
      <c r="H405" s="27"/>
      <c r="I405" s="31">
        <f>SUM(S399:S404)</f>
        <v>2.52</v>
      </c>
      <c r="J405" s="27">
        <f>Source!CA266</f>
        <v>41</v>
      </c>
      <c r="K405" s="31">
        <f>SUM(T399:T404)</f>
        <v>33.270000000000003</v>
      </c>
    </row>
    <row r="406" spans="1:28" ht="14.4" x14ac:dyDescent="0.3">
      <c r="A406" s="25"/>
      <c r="B406" s="26"/>
      <c r="C406" s="26" t="s">
        <v>72</v>
      </c>
      <c r="D406" s="28" t="s">
        <v>70</v>
      </c>
      <c r="E406" s="27">
        <f>175</f>
        <v>175</v>
      </c>
      <c r="F406" s="30"/>
      <c r="G406" s="29"/>
      <c r="H406" s="27"/>
      <c r="I406" s="31">
        <f>SUM(U399:U405)</f>
        <v>2.2599999999999998</v>
      </c>
      <c r="J406" s="27">
        <f>157</f>
        <v>157</v>
      </c>
      <c r="K406" s="31">
        <f>SUM(V399:V405)</f>
        <v>51.53</v>
      </c>
    </row>
    <row r="407" spans="1:28" ht="14.4" x14ac:dyDescent="0.3">
      <c r="A407" s="34"/>
      <c r="B407" s="35"/>
      <c r="C407" s="35" t="s">
        <v>73</v>
      </c>
      <c r="D407" s="36" t="s">
        <v>74</v>
      </c>
      <c r="E407" s="37">
        <f>Source!AQ266</f>
        <v>0.53</v>
      </c>
      <c r="F407" s="38"/>
      <c r="G407" s="39" t="str">
        <f>Source!DI266</f>
        <v>)*1,15</v>
      </c>
      <c r="H407" s="37">
        <f>Source!AV266</f>
        <v>1</v>
      </c>
      <c r="I407" s="40">
        <f>Source!U266</f>
        <v>0.24379999999999999</v>
      </c>
      <c r="J407" s="37"/>
      <c r="K407" s="40"/>
      <c r="AB407" s="33">
        <f>I407</f>
        <v>0.24379999999999999</v>
      </c>
    </row>
    <row r="408" spans="1:28" ht="13.8" x14ac:dyDescent="0.25">
      <c r="A408" s="41"/>
      <c r="B408" s="41"/>
      <c r="C408" s="42" t="s">
        <v>75</v>
      </c>
      <c r="D408" s="41"/>
      <c r="E408" s="41"/>
      <c r="F408" s="41"/>
      <c r="G408" s="41"/>
      <c r="H408" s="55">
        <f>I400+I401+I404+I405+I406+SUM(I403:I403)</f>
        <v>311.87</v>
      </c>
      <c r="I408" s="55"/>
      <c r="J408" s="55">
        <f>K400+K401+K404+K405+K406+SUM(K403:K403)</f>
        <v>3053.51</v>
      </c>
      <c r="K408" s="55"/>
      <c r="O408" s="33">
        <f>I400+I401+I404+I405+I406+SUM(I403:I403)</f>
        <v>311.87</v>
      </c>
      <c r="P408" s="33">
        <f>K400+K401+K404+K405+K406+SUM(K403:K403)</f>
        <v>3053.51</v>
      </c>
      <c r="X408">
        <f>IF(Source!BI266&lt;=1,I400+I401+I404+I405+I406-0, 0)</f>
        <v>27.04</v>
      </c>
      <c r="Y408">
        <f>IF(Source!BI266=2,I400+I401+I404+I405+I406-0, 0)</f>
        <v>0</v>
      </c>
      <c r="Z408">
        <f>IF(Source!BI266=3,I400+I401+I404+I405+I406-0, 0)</f>
        <v>0</v>
      </c>
      <c r="AA408">
        <f>IF(Source!BI266=4,I400+I401+I404+I405+I406,0)</f>
        <v>0</v>
      </c>
    </row>
    <row r="410" spans="1:28" ht="41.4" x14ac:dyDescent="0.3">
      <c r="A410" s="25" t="str">
        <f>Source!E268</f>
        <v>41</v>
      </c>
      <c r="B410" s="26" t="str">
        <f>Source!F268</f>
        <v>3.27-42-1</v>
      </c>
      <c r="C410" s="26" t="s">
        <v>520</v>
      </c>
      <c r="D410" s="28" t="str">
        <f>Source!H268</f>
        <v>100 м2 покрытия</v>
      </c>
      <c r="E410" s="27">
        <f>Source!I268</f>
        <v>0.4</v>
      </c>
      <c r="F410" s="30"/>
      <c r="G410" s="29"/>
      <c r="H410" s="27"/>
      <c r="I410" s="31"/>
      <c r="J410" s="27"/>
      <c r="K410" s="31"/>
      <c r="Q410">
        <f>ROUND((Source!DN268/100)*ROUND((ROUND((Source!AF268*Source!AV268*Source!I268),2)),2), 2)</f>
        <v>33.6</v>
      </c>
      <c r="R410">
        <f>Source!X268</f>
        <v>683.83</v>
      </c>
      <c r="S410">
        <f>ROUND((Source!DO268/100)*ROUND((ROUND((Source!AF268*Source!AV268*Source!I268),2)),2), 2)</f>
        <v>18.96</v>
      </c>
      <c r="T410">
        <f>Source!Y268</f>
        <v>250.33</v>
      </c>
      <c r="U410">
        <f>ROUND((175/100)*ROUND((ROUND((Source!AE268*Source!AV268*Source!I268),2)),2), 2)</f>
        <v>50.86</v>
      </c>
      <c r="V410">
        <f>ROUND((157/100)*ROUND(ROUND((ROUND((Source!AE268*Source!AV268*Source!I268),2)*Source!BS268),2), 2), 2)</f>
        <v>1160.69</v>
      </c>
    </row>
    <row r="411" spans="1:28" ht="14.4" x14ac:dyDescent="0.3">
      <c r="A411" s="25"/>
      <c r="B411" s="26"/>
      <c r="C411" s="26" t="s">
        <v>66</v>
      </c>
      <c r="D411" s="28"/>
      <c r="E411" s="27"/>
      <c r="F411" s="30">
        <f>Source!AO268</f>
        <v>52.17</v>
      </c>
      <c r="G411" s="29" t="str">
        <f>Source!DG268</f>
        <v>)*1,15</v>
      </c>
      <c r="H411" s="27">
        <f>Source!AV268</f>
        <v>1</v>
      </c>
      <c r="I411" s="31">
        <f>ROUND((ROUND((Source!AF268*Source!AV268*Source!I268),2)),2)</f>
        <v>24</v>
      </c>
      <c r="J411" s="27">
        <f>IF(Source!BA268&lt;&gt; 0, Source!BA268, 1)</f>
        <v>25.44</v>
      </c>
      <c r="K411" s="31">
        <f>Source!S268</f>
        <v>610.55999999999995</v>
      </c>
      <c r="W411">
        <f>I411</f>
        <v>24</v>
      </c>
    </row>
    <row r="412" spans="1:28" ht="14.4" x14ac:dyDescent="0.3">
      <c r="A412" s="25"/>
      <c r="B412" s="26"/>
      <c r="C412" s="26" t="s">
        <v>67</v>
      </c>
      <c r="D412" s="28"/>
      <c r="E412" s="27"/>
      <c r="F412" s="30">
        <f>Source!AM268</f>
        <v>545.79999999999995</v>
      </c>
      <c r="G412" s="29" t="str">
        <f>Source!DE268</f>
        <v>)*1,25</v>
      </c>
      <c r="H412" s="27">
        <f>Source!AV268</f>
        <v>1</v>
      </c>
      <c r="I412" s="31">
        <f>(ROUND((ROUND((((Source!ET268*1.25))*Source!AV268*Source!I268),2)),2)+ROUND((ROUND(((Source!AE268-((Source!EU268*1.25)))*Source!AV268*Source!I268),2)),2))</f>
        <v>272.89999999999998</v>
      </c>
      <c r="J412" s="27">
        <f>IF(Source!BB268&lt;&gt; 0, Source!BB268, 1)</f>
        <v>9.6</v>
      </c>
      <c r="K412" s="31">
        <f>Source!Q268</f>
        <v>2619.84</v>
      </c>
    </row>
    <row r="413" spans="1:28" ht="14.4" x14ac:dyDescent="0.3">
      <c r="A413" s="25"/>
      <c r="B413" s="26"/>
      <c r="C413" s="26" t="s">
        <v>68</v>
      </c>
      <c r="D413" s="28"/>
      <c r="E413" s="27"/>
      <c r="F413" s="30">
        <f>Source!AN268</f>
        <v>58.12</v>
      </c>
      <c r="G413" s="29" t="str">
        <f>Source!DF268</f>
        <v>)*1,25</v>
      </c>
      <c r="H413" s="27">
        <f>Source!AV268</f>
        <v>1</v>
      </c>
      <c r="I413" s="32">
        <f>ROUND((ROUND((Source!AE268*Source!AV268*Source!I268),2)),2)</f>
        <v>29.06</v>
      </c>
      <c r="J413" s="27">
        <f>IF(Source!BS268&lt;&gt; 0, Source!BS268, 1)</f>
        <v>25.44</v>
      </c>
      <c r="K413" s="32">
        <f>Source!R268</f>
        <v>739.29</v>
      </c>
      <c r="W413">
        <f>I413</f>
        <v>29.06</v>
      </c>
    </row>
    <row r="414" spans="1:28" ht="14.4" x14ac:dyDescent="0.3">
      <c r="A414" s="25"/>
      <c r="B414" s="26"/>
      <c r="C414" s="26" t="s">
        <v>76</v>
      </c>
      <c r="D414" s="28"/>
      <c r="E414" s="27"/>
      <c r="F414" s="30">
        <f>Source!AL268</f>
        <v>57.83</v>
      </c>
      <c r="G414" s="29" t="str">
        <f>Source!DD268</f>
        <v/>
      </c>
      <c r="H414" s="27">
        <f>Source!AW268</f>
        <v>1</v>
      </c>
      <c r="I414" s="31">
        <f>ROUND((ROUND((Source!AC268*Source!AW268*Source!I268),2)),2)</f>
        <v>23.13</v>
      </c>
      <c r="J414" s="27">
        <f>IF(Source!BC268&lt;&gt; 0, Source!BC268, 1)</f>
        <v>11.07</v>
      </c>
      <c r="K414" s="31">
        <f>Source!P268</f>
        <v>256.05</v>
      </c>
    </row>
    <row r="415" spans="1:28" ht="27.6" x14ac:dyDescent="0.3">
      <c r="A415" s="25" t="str">
        <f>Source!E269</f>
        <v>41,1</v>
      </c>
      <c r="B415" s="26" t="str">
        <f>Source!F269</f>
        <v>1.3-3-8</v>
      </c>
      <c r="C415" s="26" t="s">
        <v>523</v>
      </c>
      <c r="D415" s="28" t="str">
        <f>Source!H269</f>
        <v>т</v>
      </c>
      <c r="E415" s="27">
        <f>Source!I269</f>
        <v>3.8639999999999994</v>
      </c>
      <c r="F415" s="30">
        <f>Source!AK269</f>
        <v>307.88</v>
      </c>
      <c r="G415" s="43" t="s">
        <v>143</v>
      </c>
      <c r="H415" s="27">
        <f>Source!AW269</f>
        <v>1</v>
      </c>
      <c r="I415" s="31">
        <f>ROUND((ROUND((Source!AC269*Source!AW269*Source!I269),2)),2)+(ROUND((ROUND(((Source!ET269)*Source!AV269*Source!I269),2)),2)+ROUND((ROUND(((Source!AE269-(Source!EU269))*Source!AV269*Source!I269),2)),2))+ROUND((ROUND((Source!AF269*Source!AV269*Source!I269),2)),2)</f>
        <v>1189.6500000000001</v>
      </c>
      <c r="J415" s="27">
        <f>IF(Source!BC269&lt;&gt; 0, Source!BC269, 1)</f>
        <v>9.11</v>
      </c>
      <c r="K415" s="31">
        <f>Source!O269</f>
        <v>10837.71</v>
      </c>
      <c r="Q415">
        <f>ROUND((Source!DN269/100)*ROUND((ROUND((Source!AF269*Source!AV269*Source!I269),2)),2), 2)</f>
        <v>0</v>
      </c>
      <c r="R415">
        <f>Source!X269</f>
        <v>0</v>
      </c>
      <c r="S415">
        <f>ROUND((Source!DO269/100)*ROUND((ROUND((Source!AF269*Source!AV269*Source!I269),2)),2), 2)</f>
        <v>0</v>
      </c>
      <c r="T415">
        <f>Source!Y269</f>
        <v>0</v>
      </c>
      <c r="U415">
        <f>ROUND((175/100)*ROUND((ROUND((Source!AE269*Source!AV269*Source!I269),2)),2), 2)</f>
        <v>0</v>
      </c>
      <c r="V415">
        <f>ROUND((157/100)*ROUND(ROUND((ROUND((Source!AE269*Source!AV269*Source!I269),2)*Source!BS269),2), 2), 2)</f>
        <v>0</v>
      </c>
      <c r="X415">
        <f>IF(Source!BI269&lt;=1,I415, 0)</f>
        <v>1189.6500000000001</v>
      </c>
      <c r="Y415">
        <f>IF(Source!BI269=2,I415, 0)</f>
        <v>0</v>
      </c>
      <c r="Z415">
        <f>IF(Source!BI269=3,I415, 0)</f>
        <v>0</v>
      </c>
      <c r="AA415">
        <f>IF(Source!BI269=4,I415, 0)</f>
        <v>0</v>
      </c>
    </row>
    <row r="416" spans="1:28" ht="14.4" x14ac:dyDescent="0.3">
      <c r="A416" s="25"/>
      <c r="B416" s="26"/>
      <c r="C416" s="26" t="s">
        <v>69</v>
      </c>
      <c r="D416" s="28" t="s">
        <v>70</v>
      </c>
      <c r="E416" s="27">
        <f>Source!DN268</f>
        <v>140</v>
      </c>
      <c r="F416" s="30"/>
      <c r="G416" s="29"/>
      <c r="H416" s="27"/>
      <c r="I416" s="31">
        <f>SUM(Q410:Q415)</f>
        <v>33.6</v>
      </c>
      <c r="J416" s="27">
        <f>Source!BZ268</f>
        <v>112</v>
      </c>
      <c r="K416" s="31">
        <f>SUM(R410:R415)</f>
        <v>683.83</v>
      </c>
    </row>
    <row r="417" spans="1:28" ht="14.4" x14ac:dyDescent="0.3">
      <c r="A417" s="25"/>
      <c r="B417" s="26"/>
      <c r="C417" s="26" t="s">
        <v>71</v>
      </c>
      <c r="D417" s="28" t="s">
        <v>70</v>
      </c>
      <c r="E417" s="27">
        <f>Source!DO268</f>
        <v>79</v>
      </c>
      <c r="F417" s="30"/>
      <c r="G417" s="29"/>
      <c r="H417" s="27"/>
      <c r="I417" s="31">
        <f>SUM(S410:S416)</f>
        <v>18.96</v>
      </c>
      <c r="J417" s="27">
        <f>Source!CA268</f>
        <v>41</v>
      </c>
      <c r="K417" s="31">
        <f>SUM(T410:T416)</f>
        <v>250.33</v>
      </c>
    </row>
    <row r="418" spans="1:28" ht="14.4" x14ac:dyDescent="0.3">
      <c r="A418" s="25"/>
      <c r="B418" s="26"/>
      <c r="C418" s="26" t="s">
        <v>72</v>
      </c>
      <c r="D418" s="28" t="s">
        <v>70</v>
      </c>
      <c r="E418" s="27">
        <f>175</f>
        <v>175</v>
      </c>
      <c r="F418" s="30"/>
      <c r="G418" s="29"/>
      <c r="H418" s="27"/>
      <c r="I418" s="31">
        <f>SUM(U410:U417)</f>
        <v>50.86</v>
      </c>
      <c r="J418" s="27">
        <f>157</f>
        <v>157</v>
      </c>
      <c r="K418" s="31">
        <f>SUM(V410:V417)</f>
        <v>1160.69</v>
      </c>
    </row>
    <row r="419" spans="1:28" ht="14.4" x14ac:dyDescent="0.3">
      <c r="A419" s="34"/>
      <c r="B419" s="35"/>
      <c r="C419" s="35" t="s">
        <v>73</v>
      </c>
      <c r="D419" s="36" t="s">
        <v>74</v>
      </c>
      <c r="E419" s="37">
        <f>Source!AQ268</f>
        <v>4.29</v>
      </c>
      <c r="F419" s="38"/>
      <c r="G419" s="39" t="str">
        <f>Source!DI268</f>
        <v>)*1,15</v>
      </c>
      <c r="H419" s="37">
        <f>Source!AV268</f>
        <v>1</v>
      </c>
      <c r="I419" s="40">
        <f>Source!U268</f>
        <v>1.9733999999999998</v>
      </c>
      <c r="J419" s="37"/>
      <c r="K419" s="40"/>
      <c r="AB419" s="33">
        <f>I419</f>
        <v>1.9733999999999998</v>
      </c>
    </row>
    <row r="420" spans="1:28" ht="13.8" x14ac:dyDescent="0.25">
      <c r="A420" s="41"/>
      <c r="B420" s="41"/>
      <c r="C420" s="42" t="s">
        <v>75</v>
      </c>
      <c r="D420" s="41"/>
      <c r="E420" s="41"/>
      <c r="F420" s="41"/>
      <c r="G420" s="41"/>
      <c r="H420" s="55">
        <f>I411+I412+I414+I416+I417+I418+SUM(I415:I415)</f>
        <v>1613.1000000000001</v>
      </c>
      <c r="I420" s="55"/>
      <c r="J420" s="55">
        <f>K411+K412+K414+K416+K417+K418+SUM(K415:K415)</f>
        <v>16419.010000000002</v>
      </c>
      <c r="K420" s="55"/>
      <c r="O420" s="33">
        <f>I411+I412+I414+I416+I417+I418+SUM(I415:I415)</f>
        <v>1613.1000000000001</v>
      </c>
      <c r="P420" s="33">
        <f>K411+K412+K414+K416+K417+K418+SUM(K415:K415)</f>
        <v>16419.010000000002</v>
      </c>
      <c r="X420">
        <f>IF(Source!BI268&lt;=1,I411+I412+I414+I416+I417+I418-0, 0)</f>
        <v>423.45</v>
      </c>
      <c r="Y420">
        <f>IF(Source!BI268=2,I411+I412+I414+I416+I417+I418-0, 0)</f>
        <v>0</v>
      </c>
      <c r="Z420">
        <f>IF(Source!BI268=3,I411+I412+I414+I416+I417+I418-0, 0)</f>
        <v>0</v>
      </c>
      <c r="AA420">
        <f>IF(Source!BI268=4,I411+I412+I414+I416+I417+I418,0)</f>
        <v>0</v>
      </c>
    </row>
    <row r="422" spans="1:28" ht="28.8" x14ac:dyDescent="0.3">
      <c r="A422" s="25" t="str">
        <f>Source!E270</f>
        <v>42</v>
      </c>
      <c r="B422" s="26" t="str">
        <f>Source!F270</f>
        <v>3.27-43-1</v>
      </c>
      <c r="C422" s="26" t="s">
        <v>516</v>
      </c>
      <c r="D422" s="28" t="str">
        <f>Source!H270</f>
        <v>100 м2 покрытия</v>
      </c>
      <c r="E422" s="27">
        <f>Source!I270</f>
        <v>0.4</v>
      </c>
      <c r="F422" s="30"/>
      <c r="G422" s="29"/>
      <c r="H422" s="27"/>
      <c r="I422" s="31"/>
      <c r="J422" s="27"/>
      <c r="K422" s="31"/>
      <c r="Q422">
        <f>ROUND((Source!DN270/100)*ROUND((ROUND((Source!AF270*Source!AV270*Source!I270),2)),2), 2)</f>
        <v>4.47</v>
      </c>
      <c r="R422">
        <f>Source!X270</f>
        <v>90.89</v>
      </c>
      <c r="S422">
        <f>ROUND((Source!DO270/100)*ROUND((ROUND((Source!AF270*Source!AV270*Source!I270),2)),2), 2)</f>
        <v>2.52</v>
      </c>
      <c r="T422">
        <f>Source!Y270</f>
        <v>33.270000000000003</v>
      </c>
      <c r="U422">
        <f>ROUND((175/100)*ROUND((ROUND((Source!AE270*Source!AV270*Source!I270),2)),2), 2)</f>
        <v>2.2599999999999998</v>
      </c>
      <c r="V422">
        <f>ROUND((157/100)*ROUND(ROUND((ROUND((Source!AE270*Source!AV270*Source!I270),2)*Source!BS270),2), 2), 2)</f>
        <v>51.53</v>
      </c>
    </row>
    <row r="423" spans="1:28" ht="14.4" x14ac:dyDescent="0.3">
      <c r="A423" s="25"/>
      <c r="B423" s="26"/>
      <c r="C423" s="26" t="s">
        <v>66</v>
      </c>
      <c r="D423" s="28"/>
      <c r="E423" s="27"/>
      <c r="F423" s="30">
        <f>Source!AO270</f>
        <v>6.93</v>
      </c>
      <c r="G423" s="29" t="str">
        <f>Source!DG270</f>
        <v>)*1,15</v>
      </c>
      <c r="H423" s="27">
        <f>Source!AV270</f>
        <v>1</v>
      </c>
      <c r="I423" s="31">
        <f>ROUND((ROUND((Source!AF270*Source!AV270*Source!I270),2)),2)</f>
        <v>3.19</v>
      </c>
      <c r="J423" s="27">
        <f>IF(Source!BA270&lt;&gt; 0, Source!BA270, 1)</f>
        <v>25.44</v>
      </c>
      <c r="K423" s="31">
        <f>Source!S270</f>
        <v>81.150000000000006</v>
      </c>
      <c r="W423">
        <f>I423</f>
        <v>3.19</v>
      </c>
    </row>
    <row r="424" spans="1:28" ht="14.4" x14ac:dyDescent="0.3">
      <c r="A424" s="25"/>
      <c r="B424" s="26"/>
      <c r="C424" s="26" t="s">
        <v>67</v>
      </c>
      <c r="D424" s="28"/>
      <c r="E424" s="27"/>
      <c r="F424" s="30">
        <f>Source!AM270</f>
        <v>29.19</v>
      </c>
      <c r="G424" s="29" t="str">
        <f>Source!DE270</f>
        <v>)*1,25</v>
      </c>
      <c r="H424" s="27">
        <f>Source!AV270</f>
        <v>1</v>
      </c>
      <c r="I424" s="31">
        <f>(ROUND((ROUND((((Source!ET270*1.25))*Source!AV270*Source!I270),2)),2)+ROUND((ROUND(((Source!AE270-((Source!EU270*1.25)))*Source!AV270*Source!I270),2)),2))</f>
        <v>14.6</v>
      </c>
      <c r="J424" s="27">
        <f>IF(Source!BB270&lt;&gt; 0, Source!BB270, 1)</f>
        <v>9.34</v>
      </c>
      <c r="K424" s="31">
        <f>Source!Q270</f>
        <v>136.36000000000001</v>
      </c>
    </row>
    <row r="425" spans="1:28" ht="14.4" x14ac:dyDescent="0.3">
      <c r="A425" s="25"/>
      <c r="B425" s="26"/>
      <c r="C425" s="26" t="s">
        <v>68</v>
      </c>
      <c r="D425" s="28"/>
      <c r="E425" s="27"/>
      <c r="F425" s="30">
        <f>Source!AN270</f>
        <v>2.57</v>
      </c>
      <c r="G425" s="29" t="str">
        <f>Source!DF270</f>
        <v>)*1,25</v>
      </c>
      <c r="H425" s="27">
        <f>Source!AV270</f>
        <v>1</v>
      </c>
      <c r="I425" s="32">
        <f>ROUND((ROUND((Source!AE270*Source!AV270*Source!I270),2)),2)</f>
        <v>1.29</v>
      </c>
      <c r="J425" s="27">
        <f>IF(Source!BS270&lt;&gt; 0, Source!BS270, 1)</f>
        <v>25.44</v>
      </c>
      <c r="K425" s="32">
        <f>Source!R270</f>
        <v>32.82</v>
      </c>
      <c r="W425">
        <f>I425</f>
        <v>1.29</v>
      </c>
    </row>
    <row r="426" spans="1:28" ht="27.6" x14ac:dyDescent="0.3">
      <c r="A426" s="25" t="str">
        <f>Source!E271</f>
        <v>42,1</v>
      </c>
      <c r="B426" s="26" t="str">
        <f>Source!F271</f>
        <v>1.3-3-8</v>
      </c>
      <c r="C426" s="26" t="s">
        <v>523</v>
      </c>
      <c r="D426" s="28" t="str">
        <f>Source!H271</f>
        <v>т</v>
      </c>
      <c r="E426" s="27">
        <f>Source!I271</f>
        <v>0.96799999999999997</v>
      </c>
      <c r="F426" s="30">
        <f>Source!AK271</f>
        <v>307.88</v>
      </c>
      <c r="G426" s="43" t="s">
        <v>143</v>
      </c>
      <c r="H426" s="27">
        <f>Source!AW271</f>
        <v>1</v>
      </c>
      <c r="I426" s="31">
        <f>ROUND((ROUND((Source!AC271*Source!AW271*Source!I271),2)),2)+(ROUND((ROUND(((Source!ET271)*Source!AV271*Source!I271),2)),2)+ROUND((ROUND(((Source!AE271-(Source!EU271))*Source!AV271*Source!I271),2)),2))+ROUND((ROUND((Source!AF271*Source!AV271*Source!I271),2)),2)</f>
        <v>298.02999999999997</v>
      </c>
      <c r="J426" s="27">
        <f>IF(Source!BC271&lt;&gt; 0, Source!BC271, 1)</f>
        <v>9.11</v>
      </c>
      <c r="K426" s="31">
        <f>Source!O271</f>
        <v>2715.05</v>
      </c>
      <c r="Q426">
        <f>ROUND((Source!DN271/100)*ROUND((ROUND((Source!AF271*Source!AV271*Source!I271),2)),2), 2)</f>
        <v>0</v>
      </c>
      <c r="R426">
        <f>Source!X271</f>
        <v>0</v>
      </c>
      <c r="S426">
        <f>ROUND((Source!DO271/100)*ROUND((ROUND((Source!AF271*Source!AV271*Source!I271),2)),2), 2)</f>
        <v>0</v>
      </c>
      <c r="T426">
        <f>Source!Y271</f>
        <v>0</v>
      </c>
      <c r="U426">
        <f>ROUND((175/100)*ROUND((ROUND((Source!AE271*Source!AV271*Source!I271),2)),2), 2)</f>
        <v>0</v>
      </c>
      <c r="V426">
        <f>ROUND((157/100)*ROUND(ROUND((ROUND((Source!AE271*Source!AV271*Source!I271),2)*Source!BS271),2), 2), 2)</f>
        <v>0</v>
      </c>
      <c r="X426">
        <f>IF(Source!BI271&lt;=1,I426, 0)</f>
        <v>298.02999999999997</v>
      </c>
      <c r="Y426">
        <f>IF(Source!BI271=2,I426, 0)</f>
        <v>0</v>
      </c>
      <c r="Z426">
        <f>IF(Source!BI271=3,I426, 0)</f>
        <v>0</v>
      </c>
      <c r="AA426">
        <f>IF(Source!BI271=4,I426, 0)</f>
        <v>0</v>
      </c>
    </row>
    <row r="427" spans="1:28" ht="14.4" x14ac:dyDescent="0.3">
      <c r="A427" s="25"/>
      <c r="B427" s="26"/>
      <c r="C427" s="26" t="s">
        <v>69</v>
      </c>
      <c r="D427" s="28" t="s">
        <v>70</v>
      </c>
      <c r="E427" s="27">
        <f>Source!DN270</f>
        <v>140</v>
      </c>
      <c r="F427" s="30"/>
      <c r="G427" s="29"/>
      <c r="H427" s="27"/>
      <c r="I427" s="31">
        <f>SUM(Q422:Q426)</f>
        <v>4.47</v>
      </c>
      <c r="J427" s="27">
        <f>Source!BZ270</f>
        <v>112</v>
      </c>
      <c r="K427" s="31">
        <f>SUM(R422:R426)</f>
        <v>90.89</v>
      </c>
    </row>
    <row r="428" spans="1:28" ht="14.4" x14ac:dyDescent="0.3">
      <c r="A428" s="25"/>
      <c r="B428" s="26"/>
      <c r="C428" s="26" t="s">
        <v>71</v>
      </c>
      <c r="D428" s="28" t="s">
        <v>70</v>
      </c>
      <c r="E428" s="27">
        <f>Source!DO270</f>
        <v>79</v>
      </c>
      <c r="F428" s="30"/>
      <c r="G428" s="29"/>
      <c r="H428" s="27"/>
      <c r="I428" s="31">
        <f>SUM(S422:S427)</f>
        <v>2.52</v>
      </c>
      <c r="J428" s="27">
        <f>Source!CA270</f>
        <v>41</v>
      </c>
      <c r="K428" s="31">
        <f>SUM(T422:T427)</f>
        <v>33.270000000000003</v>
      </c>
    </row>
    <row r="429" spans="1:28" ht="14.4" x14ac:dyDescent="0.3">
      <c r="A429" s="25"/>
      <c r="B429" s="26"/>
      <c r="C429" s="26" t="s">
        <v>72</v>
      </c>
      <c r="D429" s="28" t="s">
        <v>70</v>
      </c>
      <c r="E429" s="27">
        <f>175</f>
        <v>175</v>
      </c>
      <c r="F429" s="30"/>
      <c r="G429" s="29"/>
      <c r="H429" s="27"/>
      <c r="I429" s="31">
        <f>SUM(U422:U428)</f>
        <v>2.2599999999999998</v>
      </c>
      <c r="J429" s="27">
        <f>157</f>
        <v>157</v>
      </c>
      <c r="K429" s="31">
        <f>SUM(V422:V428)</f>
        <v>51.53</v>
      </c>
    </row>
    <row r="430" spans="1:28" ht="14.4" x14ac:dyDescent="0.3">
      <c r="A430" s="34"/>
      <c r="B430" s="35"/>
      <c r="C430" s="35" t="s">
        <v>73</v>
      </c>
      <c r="D430" s="36" t="s">
        <v>74</v>
      </c>
      <c r="E430" s="37">
        <f>Source!AQ270</f>
        <v>0.53</v>
      </c>
      <c r="F430" s="38"/>
      <c r="G430" s="39" t="str">
        <f>Source!DI270</f>
        <v>)*1,15</v>
      </c>
      <c r="H430" s="37">
        <f>Source!AV270</f>
        <v>1</v>
      </c>
      <c r="I430" s="40">
        <f>Source!U270</f>
        <v>0.24379999999999999</v>
      </c>
      <c r="J430" s="37"/>
      <c r="K430" s="40"/>
      <c r="AB430" s="33">
        <f>I430</f>
        <v>0.24379999999999999</v>
      </c>
    </row>
    <row r="431" spans="1:28" ht="13.8" x14ac:dyDescent="0.25">
      <c r="A431" s="41"/>
      <c r="B431" s="41"/>
      <c r="C431" s="42" t="s">
        <v>75</v>
      </c>
      <c r="D431" s="41"/>
      <c r="E431" s="41"/>
      <c r="F431" s="41"/>
      <c r="G431" s="41"/>
      <c r="H431" s="55">
        <f>I423+I424+I427+I428+I429+SUM(I426:I426)</f>
        <v>325.07</v>
      </c>
      <c r="I431" s="55"/>
      <c r="J431" s="55">
        <f>K423+K424+K427+K428+K429+SUM(K426:K426)</f>
        <v>3108.25</v>
      </c>
      <c r="K431" s="55"/>
      <c r="O431" s="33">
        <f>I423+I424+I427+I428+I429+SUM(I426:I426)</f>
        <v>325.07</v>
      </c>
      <c r="P431" s="33">
        <f>K423+K424+K427+K428+K429+SUM(K426:K426)</f>
        <v>3108.25</v>
      </c>
      <c r="X431">
        <f>IF(Source!BI270&lt;=1,I423+I424+I427+I428+I429-0, 0)</f>
        <v>27.04</v>
      </c>
      <c r="Y431">
        <f>IF(Source!BI270=2,I423+I424+I427+I428+I429-0, 0)</f>
        <v>0</v>
      </c>
      <c r="Z431">
        <f>IF(Source!BI270=3,I423+I424+I427+I428+I429-0, 0)</f>
        <v>0</v>
      </c>
      <c r="AA431">
        <f>IF(Source!BI270=4,I423+I424+I427+I428+I429,0)</f>
        <v>0</v>
      </c>
    </row>
    <row r="434" spans="1:23" ht="13.8" x14ac:dyDescent="0.25">
      <c r="A434" s="54" t="str">
        <f>CONCATENATE("Итого по подразделу: ",IF(Source!G273&lt;&gt;"Новый подраздел", Source!G273, ""))</f>
        <v>Итого по подразделу: Восстановление покрытия</v>
      </c>
      <c r="B434" s="54"/>
      <c r="C434" s="54"/>
      <c r="D434" s="54"/>
      <c r="E434" s="54"/>
      <c r="F434" s="54"/>
      <c r="G434" s="54"/>
      <c r="H434" s="52">
        <f>SUM(O342:O433)</f>
        <v>15123.510000000002</v>
      </c>
      <c r="I434" s="53"/>
      <c r="J434" s="52">
        <f>SUM(P342:P433)</f>
        <v>124962.75</v>
      </c>
      <c r="K434" s="53"/>
    </row>
    <row r="435" spans="1:23" hidden="1" x14ac:dyDescent="0.25">
      <c r="A435" t="s">
        <v>77</v>
      </c>
      <c r="I435">
        <f>SUM(AC342:AC434)</f>
        <v>0</v>
      </c>
      <c r="J435">
        <f>SUM(AD342:AD434)</f>
        <v>0</v>
      </c>
    </row>
    <row r="436" spans="1:23" hidden="1" x14ac:dyDescent="0.25">
      <c r="A436" t="s">
        <v>78</v>
      </c>
      <c r="I436">
        <f>SUM(AE342:AE435)</f>
        <v>0</v>
      </c>
      <c r="J436">
        <f>SUM(AF342:AF435)</f>
        <v>0</v>
      </c>
    </row>
    <row r="438" spans="1:23" ht="13.8" x14ac:dyDescent="0.25">
      <c r="A438" s="54" t="str">
        <f>CONCATENATE("Итого по разделу: ",IF(Source!G302&lt;&gt;"Новый раздел", Source!G302, ""))</f>
        <v>Итого по разделу: Подпорная стенка №1 (на въезде)</v>
      </c>
      <c r="B438" s="54"/>
      <c r="C438" s="54"/>
      <c r="D438" s="54"/>
      <c r="E438" s="54"/>
      <c r="F438" s="54"/>
      <c r="G438" s="54"/>
      <c r="H438" s="52">
        <f>SUM(O21:O437)</f>
        <v>308845.82999999996</v>
      </c>
      <c r="I438" s="53"/>
      <c r="J438" s="52">
        <f>SUM(P21:P437)</f>
        <v>2464928.5499999998</v>
      </c>
      <c r="K438" s="53"/>
    </row>
    <row r="439" spans="1:23" hidden="1" x14ac:dyDescent="0.25">
      <c r="A439" t="s">
        <v>77</v>
      </c>
      <c r="I439">
        <f>SUM(AC21:AC438)</f>
        <v>0</v>
      </c>
      <c r="J439">
        <f>SUM(AD21:AD438)</f>
        <v>0</v>
      </c>
    </row>
    <row r="440" spans="1:23" hidden="1" x14ac:dyDescent="0.25">
      <c r="A440" t="s">
        <v>78</v>
      </c>
      <c r="I440">
        <f>SUM(AE21:AE439)</f>
        <v>0</v>
      </c>
      <c r="J440">
        <f>SUM(AF21:AF439)</f>
        <v>0</v>
      </c>
    </row>
    <row r="442" spans="1:23" ht="16.8" x14ac:dyDescent="0.3">
      <c r="A442" s="56" t="str">
        <f>CONCATENATE("Раздел: ",IF(Source!G331&lt;&gt;"Новый раздел", Source!G331, ""))</f>
        <v>Раздел: Подпорная стенка №2</v>
      </c>
      <c r="B442" s="56"/>
      <c r="C442" s="56"/>
      <c r="D442" s="56"/>
      <c r="E442" s="56"/>
      <c r="F442" s="56"/>
      <c r="G442" s="56"/>
      <c r="H442" s="56"/>
      <c r="I442" s="56"/>
      <c r="J442" s="56"/>
      <c r="K442" s="56"/>
    </row>
    <row r="444" spans="1:23" ht="16.8" x14ac:dyDescent="0.3">
      <c r="A444" s="56" t="str">
        <f>CONCATENATE("Подраздел: ",IF(Source!G335&lt;&gt;"Новый подраздел", Source!G335, ""))</f>
        <v>Подраздел: Подготовительные работы</v>
      </c>
      <c r="B444" s="56"/>
      <c r="C444" s="56"/>
      <c r="D444" s="56"/>
      <c r="E444" s="56"/>
      <c r="F444" s="56"/>
      <c r="G444" s="56"/>
      <c r="H444" s="56"/>
      <c r="I444" s="56"/>
      <c r="J444" s="56"/>
      <c r="K444" s="56"/>
    </row>
    <row r="445" spans="1:23" ht="14.4" x14ac:dyDescent="0.3">
      <c r="A445" s="25" t="str">
        <f>Source!E339</f>
        <v>43</v>
      </c>
      <c r="B445" s="26" t="str">
        <f>Source!F339</f>
        <v>6.68-41-1</v>
      </c>
      <c r="C445" s="26" t="s">
        <v>158</v>
      </c>
      <c r="D445" s="28" t="str">
        <f>Source!H339</f>
        <v>1 М</v>
      </c>
      <c r="E445" s="27">
        <f>Source!I339</f>
        <v>50</v>
      </c>
      <c r="F445" s="30"/>
      <c r="G445" s="29"/>
      <c r="H445" s="27"/>
      <c r="I445" s="31"/>
      <c r="J445" s="27"/>
      <c r="K445" s="31"/>
      <c r="Q445">
        <f>ROUND((Source!DN339/100)*ROUND((ROUND((Source!AF339*Source!AV339*Source!I339),2)),2), 2)</f>
        <v>28.7</v>
      </c>
      <c r="R445">
        <f>Source!X339</f>
        <v>584.1</v>
      </c>
      <c r="S445">
        <f>ROUND((Source!DO339/100)*ROUND((ROUND((Source!AF339*Source!AV339*Source!I339),2)),2), 2)</f>
        <v>16.2</v>
      </c>
      <c r="T445">
        <f>Source!Y339</f>
        <v>213.82</v>
      </c>
      <c r="U445">
        <f>ROUND((175/100)*ROUND((ROUND((Source!AE339*Source!AV339*Source!I339),2)),2), 2)</f>
        <v>13.13</v>
      </c>
      <c r="V445">
        <f>ROUND((157/100)*ROUND(ROUND((ROUND((Source!AE339*Source!AV339*Source!I339),2)*Source!BS339),2), 2), 2)</f>
        <v>299.56</v>
      </c>
    </row>
    <row r="446" spans="1:23" ht="14.4" x14ac:dyDescent="0.3">
      <c r="A446" s="25"/>
      <c r="B446" s="26"/>
      <c r="C446" s="26" t="s">
        <v>66</v>
      </c>
      <c r="D446" s="28"/>
      <c r="E446" s="27"/>
      <c r="F446" s="30">
        <f>Source!AO339</f>
        <v>0.41</v>
      </c>
      <c r="G446" s="29" t="str">
        <f>Source!DG339</f>
        <v/>
      </c>
      <c r="H446" s="27">
        <f>Source!AV339</f>
        <v>1</v>
      </c>
      <c r="I446" s="31">
        <f>ROUND((ROUND((Source!AF339*Source!AV339*Source!I339),2)),2)</f>
        <v>20.5</v>
      </c>
      <c r="J446" s="27">
        <f>IF(Source!BA339&lt;&gt; 0, Source!BA339, 1)</f>
        <v>25.44</v>
      </c>
      <c r="K446" s="31">
        <f>Source!S339</f>
        <v>521.52</v>
      </c>
      <c r="W446">
        <f>I446</f>
        <v>20.5</v>
      </c>
    </row>
    <row r="447" spans="1:23" ht="14.4" x14ac:dyDescent="0.3">
      <c r="A447" s="25"/>
      <c r="B447" s="26"/>
      <c r="C447" s="26" t="s">
        <v>67</v>
      </c>
      <c r="D447" s="28"/>
      <c r="E447" s="27"/>
      <c r="F447" s="30">
        <f>Source!AM339</f>
        <v>1.1399999999999999</v>
      </c>
      <c r="G447" s="29" t="str">
        <f>Source!DE339</f>
        <v/>
      </c>
      <c r="H447" s="27">
        <f>Source!AV339</f>
        <v>1</v>
      </c>
      <c r="I447" s="31">
        <f>(ROUND((ROUND(((Source!ET339)*Source!AV339*Source!I339),2)),2)+ROUND((ROUND(((Source!AE339-(Source!EU339))*Source!AV339*Source!I339),2)),2))</f>
        <v>57</v>
      </c>
      <c r="J447" s="27">
        <f>IF(Source!BB339&lt;&gt; 0, Source!BB339, 1)</f>
        <v>9.06</v>
      </c>
      <c r="K447" s="31">
        <f>Source!Q339</f>
        <v>516.41999999999996</v>
      </c>
    </row>
    <row r="448" spans="1:23" ht="14.4" x14ac:dyDescent="0.3">
      <c r="A448" s="25"/>
      <c r="B448" s="26"/>
      <c r="C448" s="26" t="s">
        <v>68</v>
      </c>
      <c r="D448" s="28"/>
      <c r="E448" s="27"/>
      <c r="F448" s="30">
        <f>Source!AN339</f>
        <v>0.15</v>
      </c>
      <c r="G448" s="29" t="str">
        <f>Source!DF339</f>
        <v/>
      </c>
      <c r="H448" s="27">
        <f>Source!AV339</f>
        <v>1</v>
      </c>
      <c r="I448" s="32">
        <f>ROUND((ROUND((Source!AE339*Source!AV339*Source!I339),2)),2)</f>
        <v>7.5</v>
      </c>
      <c r="J448" s="27">
        <f>IF(Source!BS339&lt;&gt; 0, Source!BS339, 1)</f>
        <v>25.44</v>
      </c>
      <c r="K448" s="32">
        <f>Source!R339</f>
        <v>190.8</v>
      </c>
      <c r="W448">
        <f>I448</f>
        <v>7.5</v>
      </c>
    </row>
    <row r="449" spans="1:28" ht="14.4" x14ac:dyDescent="0.3">
      <c r="A449" s="25"/>
      <c r="B449" s="26"/>
      <c r="C449" s="26" t="s">
        <v>69</v>
      </c>
      <c r="D449" s="28" t="s">
        <v>70</v>
      </c>
      <c r="E449" s="27">
        <f>Source!DN339</f>
        <v>140</v>
      </c>
      <c r="F449" s="30"/>
      <c r="G449" s="29"/>
      <c r="H449" s="27"/>
      <c r="I449" s="31">
        <f>SUM(Q445:Q448)</f>
        <v>28.7</v>
      </c>
      <c r="J449" s="27">
        <f>Source!BZ339</f>
        <v>112</v>
      </c>
      <c r="K449" s="31">
        <f>SUM(R445:R448)</f>
        <v>584.1</v>
      </c>
    </row>
    <row r="450" spans="1:28" ht="14.4" x14ac:dyDescent="0.3">
      <c r="A450" s="25"/>
      <c r="B450" s="26"/>
      <c r="C450" s="26" t="s">
        <v>71</v>
      </c>
      <c r="D450" s="28" t="s">
        <v>70</v>
      </c>
      <c r="E450" s="27">
        <f>Source!DO339</f>
        <v>79</v>
      </c>
      <c r="F450" s="30"/>
      <c r="G450" s="29"/>
      <c r="H450" s="27"/>
      <c r="I450" s="31">
        <f>SUM(S445:S449)</f>
        <v>16.2</v>
      </c>
      <c r="J450" s="27">
        <f>Source!CA339</f>
        <v>41</v>
      </c>
      <c r="K450" s="31">
        <f>SUM(T445:T449)</f>
        <v>213.82</v>
      </c>
    </row>
    <row r="451" spans="1:28" ht="14.4" x14ac:dyDescent="0.3">
      <c r="A451" s="25"/>
      <c r="B451" s="26"/>
      <c r="C451" s="26" t="s">
        <v>72</v>
      </c>
      <c r="D451" s="28" t="s">
        <v>70</v>
      </c>
      <c r="E451" s="27">
        <f>175</f>
        <v>175</v>
      </c>
      <c r="F451" s="30"/>
      <c r="G451" s="29"/>
      <c r="H451" s="27"/>
      <c r="I451" s="31">
        <f>SUM(U445:U450)</f>
        <v>13.13</v>
      </c>
      <c r="J451" s="27">
        <f>157</f>
        <v>157</v>
      </c>
      <c r="K451" s="31">
        <f>SUM(V445:V450)</f>
        <v>299.56</v>
      </c>
    </row>
    <row r="452" spans="1:28" ht="14.4" x14ac:dyDescent="0.3">
      <c r="A452" s="34"/>
      <c r="B452" s="35"/>
      <c r="C452" s="35" t="s">
        <v>73</v>
      </c>
      <c r="D452" s="36" t="s">
        <v>74</v>
      </c>
      <c r="E452" s="37">
        <f>Source!AQ339</f>
        <v>0.04</v>
      </c>
      <c r="F452" s="38"/>
      <c r="G452" s="39" t="str">
        <f>Source!DI339</f>
        <v/>
      </c>
      <c r="H452" s="37">
        <f>Source!AV339</f>
        <v>1</v>
      </c>
      <c r="I452" s="40">
        <f>Source!U339</f>
        <v>2</v>
      </c>
      <c r="J452" s="37"/>
      <c r="K452" s="40"/>
      <c r="AB452" s="33">
        <f>I452</f>
        <v>2</v>
      </c>
    </row>
    <row r="453" spans="1:28" ht="13.8" x14ac:dyDescent="0.25">
      <c r="A453" s="41"/>
      <c r="B453" s="41"/>
      <c r="C453" s="42" t="s">
        <v>75</v>
      </c>
      <c r="D453" s="41"/>
      <c r="E453" s="41"/>
      <c r="F453" s="41"/>
      <c r="G453" s="41"/>
      <c r="H453" s="55">
        <f>I446+I447+I449+I450+I451</f>
        <v>135.53</v>
      </c>
      <c r="I453" s="55"/>
      <c r="J453" s="55">
        <f>K446+K447+K449+K450+K451</f>
        <v>2135.42</v>
      </c>
      <c r="K453" s="55"/>
      <c r="O453" s="33">
        <f>I446+I447+I449+I450+I451</f>
        <v>135.53</v>
      </c>
      <c r="P453" s="33">
        <f>K446+K447+K449+K450+K451</f>
        <v>2135.42</v>
      </c>
      <c r="X453">
        <f>IF(Source!BI339&lt;=1,I446+I447+I449+I450+I451-0, 0)</f>
        <v>135.53</v>
      </c>
      <c r="Y453">
        <f>IF(Source!BI339=2,I446+I447+I449+I450+I451-0, 0)</f>
        <v>0</v>
      </c>
      <c r="Z453">
        <f>IF(Source!BI339=3,I446+I447+I449+I450+I451-0, 0)</f>
        <v>0</v>
      </c>
      <c r="AA453">
        <f>IF(Source!BI339=4,I446+I447+I449+I450+I451,0)</f>
        <v>0</v>
      </c>
    </row>
    <row r="455" spans="1:28" ht="14.4" x14ac:dyDescent="0.3">
      <c r="A455" s="25" t="str">
        <f>Source!E340</f>
        <v>44</v>
      </c>
      <c r="B455" s="26" t="str">
        <f>Source!F340</f>
        <v>3.27-35-1</v>
      </c>
      <c r="C455" s="26" t="s">
        <v>166</v>
      </c>
      <c r="D455" s="28" t="str">
        <f>Source!H340</f>
        <v>100 м шва</v>
      </c>
      <c r="E455" s="27">
        <f>Source!I340</f>
        <v>0.5</v>
      </c>
      <c r="F455" s="30"/>
      <c r="G455" s="29"/>
      <c r="H455" s="27"/>
      <c r="I455" s="31"/>
      <c r="J455" s="27"/>
      <c r="K455" s="31"/>
      <c r="Q455">
        <f>ROUND((Source!DN340/100)*ROUND((ROUND((Source!AF340*Source!AV340*Source!I340),2)),2), 2)</f>
        <v>61.38</v>
      </c>
      <c r="R455">
        <f>Source!X340</f>
        <v>1249.1199999999999</v>
      </c>
      <c r="S455">
        <f>ROUND((Source!DO340/100)*ROUND((ROUND((Source!AF340*Source!AV340*Source!I340),2)),2), 2)</f>
        <v>34.630000000000003</v>
      </c>
      <c r="T455">
        <f>Source!Y340</f>
        <v>457.27</v>
      </c>
      <c r="U455">
        <f>ROUND((175/100)*ROUND((ROUND((Source!AE340*Source!AV340*Source!I340),2)),2), 2)</f>
        <v>691.72</v>
      </c>
      <c r="V455">
        <f>ROUND((157/100)*ROUND(ROUND((ROUND((Source!AE340*Source!AV340*Source!I340),2)*Source!BS340),2), 2), 2)</f>
        <v>15787.4</v>
      </c>
    </row>
    <row r="456" spans="1:28" ht="14.4" x14ac:dyDescent="0.3">
      <c r="A456" s="25"/>
      <c r="B456" s="26"/>
      <c r="C456" s="26" t="s">
        <v>66</v>
      </c>
      <c r="D456" s="28"/>
      <c r="E456" s="27"/>
      <c r="F456" s="30">
        <f>Source!AO340</f>
        <v>76.239999999999995</v>
      </c>
      <c r="G456" s="29" t="str">
        <f>Source!DG340</f>
        <v>)*1,15</v>
      </c>
      <c r="H456" s="27">
        <f>Source!AV340</f>
        <v>1</v>
      </c>
      <c r="I456" s="31">
        <f>ROUND((ROUND((Source!AF340*Source!AV340*Source!I340),2)),2)</f>
        <v>43.84</v>
      </c>
      <c r="J456" s="27">
        <f>IF(Source!BA340&lt;&gt; 0, Source!BA340, 1)</f>
        <v>25.44</v>
      </c>
      <c r="K456" s="31">
        <f>Source!S340</f>
        <v>1115.29</v>
      </c>
      <c r="W456">
        <f>I456</f>
        <v>43.84</v>
      </c>
    </row>
    <row r="457" spans="1:28" ht="14.4" x14ac:dyDescent="0.3">
      <c r="A457" s="25"/>
      <c r="B457" s="26"/>
      <c r="C457" s="26" t="s">
        <v>67</v>
      </c>
      <c r="D457" s="28"/>
      <c r="E457" s="27"/>
      <c r="F457" s="30">
        <f>Source!AM340</f>
        <v>4680.3</v>
      </c>
      <c r="G457" s="29" t="str">
        <f>Source!DE340</f>
        <v>)*1,25</v>
      </c>
      <c r="H457" s="27">
        <f>Source!AV340</f>
        <v>1</v>
      </c>
      <c r="I457" s="31">
        <f>(ROUND((ROUND((((Source!ET340*1.25))*Source!AV340*Source!I340),2)),2)+ROUND((ROUND(((Source!AE340-((Source!EU340*1.25)))*Source!AV340*Source!I340),2)),2))</f>
        <v>2925.19</v>
      </c>
      <c r="J457" s="27">
        <f>IF(Source!BB340&lt;&gt; 0, Source!BB340, 1)</f>
        <v>5.73</v>
      </c>
      <c r="K457" s="31">
        <f>Source!Q340</f>
        <v>16761.34</v>
      </c>
    </row>
    <row r="458" spans="1:28" ht="14.4" x14ac:dyDescent="0.3">
      <c r="A458" s="25"/>
      <c r="B458" s="26"/>
      <c r="C458" s="26" t="s">
        <v>68</v>
      </c>
      <c r="D458" s="28"/>
      <c r="E458" s="27"/>
      <c r="F458" s="30">
        <f>Source!AN340</f>
        <v>632.42999999999995</v>
      </c>
      <c r="G458" s="29" t="str">
        <f>Source!DF340</f>
        <v>)*1,25</v>
      </c>
      <c r="H458" s="27">
        <f>Source!AV340</f>
        <v>1</v>
      </c>
      <c r="I458" s="32">
        <f>ROUND((ROUND((Source!AE340*Source!AV340*Source!I340),2)),2)</f>
        <v>395.27</v>
      </c>
      <c r="J458" s="27">
        <f>IF(Source!BS340&lt;&gt; 0, Source!BS340, 1)</f>
        <v>25.44</v>
      </c>
      <c r="K458" s="32">
        <f>Source!R340</f>
        <v>10055.67</v>
      </c>
      <c r="W458">
        <f>I458</f>
        <v>395.27</v>
      </c>
    </row>
    <row r="459" spans="1:28" ht="14.4" x14ac:dyDescent="0.3">
      <c r="A459" s="25"/>
      <c r="B459" s="26"/>
      <c r="C459" s="26" t="s">
        <v>76</v>
      </c>
      <c r="D459" s="28"/>
      <c r="E459" s="27"/>
      <c r="F459" s="30">
        <f>Source!AL340</f>
        <v>564.32000000000005</v>
      </c>
      <c r="G459" s="29" t="str">
        <f>Source!DD340</f>
        <v/>
      </c>
      <c r="H459" s="27">
        <f>Source!AW340</f>
        <v>1</v>
      </c>
      <c r="I459" s="31">
        <f>ROUND((ROUND((Source!AC340*Source!AW340*Source!I340),2)),2)</f>
        <v>282.16000000000003</v>
      </c>
      <c r="J459" s="27">
        <f>IF(Source!BC340&lt;&gt; 0, Source!BC340, 1)</f>
        <v>5.7</v>
      </c>
      <c r="K459" s="31">
        <f>Source!P340</f>
        <v>1608.31</v>
      </c>
    </row>
    <row r="460" spans="1:28" ht="14.4" x14ac:dyDescent="0.3">
      <c r="A460" s="25"/>
      <c r="B460" s="26"/>
      <c r="C460" s="26" t="s">
        <v>69</v>
      </c>
      <c r="D460" s="28" t="s">
        <v>70</v>
      </c>
      <c r="E460" s="27">
        <f>Source!DN340</f>
        <v>140</v>
      </c>
      <c r="F460" s="30"/>
      <c r="G460" s="29"/>
      <c r="H460" s="27"/>
      <c r="I460" s="31">
        <f>SUM(Q455:Q459)</f>
        <v>61.38</v>
      </c>
      <c r="J460" s="27">
        <f>Source!BZ340</f>
        <v>112</v>
      </c>
      <c r="K460" s="31">
        <f>SUM(R455:R459)</f>
        <v>1249.1199999999999</v>
      </c>
    </row>
    <row r="461" spans="1:28" ht="14.4" x14ac:dyDescent="0.3">
      <c r="A461" s="25"/>
      <c r="B461" s="26"/>
      <c r="C461" s="26" t="s">
        <v>71</v>
      </c>
      <c r="D461" s="28" t="s">
        <v>70</v>
      </c>
      <c r="E461" s="27">
        <f>Source!DO340</f>
        <v>79</v>
      </c>
      <c r="F461" s="30"/>
      <c r="G461" s="29"/>
      <c r="H461" s="27"/>
      <c r="I461" s="31">
        <f>SUM(S455:S460)</f>
        <v>34.630000000000003</v>
      </c>
      <c r="J461" s="27">
        <f>Source!CA340</f>
        <v>41</v>
      </c>
      <c r="K461" s="31">
        <f>SUM(T455:T460)</f>
        <v>457.27</v>
      </c>
    </row>
    <row r="462" spans="1:28" ht="14.4" x14ac:dyDescent="0.3">
      <c r="A462" s="25"/>
      <c r="B462" s="26"/>
      <c r="C462" s="26" t="s">
        <v>72</v>
      </c>
      <c r="D462" s="28" t="s">
        <v>70</v>
      </c>
      <c r="E462" s="27">
        <f>175</f>
        <v>175</v>
      </c>
      <c r="F462" s="30"/>
      <c r="G462" s="29"/>
      <c r="H462" s="27"/>
      <c r="I462" s="31">
        <f>SUM(U455:U461)</f>
        <v>691.72</v>
      </c>
      <c r="J462" s="27">
        <f>157</f>
        <v>157</v>
      </c>
      <c r="K462" s="31">
        <f>SUM(V455:V461)</f>
        <v>15787.4</v>
      </c>
    </row>
    <row r="463" spans="1:28" ht="14.4" x14ac:dyDescent="0.3">
      <c r="A463" s="34"/>
      <c r="B463" s="35"/>
      <c r="C463" s="35" t="s">
        <v>73</v>
      </c>
      <c r="D463" s="36" t="s">
        <v>74</v>
      </c>
      <c r="E463" s="37">
        <f>Source!AQ340</f>
        <v>7.46</v>
      </c>
      <c r="F463" s="38"/>
      <c r="G463" s="39" t="str">
        <f>Source!DI340</f>
        <v>)*1,15</v>
      </c>
      <c r="H463" s="37">
        <f>Source!AV340</f>
        <v>1</v>
      </c>
      <c r="I463" s="40">
        <f>Source!U340</f>
        <v>4.2894999999999994</v>
      </c>
      <c r="J463" s="37"/>
      <c r="K463" s="40"/>
      <c r="AB463" s="33">
        <f>I463</f>
        <v>4.2894999999999994</v>
      </c>
    </row>
    <row r="464" spans="1:28" ht="13.8" x14ac:dyDescent="0.25">
      <c r="A464" s="41"/>
      <c r="B464" s="41"/>
      <c r="C464" s="42" t="s">
        <v>75</v>
      </c>
      <c r="D464" s="41"/>
      <c r="E464" s="41"/>
      <c r="F464" s="41"/>
      <c r="G464" s="41"/>
      <c r="H464" s="55">
        <f>I456+I457+I459+I460+I461+I462</f>
        <v>4038.92</v>
      </c>
      <c r="I464" s="55"/>
      <c r="J464" s="55">
        <f>K456+K457+K459+K460+K461+K462</f>
        <v>36978.730000000003</v>
      </c>
      <c r="K464" s="55"/>
      <c r="O464" s="33">
        <f>I456+I457+I459+I460+I461+I462</f>
        <v>4038.92</v>
      </c>
      <c r="P464" s="33">
        <f>K456+K457+K459+K460+K461+K462</f>
        <v>36978.730000000003</v>
      </c>
      <c r="X464">
        <f>IF(Source!BI340&lt;=1,I456+I457+I459+I460+I461+I462-0, 0)</f>
        <v>4038.92</v>
      </c>
      <c r="Y464">
        <f>IF(Source!BI340=2,I456+I457+I459+I460+I461+I462-0, 0)</f>
        <v>0</v>
      </c>
      <c r="Z464">
        <f>IF(Source!BI340=3,I456+I457+I459+I460+I461+I462-0, 0)</f>
        <v>0</v>
      </c>
      <c r="AA464">
        <f>IF(Source!BI340=4,I456+I457+I459+I460+I461+I462,0)</f>
        <v>0</v>
      </c>
    </row>
    <row r="466" spans="1:28" ht="43.2" x14ac:dyDescent="0.3">
      <c r="A466" s="25" t="str">
        <f>Source!E341</f>
        <v>45</v>
      </c>
      <c r="B466" s="26" t="str">
        <f>Source!F341</f>
        <v>6.68-51-4</v>
      </c>
      <c r="C466" s="26" t="s">
        <v>531</v>
      </c>
      <c r="D466" s="28" t="str">
        <f>Source!H341</f>
        <v>100 м3 конструкций</v>
      </c>
      <c r="E466" s="27">
        <f>Source!I341</f>
        <v>0.05</v>
      </c>
      <c r="F466" s="30"/>
      <c r="G466" s="29"/>
      <c r="H466" s="27"/>
      <c r="I466" s="31"/>
      <c r="J466" s="27"/>
      <c r="K466" s="31"/>
      <c r="Q466">
        <f>ROUND((Source!DN341/100)*ROUND((ROUND((Source!AF341*Source!AV341*Source!I341),2)),2), 2)</f>
        <v>67.52</v>
      </c>
      <c r="R466">
        <f>Source!X341</f>
        <v>1460.06</v>
      </c>
      <c r="S466">
        <f>ROUND((Source!DO341/100)*ROUND((ROUND((Source!AF341*Source!AV341*Source!I341),2)),2), 2)</f>
        <v>46.42</v>
      </c>
      <c r="T466">
        <f>Source!Y341</f>
        <v>880.33</v>
      </c>
      <c r="U466">
        <f>ROUND((175/100)*ROUND((ROUND((Source!AE341*Source!AV341*Source!I341),2)),2), 2)</f>
        <v>64.33</v>
      </c>
      <c r="V466">
        <f>ROUND((157/100)*ROUND(ROUND((ROUND((Source!AE341*Source!AV341*Source!I341),2)*Source!BS341),2), 2), 2)</f>
        <v>1468.22</v>
      </c>
    </row>
    <row r="467" spans="1:28" ht="14.4" x14ac:dyDescent="0.3">
      <c r="A467" s="25"/>
      <c r="B467" s="26"/>
      <c r="C467" s="26" t="s">
        <v>66</v>
      </c>
      <c r="D467" s="28"/>
      <c r="E467" s="27"/>
      <c r="F467" s="30">
        <f>Source!AO341</f>
        <v>1687.95</v>
      </c>
      <c r="G467" s="29" t="str">
        <f>Source!DG341</f>
        <v/>
      </c>
      <c r="H467" s="27">
        <f>Source!AV341</f>
        <v>1</v>
      </c>
      <c r="I467" s="31">
        <f>ROUND((ROUND((Source!AF341*Source!AV341*Source!I341),2)),2)</f>
        <v>84.4</v>
      </c>
      <c r="J467" s="27">
        <f>IF(Source!BA341&lt;&gt; 0, Source!BA341, 1)</f>
        <v>25.44</v>
      </c>
      <c r="K467" s="31">
        <f>Source!S341</f>
        <v>2147.14</v>
      </c>
      <c r="W467">
        <f>I467</f>
        <v>84.4</v>
      </c>
    </row>
    <row r="468" spans="1:28" ht="14.4" x14ac:dyDescent="0.3">
      <c r="A468" s="25"/>
      <c r="B468" s="26"/>
      <c r="C468" s="26" t="s">
        <v>67</v>
      </c>
      <c r="D468" s="28"/>
      <c r="E468" s="27"/>
      <c r="F468" s="30">
        <f>Source!AM341</f>
        <v>2713.55</v>
      </c>
      <c r="G468" s="29" t="str">
        <f>Source!DE341</f>
        <v/>
      </c>
      <c r="H468" s="27">
        <f>Source!AV341</f>
        <v>1</v>
      </c>
      <c r="I468" s="31">
        <f>(ROUND((ROUND(((Source!ET341)*Source!AV341*Source!I341),2)),2)+ROUND((ROUND(((Source!AE341-(Source!EU341))*Source!AV341*Source!I341),2)),2))</f>
        <v>135.68</v>
      </c>
      <c r="J468" s="27">
        <f>IF(Source!BB341&lt;&gt; 0, Source!BB341, 1)</f>
        <v>11.58</v>
      </c>
      <c r="K468" s="31">
        <f>Source!Q341</f>
        <v>1571.17</v>
      </c>
    </row>
    <row r="469" spans="1:28" ht="14.4" x14ac:dyDescent="0.3">
      <c r="A469" s="25"/>
      <c r="B469" s="26"/>
      <c r="C469" s="26" t="s">
        <v>68</v>
      </c>
      <c r="D469" s="28"/>
      <c r="E469" s="27"/>
      <c r="F469" s="30">
        <f>Source!AN341</f>
        <v>735.23</v>
      </c>
      <c r="G469" s="29" t="str">
        <f>Source!DF341</f>
        <v/>
      </c>
      <c r="H469" s="27">
        <f>Source!AV341</f>
        <v>1</v>
      </c>
      <c r="I469" s="32">
        <f>ROUND((ROUND((Source!AE341*Source!AV341*Source!I341),2)),2)</f>
        <v>36.76</v>
      </c>
      <c r="J469" s="27">
        <f>IF(Source!BS341&lt;&gt; 0, Source!BS341, 1)</f>
        <v>25.44</v>
      </c>
      <c r="K469" s="32">
        <f>Source!R341</f>
        <v>935.17</v>
      </c>
      <c r="W469">
        <f>I469</f>
        <v>36.76</v>
      </c>
    </row>
    <row r="470" spans="1:28" ht="14.4" x14ac:dyDescent="0.3">
      <c r="A470" s="25"/>
      <c r="B470" s="26"/>
      <c r="C470" s="26" t="s">
        <v>69</v>
      </c>
      <c r="D470" s="28" t="s">
        <v>70</v>
      </c>
      <c r="E470" s="27">
        <f>Source!DN341</f>
        <v>80</v>
      </c>
      <c r="F470" s="30"/>
      <c r="G470" s="29"/>
      <c r="H470" s="27"/>
      <c r="I470" s="31">
        <f>SUM(Q466:Q469)</f>
        <v>67.52</v>
      </c>
      <c r="J470" s="27">
        <f>Source!BZ341</f>
        <v>68</v>
      </c>
      <c r="K470" s="31">
        <f>SUM(R466:R469)</f>
        <v>1460.06</v>
      </c>
    </row>
    <row r="471" spans="1:28" ht="14.4" x14ac:dyDescent="0.3">
      <c r="A471" s="25"/>
      <c r="B471" s="26"/>
      <c r="C471" s="26" t="s">
        <v>71</v>
      </c>
      <c r="D471" s="28" t="s">
        <v>70</v>
      </c>
      <c r="E471" s="27">
        <f>Source!DO341</f>
        <v>55</v>
      </c>
      <c r="F471" s="30"/>
      <c r="G471" s="29"/>
      <c r="H471" s="27"/>
      <c r="I471" s="31">
        <f>SUM(S466:S470)</f>
        <v>46.42</v>
      </c>
      <c r="J471" s="27">
        <f>Source!CA341</f>
        <v>41</v>
      </c>
      <c r="K471" s="31">
        <f>SUM(T466:T470)</f>
        <v>880.33</v>
      </c>
    </row>
    <row r="472" spans="1:28" ht="14.4" x14ac:dyDescent="0.3">
      <c r="A472" s="25"/>
      <c r="B472" s="26"/>
      <c r="C472" s="26" t="s">
        <v>72</v>
      </c>
      <c r="D472" s="28" t="s">
        <v>70</v>
      </c>
      <c r="E472" s="27">
        <f>175</f>
        <v>175</v>
      </c>
      <c r="F472" s="30"/>
      <c r="G472" s="29"/>
      <c r="H472" s="27"/>
      <c r="I472" s="31">
        <f>SUM(U466:U471)</f>
        <v>64.33</v>
      </c>
      <c r="J472" s="27">
        <f>157</f>
        <v>157</v>
      </c>
      <c r="K472" s="31">
        <f>SUM(V466:V471)</f>
        <v>1468.22</v>
      </c>
    </row>
    <row r="473" spans="1:28" ht="14.4" x14ac:dyDescent="0.3">
      <c r="A473" s="34"/>
      <c r="B473" s="35"/>
      <c r="C473" s="35" t="s">
        <v>73</v>
      </c>
      <c r="D473" s="36" t="s">
        <v>74</v>
      </c>
      <c r="E473" s="37">
        <f>Source!AQ341</f>
        <v>155</v>
      </c>
      <c r="F473" s="38"/>
      <c r="G473" s="39" t="str">
        <f>Source!DI341</f>
        <v/>
      </c>
      <c r="H473" s="37">
        <f>Source!AV341</f>
        <v>1</v>
      </c>
      <c r="I473" s="40">
        <f>Source!U341</f>
        <v>7.75</v>
      </c>
      <c r="J473" s="37"/>
      <c r="K473" s="40"/>
      <c r="AB473" s="33">
        <f>I473</f>
        <v>7.75</v>
      </c>
    </row>
    <row r="474" spans="1:28" ht="13.8" x14ac:dyDescent="0.25">
      <c r="A474" s="41"/>
      <c r="B474" s="41"/>
      <c r="C474" s="42" t="s">
        <v>75</v>
      </c>
      <c r="D474" s="41"/>
      <c r="E474" s="41"/>
      <c r="F474" s="41"/>
      <c r="G474" s="41"/>
      <c r="H474" s="55">
        <f>I467+I468+I470+I471+I472</f>
        <v>398.35</v>
      </c>
      <c r="I474" s="55"/>
      <c r="J474" s="55">
        <f>K467+K468+K470+K471+K472</f>
        <v>7526.92</v>
      </c>
      <c r="K474" s="55"/>
      <c r="O474" s="33">
        <f>I467+I468+I470+I471+I472</f>
        <v>398.35</v>
      </c>
      <c r="P474" s="33">
        <f>K467+K468+K470+K471+K472</f>
        <v>7526.92</v>
      </c>
      <c r="X474">
        <f>IF(Source!BI341&lt;=1,I467+I468+I470+I471+I472-0, 0)</f>
        <v>398.35</v>
      </c>
      <c r="Y474">
        <f>IF(Source!BI341=2,I467+I468+I470+I471+I472-0, 0)</f>
        <v>0</v>
      </c>
      <c r="Z474">
        <f>IF(Source!BI341=3,I467+I468+I470+I471+I472-0, 0)</f>
        <v>0</v>
      </c>
      <c r="AA474">
        <f>IF(Source!BI341=4,I467+I468+I470+I471+I472,0)</f>
        <v>0</v>
      </c>
    </row>
    <row r="476" spans="1:28" ht="43.2" x14ac:dyDescent="0.3">
      <c r="A476" s="25" t="str">
        <f>Source!E342</f>
        <v>46</v>
      </c>
      <c r="B476" s="26" t="str">
        <f>Source!F342</f>
        <v>6.68-51-5</v>
      </c>
      <c r="C476" s="26" t="s">
        <v>533</v>
      </c>
      <c r="D476" s="28" t="str">
        <f>Source!H342</f>
        <v>100 м3 конструкций</v>
      </c>
      <c r="E476" s="27">
        <f>Source!I342</f>
        <v>0.1</v>
      </c>
      <c r="F476" s="30"/>
      <c r="G476" s="29"/>
      <c r="H476" s="27"/>
      <c r="I476" s="31"/>
      <c r="J476" s="27"/>
      <c r="K476" s="31"/>
      <c r="Q476">
        <f>ROUND((Source!DN342/100)*ROUND((ROUND((Source!AF342*Source!AV342*Source!I342),2)),2), 2)</f>
        <v>49.98</v>
      </c>
      <c r="R476">
        <f>Source!X342</f>
        <v>1080.68</v>
      </c>
      <c r="S476">
        <f>ROUND((Source!DO342/100)*ROUND((ROUND((Source!AF342*Source!AV342*Source!I342),2)),2), 2)</f>
        <v>34.36</v>
      </c>
      <c r="T476">
        <f>Source!Y342</f>
        <v>651.59</v>
      </c>
      <c r="U476">
        <f>ROUND((175/100)*ROUND((ROUND((Source!AE342*Source!AV342*Source!I342),2)),2), 2)</f>
        <v>45.76</v>
      </c>
      <c r="V476">
        <f>ROUND((157/100)*ROUND(ROUND((ROUND((Source!AE342*Source!AV342*Source!I342),2)*Source!BS342),2), 2), 2)</f>
        <v>1044.46</v>
      </c>
    </row>
    <row r="477" spans="1:28" ht="14.4" x14ac:dyDescent="0.3">
      <c r="A477" s="25"/>
      <c r="B477" s="26"/>
      <c r="C477" s="26" t="s">
        <v>66</v>
      </c>
      <c r="D477" s="28"/>
      <c r="E477" s="27"/>
      <c r="F477" s="30">
        <f>Source!AO342</f>
        <v>624.69000000000005</v>
      </c>
      <c r="G477" s="29" t="str">
        <f>Source!DG342</f>
        <v/>
      </c>
      <c r="H477" s="27">
        <f>Source!AV342</f>
        <v>1</v>
      </c>
      <c r="I477" s="31">
        <f>ROUND((ROUND((Source!AF342*Source!AV342*Source!I342),2)),2)</f>
        <v>62.47</v>
      </c>
      <c r="J477" s="27">
        <f>IF(Source!BA342&lt;&gt; 0, Source!BA342, 1)</f>
        <v>25.44</v>
      </c>
      <c r="K477" s="31">
        <f>Source!S342</f>
        <v>1589.24</v>
      </c>
      <c r="W477">
        <f>I477</f>
        <v>62.47</v>
      </c>
    </row>
    <row r="478" spans="1:28" ht="14.4" x14ac:dyDescent="0.3">
      <c r="A478" s="25"/>
      <c r="B478" s="26"/>
      <c r="C478" s="26" t="s">
        <v>67</v>
      </c>
      <c r="D478" s="28"/>
      <c r="E478" s="27"/>
      <c r="F478" s="30">
        <f>Source!AM342</f>
        <v>1770.51</v>
      </c>
      <c r="G478" s="29" t="str">
        <f>Source!DE342</f>
        <v/>
      </c>
      <c r="H478" s="27">
        <f>Source!AV342</f>
        <v>1</v>
      </c>
      <c r="I478" s="31">
        <f>(ROUND((ROUND(((Source!ET342)*Source!AV342*Source!I342),2)),2)+ROUND((ROUND(((Source!AE342-(Source!EU342))*Source!AV342*Source!I342),2)),2))</f>
        <v>177.05</v>
      </c>
      <c r="J478" s="27">
        <f>IF(Source!BB342&lt;&gt; 0, Source!BB342, 1)</f>
        <v>9.89</v>
      </c>
      <c r="K478" s="31">
        <f>Source!Q342</f>
        <v>1751.02</v>
      </c>
    </row>
    <row r="479" spans="1:28" ht="14.4" x14ac:dyDescent="0.3">
      <c r="A479" s="25"/>
      <c r="B479" s="26"/>
      <c r="C479" s="26" t="s">
        <v>68</v>
      </c>
      <c r="D479" s="28"/>
      <c r="E479" s="27"/>
      <c r="F479" s="30">
        <f>Source!AN342</f>
        <v>261.54000000000002</v>
      </c>
      <c r="G479" s="29" t="str">
        <f>Source!DF342</f>
        <v/>
      </c>
      <c r="H479" s="27">
        <f>Source!AV342</f>
        <v>1</v>
      </c>
      <c r="I479" s="32">
        <f>ROUND((ROUND((Source!AE342*Source!AV342*Source!I342),2)),2)</f>
        <v>26.15</v>
      </c>
      <c r="J479" s="27">
        <f>IF(Source!BS342&lt;&gt; 0, Source!BS342, 1)</f>
        <v>25.44</v>
      </c>
      <c r="K479" s="32">
        <f>Source!R342</f>
        <v>665.26</v>
      </c>
      <c r="W479">
        <f>I479</f>
        <v>26.15</v>
      </c>
    </row>
    <row r="480" spans="1:28" ht="14.4" x14ac:dyDescent="0.3">
      <c r="A480" s="25"/>
      <c r="B480" s="26"/>
      <c r="C480" s="26" t="s">
        <v>69</v>
      </c>
      <c r="D480" s="28" t="s">
        <v>70</v>
      </c>
      <c r="E480" s="27">
        <f>Source!DN342</f>
        <v>80</v>
      </c>
      <c r="F480" s="30"/>
      <c r="G480" s="29"/>
      <c r="H480" s="27"/>
      <c r="I480" s="31">
        <f>SUM(Q476:Q479)</f>
        <v>49.98</v>
      </c>
      <c r="J480" s="27">
        <f>Source!BZ342</f>
        <v>68</v>
      </c>
      <c r="K480" s="31">
        <f>SUM(R476:R479)</f>
        <v>1080.68</v>
      </c>
    </row>
    <row r="481" spans="1:28" ht="14.4" x14ac:dyDescent="0.3">
      <c r="A481" s="25"/>
      <c r="B481" s="26"/>
      <c r="C481" s="26" t="s">
        <v>71</v>
      </c>
      <c r="D481" s="28" t="s">
        <v>70</v>
      </c>
      <c r="E481" s="27">
        <f>Source!DO342</f>
        <v>55</v>
      </c>
      <c r="F481" s="30"/>
      <c r="G481" s="29"/>
      <c r="H481" s="27"/>
      <c r="I481" s="31">
        <f>SUM(S476:S480)</f>
        <v>34.36</v>
      </c>
      <c r="J481" s="27">
        <f>Source!CA342</f>
        <v>41</v>
      </c>
      <c r="K481" s="31">
        <f>SUM(T476:T480)</f>
        <v>651.59</v>
      </c>
    </row>
    <row r="482" spans="1:28" ht="14.4" x14ac:dyDescent="0.3">
      <c r="A482" s="25"/>
      <c r="B482" s="26"/>
      <c r="C482" s="26" t="s">
        <v>72</v>
      </c>
      <c r="D482" s="28" t="s">
        <v>70</v>
      </c>
      <c r="E482" s="27">
        <f>175</f>
        <v>175</v>
      </c>
      <c r="F482" s="30"/>
      <c r="G482" s="29"/>
      <c r="H482" s="27"/>
      <c r="I482" s="31">
        <f>SUM(U476:U481)</f>
        <v>45.76</v>
      </c>
      <c r="J482" s="27">
        <f>157</f>
        <v>157</v>
      </c>
      <c r="K482" s="31">
        <f>SUM(V476:V481)</f>
        <v>1044.46</v>
      </c>
    </row>
    <row r="483" spans="1:28" ht="14.4" x14ac:dyDescent="0.3">
      <c r="A483" s="34"/>
      <c r="B483" s="35"/>
      <c r="C483" s="35" t="s">
        <v>73</v>
      </c>
      <c r="D483" s="36" t="s">
        <v>74</v>
      </c>
      <c r="E483" s="37">
        <f>Source!AQ342</f>
        <v>49.5</v>
      </c>
      <c r="F483" s="38"/>
      <c r="G483" s="39" t="str">
        <f>Source!DI342</f>
        <v/>
      </c>
      <c r="H483" s="37">
        <f>Source!AV342</f>
        <v>1</v>
      </c>
      <c r="I483" s="40">
        <f>Source!U342</f>
        <v>4.95</v>
      </c>
      <c r="J483" s="37"/>
      <c r="K483" s="40"/>
      <c r="AB483" s="33">
        <f>I483</f>
        <v>4.95</v>
      </c>
    </row>
    <row r="484" spans="1:28" ht="13.8" x14ac:dyDescent="0.25">
      <c r="A484" s="41"/>
      <c r="B484" s="41"/>
      <c r="C484" s="42" t="s">
        <v>75</v>
      </c>
      <c r="D484" s="41"/>
      <c r="E484" s="41"/>
      <c r="F484" s="41"/>
      <c r="G484" s="41"/>
      <c r="H484" s="55">
        <f>I477+I478+I480+I481+I482</f>
        <v>369.62</v>
      </c>
      <c r="I484" s="55"/>
      <c r="J484" s="55">
        <f>K477+K478+K480+K481+K482</f>
        <v>6116.9900000000007</v>
      </c>
      <c r="K484" s="55"/>
      <c r="O484" s="33">
        <f>I477+I478+I480+I481+I482</f>
        <v>369.62</v>
      </c>
      <c r="P484" s="33">
        <f>K477+K478+K480+K481+K482</f>
        <v>6116.9900000000007</v>
      </c>
      <c r="X484">
        <f>IF(Source!BI342&lt;=1,I477+I478+I480+I481+I482-0, 0)</f>
        <v>369.62</v>
      </c>
      <c r="Y484">
        <f>IF(Source!BI342=2,I477+I478+I480+I481+I482-0, 0)</f>
        <v>0</v>
      </c>
      <c r="Z484">
        <f>IF(Source!BI342=3,I477+I478+I480+I481+I482-0, 0)</f>
        <v>0</v>
      </c>
      <c r="AA484">
        <f>IF(Source!BI342=4,I477+I478+I480+I481+I482,0)</f>
        <v>0</v>
      </c>
    </row>
    <row r="486" spans="1:28" ht="43.2" x14ac:dyDescent="0.3">
      <c r="A486" s="25" t="str">
        <f>Source!E343</f>
        <v>47</v>
      </c>
      <c r="B486" s="26" t="str">
        <f>Source!F343</f>
        <v>6.68-51-2</v>
      </c>
      <c r="C486" s="26" t="s">
        <v>535</v>
      </c>
      <c r="D486" s="28" t="str">
        <f>Source!H343</f>
        <v>100 м3 конструкций</v>
      </c>
      <c r="E486" s="27">
        <f>Source!I343</f>
        <v>0.1</v>
      </c>
      <c r="F486" s="30"/>
      <c r="G486" s="29"/>
      <c r="H486" s="27"/>
      <c r="I486" s="31"/>
      <c r="J486" s="27"/>
      <c r="K486" s="31"/>
      <c r="Q486">
        <f>ROUND((Source!DN343/100)*ROUND((ROUND((Source!AF343*Source!AV343*Source!I343),2)),2), 2)</f>
        <v>8.82</v>
      </c>
      <c r="R486">
        <f>Source!X343</f>
        <v>190.81</v>
      </c>
      <c r="S486">
        <f>ROUND((Source!DO343/100)*ROUND((ROUND((Source!AF343*Source!AV343*Source!I343),2)),2), 2)</f>
        <v>6.07</v>
      </c>
      <c r="T486">
        <f>Source!Y343</f>
        <v>115.05</v>
      </c>
      <c r="U486">
        <f>ROUND((175/100)*ROUND((ROUND((Source!AE343*Source!AV343*Source!I343),2)),2), 2)</f>
        <v>14.28</v>
      </c>
      <c r="V486">
        <f>ROUND((157/100)*ROUND(ROUND((ROUND((Source!AE343*Source!AV343*Source!I343),2)*Source!BS343),2), 2), 2)</f>
        <v>325.92</v>
      </c>
    </row>
    <row r="487" spans="1:28" ht="14.4" x14ac:dyDescent="0.3">
      <c r="A487" s="25"/>
      <c r="B487" s="26"/>
      <c r="C487" s="26" t="s">
        <v>66</v>
      </c>
      <c r="D487" s="28"/>
      <c r="E487" s="27"/>
      <c r="F487" s="30">
        <f>Source!AO343</f>
        <v>110.33</v>
      </c>
      <c r="G487" s="29" t="str">
        <f>Source!DG343</f>
        <v/>
      </c>
      <c r="H487" s="27">
        <f>Source!AV343</f>
        <v>1</v>
      </c>
      <c r="I487" s="31">
        <f>ROUND((ROUND((Source!AF343*Source!AV343*Source!I343),2)),2)</f>
        <v>11.03</v>
      </c>
      <c r="J487" s="27">
        <f>IF(Source!BA343&lt;&gt; 0, Source!BA343, 1)</f>
        <v>25.44</v>
      </c>
      <c r="K487" s="31">
        <f>Source!S343</f>
        <v>280.60000000000002</v>
      </c>
      <c r="W487">
        <f>I487</f>
        <v>11.03</v>
      </c>
    </row>
    <row r="488" spans="1:28" ht="14.4" x14ac:dyDescent="0.3">
      <c r="A488" s="25"/>
      <c r="B488" s="26"/>
      <c r="C488" s="26" t="s">
        <v>67</v>
      </c>
      <c r="D488" s="28"/>
      <c r="E488" s="27"/>
      <c r="F488" s="30">
        <f>Source!AM343</f>
        <v>402.43</v>
      </c>
      <c r="G488" s="29" t="str">
        <f>Source!DE343</f>
        <v/>
      </c>
      <c r="H488" s="27">
        <f>Source!AV343</f>
        <v>1</v>
      </c>
      <c r="I488" s="31">
        <f>(ROUND((ROUND(((Source!ET343)*Source!AV343*Source!I343),2)),2)+ROUND((ROUND(((Source!AE343-(Source!EU343))*Source!AV343*Source!I343),2)),2))</f>
        <v>40.24</v>
      </c>
      <c r="J488" s="27">
        <f>IF(Source!BB343&lt;&gt; 0, Source!BB343, 1)</f>
        <v>11.39</v>
      </c>
      <c r="K488" s="31">
        <f>Source!Q343</f>
        <v>458.33</v>
      </c>
    </row>
    <row r="489" spans="1:28" ht="14.4" x14ac:dyDescent="0.3">
      <c r="A489" s="25"/>
      <c r="B489" s="26"/>
      <c r="C489" s="26" t="s">
        <v>68</v>
      </c>
      <c r="D489" s="28"/>
      <c r="E489" s="27"/>
      <c r="F489" s="30">
        <f>Source!AN343</f>
        <v>81.58</v>
      </c>
      <c r="G489" s="29" t="str">
        <f>Source!DF343</f>
        <v/>
      </c>
      <c r="H489" s="27">
        <f>Source!AV343</f>
        <v>1</v>
      </c>
      <c r="I489" s="32">
        <f>ROUND((ROUND((Source!AE343*Source!AV343*Source!I343),2)),2)</f>
        <v>8.16</v>
      </c>
      <c r="J489" s="27">
        <f>IF(Source!BS343&lt;&gt; 0, Source!BS343, 1)</f>
        <v>25.44</v>
      </c>
      <c r="K489" s="32">
        <f>Source!R343</f>
        <v>207.59</v>
      </c>
      <c r="W489">
        <f>I489</f>
        <v>8.16</v>
      </c>
    </row>
    <row r="490" spans="1:28" ht="14.4" x14ac:dyDescent="0.3">
      <c r="A490" s="25"/>
      <c r="B490" s="26"/>
      <c r="C490" s="26" t="s">
        <v>69</v>
      </c>
      <c r="D490" s="28" t="s">
        <v>70</v>
      </c>
      <c r="E490" s="27">
        <f>Source!DN343</f>
        <v>80</v>
      </c>
      <c r="F490" s="30"/>
      <c r="G490" s="29"/>
      <c r="H490" s="27"/>
      <c r="I490" s="31">
        <f>SUM(Q486:Q489)</f>
        <v>8.82</v>
      </c>
      <c r="J490" s="27">
        <f>Source!BZ343</f>
        <v>68</v>
      </c>
      <c r="K490" s="31">
        <f>SUM(R486:R489)</f>
        <v>190.81</v>
      </c>
    </row>
    <row r="491" spans="1:28" ht="14.4" x14ac:dyDescent="0.3">
      <c r="A491" s="25"/>
      <c r="B491" s="26"/>
      <c r="C491" s="26" t="s">
        <v>71</v>
      </c>
      <c r="D491" s="28" t="s">
        <v>70</v>
      </c>
      <c r="E491" s="27">
        <f>Source!DO343</f>
        <v>55</v>
      </c>
      <c r="F491" s="30"/>
      <c r="G491" s="29"/>
      <c r="H491" s="27"/>
      <c r="I491" s="31">
        <f>SUM(S486:S490)</f>
        <v>6.07</v>
      </c>
      <c r="J491" s="27">
        <f>Source!CA343</f>
        <v>41</v>
      </c>
      <c r="K491" s="31">
        <f>SUM(T486:T490)</f>
        <v>115.05</v>
      </c>
    </row>
    <row r="492" spans="1:28" ht="14.4" x14ac:dyDescent="0.3">
      <c r="A492" s="25"/>
      <c r="B492" s="26"/>
      <c r="C492" s="26" t="s">
        <v>72</v>
      </c>
      <c r="D492" s="28" t="s">
        <v>70</v>
      </c>
      <c r="E492" s="27">
        <f>175</f>
        <v>175</v>
      </c>
      <c r="F492" s="30"/>
      <c r="G492" s="29"/>
      <c r="H492" s="27"/>
      <c r="I492" s="31">
        <f>SUM(U486:U491)</f>
        <v>14.28</v>
      </c>
      <c r="J492" s="27">
        <f>157</f>
        <v>157</v>
      </c>
      <c r="K492" s="31">
        <f>SUM(V486:V491)</f>
        <v>325.92</v>
      </c>
    </row>
    <row r="493" spans="1:28" ht="14.4" x14ac:dyDescent="0.3">
      <c r="A493" s="34"/>
      <c r="B493" s="35"/>
      <c r="C493" s="35" t="s">
        <v>73</v>
      </c>
      <c r="D493" s="36" t="s">
        <v>74</v>
      </c>
      <c r="E493" s="37">
        <f>Source!AQ343</f>
        <v>11.7</v>
      </c>
      <c r="F493" s="38"/>
      <c r="G493" s="39" t="str">
        <f>Source!DI343</f>
        <v/>
      </c>
      <c r="H493" s="37">
        <f>Source!AV343</f>
        <v>1</v>
      </c>
      <c r="I493" s="40">
        <f>Source!U343</f>
        <v>1.17</v>
      </c>
      <c r="J493" s="37"/>
      <c r="K493" s="40"/>
      <c r="AB493" s="33">
        <f>I493</f>
        <v>1.17</v>
      </c>
    </row>
    <row r="494" spans="1:28" ht="13.8" x14ac:dyDescent="0.25">
      <c r="A494" s="41"/>
      <c r="B494" s="41"/>
      <c r="C494" s="42" t="s">
        <v>75</v>
      </c>
      <c r="D494" s="41"/>
      <c r="E494" s="41"/>
      <c r="F494" s="41"/>
      <c r="G494" s="41"/>
      <c r="H494" s="55">
        <f>I487+I488+I490+I491+I492</f>
        <v>80.44</v>
      </c>
      <c r="I494" s="55"/>
      <c r="J494" s="55">
        <f>K487+K488+K490+K491+K492</f>
        <v>1370.71</v>
      </c>
      <c r="K494" s="55"/>
      <c r="O494" s="33">
        <f>I487+I488+I490+I491+I492</f>
        <v>80.44</v>
      </c>
      <c r="P494" s="33">
        <f>K487+K488+K490+K491+K492</f>
        <v>1370.71</v>
      </c>
      <c r="X494">
        <f>IF(Source!BI343&lt;=1,I487+I488+I490+I491+I492-0, 0)</f>
        <v>80.44</v>
      </c>
      <c r="Y494">
        <f>IF(Source!BI343=2,I487+I488+I490+I491+I492-0, 0)</f>
        <v>0</v>
      </c>
      <c r="Z494">
        <f>IF(Source!BI343=3,I487+I488+I490+I491+I492-0, 0)</f>
        <v>0</v>
      </c>
      <c r="AA494">
        <f>IF(Source!BI343=4,I487+I488+I490+I491+I492,0)</f>
        <v>0</v>
      </c>
    </row>
    <row r="496" spans="1:28" ht="41.4" x14ac:dyDescent="0.3">
      <c r="A496" s="25" t="str">
        <f>Source!E344</f>
        <v>48</v>
      </c>
      <c r="B496" s="26" t="str">
        <f>Source!F344</f>
        <v>6.68-13-1</v>
      </c>
      <c r="C496" s="26" t="s">
        <v>537</v>
      </c>
      <c r="D496" s="28" t="str">
        <f>Source!H344</f>
        <v>1 Т</v>
      </c>
      <c r="E496" s="27">
        <f>Source!I344</f>
        <v>48.6</v>
      </c>
      <c r="F496" s="30"/>
      <c r="G496" s="29"/>
      <c r="H496" s="27"/>
      <c r="I496" s="31"/>
      <c r="J496" s="27"/>
      <c r="K496" s="31"/>
      <c r="Q496">
        <f>ROUND((Source!DN344/100)*ROUND((ROUND((Source!AF344*Source!AV344*Source!I344),2)),2), 2)</f>
        <v>0</v>
      </c>
      <c r="R496">
        <f>Source!X344</f>
        <v>0</v>
      </c>
      <c r="S496">
        <f>ROUND((Source!DO344/100)*ROUND((ROUND((Source!AF344*Source!AV344*Source!I344),2)),2), 2)</f>
        <v>0</v>
      </c>
      <c r="T496">
        <f>Source!Y344</f>
        <v>0</v>
      </c>
      <c r="U496">
        <f>ROUND((175/100)*ROUND((ROUND((Source!AE344*Source!AV344*Source!I344),2)),2), 2)</f>
        <v>125.88</v>
      </c>
      <c r="V496">
        <f>ROUND((157/100)*ROUND(ROUND((ROUND((Source!AE344*Source!AV344*Source!I344),2)*Source!BS344),2), 2), 2)</f>
        <v>2872.94</v>
      </c>
    </row>
    <row r="497" spans="1:28" ht="14.4" x14ac:dyDescent="0.3">
      <c r="A497" s="25"/>
      <c r="B497" s="26"/>
      <c r="C497" s="26" t="s">
        <v>67</v>
      </c>
      <c r="D497" s="28"/>
      <c r="E497" s="27"/>
      <c r="F497" s="30">
        <f>Source!AM344</f>
        <v>8.86</v>
      </c>
      <c r="G497" s="29" t="str">
        <f>Source!DE344</f>
        <v/>
      </c>
      <c r="H497" s="27">
        <f>Source!AV344</f>
        <v>1</v>
      </c>
      <c r="I497" s="31">
        <f>(ROUND((ROUND(((Source!ET344)*Source!AV344*Source!I344),2)),2)+ROUND((ROUND(((Source!AE344-(Source!EU344))*Source!AV344*Source!I344),2)),2))</f>
        <v>430.6</v>
      </c>
      <c r="J497" s="27">
        <f>IF(Source!BB344&lt;&gt; 0, Source!BB344, 1)</f>
        <v>9.06</v>
      </c>
      <c r="K497" s="31">
        <f>Source!Q344</f>
        <v>3901.24</v>
      </c>
    </row>
    <row r="498" spans="1:28" ht="14.4" x14ac:dyDescent="0.3">
      <c r="A498" s="25"/>
      <c r="B498" s="26"/>
      <c r="C498" s="26" t="s">
        <v>68</v>
      </c>
      <c r="D498" s="28"/>
      <c r="E498" s="27"/>
      <c r="F498" s="30">
        <f>Source!AN344</f>
        <v>1.48</v>
      </c>
      <c r="G498" s="29" t="str">
        <f>Source!DF344</f>
        <v/>
      </c>
      <c r="H498" s="27">
        <f>Source!AV344</f>
        <v>1</v>
      </c>
      <c r="I498" s="32">
        <f>ROUND((ROUND((Source!AE344*Source!AV344*Source!I344),2)),2)</f>
        <v>71.930000000000007</v>
      </c>
      <c r="J498" s="27">
        <f>IF(Source!BS344&lt;&gt; 0, Source!BS344, 1)</f>
        <v>25.44</v>
      </c>
      <c r="K498" s="32">
        <f>Source!R344</f>
        <v>1829.9</v>
      </c>
      <c r="W498">
        <f>I498</f>
        <v>71.930000000000007</v>
      </c>
    </row>
    <row r="499" spans="1:28" ht="14.4" x14ac:dyDescent="0.3">
      <c r="A499" s="34"/>
      <c r="B499" s="35"/>
      <c r="C499" s="35" t="s">
        <v>72</v>
      </c>
      <c r="D499" s="36" t="s">
        <v>70</v>
      </c>
      <c r="E499" s="37">
        <f>175</f>
        <v>175</v>
      </c>
      <c r="F499" s="38"/>
      <c r="G499" s="39"/>
      <c r="H499" s="37"/>
      <c r="I499" s="40">
        <f>SUM(U496:U498)</f>
        <v>125.88</v>
      </c>
      <c r="J499" s="37">
        <f>157</f>
        <v>157</v>
      </c>
      <c r="K499" s="40">
        <f>SUM(V496:V498)</f>
        <v>2872.94</v>
      </c>
    </row>
    <row r="500" spans="1:28" ht="13.8" x14ac:dyDescent="0.25">
      <c r="A500" s="41"/>
      <c r="B500" s="41"/>
      <c r="C500" s="42" t="s">
        <v>75</v>
      </c>
      <c r="D500" s="41"/>
      <c r="E500" s="41"/>
      <c r="F500" s="41"/>
      <c r="G500" s="41"/>
      <c r="H500" s="55">
        <f>I497+I499</f>
        <v>556.48</v>
      </c>
      <c r="I500" s="55"/>
      <c r="J500" s="55">
        <f>K497+K499</f>
        <v>6774.18</v>
      </c>
      <c r="K500" s="55"/>
      <c r="O500" s="33">
        <f>I497+I499</f>
        <v>556.48</v>
      </c>
      <c r="P500" s="33">
        <f>K497+K499</f>
        <v>6774.18</v>
      </c>
      <c r="X500">
        <f>IF(Source!BI344&lt;=1,I497+I499-0, 0)</f>
        <v>556.48</v>
      </c>
      <c r="Y500">
        <f>IF(Source!BI344=2,I497+I499-0, 0)</f>
        <v>0</v>
      </c>
      <c r="Z500">
        <f>IF(Source!BI344=3,I497+I499-0, 0)</f>
        <v>0</v>
      </c>
      <c r="AA500">
        <f>IF(Source!BI344=4,I497+I499,0)</f>
        <v>0</v>
      </c>
    </row>
    <row r="502" spans="1:28" ht="41.4" x14ac:dyDescent="0.3">
      <c r="A502" s="25" t="str">
        <f>Source!E345</f>
        <v>49</v>
      </c>
      <c r="B502" s="26" t="str">
        <f>Source!F345</f>
        <v>6.69-19-1</v>
      </c>
      <c r="C502" s="26" t="s">
        <v>198</v>
      </c>
      <c r="D502" s="28" t="str">
        <f>Source!H345</f>
        <v>1 Т</v>
      </c>
      <c r="E502" s="27">
        <f>Source!I345</f>
        <v>5.4</v>
      </c>
      <c r="F502" s="30"/>
      <c r="G502" s="29"/>
      <c r="H502" s="27"/>
      <c r="I502" s="31"/>
      <c r="J502" s="27"/>
      <c r="K502" s="31"/>
      <c r="Q502">
        <f>ROUND((Source!DN345/100)*ROUND((ROUND((Source!AF345*Source!AV345*Source!I345),2)),2), 2)</f>
        <v>47.27</v>
      </c>
      <c r="R502">
        <f>Source!X345</f>
        <v>964.78</v>
      </c>
      <c r="S502">
        <f>ROUND((Source!DO345/100)*ROUND((ROUND((Source!AF345*Source!AV345*Source!I345),2)),2), 2)</f>
        <v>36.369999999999997</v>
      </c>
      <c r="T502">
        <f>Source!Y345</f>
        <v>541.86</v>
      </c>
      <c r="U502">
        <f>ROUND((175/100)*ROUND((ROUND((Source!AE345*Source!AV345*Source!I345),2)),2), 2)</f>
        <v>0</v>
      </c>
      <c r="V502">
        <f>ROUND((157/100)*ROUND(ROUND((ROUND((Source!AE345*Source!AV345*Source!I345),2)*Source!BS345),2), 2), 2)</f>
        <v>0</v>
      </c>
    </row>
    <row r="503" spans="1:28" ht="14.4" x14ac:dyDescent="0.3">
      <c r="A503" s="25"/>
      <c r="B503" s="26"/>
      <c r="C503" s="26" t="s">
        <v>66</v>
      </c>
      <c r="D503" s="28"/>
      <c r="E503" s="27"/>
      <c r="F503" s="30">
        <f>Source!AO345</f>
        <v>9.6199999999999992</v>
      </c>
      <c r="G503" s="29" t="str">
        <f>Source!DG345</f>
        <v/>
      </c>
      <c r="H503" s="27">
        <f>Source!AV345</f>
        <v>1</v>
      </c>
      <c r="I503" s="31">
        <f>ROUND((ROUND((Source!AF345*Source!AV345*Source!I345),2)),2)</f>
        <v>51.95</v>
      </c>
      <c r="J503" s="27">
        <f>IF(Source!BA345&lt;&gt; 0, Source!BA345, 1)</f>
        <v>25.44</v>
      </c>
      <c r="K503" s="31">
        <f>Source!S345</f>
        <v>1321.61</v>
      </c>
      <c r="W503">
        <f>I503</f>
        <v>51.95</v>
      </c>
    </row>
    <row r="504" spans="1:28" ht="14.4" x14ac:dyDescent="0.3">
      <c r="A504" s="25"/>
      <c r="B504" s="26"/>
      <c r="C504" s="26" t="s">
        <v>69</v>
      </c>
      <c r="D504" s="28" t="s">
        <v>70</v>
      </c>
      <c r="E504" s="27">
        <f>Source!DN345</f>
        <v>91</v>
      </c>
      <c r="F504" s="30"/>
      <c r="G504" s="29"/>
      <c r="H504" s="27"/>
      <c r="I504" s="31">
        <f>SUM(Q502:Q503)</f>
        <v>47.27</v>
      </c>
      <c r="J504" s="27">
        <f>Source!BZ345</f>
        <v>73</v>
      </c>
      <c r="K504" s="31">
        <f>SUM(R502:R503)</f>
        <v>964.78</v>
      </c>
    </row>
    <row r="505" spans="1:28" ht="14.4" x14ac:dyDescent="0.3">
      <c r="A505" s="25"/>
      <c r="B505" s="26"/>
      <c r="C505" s="26" t="s">
        <v>71</v>
      </c>
      <c r="D505" s="28" t="s">
        <v>70</v>
      </c>
      <c r="E505" s="27">
        <f>Source!DO345</f>
        <v>70</v>
      </c>
      <c r="F505" s="30"/>
      <c r="G505" s="29"/>
      <c r="H505" s="27"/>
      <c r="I505" s="31">
        <f>SUM(S502:S504)</f>
        <v>36.369999999999997</v>
      </c>
      <c r="J505" s="27">
        <f>Source!CA345</f>
        <v>41</v>
      </c>
      <c r="K505" s="31">
        <f>SUM(T502:T504)</f>
        <v>541.86</v>
      </c>
    </row>
    <row r="506" spans="1:28" ht="14.4" x14ac:dyDescent="0.3">
      <c r="A506" s="34"/>
      <c r="B506" s="35"/>
      <c r="C506" s="35" t="s">
        <v>73</v>
      </c>
      <c r="D506" s="36" t="s">
        <v>74</v>
      </c>
      <c r="E506" s="37">
        <f>Source!AQ345</f>
        <v>1.02</v>
      </c>
      <c r="F506" s="38"/>
      <c r="G506" s="39" t="str">
        <f>Source!DI345</f>
        <v/>
      </c>
      <c r="H506" s="37">
        <f>Source!AV345</f>
        <v>1</v>
      </c>
      <c r="I506" s="40">
        <f>Source!U345</f>
        <v>5.5080000000000009</v>
      </c>
      <c r="J506" s="37"/>
      <c r="K506" s="40"/>
      <c r="AB506" s="33">
        <f>I506</f>
        <v>5.5080000000000009</v>
      </c>
    </row>
    <row r="507" spans="1:28" ht="13.8" x14ac:dyDescent="0.25">
      <c r="A507" s="41"/>
      <c r="B507" s="41"/>
      <c r="C507" s="42" t="s">
        <v>75</v>
      </c>
      <c r="D507" s="41"/>
      <c r="E507" s="41"/>
      <c r="F507" s="41"/>
      <c r="G507" s="41"/>
      <c r="H507" s="55">
        <f>I503+I504+I505</f>
        <v>135.59</v>
      </c>
      <c r="I507" s="55"/>
      <c r="J507" s="55">
        <f>K503+K504+K505</f>
        <v>2828.25</v>
      </c>
      <c r="K507" s="55"/>
      <c r="O507" s="33">
        <f>I503+I504+I505</f>
        <v>135.59</v>
      </c>
      <c r="P507" s="33">
        <f>K503+K504+K505</f>
        <v>2828.25</v>
      </c>
      <c r="X507">
        <f>IF(Source!BI345&lt;=1,I503+I504+I505-0, 0)</f>
        <v>135.59</v>
      </c>
      <c r="Y507">
        <f>IF(Source!BI345=2,I503+I504+I505-0, 0)</f>
        <v>0</v>
      </c>
      <c r="Z507">
        <f>IF(Source!BI345=3,I503+I504+I505-0, 0)</f>
        <v>0</v>
      </c>
      <c r="AA507">
        <f>IF(Source!BI345=4,I503+I504+I505,0)</f>
        <v>0</v>
      </c>
    </row>
    <row r="509" spans="1:28" ht="41.4" x14ac:dyDescent="0.3">
      <c r="A509" s="25" t="str">
        <f>Source!E346</f>
        <v>50</v>
      </c>
      <c r="B509" s="26" t="str">
        <f>Source!F346</f>
        <v>15.2-50-11</v>
      </c>
      <c r="C509" s="26" t="s">
        <v>204</v>
      </c>
      <c r="D509" s="28" t="str">
        <f>Source!H346</f>
        <v>т</v>
      </c>
      <c r="E509" s="27">
        <f>Source!I346</f>
        <v>54</v>
      </c>
      <c r="F509" s="30"/>
      <c r="G509" s="29"/>
      <c r="H509" s="27"/>
      <c r="I509" s="31"/>
      <c r="J509" s="27"/>
      <c r="K509" s="31"/>
      <c r="Q509">
        <f>ROUND((Source!DN346/100)*ROUND((ROUND((Source!AF346*Source!AV346*Source!I346),2)),2), 2)</f>
        <v>0</v>
      </c>
      <c r="R509">
        <f>Source!X346</f>
        <v>0</v>
      </c>
      <c r="S509">
        <f>ROUND((Source!DO346/100)*ROUND((ROUND((Source!AF346*Source!AV346*Source!I346),2)),2), 2)</f>
        <v>0</v>
      </c>
      <c r="T509">
        <f>Source!Y346</f>
        <v>0</v>
      </c>
      <c r="U509">
        <f>ROUND((175/100)*ROUND((ROUND((Source!AE346*Source!AV346*Source!I346),2)),2), 2)</f>
        <v>0</v>
      </c>
      <c r="V509">
        <f>ROUND((157/100)*ROUND(ROUND((ROUND((Source!AE346*Source!AV346*Source!I346),2)*Source!BS346),2), 2), 2)</f>
        <v>0</v>
      </c>
    </row>
    <row r="510" spans="1:28" ht="14.4" x14ac:dyDescent="0.3">
      <c r="A510" s="34"/>
      <c r="B510" s="35"/>
      <c r="C510" s="35" t="s">
        <v>67</v>
      </c>
      <c r="D510" s="36"/>
      <c r="E510" s="37"/>
      <c r="F510" s="38">
        <f>Source!AM346</f>
        <v>54.93</v>
      </c>
      <c r="G510" s="39" t="str">
        <f>Source!DE346</f>
        <v/>
      </c>
      <c r="H510" s="37">
        <f>Source!AV346</f>
        <v>1</v>
      </c>
      <c r="I510" s="40">
        <f>(ROUND((ROUND(((Source!ET346)*Source!AV346*Source!I346),2)),2)+ROUND((ROUND(((Source!AE346-(Source!EU346))*Source!AV346*Source!I346),2)),2))</f>
        <v>2966.22</v>
      </c>
      <c r="J510" s="37">
        <f>IF(Source!BB346&lt;&gt; 0, Source!BB346, 1)</f>
        <v>10.47</v>
      </c>
      <c r="K510" s="40">
        <f>Source!Q346</f>
        <v>31056.32</v>
      </c>
    </row>
    <row r="511" spans="1:28" ht="13.8" x14ac:dyDescent="0.25">
      <c r="A511" s="41"/>
      <c r="B511" s="41"/>
      <c r="C511" s="42" t="s">
        <v>75</v>
      </c>
      <c r="D511" s="41"/>
      <c r="E511" s="41"/>
      <c r="F511" s="41"/>
      <c r="G511" s="41"/>
      <c r="H511" s="55">
        <f>I510</f>
        <v>2966.22</v>
      </c>
      <c r="I511" s="55"/>
      <c r="J511" s="55">
        <f>K510</f>
        <v>31056.32</v>
      </c>
      <c r="K511" s="55"/>
      <c r="O511" s="33">
        <f>I510</f>
        <v>2966.22</v>
      </c>
      <c r="P511" s="33">
        <f>K510</f>
        <v>31056.32</v>
      </c>
      <c r="X511">
        <f>IF(Source!BI346&lt;=1,I510-0, 0)</f>
        <v>0</v>
      </c>
      <c r="Y511">
        <f>IF(Source!BI346=2,I510-0, 0)</f>
        <v>0</v>
      </c>
      <c r="Z511">
        <f>IF(Source!BI346=3,I510-0, 0)</f>
        <v>0</v>
      </c>
      <c r="AA511">
        <f>IF(Source!BI346=4,I510,0)</f>
        <v>2966.22</v>
      </c>
    </row>
    <row r="513" spans="1:27" ht="41.4" x14ac:dyDescent="0.3">
      <c r="A513" s="25" t="str">
        <f>Source!E347</f>
        <v>51</v>
      </c>
      <c r="B513" s="26" t="str">
        <f>Source!F347</f>
        <v>15.1-1201-09</v>
      </c>
      <c r="C513" s="26" t="s">
        <v>212</v>
      </c>
      <c r="D513" s="28" t="str">
        <f>Source!H347</f>
        <v>1 Т</v>
      </c>
      <c r="E513" s="27">
        <f>Source!I347</f>
        <v>24</v>
      </c>
      <c r="F513" s="30"/>
      <c r="G513" s="29"/>
      <c r="H513" s="27"/>
      <c r="I513" s="31"/>
      <c r="J513" s="27"/>
      <c r="K513" s="31"/>
      <c r="Q513">
        <f>ROUND((Source!DN347/100)*ROUND((ROUND((Source!AF347*Source!AV347*Source!I347),2)),2), 2)</f>
        <v>0</v>
      </c>
      <c r="R513">
        <f>Source!X347</f>
        <v>0</v>
      </c>
      <c r="S513">
        <f>ROUND((Source!DO347/100)*ROUND((ROUND((Source!AF347*Source!AV347*Source!I347),2)),2), 2)</f>
        <v>0</v>
      </c>
      <c r="T513">
        <f>Source!Y347</f>
        <v>0</v>
      </c>
      <c r="U513">
        <f>ROUND((175/100)*ROUND((ROUND((Source!AE347*Source!AV347*Source!I347),2)),2), 2)</f>
        <v>0</v>
      </c>
      <c r="V513">
        <f>ROUND((157/100)*ROUND(ROUND((ROUND((Source!AE347*Source!AV347*Source!I347),2)*Source!BS347),2), 2), 2)</f>
        <v>0</v>
      </c>
    </row>
    <row r="514" spans="1:27" ht="14.4" x14ac:dyDescent="0.3">
      <c r="A514" s="34"/>
      <c r="B514" s="35"/>
      <c r="C514" s="35" t="s">
        <v>67</v>
      </c>
      <c r="D514" s="36"/>
      <c r="E514" s="37"/>
      <c r="F514" s="38">
        <f>Source!AM347</f>
        <v>38.770000000000003</v>
      </c>
      <c r="G514" s="39" t="str">
        <f>Source!DE347</f>
        <v/>
      </c>
      <c r="H514" s="37">
        <f>Source!AV347</f>
        <v>1</v>
      </c>
      <c r="I514" s="40">
        <f>(ROUND((ROUND(((Source!ET347)*Source!AV347*Source!I347),2)),2)+ROUND((ROUND(((Source!AE347-(Source!EU347))*Source!AV347*Source!I347),2)),2))</f>
        <v>930.48</v>
      </c>
      <c r="J514" s="37">
        <f>IF(Source!BB347&lt;&gt; 0, Source!BB347, 1)</f>
        <v>7.63</v>
      </c>
      <c r="K514" s="40">
        <f>Source!Q347</f>
        <v>7099.56</v>
      </c>
    </row>
    <row r="515" spans="1:27" ht="13.8" x14ac:dyDescent="0.25">
      <c r="A515" s="41"/>
      <c r="B515" s="41"/>
      <c r="C515" s="42" t="s">
        <v>75</v>
      </c>
      <c r="D515" s="41"/>
      <c r="E515" s="41"/>
      <c r="F515" s="41"/>
      <c r="G515" s="41"/>
      <c r="H515" s="55">
        <f>I514</f>
        <v>930.48</v>
      </c>
      <c r="I515" s="55"/>
      <c r="J515" s="55">
        <f>K514</f>
        <v>7099.56</v>
      </c>
      <c r="K515" s="55"/>
      <c r="O515" s="33">
        <f>I514</f>
        <v>930.48</v>
      </c>
      <c r="P515" s="33">
        <f>K514</f>
        <v>7099.56</v>
      </c>
      <c r="X515">
        <f>IF(Source!BI347&lt;=1,I514-0, 0)</f>
        <v>0</v>
      </c>
      <c r="Y515">
        <f>IF(Source!BI347=2,I514-0, 0)</f>
        <v>0</v>
      </c>
      <c r="Z515">
        <f>IF(Source!BI347=3,I514-0, 0)</f>
        <v>0</v>
      </c>
      <c r="AA515">
        <f>IF(Source!BI347=4,I514,0)</f>
        <v>930.48</v>
      </c>
    </row>
    <row r="517" spans="1:27" ht="69" x14ac:dyDescent="0.3">
      <c r="A517" s="25" t="str">
        <f>Source!E348</f>
        <v>52</v>
      </c>
      <c r="B517" s="26" t="str">
        <f>Source!F348</f>
        <v>15.1-1500-03</v>
      </c>
      <c r="C517" s="26" t="s">
        <v>216</v>
      </c>
      <c r="D517" s="28" t="str">
        <f>Source!H348</f>
        <v>1 Т</v>
      </c>
      <c r="E517" s="27">
        <f>Source!I348</f>
        <v>18</v>
      </c>
      <c r="F517" s="30"/>
      <c r="G517" s="29"/>
      <c r="H517" s="27"/>
      <c r="I517" s="31"/>
      <c r="J517" s="27"/>
      <c r="K517" s="31"/>
      <c r="Q517">
        <f>ROUND((Source!DN348/100)*ROUND((ROUND((Source!AF348*Source!AV348*Source!I348),2)),2), 2)</f>
        <v>0</v>
      </c>
      <c r="R517">
        <f>Source!X348</f>
        <v>0</v>
      </c>
      <c r="S517">
        <f>ROUND((Source!DO348/100)*ROUND((ROUND((Source!AF348*Source!AV348*Source!I348),2)),2), 2)</f>
        <v>0</v>
      </c>
      <c r="T517">
        <f>Source!Y348</f>
        <v>0</v>
      </c>
      <c r="U517">
        <f>ROUND((175/100)*ROUND((ROUND((Source!AE348*Source!AV348*Source!I348),2)),2), 2)</f>
        <v>0</v>
      </c>
      <c r="V517">
        <f>ROUND((157/100)*ROUND(ROUND((ROUND((Source!AE348*Source!AV348*Source!I348),2)*Source!BS348),2), 2), 2)</f>
        <v>0</v>
      </c>
    </row>
    <row r="518" spans="1:27" ht="14.4" x14ac:dyDescent="0.3">
      <c r="A518" s="34"/>
      <c r="B518" s="35"/>
      <c r="C518" s="35" t="s">
        <v>67</v>
      </c>
      <c r="D518" s="36"/>
      <c r="E518" s="37"/>
      <c r="F518" s="38">
        <f>Source!AM348</f>
        <v>54.61</v>
      </c>
      <c r="G518" s="39" t="str">
        <f>Source!DE348</f>
        <v/>
      </c>
      <c r="H518" s="37">
        <f>Source!AV348</f>
        <v>1</v>
      </c>
      <c r="I518" s="40">
        <f>(ROUND((ROUND(((Source!ET348)*Source!AV348*Source!I348),2)),2)+ROUND((ROUND(((Source!AE348-(Source!EU348))*Source!AV348*Source!I348),2)),2))</f>
        <v>982.98</v>
      </c>
      <c r="J518" s="37">
        <f>IF(Source!BB348&lt;&gt; 0, Source!BB348, 1)</f>
        <v>7.63</v>
      </c>
      <c r="K518" s="40">
        <f>Source!Q348</f>
        <v>7500.14</v>
      </c>
    </row>
    <row r="519" spans="1:27" ht="13.8" x14ac:dyDescent="0.25">
      <c r="A519" s="41"/>
      <c r="B519" s="41"/>
      <c r="C519" s="42" t="s">
        <v>75</v>
      </c>
      <c r="D519" s="41"/>
      <c r="E519" s="41"/>
      <c r="F519" s="41"/>
      <c r="G519" s="41"/>
      <c r="H519" s="55">
        <f>I518</f>
        <v>982.98</v>
      </c>
      <c r="I519" s="55"/>
      <c r="J519" s="55">
        <f>K518</f>
        <v>7500.14</v>
      </c>
      <c r="K519" s="55"/>
      <c r="O519" s="33">
        <f>I518</f>
        <v>982.98</v>
      </c>
      <c r="P519" s="33">
        <f>K518</f>
        <v>7500.14</v>
      </c>
      <c r="X519">
        <f>IF(Source!BI348&lt;=1,I518-0, 0)</f>
        <v>0</v>
      </c>
      <c r="Y519">
        <f>IF(Source!BI348=2,I518-0, 0)</f>
        <v>0</v>
      </c>
      <c r="Z519">
        <f>IF(Source!BI348=3,I518-0, 0)</f>
        <v>0</v>
      </c>
      <c r="AA519">
        <f>IF(Source!BI348=4,I518,0)</f>
        <v>982.98</v>
      </c>
    </row>
    <row r="521" spans="1:27" ht="27.6" x14ac:dyDescent="0.3">
      <c r="A521" s="25" t="str">
        <f>Source!E349</f>
        <v>53</v>
      </c>
      <c r="B521" s="26" t="str">
        <f>Source!F349</f>
        <v>15.1-1300-02</v>
      </c>
      <c r="C521" s="26" t="s">
        <v>220</v>
      </c>
      <c r="D521" s="28" t="str">
        <f>Source!H349</f>
        <v>1 Т</v>
      </c>
      <c r="E521" s="27">
        <f>Source!I349</f>
        <v>12</v>
      </c>
      <c r="F521" s="30"/>
      <c r="G521" s="29"/>
      <c r="H521" s="27"/>
      <c r="I521" s="31"/>
      <c r="J521" s="27"/>
      <c r="K521" s="31"/>
      <c r="Q521">
        <f>ROUND((Source!DN349/100)*ROUND((ROUND((Source!AF349*Source!AV349*Source!I349),2)),2), 2)</f>
        <v>0</v>
      </c>
      <c r="R521">
        <f>Source!X349</f>
        <v>0</v>
      </c>
      <c r="S521">
        <f>ROUND((Source!DO349/100)*ROUND((ROUND((Source!AF349*Source!AV349*Source!I349),2)),2), 2)</f>
        <v>0</v>
      </c>
      <c r="T521">
        <f>Source!Y349</f>
        <v>0</v>
      </c>
      <c r="U521">
        <f>ROUND((175/100)*ROUND((ROUND((Source!AE349*Source!AV349*Source!I349),2)),2), 2)</f>
        <v>0</v>
      </c>
      <c r="V521">
        <f>ROUND((157/100)*ROUND(ROUND((ROUND((Source!AE349*Source!AV349*Source!I349),2)*Source!BS349),2), 2), 2)</f>
        <v>0</v>
      </c>
    </row>
    <row r="522" spans="1:27" ht="14.4" x14ac:dyDescent="0.3">
      <c r="A522" s="34"/>
      <c r="B522" s="35"/>
      <c r="C522" s="35" t="s">
        <v>67</v>
      </c>
      <c r="D522" s="36"/>
      <c r="E522" s="37"/>
      <c r="F522" s="38">
        <f>Source!AM349</f>
        <v>36.590000000000003</v>
      </c>
      <c r="G522" s="39" t="str">
        <f>Source!DE349</f>
        <v/>
      </c>
      <c r="H522" s="37">
        <f>Source!AV349</f>
        <v>1</v>
      </c>
      <c r="I522" s="40">
        <f>(ROUND((ROUND(((Source!ET349)*Source!AV349*Source!I349),2)),2)+ROUND((ROUND(((Source!AE349-(Source!EU349))*Source!AV349*Source!I349),2)),2))</f>
        <v>439.08</v>
      </c>
      <c r="J522" s="37">
        <f>IF(Source!BB349&lt;&gt; 0, Source!BB349, 1)</f>
        <v>7.63</v>
      </c>
      <c r="K522" s="40">
        <f>Source!Q349</f>
        <v>3350.18</v>
      </c>
    </row>
    <row r="523" spans="1:27" ht="13.8" x14ac:dyDescent="0.25">
      <c r="A523" s="41"/>
      <c r="B523" s="41"/>
      <c r="C523" s="42" t="s">
        <v>75</v>
      </c>
      <c r="D523" s="41"/>
      <c r="E523" s="41"/>
      <c r="F523" s="41"/>
      <c r="G523" s="41"/>
      <c r="H523" s="55">
        <f>I522</f>
        <v>439.08</v>
      </c>
      <c r="I523" s="55"/>
      <c r="J523" s="55">
        <f>K522</f>
        <v>3350.18</v>
      </c>
      <c r="K523" s="55"/>
      <c r="O523" s="33">
        <f>I522</f>
        <v>439.08</v>
      </c>
      <c r="P523" s="33">
        <f>K522</f>
        <v>3350.18</v>
      </c>
      <c r="X523">
        <f>IF(Source!BI349&lt;=1,I522-0, 0)</f>
        <v>0</v>
      </c>
      <c r="Y523">
        <f>IF(Source!BI349=2,I522-0, 0)</f>
        <v>0</v>
      </c>
      <c r="Z523">
        <f>IF(Source!BI349=3,I522-0, 0)</f>
        <v>0</v>
      </c>
      <c r="AA523">
        <f>IF(Source!BI349=4,I522,0)</f>
        <v>439.08</v>
      </c>
    </row>
    <row r="526" spans="1:27" ht="13.8" x14ac:dyDescent="0.25">
      <c r="A526" s="54" t="str">
        <f>CONCATENATE("Итого по подразделу: ",IF(Source!G351&lt;&gt;"Новый подраздел", Source!G351, ""))</f>
        <v>Итого по подразделу: Подготовительные работы</v>
      </c>
      <c r="B526" s="54"/>
      <c r="C526" s="54"/>
      <c r="D526" s="54"/>
      <c r="E526" s="54"/>
      <c r="F526" s="54"/>
      <c r="G526" s="54"/>
      <c r="H526" s="52">
        <f>SUM(O444:O525)</f>
        <v>11033.689999999999</v>
      </c>
      <c r="I526" s="53"/>
      <c r="J526" s="52">
        <f>SUM(P444:P525)</f>
        <v>112737.39999999998</v>
      </c>
      <c r="K526" s="53"/>
    </row>
    <row r="527" spans="1:27" hidden="1" x14ac:dyDescent="0.25">
      <c r="A527" t="s">
        <v>77</v>
      </c>
      <c r="I527">
        <f>SUM(AC444:AC526)</f>
        <v>0</v>
      </c>
      <c r="J527">
        <f>SUM(AD444:AD526)</f>
        <v>0</v>
      </c>
    </row>
    <row r="528" spans="1:27" hidden="1" x14ac:dyDescent="0.25">
      <c r="A528" t="s">
        <v>78</v>
      </c>
      <c r="I528">
        <f>SUM(AE444:AE527)</f>
        <v>0</v>
      </c>
      <c r="J528">
        <f>SUM(AF444:AF527)</f>
        <v>0</v>
      </c>
    </row>
    <row r="530" spans="1:28" ht="16.8" x14ac:dyDescent="0.3">
      <c r="A530" s="56" t="str">
        <f>CONCATENATE("Подраздел: ",IF(Source!G380&lt;&gt;"Новый подраздел", Source!G380, ""))</f>
        <v>Подраздел: Демонтажные работы</v>
      </c>
      <c r="B530" s="56"/>
      <c r="C530" s="56"/>
      <c r="D530" s="56"/>
      <c r="E530" s="56"/>
      <c r="F530" s="56"/>
      <c r="G530" s="56"/>
      <c r="H530" s="56"/>
      <c r="I530" s="56"/>
      <c r="J530" s="56"/>
      <c r="K530" s="56"/>
    </row>
    <row r="531" spans="1:28" ht="41.4" x14ac:dyDescent="0.3">
      <c r="A531" s="25" t="str">
        <f>Source!E384</f>
        <v>54</v>
      </c>
      <c r="B531" s="26" t="str">
        <f>Source!F384</f>
        <v>6.69-66-1</v>
      </c>
      <c r="C531" s="26" t="s">
        <v>277</v>
      </c>
      <c r="D531" s="28" t="str">
        <f>Source!H384</f>
        <v>1 м3</v>
      </c>
      <c r="E531" s="27">
        <f>Source!I384</f>
        <v>5</v>
      </c>
      <c r="F531" s="30"/>
      <c r="G531" s="29"/>
      <c r="H531" s="27"/>
      <c r="I531" s="31"/>
      <c r="J531" s="27"/>
      <c r="K531" s="31"/>
      <c r="Q531">
        <f>ROUND((Source!DN384/100)*ROUND((ROUND((Source!AF384*Source!AV384*Source!I384),2)),2), 2)</f>
        <v>31.08</v>
      </c>
      <c r="R531">
        <f>Source!X384</f>
        <v>672.07</v>
      </c>
      <c r="S531">
        <f>ROUND((Source!DO384/100)*ROUND((ROUND((Source!AF384*Source!AV384*Source!I384),2)),2), 2)</f>
        <v>21.37</v>
      </c>
      <c r="T531">
        <f>Source!Y384</f>
        <v>405.22</v>
      </c>
      <c r="U531">
        <f>ROUND((175/100)*ROUND((ROUND((Source!AE384*Source!AV384*Source!I384),2)),2), 2)</f>
        <v>258.13</v>
      </c>
      <c r="V531">
        <f>ROUND((157/100)*ROUND(ROUND((ROUND((Source!AE384*Source!AV384*Source!I384),2)*Source!BS384),2), 2), 2)</f>
        <v>5891.27</v>
      </c>
    </row>
    <row r="532" spans="1:28" ht="14.4" x14ac:dyDescent="0.3">
      <c r="A532" s="25"/>
      <c r="B532" s="26"/>
      <c r="C532" s="26" t="s">
        <v>66</v>
      </c>
      <c r="D532" s="28"/>
      <c r="E532" s="27"/>
      <c r="F532" s="30">
        <f>Source!AO384</f>
        <v>7.77</v>
      </c>
      <c r="G532" s="29" t="str">
        <f>Source!DG384</f>
        <v/>
      </c>
      <c r="H532" s="27">
        <f>Source!AV384</f>
        <v>1</v>
      </c>
      <c r="I532" s="31">
        <f>ROUND((ROUND((Source!AF384*Source!AV384*Source!I384),2)),2)</f>
        <v>38.85</v>
      </c>
      <c r="J532" s="27">
        <f>IF(Source!BA384&lt;&gt; 0, Source!BA384, 1)</f>
        <v>25.44</v>
      </c>
      <c r="K532" s="31">
        <f>Source!S384</f>
        <v>988.34</v>
      </c>
      <c r="W532">
        <f>I532</f>
        <v>38.85</v>
      </c>
    </row>
    <row r="533" spans="1:28" ht="14.4" x14ac:dyDescent="0.3">
      <c r="A533" s="25"/>
      <c r="B533" s="26"/>
      <c r="C533" s="26" t="s">
        <v>67</v>
      </c>
      <c r="D533" s="28"/>
      <c r="E533" s="27"/>
      <c r="F533" s="30">
        <f>Source!AM384</f>
        <v>230.04</v>
      </c>
      <c r="G533" s="29" t="str">
        <f>Source!DE384</f>
        <v/>
      </c>
      <c r="H533" s="27">
        <f>Source!AV384</f>
        <v>1</v>
      </c>
      <c r="I533" s="31">
        <f>(ROUND((ROUND(((Source!ET384)*Source!AV384*Source!I384),2)),2)+ROUND((ROUND(((Source!AE384-(Source!EU384))*Source!AV384*Source!I384),2)),2))</f>
        <v>1150.2</v>
      </c>
      <c r="J533" s="27">
        <f>IF(Source!BB384&lt;&gt; 0, Source!BB384, 1)</f>
        <v>10.99</v>
      </c>
      <c r="K533" s="31">
        <f>Source!Q384</f>
        <v>12640.7</v>
      </c>
    </row>
    <row r="534" spans="1:28" ht="14.4" x14ac:dyDescent="0.3">
      <c r="A534" s="25"/>
      <c r="B534" s="26"/>
      <c r="C534" s="26" t="s">
        <v>68</v>
      </c>
      <c r="D534" s="28"/>
      <c r="E534" s="27"/>
      <c r="F534" s="30">
        <f>Source!AN384</f>
        <v>29.5</v>
      </c>
      <c r="G534" s="29" t="str">
        <f>Source!DF384</f>
        <v/>
      </c>
      <c r="H534" s="27">
        <f>Source!AV384</f>
        <v>1</v>
      </c>
      <c r="I534" s="32">
        <f>ROUND((ROUND((Source!AE384*Source!AV384*Source!I384),2)),2)</f>
        <v>147.5</v>
      </c>
      <c r="J534" s="27">
        <f>IF(Source!BS384&lt;&gt; 0, Source!BS384, 1)</f>
        <v>25.44</v>
      </c>
      <c r="K534" s="32">
        <f>Source!R384</f>
        <v>3752.4</v>
      </c>
      <c r="W534">
        <f>I534</f>
        <v>147.5</v>
      </c>
    </row>
    <row r="535" spans="1:28" ht="14.4" x14ac:dyDescent="0.3">
      <c r="A535" s="25"/>
      <c r="B535" s="26"/>
      <c r="C535" s="26" t="s">
        <v>76</v>
      </c>
      <c r="D535" s="28"/>
      <c r="E535" s="27"/>
      <c r="F535" s="30">
        <f>Source!AL384</f>
        <v>2.52</v>
      </c>
      <c r="G535" s="29" t="str">
        <f>Source!DD384</f>
        <v/>
      </c>
      <c r="H535" s="27">
        <f>Source!AW384</f>
        <v>1</v>
      </c>
      <c r="I535" s="31">
        <f>ROUND((ROUND((Source!AC384*Source!AW384*Source!I384),2)),2)</f>
        <v>12.6</v>
      </c>
      <c r="J535" s="27">
        <f>IF(Source!BC384&lt;&gt; 0, Source!BC384, 1)</f>
        <v>8.5399999999999991</v>
      </c>
      <c r="K535" s="31">
        <f>Source!P384</f>
        <v>107.6</v>
      </c>
    </row>
    <row r="536" spans="1:28" ht="14.4" x14ac:dyDescent="0.3">
      <c r="A536" s="25"/>
      <c r="B536" s="26"/>
      <c r="C536" s="26" t="s">
        <v>69</v>
      </c>
      <c r="D536" s="28" t="s">
        <v>70</v>
      </c>
      <c r="E536" s="27">
        <f>Source!DN384</f>
        <v>80</v>
      </c>
      <c r="F536" s="30"/>
      <c r="G536" s="29"/>
      <c r="H536" s="27"/>
      <c r="I536" s="31">
        <f>SUM(Q531:Q535)</f>
        <v>31.08</v>
      </c>
      <c r="J536" s="27">
        <f>Source!BZ384</f>
        <v>68</v>
      </c>
      <c r="K536" s="31">
        <f>SUM(R531:R535)</f>
        <v>672.07</v>
      </c>
    </row>
    <row r="537" spans="1:28" ht="14.4" x14ac:dyDescent="0.3">
      <c r="A537" s="25"/>
      <c r="B537" s="26"/>
      <c r="C537" s="26" t="s">
        <v>71</v>
      </c>
      <c r="D537" s="28" t="s">
        <v>70</v>
      </c>
      <c r="E537" s="27">
        <f>Source!DO384</f>
        <v>55</v>
      </c>
      <c r="F537" s="30"/>
      <c r="G537" s="29"/>
      <c r="H537" s="27"/>
      <c r="I537" s="31">
        <f>SUM(S531:S536)</f>
        <v>21.37</v>
      </c>
      <c r="J537" s="27">
        <f>Source!CA384</f>
        <v>41</v>
      </c>
      <c r="K537" s="31">
        <f>SUM(T531:T536)</f>
        <v>405.22</v>
      </c>
    </row>
    <row r="538" spans="1:28" ht="14.4" x14ac:dyDescent="0.3">
      <c r="A538" s="25"/>
      <c r="B538" s="26"/>
      <c r="C538" s="26" t="s">
        <v>72</v>
      </c>
      <c r="D538" s="28" t="s">
        <v>70</v>
      </c>
      <c r="E538" s="27">
        <f>175</f>
        <v>175</v>
      </c>
      <c r="F538" s="30"/>
      <c r="G538" s="29"/>
      <c r="H538" s="27"/>
      <c r="I538" s="31">
        <f>SUM(U531:U537)</f>
        <v>258.13</v>
      </c>
      <c r="J538" s="27">
        <f>157</f>
        <v>157</v>
      </c>
      <c r="K538" s="31">
        <f>SUM(V531:V537)</f>
        <v>5891.27</v>
      </c>
    </row>
    <row r="539" spans="1:28" ht="14.4" x14ac:dyDescent="0.3">
      <c r="A539" s="34"/>
      <c r="B539" s="35"/>
      <c r="C539" s="35" t="s">
        <v>73</v>
      </c>
      <c r="D539" s="36" t="s">
        <v>74</v>
      </c>
      <c r="E539" s="37">
        <f>Source!AQ384</f>
        <v>0.71</v>
      </c>
      <c r="F539" s="38"/>
      <c r="G539" s="39" t="str">
        <f>Source!DI384</f>
        <v/>
      </c>
      <c r="H539" s="37">
        <f>Source!AV384</f>
        <v>1</v>
      </c>
      <c r="I539" s="40">
        <f>Source!U384</f>
        <v>3.55</v>
      </c>
      <c r="J539" s="37"/>
      <c r="K539" s="40"/>
      <c r="AB539" s="33">
        <f>I539</f>
        <v>3.55</v>
      </c>
    </row>
    <row r="540" spans="1:28" ht="13.8" x14ac:dyDescent="0.25">
      <c r="A540" s="41"/>
      <c r="B540" s="41"/>
      <c r="C540" s="42" t="s">
        <v>75</v>
      </c>
      <c r="D540" s="41"/>
      <c r="E540" s="41"/>
      <c r="F540" s="41"/>
      <c r="G540" s="41"/>
      <c r="H540" s="55">
        <f>I532+I533+I535+I536+I537+I538</f>
        <v>1512.2299999999996</v>
      </c>
      <c r="I540" s="55"/>
      <c r="J540" s="55">
        <f>K532+K533+K535+K536+K537+K538</f>
        <v>20705.2</v>
      </c>
      <c r="K540" s="55"/>
      <c r="O540" s="33">
        <f>I532+I533+I535+I536+I537+I538</f>
        <v>1512.2299999999996</v>
      </c>
      <c r="P540" s="33">
        <f>K532+K533+K535+K536+K537+K538</f>
        <v>20705.2</v>
      </c>
      <c r="X540">
        <f>IF(Source!BI384&lt;=1,I532+I533+I535+I536+I537+I538-0, 0)</f>
        <v>1512.2299999999996</v>
      </c>
      <c r="Y540">
        <f>IF(Source!BI384=2,I532+I533+I535+I536+I537+I538-0, 0)</f>
        <v>0</v>
      </c>
      <c r="Z540">
        <f>IF(Source!BI384=3,I532+I533+I535+I536+I537+I538-0, 0)</f>
        <v>0</v>
      </c>
      <c r="AA540">
        <f>IF(Source!BI384=4,I532+I533+I535+I536+I537+I538,0)</f>
        <v>0</v>
      </c>
    </row>
    <row r="542" spans="1:28" ht="41.4" x14ac:dyDescent="0.3">
      <c r="A542" s="25" t="str">
        <f>Source!E385</f>
        <v>55</v>
      </c>
      <c r="B542" s="26" t="str">
        <f>Source!F385</f>
        <v>6.68-13-1</v>
      </c>
      <c r="C542" s="26" t="s">
        <v>545</v>
      </c>
      <c r="D542" s="28" t="str">
        <f>Source!H385</f>
        <v>1 Т</v>
      </c>
      <c r="E542" s="27">
        <f>Source!I385</f>
        <v>11.25</v>
      </c>
      <c r="F542" s="30"/>
      <c r="G542" s="29"/>
      <c r="H542" s="27"/>
      <c r="I542" s="31"/>
      <c r="J542" s="27"/>
      <c r="K542" s="31"/>
      <c r="Q542">
        <f>ROUND((Source!DN385/100)*ROUND((ROUND((Source!AF385*Source!AV385*Source!I385),2)),2), 2)</f>
        <v>0</v>
      </c>
      <c r="R542">
        <f>Source!X385</f>
        <v>0</v>
      </c>
      <c r="S542">
        <f>ROUND((Source!DO385/100)*ROUND((ROUND((Source!AF385*Source!AV385*Source!I385),2)),2), 2)</f>
        <v>0</v>
      </c>
      <c r="T542">
        <f>Source!Y385</f>
        <v>0</v>
      </c>
      <c r="U542">
        <f>ROUND((175/100)*ROUND((ROUND((Source!AE385*Source!AV385*Source!I385),2)),2), 2)</f>
        <v>29.14</v>
      </c>
      <c r="V542">
        <f>ROUND((157/100)*ROUND(ROUND((ROUND((Source!AE385*Source!AV385*Source!I385),2)*Source!BS385),2), 2), 2)</f>
        <v>665.02</v>
      </c>
    </row>
    <row r="543" spans="1:28" ht="14.4" x14ac:dyDescent="0.3">
      <c r="A543" s="25"/>
      <c r="B543" s="26"/>
      <c r="C543" s="26" t="s">
        <v>67</v>
      </c>
      <c r="D543" s="28"/>
      <c r="E543" s="27"/>
      <c r="F543" s="30">
        <f>Source!AM385</f>
        <v>8.86</v>
      </c>
      <c r="G543" s="29" t="str">
        <f>Source!DE385</f>
        <v/>
      </c>
      <c r="H543" s="27">
        <f>Source!AV385</f>
        <v>1</v>
      </c>
      <c r="I543" s="31">
        <f>(ROUND((ROUND(((Source!ET385)*Source!AV385*Source!I385),2)),2)+ROUND((ROUND(((Source!AE385-(Source!EU385))*Source!AV385*Source!I385),2)),2))</f>
        <v>99.68</v>
      </c>
      <c r="J543" s="27">
        <f>IF(Source!BB385&lt;&gt; 0, Source!BB385, 1)</f>
        <v>9.06</v>
      </c>
      <c r="K543" s="31">
        <f>Source!Q385</f>
        <v>903.1</v>
      </c>
    </row>
    <row r="544" spans="1:28" ht="14.4" x14ac:dyDescent="0.3">
      <c r="A544" s="25"/>
      <c r="B544" s="26"/>
      <c r="C544" s="26" t="s">
        <v>68</v>
      </c>
      <c r="D544" s="28"/>
      <c r="E544" s="27"/>
      <c r="F544" s="30">
        <f>Source!AN385</f>
        <v>1.48</v>
      </c>
      <c r="G544" s="29" t="str">
        <f>Source!DF385</f>
        <v/>
      </c>
      <c r="H544" s="27">
        <f>Source!AV385</f>
        <v>1</v>
      </c>
      <c r="I544" s="32">
        <f>ROUND((ROUND((Source!AE385*Source!AV385*Source!I385),2)),2)</f>
        <v>16.649999999999999</v>
      </c>
      <c r="J544" s="27">
        <f>IF(Source!BS385&lt;&gt; 0, Source!BS385, 1)</f>
        <v>25.44</v>
      </c>
      <c r="K544" s="32">
        <f>Source!R385</f>
        <v>423.58</v>
      </c>
      <c r="W544">
        <f>I544</f>
        <v>16.649999999999999</v>
      </c>
    </row>
    <row r="545" spans="1:28" ht="14.4" x14ac:dyDescent="0.3">
      <c r="A545" s="34"/>
      <c r="B545" s="35"/>
      <c r="C545" s="35" t="s">
        <v>72</v>
      </c>
      <c r="D545" s="36" t="s">
        <v>70</v>
      </c>
      <c r="E545" s="37">
        <f>175</f>
        <v>175</v>
      </c>
      <c r="F545" s="38"/>
      <c r="G545" s="39"/>
      <c r="H545" s="37"/>
      <c r="I545" s="40">
        <f>SUM(U542:U544)</f>
        <v>29.14</v>
      </c>
      <c r="J545" s="37">
        <f>157</f>
        <v>157</v>
      </c>
      <c r="K545" s="40">
        <f>SUM(V542:V544)</f>
        <v>665.02</v>
      </c>
    </row>
    <row r="546" spans="1:28" ht="13.8" x14ac:dyDescent="0.25">
      <c r="A546" s="41"/>
      <c r="B546" s="41"/>
      <c r="C546" s="42" t="s">
        <v>75</v>
      </c>
      <c r="D546" s="41"/>
      <c r="E546" s="41"/>
      <c r="F546" s="41"/>
      <c r="G546" s="41"/>
      <c r="H546" s="55">
        <f>I543+I545</f>
        <v>128.82</v>
      </c>
      <c r="I546" s="55"/>
      <c r="J546" s="55">
        <f>K543+K545</f>
        <v>1568.12</v>
      </c>
      <c r="K546" s="55"/>
      <c r="O546" s="33">
        <f>I543+I545</f>
        <v>128.82</v>
      </c>
      <c r="P546" s="33">
        <f>K543+K545</f>
        <v>1568.12</v>
      </c>
      <c r="X546">
        <f>IF(Source!BI385&lt;=1,I543+I545-0, 0)</f>
        <v>128.82</v>
      </c>
      <c r="Y546">
        <f>IF(Source!BI385=2,I543+I545-0, 0)</f>
        <v>0</v>
      </c>
      <c r="Z546">
        <f>IF(Source!BI385=3,I543+I545-0, 0)</f>
        <v>0</v>
      </c>
      <c r="AA546">
        <f>IF(Source!BI385=4,I543+I545,0)</f>
        <v>0</v>
      </c>
    </row>
    <row r="548" spans="1:28" ht="41.4" x14ac:dyDescent="0.3">
      <c r="A548" s="25" t="str">
        <f>Source!E386</f>
        <v>56</v>
      </c>
      <c r="B548" s="26" t="str">
        <f>Source!F386</f>
        <v>6.69-19-1</v>
      </c>
      <c r="C548" s="26" t="s">
        <v>198</v>
      </c>
      <c r="D548" s="28" t="str">
        <f>Source!H386</f>
        <v>1 Т</v>
      </c>
      <c r="E548" s="27">
        <f>Source!I386</f>
        <v>1.25</v>
      </c>
      <c r="F548" s="30"/>
      <c r="G548" s="29"/>
      <c r="H548" s="27"/>
      <c r="I548" s="31"/>
      <c r="J548" s="27"/>
      <c r="K548" s="31"/>
      <c r="Q548">
        <f>ROUND((Source!DN386/100)*ROUND((ROUND((Source!AF386*Source!AV386*Source!I386),2)),2), 2)</f>
        <v>10.95</v>
      </c>
      <c r="R548">
        <f>Source!X386</f>
        <v>223.41</v>
      </c>
      <c r="S548">
        <f>ROUND((Source!DO386/100)*ROUND((ROUND((Source!AF386*Source!AV386*Source!I386),2)),2), 2)</f>
        <v>8.42</v>
      </c>
      <c r="T548">
        <f>Source!Y386</f>
        <v>125.48</v>
      </c>
      <c r="U548">
        <f>ROUND((175/100)*ROUND((ROUND((Source!AE386*Source!AV386*Source!I386),2)),2), 2)</f>
        <v>0</v>
      </c>
      <c r="V548">
        <f>ROUND((157/100)*ROUND(ROUND((ROUND((Source!AE386*Source!AV386*Source!I386),2)*Source!BS386),2), 2), 2)</f>
        <v>0</v>
      </c>
    </row>
    <row r="549" spans="1:28" ht="14.4" x14ac:dyDescent="0.3">
      <c r="A549" s="25"/>
      <c r="B549" s="26"/>
      <c r="C549" s="26" t="s">
        <v>66</v>
      </c>
      <c r="D549" s="28"/>
      <c r="E549" s="27"/>
      <c r="F549" s="30">
        <f>Source!AO386</f>
        <v>9.6199999999999992</v>
      </c>
      <c r="G549" s="29" t="str">
        <f>Source!DG386</f>
        <v/>
      </c>
      <c r="H549" s="27">
        <f>Source!AV386</f>
        <v>1</v>
      </c>
      <c r="I549" s="31">
        <f>ROUND((ROUND((Source!AF386*Source!AV386*Source!I386),2)),2)</f>
        <v>12.03</v>
      </c>
      <c r="J549" s="27">
        <f>IF(Source!BA386&lt;&gt; 0, Source!BA386, 1)</f>
        <v>25.44</v>
      </c>
      <c r="K549" s="31">
        <f>Source!S386</f>
        <v>306.04000000000002</v>
      </c>
      <c r="W549">
        <f>I549</f>
        <v>12.03</v>
      </c>
    </row>
    <row r="550" spans="1:28" ht="14.4" x14ac:dyDescent="0.3">
      <c r="A550" s="25"/>
      <c r="B550" s="26"/>
      <c r="C550" s="26" t="s">
        <v>69</v>
      </c>
      <c r="D550" s="28" t="s">
        <v>70</v>
      </c>
      <c r="E550" s="27">
        <f>Source!DN386</f>
        <v>91</v>
      </c>
      <c r="F550" s="30"/>
      <c r="G550" s="29"/>
      <c r="H550" s="27"/>
      <c r="I550" s="31">
        <f>SUM(Q548:Q549)</f>
        <v>10.95</v>
      </c>
      <c r="J550" s="27">
        <f>Source!BZ386</f>
        <v>73</v>
      </c>
      <c r="K550" s="31">
        <f>SUM(R548:R549)</f>
        <v>223.41</v>
      </c>
    </row>
    <row r="551" spans="1:28" ht="14.4" x14ac:dyDescent="0.3">
      <c r="A551" s="25"/>
      <c r="B551" s="26"/>
      <c r="C551" s="26" t="s">
        <v>71</v>
      </c>
      <c r="D551" s="28" t="s">
        <v>70</v>
      </c>
      <c r="E551" s="27">
        <f>Source!DO386</f>
        <v>70</v>
      </c>
      <c r="F551" s="30"/>
      <c r="G551" s="29"/>
      <c r="H551" s="27"/>
      <c r="I551" s="31">
        <f>SUM(S548:S550)</f>
        <v>8.42</v>
      </c>
      <c r="J551" s="27">
        <f>Source!CA386</f>
        <v>41</v>
      </c>
      <c r="K551" s="31">
        <f>SUM(T548:T550)</f>
        <v>125.48</v>
      </c>
    </row>
    <row r="552" spans="1:28" ht="14.4" x14ac:dyDescent="0.3">
      <c r="A552" s="34"/>
      <c r="B552" s="35"/>
      <c r="C552" s="35" t="s">
        <v>73</v>
      </c>
      <c r="D552" s="36" t="s">
        <v>74</v>
      </c>
      <c r="E552" s="37">
        <f>Source!AQ386</f>
        <v>1.02</v>
      </c>
      <c r="F552" s="38"/>
      <c r="G552" s="39" t="str">
        <f>Source!DI386</f>
        <v/>
      </c>
      <c r="H552" s="37">
        <f>Source!AV386</f>
        <v>1</v>
      </c>
      <c r="I552" s="40">
        <f>Source!U386</f>
        <v>1.2749999999999999</v>
      </c>
      <c r="J552" s="37"/>
      <c r="K552" s="40"/>
      <c r="AB552" s="33">
        <f>I552</f>
        <v>1.2749999999999999</v>
      </c>
    </row>
    <row r="553" spans="1:28" ht="13.8" x14ac:dyDescent="0.25">
      <c r="A553" s="41"/>
      <c r="B553" s="41"/>
      <c r="C553" s="42" t="s">
        <v>75</v>
      </c>
      <c r="D553" s="41"/>
      <c r="E553" s="41"/>
      <c r="F553" s="41"/>
      <c r="G553" s="41"/>
      <c r="H553" s="55">
        <f>I549+I550+I551</f>
        <v>31.4</v>
      </c>
      <c r="I553" s="55"/>
      <c r="J553" s="55">
        <f>K549+K550+K551</f>
        <v>654.93000000000006</v>
      </c>
      <c r="K553" s="55"/>
      <c r="O553" s="33">
        <f>I549+I550+I551</f>
        <v>31.4</v>
      </c>
      <c r="P553" s="33">
        <f>K549+K550+K551</f>
        <v>654.93000000000006</v>
      </c>
      <c r="X553">
        <f>IF(Source!BI386&lt;=1,I549+I550+I551-0, 0)</f>
        <v>31.4</v>
      </c>
      <c r="Y553">
        <f>IF(Source!BI386=2,I549+I550+I551-0, 0)</f>
        <v>0</v>
      </c>
      <c r="Z553">
        <f>IF(Source!BI386=3,I549+I550+I551-0, 0)</f>
        <v>0</v>
      </c>
      <c r="AA553">
        <f>IF(Source!BI386=4,I549+I550+I551,0)</f>
        <v>0</v>
      </c>
    </row>
    <row r="555" spans="1:28" ht="41.4" x14ac:dyDescent="0.3">
      <c r="A555" s="25" t="str">
        <f>Source!E387</f>
        <v>57</v>
      </c>
      <c r="B555" s="26" t="str">
        <f>Source!F387</f>
        <v>15.2-50-11</v>
      </c>
      <c r="C555" s="26" t="s">
        <v>204</v>
      </c>
      <c r="D555" s="28" t="str">
        <f>Source!H387</f>
        <v>т</v>
      </c>
      <c r="E555" s="27">
        <f>Source!I387</f>
        <v>12.5</v>
      </c>
      <c r="F555" s="30"/>
      <c r="G555" s="29"/>
      <c r="H555" s="27"/>
      <c r="I555" s="31"/>
      <c r="J555" s="27"/>
      <c r="K555" s="31"/>
      <c r="Q555">
        <f>ROUND((Source!DN387/100)*ROUND((ROUND((Source!AF387*Source!AV387*Source!I387),2)),2), 2)</f>
        <v>0</v>
      </c>
      <c r="R555">
        <f>Source!X387</f>
        <v>0</v>
      </c>
      <c r="S555">
        <f>ROUND((Source!DO387/100)*ROUND((ROUND((Source!AF387*Source!AV387*Source!I387),2)),2), 2)</f>
        <v>0</v>
      </c>
      <c r="T555">
        <f>Source!Y387</f>
        <v>0</v>
      </c>
      <c r="U555">
        <f>ROUND((175/100)*ROUND((ROUND((Source!AE387*Source!AV387*Source!I387),2)),2), 2)</f>
        <v>0</v>
      </c>
      <c r="V555">
        <f>ROUND((157/100)*ROUND(ROUND((ROUND((Source!AE387*Source!AV387*Source!I387),2)*Source!BS387),2), 2), 2)</f>
        <v>0</v>
      </c>
    </row>
    <row r="556" spans="1:28" ht="14.4" x14ac:dyDescent="0.3">
      <c r="A556" s="34"/>
      <c r="B556" s="35"/>
      <c r="C556" s="35" t="s">
        <v>67</v>
      </c>
      <c r="D556" s="36"/>
      <c r="E556" s="37"/>
      <c r="F556" s="38">
        <f>Source!AM387</f>
        <v>54.93</v>
      </c>
      <c r="G556" s="39" t="str">
        <f>Source!DE387</f>
        <v/>
      </c>
      <c r="H556" s="37">
        <f>Source!AV387</f>
        <v>1</v>
      </c>
      <c r="I556" s="40">
        <f>(ROUND((ROUND(((Source!ET387)*Source!AV387*Source!I387),2)),2)+ROUND((ROUND(((Source!AE387-(Source!EU387))*Source!AV387*Source!I387),2)),2))</f>
        <v>686.63</v>
      </c>
      <c r="J556" s="37">
        <f>IF(Source!BB387&lt;&gt; 0, Source!BB387, 1)</f>
        <v>10.47</v>
      </c>
      <c r="K556" s="40">
        <f>Source!Q387</f>
        <v>7189.02</v>
      </c>
    </row>
    <row r="557" spans="1:28" ht="13.8" x14ac:dyDescent="0.25">
      <c r="A557" s="41"/>
      <c r="B557" s="41"/>
      <c r="C557" s="42" t="s">
        <v>75</v>
      </c>
      <c r="D557" s="41"/>
      <c r="E557" s="41"/>
      <c r="F557" s="41"/>
      <c r="G557" s="41"/>
      <c r="H557" s="55">
        <f>I556</f>
        <v>686.63</v>
      </c>
      <c r="I557" s="55"/>
      <c r="J557" s="55">
        <f>K556</f>
        <v>7189.02</v>
      </c>
      <c r="K557" s="55"/>
      <c r="O557" s="33">
        <f>I556</f>
        <v>686.63</v>
      </c>
      <c r="P557" s="33">
        <f>K556</f>
        <v>7189.02</v>
      </c>
      <c r="X557">
        <f>IF(Source!BI387&lt;=1,I556-0, 0)</f>
        <v>0</v>
      </c>
      <c r="Y557">
        <f>IF(Source!BI387=2,I556-0, 0)</f>
        <v>0</v>
      </c>
      <c r="Z557">
        <f>IF(Source!BI387=3,I556-0, 0)</f>
        <v>0</v>
      </c>
      <c r="AA557">
        <f>IF(Source!BI387=4,I556,0)</f>
        <v>686.63</v>
      </c>
    </row>
    <row r="559" spans="1:28" ht="27.6" x14ac:dyDescent="0.3">
      <c r="A559" s="25" t="str">
        <f>Source!E388</f>
        <v>58</v>
      </c>
      <c r="B559" s="26" t="str">
        <f>Source!F388</f>
        <v>15.1-1500-01</v>
      </c>
      <c r="C559" s="26" t="s">
        <v>289</v>
      </c>
      <c r="D559" s="28" t="str">
        <f>Source!H388</f>
        <v>1 Т</v>
      </c>
      <c r="E559" s="27">
        <f>Source!I388</f>
        <v>12.5</v>
      </c>
      <c r="F559" s="30"/>
      <c r="G559" s="29"/>
      <c r="H559" s="27"/>
      <c r="I559" s="31"/>
      <c r="J559" s="27"/>
      <c r="K559" s="31"/>
      <c r="Q559">
        <f>ROUND((Source!DN388/100)*ROUND((ROUND((Source!AF388*Source!AV388*Source!I388),2)),2), 2)</f>
        <v>0</v>
      </c>
      <c r="R559">
        <f>Source!X388</f>
        <v>0</v>
      </c>
      <c r="S559">
        <f>ROUND((Source!DO388/100)*ROUND((ROUND((Source!AF388*Source!AV388*Source!I388),2)),2), 2)</f>
        <v>0</v>
      </c>
      <c r="T559">
        <f>Source!Y388</f>
        <v>0</v>
      </c>
      <c r="U559">
        <f>ROUND((175/100)*ROUND((ROUND((Source!AE388*Source!AV388*Source!I388),2)),2), 2)</f>
        <v>0</v>
      </c>
      <c r="V559">
        <f>ROUND((157/100)*ROUND(ROUND((ROUND((Source!AE388*Source!AV388*Source!I388),2)*Source!BS388),2), 2), 2)</f>
        <v>0</v>
      </c>
    </row>
    <row r="560" spans="1:28" ht="14.4" x14ac:dyDescent="0.3">
      <c r="A560" s="34"/>
      <c r="B560" s="35"/>
      <c r="C560" s="35" t="s">
        <v>67</v>
      </c>
      <c r="D560" s="36"/>
      <c r="E560" s="37"/>
      <c r="F560" s="38">
        <f>Source!AM388</f>
        <v>31.67</v>
      </c>
      <c r="G560" s="39" t="str">
        <f>Source!DE388</f>
        <v/>
      </c>
      <c r="H560" s="37">
        <f>Source!AV388</f>
        <v>1</v>
      </c>
      <c r="I560" s="40">
        <f>(ROUND((ROUND(((Source!ET388)*Source!AV388*Source!I388),2)),2)+ROUND((ROUND(((Source!AE388-(Source!EU388))*Source!AV388*Source!I388),2)),2))</f>
        <v>395.88</v>
      </c>
      <c r="J560" s="37">
        <f>IF(Source!BB388&lt;&gt; 0, Source!BB388, 1)</f>
        <v>7.63</v>
      </c>
      <c r="K560" s="40">
        <f>Source!Q388</f>
        <v>3020.56</v>
      </c>
    </row>
    <row r="561" spans="1:28" ht="13.8" x14ac:dyDescent="0.25">
      <c r="A561" s="41"/>
      <c r="B561" s="41"/>
      <c r="C561" s="42" t="s">
        <v>75</v>
      </c>
      <c r="D561" s="41"/>
      <c r="E561" s="41"/>
      <c r="F561" s="41"/>
      <c r="G561" s="41"/>
      <c r="H561" s="55">
        <f>I560</f>
        <v>395.88</v>
      </c>
      <c r="I561" s="55"/>
      <c r="J561" s="55">
        <f>K560</f>
        <v>3020.56</v>
      </c>
      <c r="K561" s="55"/>
      <c r="O561" s="33">
        <f>I560</f>
        <v>395.88</v>
      </c>
      <c r="P561" s="33">
        <f>K560</f>
        <v>3020.56</v>
      </c>
      <c r="X561">
        <f>IF(Source!BI388&lt;=1,I560-0, 0)</f>
        <v>0</v>
      </c>
      <c r="Y561">
        <f>IF(Source!BI388=2,I560-0, 0)</f>
        <v>0</v>
      </c>
      <c r="Z561">
        <f>IF(Source!BI388=3,I560-0, 0)</f>
        <v>0</v>
      </c>
      <c r="AA561">
        <f>IF(Source!BI388=4,I560,0)</f>
        <v>395.88</v>
      </c>
    </row>
    <row r="564" spans="1:28" ht="13.8" x14ac:dyDescent="0.25">
      <c r="A564" s="54" t="str">
        <f>CONCATENATE("Итого по подразделу: ",IF(Source!G390&lt;&gt;"Новый подраздел", Source!G390, ""))</f>
        <v>Итого по подразделу: Демонтажные работы</v>
      </c>
      <c r="B564" s="54"/>
      <c r="C564" s="54"/>
      <c r="D564" s="54"/>
      <c r="E564" s="54"/>
      <c r="F564" s="54"/>
      <c r="G564" s="54"/>
      <c r="H564" s="52">
        <f>SUM(O530:O563)</f>
        <v>2754.9599999999996</v>
      </c>
      <c r="I564" s="53"/>
      <c r="J564" s="52">
        <f>SUM(P530:P563)</f>
        <v>33137.83</v>
      </c>
      <c r="K564" s="53"/>
    </row>
    <row r="565" spans="1:28" hidden="1" x14ac:dyDescent="0.25">
      <c r="A565" t="s">
        <v>77</v>
      </c>
      <c r="I565">
        <f>SUM(AC530:AC564)</f>
        <v>0</v>
      </c>
      <c r="J565">
        <f>SUM(AD530:AD564)</f>
        <v>0</v>
      </c>
    </row>
    <row r="566" spans="1:28" hidden="1" x14ac:dyDescent="0.25">
      <c r="A566" t="s">
        <v>78</v>
      </c>
      <c r="I566">
        <f>SUM(AE530:AE565)</f>
        <v>0</v>
      </c>
      <c r="J566">
        <f>SUM(AF530:AF565)</f>
        <v>0</v>
      </c>
    </row>
    <row r="568" spans="1:28" ht="16.8" x14ac:dyDescent="0.3">
      <c r="A568" s="56" t="str">
        <f>CONCATENATE("Подраздел: ",IF(Source!G419&lt;&gt;"Новый подраздел", Source!G419, ""))</f>
        <v>Подраздел: Усиление подпорной стены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</row>
    <row r="569" spans="1:28" ht="55.2" x14ac:dyDescent="0.3">
      <c r="A569" s="25" t="str">
        <f>Source!E423</f>
        <v>59</v>
      </c>
      <c r="B569" s="26" t="str">
        <f>Source!F423</f>
        <v>3.1-3-2</v>
      </c>
      <c r="C569" s="26" t="s">
        <v>550</v>
      </c>
      <c r="D569" s="28" t="str">
        <f>Source!H423</f>
        <v>100 м3 грунта</v>
      </c>
      <c r="E569" s="27">
        <f>Source!I423</f>
        <v>0.9</v>
      </c>
      <c r="F569" s="30"/>
      <c r="G569" s="29"/>
      <c r="H569" s="27"/>
      <c r="I569" s="31"/>
      <c r="J569" s="27"/>
      <c r="K569" s="31"/>
      <c r="Q569">
        <f>ROUND((Source!DN423/100)*ROUND((ROUND((Source!AF423*Source!AV423*Source!I423),2)),2), 2)</f>
        <v>12.34</v>
      </c>
      <c r="R569">
        <f>Source!X423</f>
        <v>294.67</v>
      </c>
      <c r="S569">
        <f>ROUND((Source!DO423/100)*ROUND((ROUND((Source!AF423*Source!AV423*Source!I423),2)),2), 2)</f>
        <v>9.69</v>
      </c>
      <c r="T569">
        <f>Source!Y423</f>
        <v>160.15</v>
      </c>
      <c r="U569">
        <f>ROUND((175/100)*ROUND((ROUND((Source!AE423*Source!AV423*Source!I423),2)),2), 2)</f>
        <v>249.32</v>
      </c>
      <c r="V569">
        <f>ROUND((157/100)*ROUND(ROUND((ROUND((Source!AE423*Source!AV423*Source!I423),2)*Source!BS423),2), 2), 2)</f>
        <v>5690.37</v>
      </c>
    </row>
    <row r="570" spans="1:28" ht="14.4" x14ac:dyDescent="0.3">
      <c r="A570" s="25"/>
      <c r="B570" s="26"/>
      <c r="C570" s="26" t="s">
        <v>66</v>
      </c>
      <c r="D570" s="28"/>
      <c r="E570" s="27"/>
      <c r="F570" s="30">
        <f>Source!AO423</f>
        <v>12.16</v>
      </c>
      <c r="G570" s="29" t="str">
        <f>Source!DG423</f>
        <v>)*1,15</v>
      </c>
      <c r="H570" s="27">
        <f>Source!AV423</f>
        <v>1</v>
      </c>
      <c r="I570" s="31">
        <f>ROUND((ROUND((Source!AF423*Source!AV423*Source!I423),2)),2)</f>
        <v>12.59</v>
      </c>
      <c r="J570" s="27">
        <f>IF(Source!BA423&lt;&gt; 0, Source!BA423, 1)</f>
        <v>25.44</v>
      </c>
      <c r="K570" s="31">
        <f>Source!S423</f>
        <v>320.29000000000002</v>
      </c>
      <c r="W570">
        <f>I570</f>
        <v>12.59</v>
      </c>
    </row>
    <row r="571" spans="1:28" ht="14.4" x14ac:dyDescent="0.3">
      <c r="A571" s="25"/>
      <c r="B571" s="26"/>
      <c r="C571" s="26" t="s">
        <v>67</v>
      </c>
      <c r="D571" s="28"/>
      <c r="E571" s="27"/>
      <c r="F571" s="30">
        <f>Source!AM423</f>
        <v>412.41</v>
      </c>
      <c r="G571" s="29" t="str">
        <f>Source!DE423</f>
        <v>)*1,25</v>
      </c>
      <c r="H571" s="27">
        <f>Source!AV423</f>
        <v>1</v>
      </c>
      <c r="I571" s="31">
        <f>(ROUND((ROUND((((Source!ET423*1.25))*Source!AV423*Source!I423),2)),2)+ROUND((ROUND(((Source!AE423-((Source!EU423*1.25)))*Source!AV423*Source!I423),2)),2))</f>
        <v>463.96</v>
      </c>
      <c r="J571" s="27">
        <f>IF(Source!BB423&lt;&gt; 0, Source!BB423, 1)</f>
        <v>11.34</v>
      </c>
      <c r="K571" s="31">
        <f>Source!Q423</f>
        <v>5261.31</v>
      </c>
    </row>
    <row r="572" spans="1:28" ht="14.4" x14ac:dyDescent="0.3">
      <c r="A572" s="25"/>
      <c r="B572" s="26"/>
      <c r="C572" s="26" t="s">
        <v>68</v>
      </c>
      <c r="D572" s="28"/>
      <c r="E572" s="27"/>
      <c r="F572" s="30">
        <f>Source!AN423</f>
        <v>126.64</v>
      </c>
      <c r="G572" s="29" t="str">
        <f>Source!DF423</f>
        <v>)*1,25</v>
      </c>
      <c r="H572" s="27">
        <f>Source!AV423</f>
        <v>1</v>
      </c>
      <c r="I572" s="32">
        <f>ROUND((ROUND((Source!AE423*Source!AV423*Source!I423),2)),2)</f>
        <v>142.47</v>
      </c>
      <c r="J572" s="27">
        <f>IF(Source!BS423&lt;&gt; 0, Source!BS423, 1)</f>
        <v>25.44</v>
      </c>
      <c r="K572" s="32">
        <f>Source!R423</f>
        <v>3624.44</v>
      </c>
      <c r="W572">
        <f>I572</f>
        <v>142.47</v>
      </c>
    </row>
    <row r="573" spans="1:28" ht="14.4" x14ac:dyDescent="0.3">
      <c r="A573" s="25"/>
      <c r="B573" s="26"/>
      <c r="C573" s="26" t="s">
        <v>69</v>
      </c>
      <c r="D573" s="28" t="s">
        <v>70</v>
      </c>
      <c r="E573" s="27">
        <f>Source!DN423</f>
        <v>98</v>
      </c>
      <c r="F573" s="30"/>
      <c r="G573" s="29"/>
      <c r="H573" s="27"/>
      <c r="I573" s="31">
        <f>SUM(Q569:Q572)</f>
        <v>12.34</v>
      </c>
      <c r="J573" s="27">
        <f>Source!BZ423</f>
        <v>92</v>
      </c>
      <c r="K573" s="31">
        <f>SUM(R569:R572)</f>
        <v>294.67</v>
      </c>
    </row>
    <row r="574" spans="1:28" ht="14.4" x14ac:dyDescent="0.3">
      <c r="A574" s="25"/>
      <c r="B574" s="26"/>
      <c r="C574" s="26" t="s">
        <v>71</v>
      </c>
      <c r="D574" s="28" t="s">
        <v>70</v>
      </c>
      <c r="E574" s="27">
        <f>Source!DO423</f>
        <v>77</v>
      </c>
      <c r="F574" s="30"/>
      <c r="G574" s="29"/>
      <c r="H574" s="27"/>
      <c r="I574" s="31">
        <f>SUM(S569:S573)</f>
        <v>9.69</v>
      </c>
      <c r="J574" s="27">
        <f>Source!CA423</f>
        <v>50</v>
      </c>
      <c r="K574" s="31">
        <f>SUM(T569:T573)</f>
        <v>160.15</v>
      </c>
    </row>
    <row r="575" spans="1:28" ht="14.4" x14ac:dyDescent="0.3">
      <c r="A575" s="25"/>
      <c r="B575" s="26"/>
      <c r="C575" s="26" t="s">
        <v>72</v>
      </c>
      <c r="D575" s="28" t="s">
        <v>70</v>
      </c>
      <c r="E575" s="27">
        <f>175</f>
        <v>175</v>
      </c>
      <c r="F575" s="30"/>
      <c r="G575" s="29"/>
      <c r="H575" s="27"/>
      <c r="I575" s="31">
        <f>SUM(U569:U574)</f>
        <v>249.32</v>
      </c>
      <c r="J575" s="27">
        <f>157</f>
        <v>157</v>
      </c>
      <c r="K575" s="31">
        <f>SUM(V569:V574)</f>
        <v>5690.37</v>
      </c>
    </row>
    <row r="576" spans="1:28" ht="14.4" x14ac:dyDescent="0.3">
      <c r="A576" s="34"/>
      <c r="B576" s="35"/>
      <c r="C576" s="35" t="s">
        <v>73</v>
      </c>
      <c r="D576" s="36" t="s">
        <v>74</v>
      </c>
      <c r="E576" s="37">
        <f>Source!AQ423</f>
        <v>1.19</v>
      </c>
      <c r="F576" s="38"/>
      <c r="G576" s="39" t="str">
        <f>Source!DI423</f>
        <v>)*1,15</v>
      </c>
      <c r="H576" s="37">
        <f>Source!AV423</f>
        <v>1</v>
      </c>
      <c r="I576" s="40">
        <f>Source!U423</f>
        <v>1.2316499999999999</v>
      </c>
      <c r="J576" s="37"/>
      <c r="K576" s="40"/>
      <c r="AB576" s="33">
        <f>I576</f>
        <v>1.2316499999999999</v>
      </c>
    </row>
    <row r="577" spans="1:28" ht="13.8" x14ac:dyDescent="0.25">
      <c r="A577" s="41"/>
      <c r="B577" s="41"/>
      <c r="C577" s="42" t="s">
        <v>75</v>
      </c>
      <c r="D577" s="41"/>
      <c r="E577" s="41"/>
      <c r="F577" s="41"/>
      <c r="G577" s="41"/>
      <c r="H577" s="55">
        <f>I570+I571+I573+I574+I575</f>
        <v>747.89999999999986</v>
      </c>
      <c r="I577" s="55"/>
      <c r="J577" s="55">
        <f>K570+K571+K573+K574+K575</f>
        <v>11726.79</v>
      </c>
      <c r="K577" s="55"/>
      <c r="O577" s="33">
        <f>I570+I571+I573+I574+I575</f>
        <v>747.89999999999986</v>
      </c>
      <c r="P577" s="33">
        <f>K570+K571+K573+K574+K575</f>
        <v>11726.79</v>
      </c>
      <c r="X577">
        <f>IF(Source!BI423&lt;=1,I570+I571+I573+I574+I575-0, 0)</f>
        <v>747.89999999999986</v>
      </c>
      <c r="Y577">
        <f>IF(Source!BI423=2,I570+I571+I573+I574+I575-0, 0)</f>
        <v>0</v>
      </c>
      <c r="Z577">
        <f>IF(Source!BI423=3,I570+I571+I573+I574+I575-0, 0)</f>
        <v>0</v>
      </c>
      <c r="AA577">
        <f>IF(Source!BI423=4,I570+I571+I573+I574+I575,0)</f>
        <v>0</v>
      </c>
    </row>
    <row r="579" spans="1:28" ht="55.2" x14ac:dyDescent="0.3">
      <c r="A579" s="25" t="str">
        <f>Source!E424</f>
        <v>60</v>
      </c>
      <c r="B579" s="26" t="str">
        <f>Source!F424</f>
        <v>3.1-49-1</v>
      </c>
      <c r="C579" s="26" t="s">
        <v>552</v>
      </c>
      <c r="D579" s="28" t="str">
        <f>Source!H424</f>
        <v>100 м3 грунта</v>
      </c>
      <c r="E579" s="27">
        <f>Source!I424</f>
        <v>0.1</v>
      </c>
      <c r="F579" s="30"/>
      <c r="G579" s="29"/>
      <c r="H579" s="27"/>
      <c r="I579" s="31"/>
      <c r="J579" s="27"/>
      <c r="K579" s="31"/>
      <c r="Q579">
        <f>ROUND((Source!DN424/100)*ROUND((ROUND((Source!AF424*Source!AV424*Source!I424),2)),2), 2)</f>
        <v>270.52</v>
      </c>
      <c r="R579">
        <f>Source!X424</f>
        <v>5520.66</v>
      </c>
      <c r="S579">
        <f>ROUND((Source!DO424/100)*ROUND((ROUND((Source!AF424*Source!AV424*Source!I424),2)),2), 2)</f>
        <v>199.17</v>
      </c>
      <c r="T579">
        <f>Source!Y424</f>
        <v>3100.65</v>
      </c>
      <c r="U579">
        <f>ROUND((175/100)*ROUND((ROUND((Source!AE424*Source!AV424*Source!I424),2)),2), 2)</f>
        <v>0</v>
      </c>
      <c r="V579">
        <f>ROUND((157/100)*ROUND(ROUND((ROUND((Source!AE424*Source!AV424*Source!I424),2)*Source!BS424),2), 2), 2)</f>
        <v>0</v>
      </c>
    </row>
    <row r="580" spans="1:28" ht="14.4" x14ac:dyDescent="0.3">
      <c r="A580" s="25"/>
      <c r="B580" s="26"/>
      <c r="C580" s="26" t="s">
        <v>66</v>
      </c>
      <c r="D580" s="28"/>
      <c r="E580" s="27"/>
      <c r="F580" s="30">
        <f>Source!AO424</f>
        <v>2584.9699999999998</v>
      </c>
      <c r="G580" s="29" t="str">
        <f>Source!DG424</f>
        <v>)*1,15</v>
      </c>
      <c r="H580" s="27">
        <f>Source!AV424</f>
        <v>1</v>
      </c>
      <c r="I580" s="31">
        <f>ROUND((ROUND((Source!AF424*Source!AV424*Source!I424),2)),2)</f>
        <v>297.27</v>
      </c>
      <c r="J580" s="27">
        <f>IF(Source!BA424&lt;&gt; 0, Source!BA424, 1)</f>
        <v>25.44</v>
      </c>
      <c r="K580" s="31">
        <f>Source!S424</f>
        <v>7562.55</v>
      </c>
      <c r="W580">
        <f>I580</f>
        <v>297.27</v>
      </c>
    </row>
    <row r="581" spans="1:28" ht="14.4" x14ac:dyDescent="0.3">
      <c r="A581" s="25"/>
      <c r="B581" s="26"/>
      <c r="C581" s="26" t="s">
        <v>69</v>
      </c>
      <c r="D581" s="28" t="s">
        <v>70</v>
      </c>
      <c r="E581" s="27">
        <f>Source!DN424</f>
        <v>91</v>
      </c>
      <c r="F581" s="30"/>
      <c r="G581" s="29"/>
      <c r="H581" s="27"/>
      <c r="I581" s="31">
        <f>SUM(Q579:Q580)</f>
        <v>270.52</v>
      </c>
      <c r="J581" s="27">
        <f>Source!BZ424</f>
        <v>73</v>
      </c>
      <c r="K581" s="31">
        <f>SUM(R579:R580)</f>
        <v>5520.66</v>
      </c>
    </row>
    <row r="582" spans="1:28" ht="14.4" x14ac:dyDescent="0.3">
      <c r="A582" s="25"/>
      <c r="B582" s="26"/>
      <c r="C582" s="26" t="s">
        <v>71</v>
      </c>
      <c r="D582" s="28" t="s">
        <v>70</v>
      </c>
      <c r="E582" s="27">
        <f>Source!DO424</f>
        <v>67</v>
      </c>
      <c r="F582" s="30"/>
      <c r="G582" s="29"/>
      <c r="H582" s="27"/>
      <c r="I582" s="31">
        <f>SUM(S579:S581)</f>
        <v>199.17</v>
      </c>
      <c r="J582" s="27">
        <f>Source!CA424</f>
        <v>41</v>
      </c>
      <c r="K582" s="31">
        <f>SUM(T579:T581)</f>
        <v>3100.65</v>
      </c>
    </row>
    <row r="583" spans="1:28" ht="14.4" x14ac:dyDescent="0.3">
      <c r="A583" s="34"/>
      <c r="B583" s="35"/>
      <c r="C583" s="35" t="s">
        <v>73</v>
      </c>
      <c r="D583" s="36" t="s">
        <v>74</v>
      </c>
      <c r="E583" s="37">
        <f>Source!AQ424</f>
        <v>222.65</v>
      </c>
      <c r="F583" s="38"/>
      <c r="G583" s="39" t="str">
        <f>Source!DI424</f>
        <v>)*1,15</v>
      </c>
      <c r="H583" s="37">
        <f>Source!AV424</f>
        <v>1</v>
      </c>
      <c r="I583" s="40">
        <f>Source!U424</f>
        <v>25.604750000000003</v>
      </c>
      <c r="J583" s="37"/>
      <c r="K583" s="40"/>
      <c r="AB583" s="33">
        <f>I583</f>
        <v>25.604750000000003</v>
      </c>
    </row>
    <row r="584" spans="1:28" ht="13.8" x14ac:dyDescent="0.25">
      <c r="A584" s="41"/>
      <c r="B584" s="41"/>
      <c r="C584" s="42" t="s">
        <v>75</v>
      </c>
      <c r="D584" s="41"/>
      <c r="E584" s="41"/>
      <c r="F584" s="41"/>
      <c r="G584" s="41"/>
      <c r="H584" s="55">
        <f>I580+I581+I582</f>
        <v>766.95999999999992</v>
      </c>
      <c r="I584" s="55"/>
      <c r="J584" s="55">
        <f>K580+K581+K582</f>
        <v>16183.859999999999</v>
      </c>
      <c r="K584" s="55"/>
      <c r="O584" s="33">
        <f>I580+I581+I582</f>
        <v>766.95999999999992</v>
      </c>
      <c r="P584" s="33">
        <f>K580+K581+K582</f>
        <v>16183.859999999999</v>
      </c>
      <c r="X584">
        <f>IF(Source!BI424&lt;=1,I580+I581+I582-0, 0)</f>
        <v>766.95999999999992</v>
      </c>
      <c r="Y584">
        <f>IF(Source!BI424=2,I580+I581+I582-0, 0)</f>
        <v>0</v>
      </c>
      <c r="Z584">
        <f>IF(Source!BI424=3,I580+I581+I582-0, 0)</f>
        <v>0</v>
      </c>
      <c r="AA584">
        <f>IF(Source!BI424=4,I580+I581+I582,0)</f>
        <v>0</v>
      </c>
    </row>
    <row r="586" spans="1:28" ht="57.6" x14ac:dyDescent="0.3">
      <c r="A586" s="25" t="str">
        <f>Source!E425</f>
        <v>61</v>
      </c>
      <c r="B586" s="26" t="str">
        <f>Source!F425</f>
        <v>3.1-29-1</v>
      </c>
      <c r="C586" s="26" t="s">
        <v>307</v>
      </c>
      <c r="D586" s="28" t="str">
        <f>Source!H425</f>
        <v>100 м3 уплотненного грунта</v>
      </c>
      <c r="E586" s="27">
        <f>Source!I425</f>
        <v>1</v>
      </c>
      <c r="F586" s="30"/>
      <c r="G586" s="29"/>
      <c r="H586" s="27"/>
      <c r="I586" s="31"/>
      <c r="J586" s="27"/>
      <c r="K586" s="31"/>
      <c r="Q586">
        <f>ROUND((Source!DN425/100)*ROUND((ROUND((Source!AF425*Source!AV425*Source!I425),2)),2), 2)</f>
        <v>136.07</v>
      </c>
      <c r="R586">
        <f>Source!X425</f>
        <v>3249.75</v>
      </c>
      <c r="S586">
        <f>ROUND((Source!DO425/100)*ROUND((ROUND((Source!AF425*Source!AV425*Source!I425),2)),2), 2)</f>
        <v>106.91</v>
      </c>
      <c r="T586">
        <f>Source!Y425</f>
        <v>1766.17</v>
      </c>
      <c r="U586">
        <f>ROUND((175/100)*ROUND((ROUND((Source!AE425*Source!AV425*Source!I425),2)),2), 2)</f>
        <v>426.53</v>
      </c>
      <c r="V586">
        <f>ROUND((157/100)*ROUND(ROUND((ROUND((Source!AE425*Source!AV425*Source!I425),2)*Source!BS425),2), 2), 2)</f>
        <v>9734.77</v>
      </c>
    </row>
    <row r="587" spans="1:28" ht="14.4" x14ac:dyDescent="0.3">
      <c r="A587" s="25"/>
      <c r="B587" s="26"/>
      <c r="C587" s="26" t="s">
        <v>66</v>
      </c>
      <c r="D587" s="28"/>
      <c r="E587" s="27"/>
      <c r="F587" s="30">
        <f>Source!AO425</f>
        <v>120.74</v>
      </c>
      <c r="G587" s="29" t="str">
        <f>Source!DG425</f>
        <v>)*1,15</v>
      </c>
      <c r="H587" s="27">
        <f>Source!AV425</f>
        <v>1</v>
      </c>
      <c r="I587" s="31">
        <f>ROUND((ROUND((Source!AF425*Source!AV425*Source!I425),2)),2)</f>
        <v>138.85</v>
      </c>
      <c r="J587" s="27">
        <f>IF(Source!BA425&lt;&gt; 0, Source!BA425, 1)</f>
        <v>25.44</v>
      </c>
      <c r="K587" s="31">
        <f>Source!S425</f>
        <v>3532.34</v>
      </c>
      <c r="W587">
        <f>I587</f>
        <v>138.85</v>
      </c>
    </row>
    <row r="588" spans="1:28" ht="14.4" x14ac:dyDescent="0.3">
      <c r="A588" s="25"/>
      <c r="B588" s="26"/>
      <c r="C588" s="26" t="s">
        <v>67</v>
      </c>
      <c r="D588" s="28"/>
      <c r="E588" s="27"/>
      <c r="F588" s="30">
        <f>Source!AM425</f>
        <v>643.97</v>
      </c>
      <c r="G588" s="29" t="str">
        <f>Source!DE425</f>
        <v>)*1,25</v>
      </c>
      <c r="H588" s="27">
        <f>Source!AV425</f>
        <v>1</v>
      </c>
      <c r="I588" s="31">
        <f>(ROUND((ROUND((((Source!ET425*1.25))*Source!AV425*Source!I425),2)),2)+ROUND((ROUND(((Source!AE425-((Source!EU425*1.25)))*Source!AV425*Source!I425),2)),2))</f>
        <v>804.96</v>
      </c>
      <c r="J588" s="27">
        <f>IF(Source!BB425&lt;&gt; 0, Source!BB425, 1)</f>
        <v>12.48</v>
      </c>
      <c r="K588" s="31">
        <f>Source!Q425</f>
        <v>10045.9</v>
      </c>
    </row>
    <row r="589" spans="1:28" ht="14.4" x14ac:dyDescent="0.3">
      <c r="A589" s="25"/>
      <c r="B589" s="26"/>
      <c r="C589" s="26" t="s">
        <v>68</v>
      </c>
      <c r="D589" s="28"/>
      <c r="E589" s="27"/>
      <c r="F589" s="30">
        <f>Source!AN425</f>
        <v>194.98</v>
      </c>
      <c r="G589" s="29" t="str">
        <f>Source!DF425</f>
        <v>)*1,25</v>
      </c>
      <c r="H589" s="27">
        <f>Source!AV425</f>
        <v>1</v>
      </c>
      <c r="I589" s="32">
        <f>ROUND((ROUND((Source!AE425*Source!AV425*Source!I425),2)),2)</f>
        <v>243.73</v>
      </c>
      <c r="J589" s="27">
        <f>IF(Source!BS425&lt;&gt; 0, Source!BS425, 1)</f>
        <v>25.44</v>
      </c>
      <c r="K589" s="32">
        <f>Source!R425</f>
        <v>6200.49</v>
      </c>
      <c r="W589">
        <f>I589</f>
        <v>243.73</v>
      </c>
    </row>
    <row r="590" spans="1:28" ht="14.4" x14ac:dyDescent="0.3">
      <c r="A590" s="25"/>
      <c r="B590" s="26"/>
      <c r="C590" s="26" t="s">
        <v>69</v>
      </c>
      <c r="D590" s="28" t="s">
        <v>70</v>
      </c>
      <c r="E590" s="27">
        <f>Source!DN425</f>
        <v>98</v>
      </c>
      <c r="F590" s="30"/>
      <c r="G590" s="29"/>
      <c r="H590" s="27"/>
      <c r="I590" s="31">
        <f>SUM(Q586:Q589)</f>
        <v>136.07</v>
      </c>
      <c r="J590" s="27">
        <f>Source!BZ425</f>
        <v>92</v>
      </c>
      <c r="K590" s="31">
        <f>SUM(R586:R589)</f>
        <v>3249.75</v>
      </c>
    </row>
    <row r="591" spans="1:28" ht="14.4" x14ac:dyDescent="0.3">
      <c r="A591" s="25"/>
      <c r="B591" s="26"/>
      <c r="C591" s="26" t="s">
        <v>71</v>
      </c>
      <c r="D591" s="28" t="s">
        <v>70</v>
      </c>
      <c r="E591" s="27">
        <f>Source!DO425</f>
        <v>77</v>
      </c>
      <c r="F591" s="30"/>
      <c r="G591" s="29"/>
      <c r="H591" s="27"/>
      <c r="I591" s="31">
        <f>SUM(S586:S590)</f>
        <v>106.91</v>
      </c>
      <c r="J591" s="27">
        <f>Source!CA425</f>
        <v>50</v>
      </c>
      <c r="K591" s="31">
        <f>SUM(T586:T590)</f>
        <v>1766.17</v>
      </c>
    </row>
    <row r="592" spans="1:28" ht="14.4" x14ac:dyDescent="0.3">
      <c r="A592" s="25"/>
      <c r="B592" s="26"/>
      <c r="C592" s="26" t="s">
        <v>72</v>
      </c>
      <c r="D592" s="28" t="s">
        <v>70</v>
      </c>
      <c r="E592" s="27">
        <f>175</f>
        <v>175</v>
      </c>
      <c r="F592" s="30"/>
      <c r="G592" s="29"/>
      <c r="H592" s="27"/>
      <c r="I592" s="31">
        <f>SUM(U586:U591)</f>
        <v>426.53</v>
      </c>
      <c r="J592" s="27">
        <f>157</f>
        <v>157</v>
      </c>
      <c r="K592" s="31">
        <f>SUM(V586:V591)</f>
        <v>9734.77</v>
      </c>
    </row>
    <row r="593" spans="1:28" ht="14.4" x14ac:dyDescent="0.3">
      <c r="A593" s="34"/>
      <c r="B593" s="35"/>
      <c r="C593" s="35" t="s">
        <v>73</v>
      </c>
      <c r="D593" s="36" t="s">
        <v>74</v>
      </c>
      <c r="E593" s="37">
        <f>Source!AQ425</f>
        <v>10.8</v>
      </c>
      <c r="F593" s="38"/>
      <c r="G593" s="39" t="str">
        <f>Source!DI425</f>
        <v>)*1,15</v>
      </c>
      <c r="H593" s="37">
        <f>Source!AV425</f>
        <v>1</v>
      </c>
      <c r="I593" s="40">
        <f>Source!U425</f>
        <v>12.42</v>
      </c>
      <c r="J593" s="37"/>
      <c r="K593" s="40"/>
      <c r="AB593" s="33">
        <f>I593</f>
        <v>12.42</v>
      </c>
    </row>
    <row r="594" spans="1:28" ht="13.8" x14ac:dyDescent="0.25">
      <c r="A594" s="41"/>
      <c r="B594" s="41"/>
      <c r="C594" s="42" t="s">
        <v>75</v>
      </c>
      <c r="D594" s="41"/>
      <c r="E594" s="41"/>
      <c r="F594" s="41"/>
      <c r="G594" s="41"/>
      <c r="H594" s="55">
        <f>I587+I588+I590+I591+I592</f>
        <v>1613.3200000000002</v>
      </c>
      <c r="I594" s="55"/>
      <c r="J594" s="55">
        <f>K587+K588+K590+K591+K592</f>
        <v>28328.929999999997</v>
      </c>
      <c r="K594" s="55"/>
      <c r="O594" s="33">
        <f>I587+I588+I590+I591+I592</f>
        <v>1613.3200000000002</v>
      </c>
      <c r="P594" s="33">
        <f>K587+K588+K590+K591+K592</f>
        <v>28328.929999999997</v>
      </c>
      <c r="X594">
        <f>IF(Source!BI425&lt;=1,I587+I588+I590+I591+I592-0, 0)</f>
        <v>1613.3200000000002</v>
      </c>
      <c r="Y594">
        <f>IF(Source!BI425=2,I587+I588+I590+I591+I592-0, 0)</f>
        <v>0</v>
      </c>
      <c r="Z594">
        <f>IF(Source!BI425=3,I587+I588+I590+I591+I592-0, 0)</f>
        <v>0</v>
      </c>
      <c r="AA594">
        <f>IF(Source!BI425=4,I587+I588+I590+I591+I592,0)</f>
        <v>0</v>
      </c>
    </row>
    <row r="596" spans="1:28" ht="28.8" x14ac:dyDescent="0.3">
      <c r="A596" s="25" t="str">
        <f>Source!E426</f>
        <v>62</v>
      </c>
      <c r="B596" s="26" t="str">
        <f>Source!F426</f>
        <v>3.8-1-1</v>
      </c>
      <c r="C596" s="26" t="s">
        <v>555</v>
      </c>
      <c r="D596" s="28" t="str">
        <f>Source!H426</f>
        <v>1 м3 основания</v>
      </c>
      <c r="E596" s="27">
        <f>Source!I426</f>
        <v>25</v>
      </c>
      <c r="F596" s="30"/>
      <c r="G596" s="29"/>
      <c r="H596" s="27"/>
      <c r="I596" s="31"/>
      <c r="J596" s="27"/>
      <c r="K596" s="31"/>
      <c r="Q596">
        <f>ROUND((Source!DN426/100)*ROUND((ROUND((Source!AF426*Source!AV426*Source!I426),2)),2), 2)</f>
        <v>212.44</v>
      </c>
      <c r="R596">
        <f>Source!X426</f>
        <v>4335.45</v>
      </c>
      <c r="S596">
        <f>ROUND((Source!DO426/100)*ROUND((ROUND((Source!AF426*Source!AV426*Source!I426),2)),2), 2)</f>
        <v>163.41999999999999</v>
      </c>
      <c r="T596">
        <f>Source!Y426</f>
        <v>2434.98</v>
      </c>
      <c r="U596">
        <f>ROUND((175/100)*ROUND((ROUND((Source!AE426*Source!AV426*Source!I426),2)),2), 2)</f>
        <v>206.73</v>
      </c>
      <c r="V596">
        <f>ROUND((157/100)*ROUND(ROUND((ROUND((Source!AE426*Source!AV426*Source!I426),2)*Source!BS426),2), 2), 2)</f>
        <v>4718.21</v>
      </c>
    </row>
    <row r="597" spans="1:28" ht="14.4" x14ac:dyDescent="0.3">
      <c r="A597" s="25"/>
      <c r="B597" s="26"/>
      <c r="C597" s="26" t="s">
        <v>66</v>
      </c>
      <c r="D597" s="28"/>
      <c r="E597" s="27"/>
      <c r="F597" s="30">
        <f>Source!AO426</f>
        <v>8.1199999999999992</v>
      </c>
      <c r="G597" s="29" t="str">
        <f>Source!DG426</f>
        <v>)*1,15</v>
      </c>
      <c r="H597" s="27">
        <f>Source!AV426</f>
        <v>1</v>
      </c>
      <c r="I597" s="31">
        <f>ROUND((ROUND((Source!AF426*Source!AV426*Source!I426),2)),2)</f>
        <v>233.45</v>
      </c>
      <c r="J597" s="27">
        <f>IF(Source!BA426&lt;&gt; 0, Source!BA426, 1)</f>
        <v>25.44</v>
      </c>
      <c r="K597" s="31">
        <f>Source!S426</f>
        <v>5938.97</v>
      </c>
      <c r="W597">
        <f>I597</f>
        <v>233.45</v>
      </c>
    </row>
    <row r="598" spans="1:28" ht="14.4" x14ac:dyDescent="0.3">
      <c r="A598" s="25"/>
      <c r="B598" s="26"/>
      <c r="C598" s="26" t="s">
        <v>67</v>
      </c>
      <c r="D598" s="28"/>
      <c r="E598" s="27"/>
      <c r="F598" s="30">
        <f>Source!AM426</f>
        <v>15.17</v>
      </c>
      <c r="G598" s="29" t="str">
        <f>Source!DE426</f>
        <v>)*1,25</v>
      </c>
      <c r="H598" s="27">
        <f>Source!AV426</f>
        <v>1</v>
      </c>
      <c r="I598" s="31">
        <f>(ROUND((ROUND((((Source!ET426*1.25))*Source!AV426*Source!I426),2)),2)+ROUND((ROUND(((Source!AE426-((Source!EU426*1.25)))*Source!AV426*Source!I426),2)),2))</f>
        <v>474.06</v>
      </c>
      <c r="J598" s="27">
        <f>IF(Source!BB426&lt;&gt; 0, Source!BB426, 1)</f>
        <v>11.52</v>
      </c>
      <c r="K598" s="31">
        <f>Source!Q426</f>
        <v>5461.17</v>
      </c>
    </row>
    <row r="599" spans="1:28" ht="14.4" x14ac:dyDescent="0.3">
      <c r="A599" s="25"/>
      <c r="B599" s="26"/>
      <c r="C599" s="26" t="s">
        <v>68</v>
      </c>
      <c r="D599" s="28"/>
      <c r="E599" s="27"/>
      <c r="F599" s="30">
        <f>Source!AN426</f>
        <v>3.78</v>
      </c>
      <c r="G599" s="29" t="str">
        <f>Source!DF426</f>
        <v>)*1,25</v>
      </c>
      <c r="H599" s="27">
        <f>Source!AV426</f>
        <v>1</v>
      </c>
      <c r="I599" s="32">
        <f>ROUND((ROUND((Source!AE426*Source!AV426*Source!I426),2)),2)</f>
        <v>118.13</v>
      </c>
      <c r="J599" s="27">
        <f>IF(Source!BS426&lt;&gt; 0, Source!BS426, 1)</f>
        <v>25.44</v>
      </c>
      <c r="K599" s="32">
        <f>Source!R426</f>
        <v>3005.23</v>
      </c>
      <c r="W599">
        <f>I599</f>
        <v>118.13</v>
      </c>
    </row>
    <row r="600" spans="1:28" ht="14.4" x14ac:dyDescent="0.3">
      <c r="A600" s="25"/>
      <c r="B600" s="26"/>
      <c r="C600" s="26" t="s">
        <v>76</v>
      </c>
      <c r="D600" s="28"/>
      <c r="E600" s="27"/>
      <c r="F600" s="30">
        <f>Source!AL426</f>
        <v>1.06</v>
      </c>
      <c r="G600" s="29" t="str">
        <f>Source!DD426</f>
        <v/>
      </c>
      <c r="H600" s="27">
        <f>Source!AW426</f>
        <v>1</v>
      </c>
      <c r="I600" s="31">
        <f>ROUND((ROUND((Source!AC426*Source!AW426*Source!I426),2)),2)</f>
        <v>26.5</v>
      </c>
      <c r="J600" s="27">
        <f>IF(Source!BC426&lt;&gt; 0, Source!BC426, 1)</f>
        <v>4.99</v>
      </c>
      <c r="K600" s="31">
        <f>Source!P426</f>
        <v>132.24</v>
      </c>
    </row>
    <row r="601" spans="1:28" ht="14.4" x14ac:dyDescent="0.3">
      <c r="A601" s="25" t="str">
        <f>Source!E427</f>
        <v>62,1</v>
      </c>
      <c r="B601" s="26" t="str">
        <f>Source!F427</f>
        <v>1.1-1-766</v>
      </c>
      <c r="C601" s="26" t="s">
        <v>322</v>
      </c>
      <c r="D601" s="28" t="str">
        <f>Source!H427</f>
        <v>м3</v>
      </c>
      <c r="E601" s="27">
        <f>Source!I427</f>
        <v>27.5</v>
      </c>
      <c r="F601" s="30">
        <f>Source!AK427</f>
        <v>104.99</v>
      </c>
      <c r="G601" s="43" t="s">
        <v>143</v>
      </c>
      <c r="H601" s="27">
        <f>Source!AW427</f>
        <v>1</v>
      </c>
      <c r="I601" s="31">
        <f>ROUND((ROUND((Source!AC427*Source!AW427*Source!I427),2)),2)+(ROUND((ROUND(((Source!ET427)*Source!AV427*Source!I427),2)),2)+ROUND((ROUND(((Source!AE427-(Source!EU427))*Source!AV427*Source!I427),2)),2))+ROUND((ROUND((Source!AF427*Source!AV427*Source!I427),2)),2)</f>
        <v>2887.23</v>
      </c>
      <c r="J601" s="27">
        <f>IF(Source!BC427&lt;&gt; 0, Source!BC427, 1)</f>
        <v>5.26</v>
      </c>
      <c r="K601" s="31">
        <f>Source!O427</f>
        <v>15186.83</v>
      </c>
      <c r="Q601">
        <f>ROUND((Source!DN427/100)*ROUND((ROUND((Source!AF427*Source!AV427*Source!I427),2)),2), 2)</f>
        <v>0</v>
      </c>
      <c r="R601">
        <f>Source!X427</f>
        <v>0</v>
      </c>
      <c r="S601">
        <f>ROUND((Source!DO427/100)*ROUND((ROUND((Source!AF427*Source!AV427*Source!I427),2)),2), 2)</f>
        <v>0</v>
      </c>
      <c r="T601">
        <f>Source!Y427</f>
        <v>0</v>
      </c>
      <c r="U601">
        <f>ROUND((175/100)*ROUND((ROUND((Source!AE427*Source!AV427*Source!I427),2)),2), 2)</f>
        <v>0</v>
      </c>
      <c r="V601">
        <f>ROUND((157/100)*ROUND(ROUND((ROUND((Source!AE427*Source!AV427*Source!I427),2)*Source!BS427),2), 2), 2)</f>
        <v>0</v>
      </c>
      <c r="X601">
        <f>IF(Source!BI427&lt;=1,I601, 0)</f>
        <v>2887.23</v>
      </c>
      <c r="Y601">
        <f>IF(Source!BI427=2,I601, 0)</f>
        <v>0</v>
      </c>
      <c r="Z601">
        <f>IF(Source!BI427=3,I601, 0)</f>
        <v>0</v>
      </c>
      <c r="AA601">
        <f>IF(Source!BI427=4,I601, 0)</f>
        <v>0</v>
      </c>
    </row>
    <row r="602" spans="1:28" ht="14.4" x14ac:dyDescent="0.3">
      <c r="A602" s="25"/>
      <c r="B602" s="26"/>
      <c r="C602" s="26" t="s">
        <v>69</v>
      </c>
      <c r="D602" s="28" t="s">
        <v>70</v>
      </c>
      <c r="E602" s="27">
        <f>Source!DN426</f>
        <v>91</v>
      </c>
      <c r="F602" s="30"/>
      <c r="G602" s="29"/>
      <c r="H602" s="27"/>
      <c r="I602" s="31">
        <f>SUM(Q596:Q601)</f>
        <v>212.44</v>
      </c>
      <c r="J602" s="27">
        <f>Source!BZ426</f>
        <v>73</v>
      </c>
      <c r="K602" s="31">
        <f>SUM(R596:R601)</f>
        <v>4335.45</v>
      </c>
    </row>
    <row r="603" spans="1:28" ht="14.4" x14ac:dyDescent="0.3">
      <c r="A603" s="25"/>
      <c r="B603" s="26"/>
      <c r="C603" s="26" t="s">
        <v>71</v>
      </c>
      <c r="D603" s="28" t="s">
        <v>70</v>
      </c>
      <c r="E603" s="27">
        <f>Source!DO426</f>
        <v>70</v>
      </c>
      <c r="F603" s="30"/>
      <c r="G603" s="29"/>
      <c r="H603" s="27"/>
      <c r="I603" s="31">
        <f>SUM(S596:S602)</f>
        <v>163.41999999999999</v>
      </c>
      <c r="J603" s="27">
        <f>Source!CA426</f>
        <v>41</v>
      </c>
      <c r="K603" s="31">
        <f>SUM(T596:T602)</f>
        <v>2434.98</v>
      </c>
    </row>
    <row r="604" spans="1:28" ht="14.4" x14ac:dyDescent="0.3">
      <c r="A604" s="25"/>
      <c r="B604" s="26"/>
      <c r="C604" s="26" t="s">
        <v>72</v>
      </c>
      <c r="D604" s="28" t="s">
        <v>70</v>
      </c>
      <c r="E604" s="27">
        <f>175</f>
        <v>175</v>
      </c>
      <c r="F604" s="30"/>
      <c r="G604" s="29"/>
      <c r="H604" s="27"/>
      <c r="I604" s="31">
        <f>SUM(U596:U603)</f>
        <v>206.73</v>
      </c>
      <c r="J604" s="27">
        <f>157</f>
        <v>157</v>
      </c>
      <c r="K604" s="31">
        <f>SUM(V596:V603)</f>
        <v>4718.21</v>
      </c>
    </row>
    <row r="605" spans="1:28" ht="14.4" x14ac:dyDescent="0.3">
      <c r="A605" s="34"/>
      <c r="B605" s="35"/>
      <c r="C605" s="35" t="s">
        <v>73</v>
      </c>
      <c r="D605" s="36" t="s">
        <v>74</v>
      </c>
      <c r="E605" s="37">
        <f>Source!AQ426</f>
        <v>0.78</v>
      </c>
      <c r="F605" s="38"/>
      <c r="G605" s="39" t="str">
        <f>Source!DI426</f>
        <v>)*1,15</v>
      </c>
      <c r="H605" s="37">
        <f>Source!AV426</f>
        <v>1</v>
      </c>
      <c r="I605" s="40">
        <f>Source!U426</f>
        <v>22.424999999999997</v>
      </c>
      <c r="J605" s="37"/>
      <c r="K605" s="40"/>
      <c r="AB605" s="33">
        <f>I605</f>
        <v>22.424999999999997</v>
      </c>
    </row>
    <row r="606" spans="1:28" ht="13.8" x14ac:dyDescent="0.25">
      <c r="A606" s="41"/>
      <c r="B606" s="41"/>
      <c r="C606" s="42" t="s">
        <v>75</v>
      </c>
      <c r="D606" s="41"/>
      <c r="E606" s="41"/>
      <c r="F606" s="41"/>
      <c r="G606" s="41"/>
      <c r="H606" s="55">
        <f>I597+I598+I600+I602+I603+I604+SUM(I601:I601)</f>
        <v>4203.83</v>
      </c>
      <c r="I606" s="55"/>
      <c r="J606" s="55">
        <f>K597+K598+K600+K602+K603+K604+SUM(K601:K601)</f>
        <v>38207.85</v>
      </c>
      <c r="K606" s="55"/>
      <c r="O606" s="33">
        <f>I597+I598+I600+I602+I603+I604+SUM(I601:I601)</f>
        <v>4203.83</v>
      </c>
      <c r="P606" s="33">
        <f>K597+K598+K600+K602+K603+K604+SUM(K601:K601)</f>
        <v>38207.85</v>
      </c>
      <c r="X606">
        <f>IF(Source!BI426&lt;=1,I597+I598+I600+I602+I603+I604-0, 0)</f>
        <v>1316.6000000000001</v>
      </c>
      <c r="Y606">
        <f>IF(Source!BI426=2,I597+I598+I600+I602+I603+I604-0, 0)</f>
        <v>0</v>
      </c>
      <c r="Z606">
        <f>IF(Source!BI426=3,I597+I598+I600+I602+I603+I604-0, 0)</f>
        <v>0</v>
      </c>
      <c r="AA606">
        <f>IF(Source!BI426=4,I597+I598+I600+I602+I603+I604,0)</f>
        <v>0</v>
      </c>
    </row>
    <row r="608" spans="1:28" ht="28.8" x14ac:dyDescent="0.3">
      <c r="A608" s="25" t="str">
        <f>Source!E428</f>
        <v>63</v>
      </c>
      <c r="B608" s="26" t="str">
        <f>Source!F428</f>
        <v>3.8-1-2</v>
      </c>
      <c r="C608" s="26" t="s">
        <v>558</v>
      </c>
      <c r="D608" s="28" t="str">
        <f>Source!H428</f>
        <v>1 м3 основания</v>
      </c>
      <c r="E608" s="27">
        <f>Source!I428</f>
        <v>15</v>
      </c>
      <c r="F608" s="30"/>
      <c r="G608" s="29"/>
      <c r="H608" s="27"/>
      <c r="I608" s="31"/>
      <c r="J608" s="27"/>
      <c r="K608" s="31"/>
      <c r="Q608">
        <f>ROUND((Source!DN428/100)*ROUND((ROUND((Source!AF428*Source!AV428*Source!I428),2)),2), 2)</f>
        <v>138.91999999999999</v>
      </c>
      <c r="R608">
        <f>Source!X428</f>
        <v>2835.08</v>
      </c>
      <c r="S608">
        <f>ROUND((Source!DO428/100)*ROUND((ROUND((Source!AF428*Source!AV428*Source!I428),2)),2), 2)</f>
        <v>106.86</v>
      </c>
      <c r="T608">
        <f>Source!Y428</f>
        <v>1592.3</v>
      </c>
      <c r="U608">
        <f>ROUND((175/100)*ROUND((ROUND((Source!AE428*Source!AV428*Source!I428),2)),2), 2)</f>
        <v>132.9</v>
      </c>
      <c r="V608">
        <f>ROUND((157/100)*ROUND(ROUND((ROUND((Source!AE428*Source!AV428*Source!I428),2)*Source!BS428),2), 2), 2)</f>
        <v>3033.1</v>
      </c>
    </row>
    <row r="609" spans="1:28" ht="14.4" x14ac:dyDescent="0.3">
      <c r="A609" s="25"/>
      <c r="B609" s="26"/>
      <c r="C609" s="26" t="s">
        <v>66</v>
      </c>
      <c r="D609" s="28"/>
      <c r="E609" s="27"/>
      <c r="F609" s="30">
        <f>Source!AO428</f>
        <v>8.85</v>
      </c>
      <c r="G609" s="29" t="str">
        <f>Source!DG428</f>
        <v>)*1,15</v>
      </c>
      <c r="H609" s="27">
        <f>Source!AV428</f>
        <v>1</v>
      </c>
      <c r="I609" s="31">
        <f>ROUND((ROUND((Source!AF428*Source!AV428*Source!I428),2)),2)</f>
        <v>152.66</v>
      </c>
      <c r="J609" s="27">
        <f>IF(Source!BA428&lt;&gt; 0, Source!BA428, 1)</f>
        <v>25.44</v>
      </c>
      <c r="K609" s="31">
        <f>Source!S428</f>
        <v>3883.67</v>
      </c>
      <c r="W609">
        <f>I609</f>
        <v>152.66</v>
      </c>
    </row>
    <row r="610" spans="1:28" ht="14.4" x14ac:dyDescent="0.3">
      <c r="A610" s="25"/>
      <c r="B610" s="26"/>
      <c r="C610" s="26" t="s">
        <v>67</v>
      </c>
      <c r="D610" s="28"/>
      <c r="E610" s="27"/>
      <c r="F610" s="30">
        <f>Source!AM428</f>
        <v>16.02</v>
      </c>
      <c r="G610" s="29" t="str">
        <f>Source!DE428</f>
        <v>)*1,25</v>
      </c>
      <c r="H610" s="27">
        <f>Source!AV428</f>
        <v>1</v>
      </c>
      <c r="I610" s="31">
        <f>(ROUND((ROUND((((Source!ET428*1.25))*Source!AV428*Source!I428),2)),2)+ROUND((ROUND(((Source!AE428-((Source!EU428*1.25)))*Source!AV428*Source!I428),2)),2))</f>
        <v>300.38</v>
      </c>
      <c r="J610" s="27">
        <f>IF(Source!BB428&lt;&gt; 0, Source!BB428, 1)</f>
        <v>11.53</v>
      </c>
      <c r="K610" s="31">
        <f>Source!Q428</f>
        <v>3463.38</v>
      </c>
    </row>
    <row r="611" spans="1:28" ht="14.4" x14ac:dyDescent="0.3">
      <c r="A611" s="25"/>
      <c r="B611" s="26"/>
      <c r="C611" s="26" t="s">
        <v>68</v>
      </c>
      <c r="D611" s="28"/>
      <c r="E611" s="27"/>
      <c r="F611" s="30">
        <f>Source!AN428</f>
        <v>4.05</v>
      </c>
      <c r="G611" s="29" t="str">
        <f>Source!DF428</f>
        <v>)*1,25</v>
      </c>
      <c r="H611" s="27">
        <f>Source!AV428</f>
        <v>1</v>
      </c>
      <c r="I611" s="32">
        <f>ROUND((ROUND((Source!AE428*Source!AV428*Source!I428),2)),2)</f>
        <v>75.94</v>
      </c>
      <c r="J611" s="27">
        <f>IF(Source!BS428&lt;&gt; 0, Source!BS428, 1)</f>
        <v>25.44</v>
      </c>
      <c r="K611" s="32">
        <f>Source!R428</f>
        <v>1931.91</v>
      </c>
      <c r="W611">
        <f>I611</f>
        <v>75.94</v>
      </c>
    </row>
    <row r="612" spans="1:28" ht="14.4" x14ac:dyDescent="0.3">
      <c r="A612" s="25"/>
      <c r="B612" s="26"/>
      <c r="C612" s="26" t="s">
        <v>76</v>
      </c>
      <c r="D612" s="28"/>
      <c r="E612" s="27"/>
      <c r="F612" s="30">
        <f>Source!AL428</f>
        <v>1.06</v>
      </c>
      <c r="G612" s="29" t="str">
        <f>Source!DD428</f>
        <v/>
      </c>
      <c r="H612" s="27">
        <f>Source!AW428</f>
        <v>1</v>
      </c>
      <c r="I612" s="31">
        <f>ROUND((ROUND((Source!AC428*Source!AW428*Source!I428),2)),2)</f>
        <v>15.9</v>
      </c>
      <c r="J612" s="27">
        <f>IF(Source!BC428&lt;&gt; 0, Source!BC428, 1)</f>
        <v>4.99</v>
      </c>
      <c r="K612" s="31">
        <f>Source!P428</f>
        <v>79.34</v>
      </c>
    </row>
    <row r="613" spans="1:28" ht="41.4" x14ac:dyDescent="0.3">
      <c r="A613" s="25" t="str">
        <f>Source!E429</f>
        <v>63,1</v>
      </c>
      <c r="B613" s="26" t="str">
        <f>Source!F429</f>
        <v>1.1-1-1530</v>
      </c>
      <c r="C613" s="26" t="s">
        <v>331</v>
      </c>
      <c r="D613" s="28" t="str">
        <f>Source!H429</f>
        <v>м3</v>
      </c>
      <c r="E613" s="27">
        <f>Source!I429</f>
        <v>17.25</v>
      </c>
      <c r="F613" s="30">
        <f>Source!AK429</f>
        <v>214.13</v>
      </c>
      <c r="G613" s="43" t="s">
        <v>143</v>
      </c>
      <c r="H613" s="27">
        <f>Source!AW429</f>
        <v>1</v>
      </c>
      <c r="I613" s="31">
        <f>ROUND((ROUND((Source!AC429*Source!AW429*Source!I429),2)),2)+(ROUND((ROUND(((Source!ET429)*Source!AV429*Source!I429),2)),2)+ROUND((ROUND(((Source!AE429-(Source!EU429))*Source!AV429*Source!I429),2)),2))+ROUND((ROUND((Source!AF429*Source!AV429*Source!I429),2)),2)</f>
        <v>3693.74</v>
      </c>
      <c r="J613" s="27">
        <f>IF(Source!BC429&lt;&gt; 0, Source!BC429, 1)</f>
        <v>9.52</v>
      </c>
      <c r="K613" s="31">
        <f>Source!O429</f>
        <v>35164.400000000001</v>
      </c>
      <c r="Q613">
        <f>ROUND((Source!DN429/100)*ROUND((ROUND((Source!AF429*Source!AV429*Source!I429),2)),2), 2)</f>
        <v>0</v>
      </c>
      <c r="R613">
        <f>Source!X429</f>
        <v>0</v>
      </c>
      <c r="S613">
        <f>ROUND((Source!DO429/100)*ROUND((ROUND((Source!AF429*Source!AV429*Source!I429),2)),2), 2)</f>
        <v>0</v>
      </c>
      <c r="T613">
        <f>Source!Y429</f>
        <v>0</v>
      </c>
      <c r="U613">
        <f>ROUND((175/100)*ROUND((ROUND((Source!AE429*Source!AV429*Source!I429),2)),2), 2)</f>
        <v>0</v>
      </c>
      <c r="V613">
        <f>ROUND((157/100)*ROUND(ROUND((ROUND((Source!AE429*Source!AV429*Source!I429),2)*Source!BS429),2), 2), 2)</f>
        <v>0</v>
      </c>
      <c r="X613">
        <f>IF(Source!BI429&lt;=1,I613, 0)</f>
        <v>3693.74</v>
      </c>
      <c r="Y613">
        <f>IF(Source!BI429=2,I613, 0)</f>
        <v>0</v>
      </c>
      <c r="Z613">
        <f>IF(Source!BI429=3,I613, 0)</f>
        <v>0</v>
      </c>
      <c r="AA613">
        <f>IF(Source!BI429=4,I613, 0)</f>
        <v>0</v>
      </c>
    </row>
    <row r="614" spans="1:28" ht="14.4" x14ac:dyDescent="0.3">
      <c r="A614" s="25"/>
      <c r="B614" s="26"/>
      <c r="C614" s="26" t="s">
        <v>69</v>
      </c>
      <c r="D614" s="28" t="s">
        <v>70</v>
      </c>
      <c r="E614" s="27">
        <f>Source!DN428</f>
        <v>91</v>
      </c>
      <c r="F614" s="30"/>
      <c r="G614" s="29"/>
      <c r="H614" s="27"/>
      <c r="I614" s="31">
        <f>SUM(Q608:Q613)</f>
        <v>138.91999999999999</v>
      </c>
      <c r="J614" s="27">
        <f>Source!BZ428</f>
        <v>73</v>
      </c>
      <c r="K614" s="31">
        <f>SUM(R608:R613)</f>
        <v>2835.08</v>
      </c>
    </row>
    <row r="615" spans="1:28" ht="14.4" x14ac:dyDescent="0.3">
      <c r="A615" s="25"/>
      <c r="B615" s="26"/>
      <c r="C615" s="26" t="s">
        <v>71</v>
      </c>
      <c r="D615" s="28" t="s">
        <v>70</v>
      </c>
      <c r="E615" s="27">
        <f>Source!DO428</f>
        <v>70</v>
      </c>
      <c r="F615" s="30"/>
      <c r="G615" s="29"/>
      <c r="H615" s="27"/>
      <c r="I615" s="31">
        <f>SUM(S608:S614)</f>
        <v>106.86</v>
      </c>
      <c r="J615" s="27">
        <f>Source!CA428</f>
        <v>41</v>
      </c>
      <c r="K615" s="31">
        <f>SUM(T608:T614)</f>
        <v>1592.3</v>
      </c>
    </row>
    <row r="616" spans="1:28" ht="14.4" x14ac:dyDescent="0.3">
      <c r="A616" s="25"/>
      <c r="B616" s="26"/>
      <c r="C616" s="26" t="s">
        <v>72</v>
      </c>
      <c r="D616" s="28" t="s">
        <v>70</v>
      </c>
      <c r="E616" s="27">
        <f>175</f>
        <v>175</v>
      </c>
      <c r="F616" s="30"/>
      <c r="G616" s="29"/>
      <c r="H616" s="27"/>
      <c r="I616" s="31">
        <f>SUM(U608:U615)</f>
        <v>132.9</v>
      </c>
      <c r="J616" s="27">
        <f>157</f>
        <v>157</v>
      </c>
      <c r="K616" s="31">
        <f>SUM(V608:V615)</f>
        <v>3033.1</v>
      </c>
    </row>
    <row r="617" spans="1:28" ht="14.4" x14ac:dyDescent="0.3">
      <c r="A617" s="34"/>
      <c r="B617" s="35"/>
      <c r="C617" s="35" t="s">
        <v>73</v>
      </c>
      <c r="D617" s="36" t="s">
        <v>74</v>
      </c>
      <c r="E617" s="37">
        <f>Source!AQ428</f>
        <v>0.85</v>
      </c>
      <c r="F617" s="38"/>
      <c r="G617" s="39" t="str">
        <f>Source!DI428</f>
        <v>)*1,15</v>
      </c>
      <c r="H617" s="37">
        <f>Source!AV428</f>
        <v>1</v>
      </c>
      <c r="I617" s="40">
        <f>Source!U428</f>
        <v>14.6625</v>
      </c>
      <c r="J617" s="37"/>
      <c r="K617" s="40"/>
      <c r="AB617" s="33">
        <f>I617</f>
        <v>14.6625</v>
      </c>
    </row>
    <row r="618" spans="1:28" ht="13.8" x14ac:dyDescent="0.25">
      <c r="A618" s="41"/>
      <c r="B618" s="41"/>
      <c r="C618" s="42" t="s">
        <v>75</v>
      </c>
      <c r="D618" s="41"/>
      <c r="E618" s="41"/>
      <c r="F618" s="41"/>
      <c r="G618" s="41"/>
      <c r="H618" s="55">
        <f>I609+I610+I612+I614+I615+I616+SUM(I613:I613)</f>
        <v>4541.3599999999997</v>
      </c>
      <c r="I618" s="55"/>
      <c r="J618" s="55">
        <f>K609+K610+K612+K614+K615+K616+SUM(K613:K613)</f>
        <v>50051.270000000004</v>
      </c>
      <c r="K618" s="55"/>
      <c r="O618" s="33">
        <f>I609+I610+I612+I614+I615+I616+SUM(I613:I613)</f>
        <v>4541.3599999999997</v>
      </c>
      <c r="P618" s="33">
        <f>K609+K610+K612+K614+K615+K616+SUM(K613:K613)</f>
        <v>50051.270000000004</v>
      </c>
      <c r="X618">
        <f>IF(Source!BI428&lt;=1,I609+I610+I612+I614+I615+I616-0, 0)</f>
        <v>847.61999999999989</v>
      </c>
      <c r="Y618">
        <f>IF(Source!BI428=2,I609+I610+I612+I614+I615+I616-0, 0)</f>
        <v>0</v>
      </c>
      <c r="Z618">
        <f>IF(Source!BI428=3,I609+I610+I612+I614+I615+I616-0, 0)</f>
        <v>0</v>
      </c>
      <c r="AA618">
        <f>IF(Source!BI428=4,I609+I610+I612+I614+I615+I616,0)</f>
        <v>0</v>
      </c>
    </row>
    <row r="620" spans="1:28" ht="28.8" x14ac:dyDescent="0.3">
      <c r="A620" s="25" t="str">
        <f>Source!E430</f>
        <v>64</v>
      </c>
      <c r="B620" s="26" t="str">
        <f>Source!F430</f>
        <v>3.6-13-1</v>
      </c>
      <c r="C620" s="26" t="s">
        <v>335</v>
      </c>
      <c r="D620" s="28" t="str">
        <f>Source!H430</f>
        <v>100 м3 в деле</v>
      </c>
      <c r="E620" s="27">
        <f>Source!I430</f>
        <v>0.6</v>
      </c>
      <c r="F620" s="30"/>
      <c r="G620" s="29"/>
      <c r="H620" s="27"/>
      <c r="I620" s="31"/>
      <c r="J620" s="27"/>
      <c r="K620" s="31"/>
      <c r="Q620">
        <f>ROUND((Source!DN430/100)*ROUND((ROUND((Source!AF430*Source!AV430*Source!I430),2)),2), 2)</f>
        <v>5690.22</v>
      </c>
      <c r="R620">
        <f>Source!X430</f>
        <v>115807.42</v>
      </c>
      <c r="S620">
        <f>ROUND((Source!DO430/100)*ROUND((ROUND((Source!AF430*Source!AV430*Source!I430),2)),2), 2)</f>
        <v>4686.07</v>
      </c>
      <c r="T620">
        <f>Source!Y430</f>
        <v>69825.06</v>
      </c>
      <c r="U620">
        <f>ROUND((175/100)*ROUND((ROUND((Source!AE430*Source!AV430*Source!I430),2)),2), 2)</f>
        <v>54.65</v>
      </c>
      <c r="V620">
        <f>ROUND((157/100)*ROUND(ROUND((ROUND((Source!AE430*Source!AV430*Source!I430),2)*Source!BS430),2), 2), 2)</f>
        <v>1247.3499999999999</v>
      </c>
    </row>
    <row r="621" spans="1:28" ht="14.4" x14ac:dyDescent="0.3">
      <c r="A621" s="25"/>
      <c r="B621" s="26"/>
      <c r="C621" s="26" t="s">
        <v>66</v>
      </c>
      <c r="D621" s="28"/>
      <c r="E621" s="27"/>
      <c r="F621" s="30">
        <f>Source!AO430</f>
        <v>9702</v>
      </c>
      <c r="G621" s="29" t="str">
        <f>Source!DG430</f>
        <v>)*1,15</v>
      </c>
      <c r="H621" s="27">
        <f>Source!AV430</f>
        <v>1</v>
      </c>
      <c r="I621" s="31">
        <f>ROUND((ROUND((Source!AF430*Source!AV430*Source!I430),2)),2)</f>
        <v>6694.38</v>
      </c>
      <c r="J621" s="27">
        <f>IF(Source!BA430&lt;&gt; 0, Source!BA430, 1)</f>
        <v>25.44</v>
      </c>
      <c r="K621" s="31">
        <f>Source!S430</f>
        <v>170305.03</v>
      </c>
      <c r="W621">
        <f>I621</f>
        <v>6694.38</v>
      </c>
    </row>
    <row r="622" spans="1:28" ht="14.4" x14ac:dyDescent="0.3">
      <c r="A622" s="25"/>
      <c r="B622" s="26"/>
      <c r="C622" s="26" t="s">
        <v>67</v>
      </c>
      <c r="D622" s="28"/>
      <c r="E622" s="27"/>
      <c r="F622" s="30">
        <f>Source!AM430</f>
        <v>1413.31</v>
      </c>
      <c r="G622" s="29" t="str">
        <f>Source!DE430</f>
        <v>)*1,25</v>
      </c>
      <c r="H622" s="27">
        <f>Source!AV430</f>
        <v>1</v>
      </c>
      <c r="I622" s="31">
        <f>(ROUND((ROUND((((Source!ET430*1.25))*Source!AV430*Source!I430),2)),2)+ROUND((ROUND(((Source!AE430-((Source!EU430*1.25)))*Source!AV430*Source!I430),2)),2))</f>
        <v>1059.98</v>
      </c>
      <c r="J622" s="27">
        <f>IF(Source!BB430&lt;&gt; 0, Source!BB430, 1)</f>
        <v>8.4700000000000006</v>
      </c>
      <c r="K622" s="31">
        <f>Source!Q430</f>
        <v>8978.0300000000007</v>
      </c>
    </row>
    <row r="623" spans="1:28" ht="14.4" x14ac:dyDescent="0.3">
      <c r="A623" s="25"/>
      <c r="B623" s="26"/>
      <c r="C623" s="26" t="s">
        <v>68</v>
      </c>
      <c r="D623" s="28"/>
      <c r="E623" s="27"/>
      <c r="F623" s="30">
        <f>Source!AN430</f>
        <v>41.64</v>
      </c>
      <c r="G623" s="29" t="str">
        <f>Source!DF430</f>
        <v>)*1,25</v>
      </c>
      <c r="H623" s="27">
        <f>Source!AV430</f>
        <v>1</v>
      </c>
      <c r="I623" s="32">
        <f>ROUND((ROUND((Source!AE430*Source!AV430*Source!I430),2)),2)</f>
        <v>31.23</v>
      </c>
      <c r="J623" s="27">
        <f>IF(Source!BS430&lt;&gt; 0, Source!BS430, 1)</f>
        <v>25.44</v>
      </c>
      <c r="K623" s="32">
        <f>Source!R430</f>
        <v>794.49</v>
      </c>
      <c r="W623">
        <f>I623</f>
        <v>31.23</v>
      </c>
    </row>
    <row r="624" spans="1:28" ht="14.4" x14ac:dyDescent="0.3">
      <c r="A624" s="25"/>
      <c r="B624" s="26"/>
      <c r="C624" s="26" t="s">
        <v>76</v>
      </c>
      <c r="D624" s="28"/>
      <c r="E624" s="27"/>
      <c r="F624" s="30">
        <f>Source!AL430</f>
        <v>9404.02</v>
      </c>
      <c r="G624" s="29" t="str">
        <f>Source!DD430</f>
        <v/>
      </c>
      <c r="H624" s="27">
        <f>Source!AW430</f>
        <v>1</v>
      </c>
      <c r="I624" s="31">
        <f>ROUND((ROUND((Source!AC430*Source!AW430*Source!I430),2)),2)</f>
        <v>5642.41</v>
      </c>
      <c r="J624" s="27">
        <f>IF(Source!BC430&lt;&gt; 0, Source!BC430, 1)</f>
        <v>7.82</v>
      </c>
      <c r="K624" s="31">
        <f>Source!P430</f>
        <v>44123.65</v>
      </c>
    </row>
    <row r="625" spans="1:28" ht="55.2" x14ac:dyDescent="0.3">
      <c r="A625" s="25" t="str">
        <f>Source!E431</f>
        <v>64,1</v>
      </c>
      <c r="B625" s="26" t="str">
        <f>Source!F431</f>
        <v>1.3-4-84</v>
      </c>
      <c r="C625" s="26" t="s">
        <v>342</v>
      </c>
      <c r="D625" s="28" t="str">
        <f>Source!H431</f>
        <v>т</v>
      </c>
      <c r="E625" s="27">
        <f>Source!I431</f>
        <v>6</v>
      </c>
      <c r="F625" s="30">
        <f>Source!AK431</f>
        <v>6340.75</v>
      </c>
      <c r="G625" s="43" t="s">
        <v>143</v>
      </c>
      <c r="H625" s="27">
        <f>Source!AW431</f>
        <v>1</v>
      </c>
      <c r="I625" s="31">
        <f>ROUND((ROUND((Source!AC431*Source!AW431*Source!I431),2)),2)+(ROUND((ROUND(((Source!ET431)*Source!AV431*Source!I431),2)),2)+ROUND((ROUND(((Source!AE431-(Source!EU431))*Source!AV431*Source!I431),2)),2))+ROUND((ROUND((Source!AF431*Source!AV431*Source!I431),2)),2)</f>
        <v>38044.5</v>
      </c>
      <c r="J625" s="27">
        <f>IF(Source!BC431&lt;&gt; 0, Source!BC431, 1)</f>
        <v>12.26</v>
      </c>
      <c r="K625" s="31">
        <f>Source!O431</f>
        <v>466425.57</v>
      </c>
      <c r="Q625">
        <f>ROUND((Source!DN431/100)*ROUND((ROUND((Source!AF431*Source!AV431*Source!I431),2)),2), 2)</f>
        <v>0</v>
      </c>
      <c r="R625">
        <f>Source!X431</f>
        <v>0</v>
      </c>
      <c r="S625">
        <f>ROUND((Source!DO431/100)*ROUND((ROUND((Source!AF431*Source!AV431*Source!I431),2)),2), 2)</f>
        <v>0</v>
      </c>
      <c r="T625">
        <f>Source!Y431</f>
        <v>0</v>
      </c>
      <c r="U625">
        <f>ROUND((175/100)*ROUND((ROUND((Source!AE431*Source!AV431*Source!I431),2)),2), 2)</f>
        <v>0</v>
      </c>
      <c r="V625">
        <f>ROUND((157/100)*ROUND(ROUND((ROUND((Source!AE431*Source!AV431*Source!I431),2)*Source!BS431),2), 2), 2)</f>
        <v>0</v>
      </c>
      <c r="X625">
        <f>IF(Source!BI431&lt;=1,I625, 0)</f>
        <v>38044.5</v>
      </c>
      <c r="Y625">
        <f>IF(Source!BI431=2,I625, 0)</f>
        <v>0</v>
      </c>
      <c r="Z625">
        <f>IF(Source!BI431=3,I625, 0)</f>
        <v>0</v>
      </c>
      <c r="AA625">
        <f>IF(Source!BI431=4,I625, 0)</f>
        <v>0</v>
      </c>
    </row>
    <row r="626" spans="1:28" ht="55.2" x14ac:dyDescent="0.3">
      <c r="A626" s="25" t="str">
        <f>Source!E432</f>
        <v>64,2</v>
      </c>
      <c r="B626" s="26" t="str">
        <f>Source!F432</f>
        <v>1.3-4-82</v>
      </c>
      <c r="C626" s="26" t="s">
        <v>346</v>
      </c>
      <c r="D626" s="28" t="str">
        <f>Source!H432</f>
        <v>т</v>
      </c>
      <c r="E626" s="27">
        <f>Source!I432</f>
        <v>1.5</v>
      </c>
      <c r="F626" s="30">
        <f>Source!AK432</f>
        <v>6340.75</v>
      </c>
      <c r="G626" s="43" t="s">
        <v>143</v>
      </c>
      <c r="H626" s="27">
        <f>Source!AW432</f>
        <v>1</v>
      </c>
      <c r="I626" s="31">
        <f>ROUND((ROUND((Source!AC432*Source!AW432*Source!I432),2)),2)+(ROUND((ROUND(((Source!ET432)*Source!AV432*Source!I432),2)),2)+ROUND((ROUND(((Source!AE432-(Source!EU432))*Source!AV432*Source!I432),2)),2))+ROUND((ROUND((Source!AF432*Source!AV432*Source!I432),2)),2)</f>
        <v>9511.1299999999992</v>
      </c>
      <c r="J626" s="27">
        <f>IF(Source!BC432&lt;&gt; 0, Source!BC432, 1)</f>
        <v>12.39</v>
      </c>
      <c r="K626" s="31">
        <f>Source!O432</f>
        <v>117842.9</v>
      </c>
      <c r="Q626">
        <f>ROUND((Source!DN432/100)*ROUND((ROUND((Source!AF432*Source!AV432*Source!I432),2)),2), 2)</f>
        <v>0</v>
      </c>
      <c r="R626">
        <f>Source!X432</f>
        <v>0</v>
      </c>
      <c r="S626">
        <f>ROUND((Source!DO432/100)*ROUND((ROUND((Source!AF432*Source!AV432*Source!I432),2)),2), 2)</f>
        <v>0</v>
      </c>
      <c r="T626">
        <f>Source!Y432</f>
        <v>0</v>
      </c>
      <c r="U626">
        <f>ROUND((175/100)*ROUND((ROUND((Source!AE432*Source!AV432*Source!I432),2)),2), 2)</f>
        <v>0</v>
      </c>
      <c r="V626">
        <f>ROUND((157/100)*ROUND(ROUND((ROUND((Source!AE432*Source!AV432*Source!I432),2)*Source!BS432),2), 2), 2)</f>
        <v>0</v>
      </c>
      <c r="X626">
        <f>IF(Source!BI432&lt;=1,I626, 0)</f>
        <v>9511.1299999999992</v>
      </c>
      <c r="Y626">
        <f>IF(Source!BI432=2,I626, 0)</f>
        <v>0</v>
      </c>
      <c r="Z626">
        <f>IF(Source!BI432=3,I626, 0)</f>
        <v>0</v>
      </c>
      <c r="AA626">
        <f>IF(Source!BI432=4,I626, 0)</f>
        <v>0</v>
      </c>
    </row>
    <row r="627" spans="1:28" ht="55.2" x14ac:dyDescent="0.3">
      <c r="A627" s="25" t="str">
        <f>Source!E433</f>
        <v>64,3</v>
      </c>
      <c r="B627" s="26" t="str">
        <f>Source!F433</f>
        <v>1.3-1-60</v>
      </c>
      <c r="C627" s="26" t="s">
        <v>350</v>
      </c>
      <c r="D627" s="28" t="str">
        <f>Source!H433</f>
        <v>м3</v>
      </c>
      <c r="E627" s="27">
        <f>Source!I433</f>
        <v>60.9</v>
      </c>
      <c r="F627" s="30">
        <f>Source!AK433</f>
        <v>811.26</v>
      </c>
      <c r="G627" s="43" t="s">
        <v>143</v>
      </c>
      <c r="H627" s="27">
        <f>Source!AW433</f>
        <v>1</v>
      </c>
      <c r="I627" s="31">
        <f>ROUND((ROUND((Source!AC433*Source!AW433*Source!I433),2)),2)+(ROUND((ROUND(((Source!ET433)*Source!AV433*Source!I433),2)),2)+ROUND((ROUND(((Source!AE433-(Source!EU433))*Source!AV433*Source!I433),2)),2))+ROUND((ROUND((Source!AF433*Source!AV433*Source!I433),2)),2)</f>
        <v>49405.73</v>
      </c>
      <c r="J627" s="27">
        <f>IF(Source!BC433&lt;&gt; 0, Source!BC433, 1)</f>
        <v>5.87</v>
      </c>
      <c r="K627" s="31">
        <f>Source!O433</f>
        <v>290011.64</v>
      </c>
      <c r="Q627">
        <f>ROUND((Source!DN433/100)*ROUND((ROUND((Source!AF433*Source!AV433*Source!I433),2)),2), 2)</f>
        <v>0</v>
      </c>
      <c r="R627">
        <f>Source!X433</f>
        <v>0</v>
      </c>
      <c r="S627">
        <f>ROUND((Source!DO433/100)*ROUND((ROUND((Source!AF433*Source!AV433*Source!I433),2)),2), 2)</f>
        <v>0</v>
      </c>
      <c r="T627">
        <f>Source!Y433</f>
        <v>0</v>
      </c>
      <c r="U627">
        <f>ROUND((175/100)*ROUND((ROUND((Source!AE433*Source!AV433*Source!I433),2)),2), 2)</f>
        <v>0</v>
      </c>
      <c r="V627">
        <f>ROUND((157/100)*ROUND(ROUND((ROUND((Source!AE433*Source!AV433*Source!I433),2)*Source!BS433),2), 2), 2)</f>
        <v>0</v>
      </c>
      <c r="X627">
        <f>IF(Source!BI433&lt;=1,I627, 0)</f>
        <v>49405.73</v>
      </c>
      <c r="Y627">
        <f>IF(Source!BI433=2,I627, 0)</f>
        <v>0</v>
      </c>
      <c r="Z627">
        <f>IF(Source!BI433=3,I627, 0)</f>
        <v>0</v>
      </c>
      <c r="AA627">
        <f>IF(Source!BI433=4,I627, 0)</f>
        <v>0</v>
      </c>
    </row>
    <row r="628" spans="1:28" ht="14.4" x14ac:dyDescent="0.3">
      <c r="A628" s="25"/>
      <c r="B628" s="26"/>
      <c r="C628" s="26" t="s">
        <v>69</v>
      </c>
      <c r="D628" s="28" t="s">
        <v>70</v>
      </c>
      <c r="E628" s="27">
        <f>Source!DN430</f>
        <v>85</v>
      </c>
      <c r="F628" s="30"/>
      <c r="G628" s="29"/>
      <c r="H628" s="27"/>
      <c r="I628" s="31">
        <f>SUM(Q620:Q627)</f>
        <v>5690.22</v>
      </c>
      <c r="J628" s="27">
        <f>Source!BZ430</f>
        <v>68</v>
      </c>
      <c r="K628" s="31">
        <f>SUM(R620:R627)</f>
        <v>115807.42</v>
      </c>
    </row>
    <row r="629" spans="1:28" ht="14.4" x14ac:dyDescent="0.3">
      <c r="A629" s="25"/>
      <c r="B629" s="26"/>
      <c r="C629" s="26" t="s">
        <v>71</v>
      </c>
      <c r="D629" s="28" t="s">
        <v>70</v>
      </c>
      <c r="E629" s="27">
        <f>Source!DO430</f>
        <v>70</v>
      </c>
      <c r="F629" s="30"/>
      <c r="G629" s="29"/>
      <c r="H629" s="27"/>
      <c r="I629" s="31">
        <f>SUM(S620:S628)</f>
        <v>4686.07</v>
      </c>
      <c r="J629" s="27">
        <f>Source!CA430</f>
        <v>41</v>
      </c>
      <c r="K629" s="31">
        <f>SUM(T620:T628)</f>
        <v>69825.06</v>
      </c>
    </row>
    <row r="630" spans="1:28" ht="14.4" x14ac:dyDescent="0.3">
      <c r="A630" s="25"/>
      <c r="B630" s="26"/>
      <c r="C630" s="26" t="s">
        <v>72</v>
      </c>
      <c r="D630" s="28" t="s">
        <v>70</v>
      </c>
      <c r="E630" s="27">
        <f>175</f>
        <v>175</v>
      </c>
      <c r="F630" s="30"/>
      <c r="G630" s="29"/>
      <c r="H630" s="27"/>
      <c r="I630" s="31">
        <f>SUM(U620:U629)</f>
        <v>54.65</v>
      </c>
      <c r="J630" s="27">
        <f>157</f>
        <v>157</v>
      </c>
      <c r="K630" s="31">
        <f>SUM(V620:V629)</f>
        <v>1247.3499999999999</v>
      </c>
    </row>
    <row r="631" spans="1:28" ht="14.4" x14ac:dyDescent="0.3">
      <c r="A631" s="34"/>
      <c r="B631" s="35"/>
      <c r="C631" s="35" t="s">
        <v>73</v>
      </c>
      <c r="D631" s="36" t="s">
        <v>74</v>
      </c>
      <c r="E631" s="37">
        <f>Source!AQ430</f>
        <v>825</v>
      </c>
      <c r="F631" s="38"/>
      <c r="G631" s="39" t="str">
        <f>Source!DI430</f>
        <v>)*1,15</v>
      </c>
      <c r="H631" s="37">
        <f>Source!AV430</f>
        <v>1</v>
      </c>
      <c r="I631" s="40">
        <f>Source!U430</f>
        <v>569.24999999999989</v>
      </c>
      <c r="J631" s="37"/>
      <c r="K631" s="40"/>
      <c r="AB631" s="33">
        <f>I631</f>
        <v>569.24999999999989</v>
      </c>
    </row>
    <row r="632" spans="1:28" ht="13.8" x14ac:dyDescent="0.25">
      <c r="A632" s="41"/>
      <c r="B632" s="41"/>
      <c r="C632" s="42" t="s">
        <v>75</v>
      </c>
      <c r="D632" s="41"/>
      <c r="E632" s="41"/>
      <c r="F632" s="41"/>
      <c r="G632" s="41"/>
      <c r="H632" s="55">
        <f>I621+I622+I624+I628+I629+I630+SUM(I625:I627)</f>
        <v>120789.07</v>
      </c>
      <c r="I632" s="55"/>
      <c r="J632" s="55">
        <f>K621+K622+K624+K628+K629+K630+SUM(K625:K627)</f>
        <v>1284566.6499999999</v>
      </c>
      <c r="K632" s="55"/>
      <c r="O632" s="33">
        <f>I621+I622+I624+I628+I629+I630+SUM(I625:I627)</f>
        <v>120789.07</v>
      </c>
      <c r="P632" s="33">
        <f>K621+K622+K624+K628+K629+K630+SUM(K625:K627)</f>
        <v>1284566.6499999999</v>
      </c>
      <c r="X632">
        <f>IF(Source!BI430&lt;=1,I621+I622+I624+I628+I629+I630-0, 0)</f>
        <v>23827.710000000003</v>
      </c>
      <c r="Y632">
        <f>IF(Source!BI430=2,I621+I622+I624+I628+I629+I630-0, 0)</f>
        <v>0</v>
      </c>
      <c r="Z632">
        <f>IF(Source!BI430=3,I621+I622+I624+I628+I629+I630-0, 0)</f>
        <v>0</v>
      </c>
      <c r="AA632">
        <f>IF(Source!BI430=4,I621+I622+I624+I628+I629+I630,0)</f>
        <v>0</v>
      </c>
    </row>
    <row r="635" spans="1:28" ht="13.8" x14ac:dyDescent="0.25">
      <c r="A635" s="54" t="str">
        <f>CONCATENATE("Итого по подразделу: ",IF(Source!G435&lt;&gt;"Новый подраздел", Source!G435, ""))</f>
        <v>Итого по подразделу: Усиление подпорной стены</v>
      </c>
      <c r="B635" s="54"/>
      <c r="C635" s="54"/>
      <c r="D635" s="54"/>
      <c r="E635" s="54"/>
      <c r="F635" s="54"/>
      <c r="G635" s="54"/>
      <c r="H635" s="52">
        <f>SUM(O568:O634)</f>
        <v>132662.44</v>
      </c>
      <c r="I635" s="53"/>
      <c r="J635" s="52">
        <f>SUM(P568:P634)</f>
        <v>1429065.3499999999</v>
      </c>
      <c r="K635" s="53"/>
    </row>
    <row r="636" spans="1:28" hidden="1" x14ac:dyDescent="0.25">
      <c r="A636" t="s">
        <v>77</v>
      </c>
      <c r="I636">
        <f>SUM(AC568:AC635)</f>
        <v>0</v>
      </c>
      <c r="J636">
        <f>SUM(AD568:AD635)</f>
        <v>0</v>
      </c>
    </row>
    <row r="637" spans="1:28" hidden="1" x14ac:dyDescent="0.25">
      <c r="A637" t="s">
        <v>78</v>
      </c>
      <c r="I637">
        <f>SUM(AE568:AE636)</f>
        <v>0</v>
      </c>
      <c r="J637">
        <f>SUM(AF568:AF636)</f>
        <v>0</v>
      </c>
    </row>
    <row r="639" spans="1:28" ht="16.8" x14ac:dyDescent="0.3">
      <c r="A639" s="56" t="str">
        <f>CONCATENATE("Подраздел: ",IF(Source!G464&lt;&gt;"Новый подраздел", Source!G464, ""))</f>
        <v>Подраздел: Отделка с лицевой стороны</v>
      </c>
      <c r="B639" s="56"/>
      <c r="C639" s="56"/>
      <c r="D639" s="56"/>
      <c r="E639" s="56"/>
      <c r="F639" s="56"/>
      <c r="G639" s="56"/>
      <c r="H639" s="56"/>
      <c r="I639" s="56"/>
      <c r="J639" s="56"/>
      <c r="K639" s="56"/>
    </row>
    <row r="640" spans="1:28" ht="27.6" x14ac:dyDescent="0.3">
      <c r="A640" s="25" t="str">
        <f>Source!E468</f>
        <v>65</v>
      </c>
      <c r="B640" s="26" t="str">
        <f>Source!F468</f>
        <v>6.61-26-1</v>
      </c>
      <c r="C640" s="26" t="s">
        <v>367</v>
      </c>
      <c r="D640" s="28" t="str">
        <f>Source!H468</f>
        <v>100 м2</v>
      </c>
      <c r="E640" s="27">
        <f>Source!I468</f>
        <v>1.45</v>
      </c>
      <c r="F640" s="30"/>
      <c r="G640" s="29"/>
      <c r="H640" s="27"/>
      <c r="I640" s="31"/>
      <c r="J640" s="27"/>
      <c r="K640" s="31"/>
      <c r="Q640">
        <f>ROUND((Source!DN468/100)*ROUND((ROUND((Source!AF468*Source!AV468*Source!I468),2)),2), 2)</f>
        <v>681.67</v>
      </c>
      <c r="R640">
        <f>Source!X468</f>
        <v>14740.48</v>
      </c>
      <c r="S640">
        <f>ROUND((Source!DO468/100)*ROUND((ROUND((Source!AF468*Source!AV468*Source!I468),2)),2), 2)</f>
        <v>468.65</v>
      </c>
      <c r="T640">
        <f>Source!Y468</f>
        <v>8887.64</v>
      </c>
      <c r="U640">
        <f>ROUND((175/100)*ROUND((ROUND((Source!AE468*Source!AV468*Source!I468),2)),2), 2)</f>
        <v>0</v>
      </c>
      <c r="V640">
        <f>ROUND((157/100)*ROUND(ROUND((ROUND((Source!AE468*Source!AV468*Source!I468),2)*Source!BS468),2), 2), 2)</f>
        <v>0</v>
      </c>
    </row>
    <row r="641" spans="1:28" ht="14.4" x14ac:dyDescent="0.3">
      <c r="A641" s="25"/>
      <c r="B641" s="26"/>
      <c r="C641" s="26" t="s">
        <v>66</v>
      </c>
      <c r="D641" s="28"/>
      <c r="E641" s="27"/>
      <c r="F641" s="30">
        <f>Source!AO468</f>
        <v>587.65</v>
      </c>
      <c r="G641" s="29" t="str">
        <f>Source!DG468</f>
        <v/>
      </c>
      <c r="H641" s="27">
        <f>Source!AV468</f>
        <v>1</v>
      </c>
      <c r="I641" s="31">
        <f>ROUND((ROUND((Source!AF468*Source!AV468*Source!I468),2)),2)</f>
        <v>852.09</v>
      </c>
      <c r="J641" s="27">
        <f>IF(Source!BA468&lt;&gt; 0, Source!BA468, 1)</f>
        <v>25.44</v>
      </c>
      <c r="K641" s="31">
        <f>Source!S468</f>
        <v>21677.17</v>
      </c>
      <c r="W641">
        <f>I641</f>
        <v>852.09</v>
      </c>
    </row>
    <row r="642" spans="1:28" ht="14.4" x14ac:dyDescent="0.3">
      <c r="A642" s="25" t="str">
        <f>Source!E469</f>
        <v>65,1</v>
      </c>
      <c r="B642" s="26" t="str">
        <f>Source!F469</f>
        <v>справочно</v>
      </c>
      <c r="C642" s="26" t="s">
        <v>374</v>
      </c>
      <c r="D642" s="28" t="str">
        <f>Source!H469</f>
        <v>т</v>
      </c>
      <c r="E642" s="27">
        <f>Source!I469</f>
        <v>6.67</v>
      </c>
      <c r="F642" s="30">
        <f>Source!AK469</f>
        <v>0</v>
      </c>
      <c r="G642" s="43" t="s">
        <v>143</v>
      </c>
      <c r="H642" s="27">
        <f>Source!AW469</f>
        <v>1</v>
      </c>
      <c r="I642" s="31">
        <f>ROUND((ROUND((Source!AC469*Source!AW469*Source!I469),2)),2)+(ROUND((ROUND(((Source!ET469)*Source!AV469*Source!I469),2)),2)+ROUND((ROUND(((Source!AE469-(Source!EU469))*Source!AV469*Source!I469),2)),2))+ROUND((ROUND((Source!AF469*Source!AV469*Source!I469),2)),2)</f>
        <v>0</v>
      </c>
      <c r="J642" s="27">
        <f>IF(Source!BC469&lt;&gt; 0, Source!BC469, 1)</f>
        <v>1</v>
      </c>
      <c r="K642" s="31">
        <f>Source!O469</f>
        <v>0</v>
      </c>
      <c r="Q642">
        <f>ROUND((Source!DN469/100)*ROUND((ROUND((Source!AF469*Source!AV469*Source!I469),2)),2), 2)</f>
        <v>0</v>
      </c>
      <c r="R642">
        <f>Source!X469</f>
        <v>0</v>
      </c>
      <c r="S642">
        <f>ROUND((Source!DO469/100)*ROUND((ROUND((Source!AF469*Source!AV469*Source!I469),2)),2), 2)</f>
        <v>0</v>
      </c>
      <c r="T642">
        <f>Source!Y469</f>
        <v>0</v>
      </c>
      <c r="U642">
        <f>ROUND((175/100)*ROUND((ROUND((Source!AE469*Source!AV469*Source!I469),2)),2), 2)</f>
        <v>0</v>
      </c>
      <c r="V642">
        <f>ROUND((157/100)*ROUND(ROUND((ROUND((Source!AE469*Source!AV469*Source!I469),2)*Source!BS469),2), 2), 2)</f>
        <v>0</v>
      </c>
      <c r="X642">
        <f>IF(Source!BI469&lt;=1,I642, 0)</f>
        <v>0</v>
      </c>
      <c r="Y642">
        <f>IF(Source!BI469=2,I642, 0)</f>
        <v>0</v>
      </c>
      <c r="Z642">
        <f>IF(Source!BI469=3,I642, 0)</f>
        <v>0</v>
      </c>
      <c r="AA642">
        <f>IF(Source!BI469=4,I642, 0)</f>
        <v>0</v>
      </c>
    </row>
    <row r="643" spans="1:28" ht="14.4" x14ac:dyDescent="0.3">
      <c r="A643" s="25"/>
      <c r="B643" s="26"/>
      <c r="C643" s="26" t="s">
        <v>69</v>
      </c>
      <c r="D643" s="28" t="s">
        <v>70</v>
      </c>
      <c r="E643" s="27">
        <f>Source!DN468</f>
        <v>80</v>
      </c>
      <c r="F643" s="30"/>
      <c r="G643" s="29"/>
      <c r="H643" s="27"/>
      <c r="I643" s="31">
        <f>SUM(Q640:Q642)</f>
        <v>681.67</v>
      </c>
      <c r="J643" s="27">
        <f>Source!BZ468</f>
        <v>68</v>
      </c>
      <c r="K643" s="31">
        <f>SUM(R640:R642)</f>
        <v>14740.48</v>
      </c>
    </row>
    <row r="644" spans="1:28" ht="14.4" x14ac:dyDescent="0.3">
      <c r="A644" s="25"/>
      <c r="B644" s="26"/>
      <c r="C644" s="26" t="s">
        <v>71</v>
      </c>
      <c r="D644" s="28" t="s">
        <v>70</v>
      </c>
      <c r="E644" s="27">
        <f>Source!DO468</f>
        <v>55</v>
      </c>
      <c r="F644" s="30"/>
      <c r="G644" s="29"/>
      <c r="H644" s="27"/>
      <c r="I644" s="31">
        <f>SUM(S640:S643)</f>
        <v>468.65</v>
      </c>
      <c r="J644" s="27">
        <f>Source!CA468</f>
        <v>41</v>
      </c>
      <c r="K644" s="31">
        <f>SUM(T640:T643)</f>
        <v>8887.64</v>
      </c>
    </row>
    <row r="645" spans="1:28" ht="14.4" x14ac:dyDescent="0.3">
      <c r="A645" s="34"/>
      <c r="B645" s="35"/>
      <c r="C645" s="35" t="s">
        <v>73</v>
      </c>
      <c r="D645" s="36" t="s">
        <v>74</v>
      </c>
      <c r="E645" s="37">
        <f>Source!AQ468</f>
        <v>57.5</v>
      </c>
      <c r="F645" s="38"/>
      <c r="G645" s="39" t="str">
        <f>Source!DI468</f>
        <v/>
      </c>
      <c r="H645" s="37">
        <f>Source!AV468</f>
        <v>1</v>
      </c>
      <c r="I645" s="40">
        <f>Source!U468</f>
        <v>83.375</v>
      </c>
      <c r="J645" s="37"/>
      <c r="K645" s="40"/>
      <c r="AB645" s="33">
        <f>I645</f>
        <v>83.375</v>
      </c>
    </row>
    <row r="646" spans="1:28" ht="13.8" x14ac:dyDescent="0.25">
      <c r="A646" s="41"/>
      <c r="B646" s="41"/>
      <c r="C646" s="42" t="s">
        <v>75</v>
      </c>
      <c r="D646" s="41"/>
      <c r="E646" s="41"/>
      <c r="F646" s="41"/>
      <c r="G646" s="41"/>
      <c r="H646" s="55">
        <f>I641+I643+I644+SUM(I642:I642)</f>
        <v>2002.4099999999999</v>
      </c>
      <c r="I646" s="55"/>
      <c r="J646" s="55">
        <f>K641+K643+K644+SUM(K642:K642)</f>
        <v>45305.289999999994</v>
      </c>
      <c r="K646" s="55"/>
      <c r="O646" s="33">
        <f>I641+I643+I644+SUM(I642:I642)</f>
        <v>2002.4099999999999</v>
      </c>
      <c r="P646" s="33">
        <f>K641+K643+K644+SUM(K642:K642)</f>
        <v>45305.289999999994</v>
      </c>
      <c r="X646">
        <f>IF(Source!BI468&lt;=1,I641+I643+I644-0, 0)</f>
        <v>2002.4099999999999</v>
      </c>
      <c r="Y646">
        <f>IF(Source!BI468=2,I641+I643+I644-0, 0)</f>
        <v>0</v>
      </c>
      <c r="Z646">
        <f>IF(Source!BI468=3,I641+I643+I644-0, 0)</f>
        <v>0</v>
      </c>
      <c r="AA646">
        <f>IF(Source!BI468=4,I641+I643+I644,0)</f>
        <v>0</v>
      </c>
    </row>
    <row r="648" spans="1:28" ht="41.4" x14ac:dyDescent="0.3">
      <c r="A648" s="25" t="str">
        <f>Source!E470</f>
        <v>66</v>
      </c>
      <c r="B648" s="26" t="str">
        <f>Source!F470</f>
        <v>6.68-13-1</v>
      </c>
      <c r="C648" s="26" t="s">
        <v>568</v>
      </c>
      <c r="D648" s="28" t="str">
        <f>Source!H470</f>
        <v>1 Т</v>
      </c>
      <c r="E648" s="27">
        <f>Source!I470</f>
        <v>6.0030000000000001</v>
      </c>
      <c r="F648" s="30"/>
      <c r="G648" s="29"/>
      <c r="H648" s="27"/>
      <c r="I648" s="31"/>
      <c r="J648" s="27"/>
      <c r="K648" s="31"/>
      <c r="Q648">
        <f>ROUND((Source!DN470/100)*ROUND((ROUND((Source!AF470*Source!AV470*Source!I470),2)),2), 2)</f>
        <v>0</v>
      </c>
      <c r="R648">
        <f>Source!X470</f>
        <v>0</v>
      </c>
      <c r="S648">
        <f>ROUND((Source!DO470/100)*ROUND((ROUND((Source!AF470*Source!AV470*Source!I470),2)),2), 2)</f>
        <v>0</v>
      </c>
      <c r="T648">
        <f>Source!Y470</f>
        <v>0</v>
      </c>
      <c r="U648">
        <f>ROUND((175/100)*ROUND((ROUND((Source!AE470*Source!AV470*Source!I470),2)),2), 2)</f>
        <v>15.54</v>
      </c>
      <c r="V648">
        <f>ROUND((157/100)*ROUND(ROUND((ROUND((Source!AE470*Source!AV470*Source!I470),2)*Source!BS470),2), 2), 2)</f>
        <v>354.68</v>
      </c>
    </row>
    <row r="649" spans="1:28" ht="14.4" x14ac:dyDescent="0.3">
      <c r="A649" s="25"/>
      <c r="B649" s="26"/>
      <c r="C649" s="26" t="s">
        <v>67</v>
      </c>
      <c r="D649" s="28"/>
      <c r="E649" s="27"/>
      <c r="F649" s="30">
        <f>Source!AM470</f>
        <v>8.86</v>
      </c>
      <c r="G649" s="29" t="str">
        <f>Source!DE470</f>
        <v/>
      </c>
      <c r="H649" s="27">
        <f>Source!AV470</f>
        <v>1</v>
      </c>
      <c r="I649" s="31">
        <f>(ROUND((ROUND(((Source!ET470)*Source!AV470*Source!I470),2)),2)+ROUND((ROUND(((Source!AE470-(Source!EU470))*Source!AV470*Source!I470),2)),2))</f>
        <v>53.19</v>
      </c>
      <c r="J649" s="27">
        <f>IF(Source!BB470&lt;&gt; 0, Source!BB470, 1)</f>
        <v>9.06</v>
      </c>
      <c r="K649" s="31">
        <f>Source!Q470</f>
        <v>481.9</v>
      </c>
    </row>
    <row r="650" spans="1:28" ht="14.4" x14ac:dyDescent="0.3">
      <c r="A650" s="25"/>
      <c r="B650" s="26"/>
      <c r="C650" s="26" t="s">
        <v>68</v>
      </c>
      <c r="D650" s="28"/>
      <c r="E650" s="27"/>
      <c r="F650" s="30">
        <f>Source!AN470</f>
        <v>1.48</v>
      </c>
      <c r="G650" s="29" t="str">
        <f>Source!DF470</f>
        <v/>
      </c>
      <c r="H650" s="27">
        <f>Source!AV470</f>
        <v>1</v>
      </c>
      <c r="I650" s="32">
        <f>ROUND((ROUND((Source!AE470*Source!AV470*Source!I470),2)),2)</f>
        <v>8.8800000000000008</v>
      </c>
      <c r="J650" s="27">
        <f>IF(Source!BS470&lt;&gt; 0, Source!BS470, 1)</f>
        <v>25.44</v>
      </c>
      <c r="K650" s="32">
        <f>Source!R470</f>
        <v>225.91</v>
      </c>
      <c r="W650">
        <f>I650</f>
        <v>8.8800000000000008</v>
      </c>
    </row>
    <row r="651" spans="1:28" ht="14.4" x14ac:dyDescent="0.3">
      <c r="A651" s="34"/>
      <c r="B651" s="35"/>
      <c r="C651" s="35" t="s">
        <v>72</v>
      </c>
      <c r="D651" s="36" t="s">
        <v>70</v>
      </c>
      <c r="E651" s="37">
        <f>175</f>
        <v>175</v>
      </c>
      <c r="F651" s="38"/>
      <c r="G651" s="39"/>
      <c r="H651" s="37"/>
      <c r="I651" s="40">
        <f>SUM(U648:U650)</f>
        <v>15.54</v>
      </c>
      <c r="J651" s="37">
        <f>157</f>
        <v>157</v>
      </c>
      <c r="K651" s="40">
        <f>SUM(V648:V650)</f>
        <v>354.68</v>
      </c>
    </row>
    <row r="652" spans="1:28" ht="13.8" x14ac:dyDescent="0.25">
      <c r="A652" s="41"/>
      <c r="B652" s="41"/>
      <c r="C652" s="42" t="s">
        <v>75</v>
      </c>
      <c r="D652" s="41"/>
      <c r="E652" s="41"/>
      <c r="F652" s="41"/>
      <c r="G652" s="41"/>
      <c r="H652" s="55">
        <f>I649+I651</f>
        <v>68.72999999999999</v>
      </c>
      <c r="I652" s="55"/>
      <c r="J652" s="55">
        <f>K649+K651</f>
        <v>836.57999999999993</v>
      </c>
      <c r="K652" s="55"/>
      <c r="O652" s="33">
        <f>I649+I651</f>
        <v>68.72999999999999</v>
      </c>
      <c r="P652" s="33">
        <f>K649+K651</f>
        <v>836.57999999999993</v>
      </c>
      <c r="X652">
        <f>IF(Source!BI470&lt;=1,I649+I651-0, 0)</f>
        <v>68.72999999999999</v>
      </c>
      <c r="Y652">
        <f>IF(Source!BI470=2,I649+I651-0, 0)</f>
        <v>0</v>
      </c>
      <c r="Z652">
        <f>IF(Source!BI470=3,I649+I651-0, 0)</f>
        <v>0</v>
      </c>
      <c r="AA652">
        <f>IF(Source!BI470=4,I649+I651,0)</f>
        <v>0</v>
      </c>
    </row>
    <row r="654" spans="1:28" ht="41.4" x14ac:dyDescent="0.3">
      <c r="A654" s="25" t="str">
        <f>Source!E471</f>
        <v>67</v>
      </c>
      <c r="B654" s="26" t="str">
        <f>Source!F471</f>
        <v>6.69-19-1</v>
      </c>
      <c r="C654" s="26" t="s">
        <v>198</v>
      </c>
      <c r="D654" s="28" t="str">
        <f>Source!H471</f>
        <v>1 Т</v>
      </c>
      <c r="E654" s="27">
        <f>Source!I471</f>
        <v>0.66700000000000004</v>
      </c>
      <c r="F654" s="30"/>
      <c r="G654" s="29"/>
      <c r="H654" s="27"/>
      <c r="I654" s="31"/>
      <c r="J654" s="27"/>
      <c r="K654" s="31"/>
      <c r="Q654">
        <f>ROUND((Source!DN471/100)*ROUND((ROUND((Source!AF471*Source!AV471*Source!I471),2)),2), 2)</f>
        <v>5.84</v>
      </c>
      <c r="R654">
        <f>Source!X471</f>
        <v>119.22</v>
      </c>
      <c r="S654">
        <f>ROUND((Source!DO471/100)*ROUND((ROUND((Source!AF471*Source!AV471*Source!I471),2)),2), 2)</f>
        <v>4.49</v>
      </c>
      <c r="T654">
        <f>Source!Y471</f>
        <v>66.959999999999994</v>
      </c>
      <c r="U654">
        <f>ROUND((175/100)*ROUND((ROUND((Source!AE471*Source!AV471*Source!I471),2)),2), 2)</f>
        <v>0</v>
      </c>
      <c r="V654">
        <f>ROUND((157/100)*ROUND(ROUND((ROUND((Source!AE471*Source!AV471*Source!I471),2)*Source!BS471),2), 2), 2)</f>
        <v>0</v>
      </c>
    </row>
    <row r="655" spans="1:28" ht="14.4" x14ac:dyDescent="0.3">
      <c r="A655" s="25"/>
      <c r="B655" s="26"/>
      <c r="C655" s="26" t="s">
        <v>66</v>
      </c>
      <c r="D655" s="28"/>
      <c r="E655" s="27"/>
      <c r="F655" s="30">
        <f>Source!AO471</f>
        <v>9.6199999999999992</v>
      </c>
      <c r="G655" s="29" t="str">
        <f>Source!DG471</f>
        <v/>
      </c>
      <c r="H655" s="27">
        <f>Source!AV471</f>
        <v>1</v>
      </c>
      <c r="I655" s="31">
        <f>ROUND((ROUND((Source!AF471*Source!AV471*Source!I471),2)),2)</f>
        <v>6.42</v>
      </c>
      <c r="J655" s="27">
        <f>IF(Source!BA471&lt;&gt; 0, Source!BA471, 1)</f>
        <v>25.44</v>
      </c>
      <c r="K655" s="31">
        <f>Source!S471</f>
        <v>163.32</v>
      </c>
      <c r="W655">
        <f>I655</f>
        <v>6.42</v>
      </c>
    </row>
    <row r="656" spans="1:28" ht="14.4" x14ac:dyDescent="0.3">
      <c r="A656" s="25"/>
      <c r="B656" s="26"/>
      <c r="C656" s="26" t="s">
        <v>69</v>
      </c>
      <c r="D656" s="28" t="s">
        <v>70</v>
      </c>
      <c r="E656" s="27">
        <f>Source!DN471</f>
        <v>91</v>
      </c>
      <c r="F656" s="30"/>
      <c r="G656" s="29"/>
      <c r="H656" s="27"/>
      <c r="I656" s="31">
        <f>SUM(Q654:Q655)</f>
        <v>5.84</v>
      </c>
      <c r="J656" s="27">
        <f>Source!BZ471</f>
        <v>73</v>
      </c>
      <c r="K656" s="31">
        <f>SUM(R654:R655)</f>
        <v>119.22</v>
      </c>
    </row>
    <row r="657" spans="1:28" ht="14.4" x14ac:dyDescent="0.3">
      <c r="A657" s="25"/>
      <c r="B657" s="26"/>
      <c r="C657" s="26" t="s">
        <v>71</v>
      </c>
      <c r="D657" s="28" t="s">
        <v>70</v>
      </c>
      <c r="E657" s="27">
        <f>Source!DO471</f>
        <v>70</v>
      </c>
      <c r="F657" s="30"/>
      <c r="G657" s="29"/>
      <c r="H657" s="27"/>
      <c r="I657" s="31">
        <f>SUM(S654:S656)</f>
        <v>4.49</v>
      </c>
      <c r="J657" s="27">
        <f>Source!CA471</f>
        <v>41</v>
      </c>
      <c r="K657" s="31">
        <f>SUM(T654:T656)</f>
        <v>66.959999999999994</v>
      </c>
    </row>
    <row r="658" spans="1:28" ht="14.4" x14ac:dyDescent="0.3">
      <c r="A658" s="34"/>
      <c r="B658" s="35"/>
      <c r="C658" s="35" t="s">
        <v>73</v>
      </c>
      <c r="D658" s="36" t="s">
        <v>74</v>
      </c>
      <c r="E658" s="37">
        <f>Source!AQ471</f>
        <v>1.02</v>
      </c>
      <c r="F658" s="38"/>
      <c r="G658" s="39" t="str">
        <f>Source!DI471</f>
        <v/>
      </c>
      <c r="H658" s="37">
        <f>Source!AV471</f>
        <v>1</v>
      </c>
      <c r="I658" s="40">
        <f>Source!U471</f>
        <v>0.68034000000000006</v>
      </c>
      <c r="J658" s="37"/>
      <c r="K658" s="40"/>
      <c r="AB658" s="33">
        <f>I658</f>
        <v>0.68034000000000006</v>
      </c>
    </row>
    <row r="659" spans="1:28" ht="13.8" x14ac:dyDescent="0.25">
      <c r="A659" s="41"/>
      <c r="B659" s="41"/>
      <c r="C659" s="42" t="s">
        <v>75</v>
      </c>
      <c r="D659" s="41"/>
      <c r="E659" s="41"/>
      <c r="F659" s="41"/>
      <c r="G659" s="41"/>
      <c r="H659" s="55">
        <f>I655+I656+I657</f>
        <v>16.75</v>
      </c>
      <c r="I659" s="55"/>
      <c r="J659" s="55">
        <f>K655+K656+K657</f>
        <v>349.49999999999994</v>
      </c>
      <c r="K659" s="55"/>
      <c r="O659" s="33">
        <f>I655+I656+I657</f>
        <v>16.75</v>
      </c>
      <c r="P659" s="33">
        <f>K655+K656+K657</f>
        <v>349.49999999999994</v>
      </c>
      <c r="X659">
        <f>IF(Source!BI471&lt;=1,I655+I656+I657-0, 0)</f>
        <v>16.75</v>
      </c>
      <c r="Y659">
        <f>IF(Source!BI471=2,I655+I656+I657-0, 0)</f>
        <v>0</v>
      </c>
      <c r="Z659">
        <f>IF(Source!BI471=3,I655+I656+I657-0, 0)</f>
        <v>0</v>
      </c>
      <c r="AA659">
        <f>IF(Source!BI471=4,I655+I656+I657,0)</f>
        <v>0</v>
      </c>
    </row>
    <row r="661" spans="1:28" ht="41.4" x14ac:dyDescent="0.3">
      <c r="A661" s="25" t="str">
        <f>Source!E472</f>
        <v>68</v>
      </c>
      <c r="B661" s="26" t="str">
        <f>Source!F472</f>
        <v>15.2-50-10</v>
      </c>
      <c r="C661" s="26" t="s">
        <v>285</v>
      </c>
      <c r="D661" s="28" t="str">
        <f>Source!H472</f>
        <v>т</v>
      </c>
      <c r="E661" s="27">
        <f>Source!I472</f>
        <v>6.67</v>
      </c>
      <c r="F661" s="30"/>
      <c r="G661" s="29"/>
      <c r="H661" s="27"/>
      <c r="I661" s="31"/>
      <c r="J661" s="27"/>
      <c r="K661" s="31"/>
      <c r="Q661">
        <f>ROUND((Source!DN472/100)*ROUND((ROUND((Source!AF472*Source!AV472*Source!I472),2)),2), 2)</f>
        <v>0</v>
      </c>
      <c r="R661">
        <f>Source!X472</f>
        <v>0</v>
      </c>
      <c r="S661">
        <f>ROUND((Source!DO472/100)*ROUND((ROUND((Source!AF472*Source!AV472*Source!I472),2)),2), 2)</f>
        <v>0</v>
      </c>
      <c r="T661">
        <f>Source!Y472</f>
        <v>0</v>
      </c>
      <c r="U661">
        <f>ROUND((175/100)*ROUND((ROUND((Source!AE472*Source!AV472*Source!I472),2)),2), 2)</f>
        <v>0</v>
      </c>
      <c r="V661">
        <f>ROUND((157/100)*ROUND(ROUND((ROUND((Source!AE472*Source!AV472*Source!I472),2)*Source!BS472),2), 2), 2)</f>
        <v>0</v>
      </c>
    </row>
    <row r="662" spans="1:28" ht="14.4" x14ac:dyDescent="0.3">
      <c r="A662" s="34"/>
      <c r="B662" s="35"/>
      <c r="C662" s="35" t="s">
        <v>67</v>
      </c>
      <c r="D662" s="36"/>
      <c r="E662" s="37"/>
      <c r="F662" s="38">
        <f>Source!AM472</f>
        <v>44.81</v>
      </c>
      <c r="G662" s="39" t="str">
        <f>Source!DE472</f>
        <v/>
      </c>
      <c r="H662" s="37">
        <f>Source!AV472</f>
        <v>1</v>
      </c>
      <c r="I662" s="40">
        <f>(ROUND((ROUND(((Source!ET472)*Source!AV472*Source!I472),2)),2)+ROUND((ROUND(((Source!AE472-(Source!EU472))*Source!AV472*Source!I472),2)),2))</f>
        <v>298.88</v>
      </c>
      <c r="J662" s="37">
        <f>IF(Source!BB472&lt;&gt; 0, Source!BB472, 1)</f>
        <v>11.63</v>
      </c>
      <c r="K662" s="40">
        <f>Source!Q472</f>
        <v>3475.97</v>
      </c>
    </row>
    <row r="663" spans="1:28" ht="13.8" x14ac:dyDescent="0.25">
      <c r="A663" s="41"/>
      <c r="B663" s="41"/>
      <c r="C663" s="42" t="s">
        <v>75</v>
      </c>
      <c r="D663" s="41"/>
      <c r="E663" s="41"/>
      <c r="F663" s="41"/>
      <c r="G663" s="41"/>
      <c r="H663" s="55">
        <f>I662</f>
        <v>298.88</v>
      </c>
      <c r="I663" s="55"/>
      <c r="J663" s="55">
        <f>K662</f>
        <v>3475.97</v>
      </c>
      <c r="K663" s="55"/>
      <c r="O663" s="33">
        <f>I662</f>
        <v>298.88</v>
      </c>
      <c r="P663" s="33">
        <f>K662</f>
        <v>3475.97</v>
      </c>
      <c r="X663">
        <f>IF(Source!BI472&lt;=1,I662-0, 0)</f>
        <v>0</v>
      </c>
      <c r="Y663">
        <f>IF(Source!BI472=2,I662-0, 0)</f>
        <v>0</v>
      </c>
      <c r="Z663">
        <f>IF(Source!BI472=3,I662-0, 0)</f>
        <v>0</v>
      </c>
      <c r="AA663">
        <f>IF(Source!BI472=4,I662,0)</f>
        <v>298.88</v>
      </c>
    </row>
    <row r="665" spans="1:28" ht="27.6" x14ac:dyDescent="0.3">
      <c r="A665" s="25" t="str">
        <f>Source!E473</f>
        <v>69</v>
      </c>
      <c r="B665" s="26" t="str">
        <f>Source!F473</f>
        <v>15.1-1500-01</v>
      </c>
      <c r="C665" s="26" t="s">
        <v>289</v>
      </c>
      <c r="D665" s="28" t="str">
        <f>Source!H473</f>
        <v>1 Т</v>
      </c>
      <c r="E665" s="27">
        <f>Source!I473</f>
        <v>6.67</v>
      </c>
      <c r="F665" s="30"/>
      <c r="G665" s="29"/>
      <c r="H665" s="27"/>
      <c r="I665" s="31"/>
      <c r="J665" s="27"/>
      <c r="K665" s="31"/>
      <c r="Q665">
        <f>ROUND((Source!DN473/100)*ROUND((ROUND((Source!AF473*Source!AV473*Source!I473),2)),2), 2)</f>
        <v>0</v>
      </c>
      <c r="R665">
        <f>Source!X473</f>
        <v>0</v>
      </c>
      <c r="S665">
        <f>ROUND((Source!DO473/100)*ROUND((ROUND((Source!AF473*Source!AV473*Source!I473),2)),2), 2)</f>
        <v>0</v>
      </c>
      <c r="T665">
        <f>Source!Y473</f>
        <v>0</v>
      </c>
      <c r="U665">
        <f>ROUND((175/100)*ROUND((ROUND((Source!AE473*Source!AV473*Source!I473),2)),2), 2)</f>
        <v>0</v>
      </c>
      <c r="V665">
        <f>ROUND((157/100)*ROUND(ROUND((ROUND((Source!AE473*Source!AV473*Source!I473),2)*Source!BS473),2), 2), 2)</f>
        <v>0</v>
      </c>
    </row>
    <row r="666" spans="1:28" ht="14.4" x14ac:dyDescent="0.3">
      <c r="A666" s="34"/>
      <c r="B666" s="35"/>
      <c r="C666" s="35" t="s">
        <v>67</v>
      </c>
      <c r="D666" s="36"/>
      <c r="E666" s="37"/>
      <c r="F666" s="38">
        <f>Source!AM473</f>
        <v>31.67</v>
      </c>
      <c r="G666" s="39" t="str">
        <f>Source!DE473</f>
        <v/>
      </c>
      <c r="H666" s="37">
        <f>Source!AV473</f>
        <v>1</v>
      </c>
      <c r="I666" s="40">
        <f>(ROUND((ROUND(((Source!ET473)*Source!AV473*Source!I473),2)),2)+ROUND((ROUND(((Source!AE473-(Source!EU473))*Source!AV473*Source!I473),2)),2))</f>
        <v>211.24</v>
      </c>
      <c r="J666" s="37">
        <f>IF(Source!BB473&lt;&gt; 0, Source!BB473, 1)</f>
        <v>7.63</v>
      </c>
      <c r="K666" s="40">
        <f>Source!Q473</f>
        <v>1611.76</v>
      </c>
    </row>
    <row r="667" spans="1:28" ht="13.8" x14ac:dyDescent="0.25">
      <c r="A667" s="41"/>
      <c r="B667" s="41"/>
      <c r="C667" s="42" t="s">
        <v>75</v>
      </c>
      <c r="D667" s="41"/>
      <c r="E667" s="41"/>
      <c r="F667" s="41"/>
      <c r="G667" s="41"/>
      <c r="H667" s="55">
        <f>I666</f>
        <v>211.24</v>
      </c>
      <c r="I667" s="55"/>
      <c r="J667" s="55">
        <f>K666</f>
        <v>1611.76</v>
      </c>
      <c r="K667" s="55"/>
      <c r="O667" s="33">
        <f>I666</f>
        <v>211.24</v>
      </c>
      <c r="P667" s="33">
        <f>K666</f>
        <v>1611.76</v>
      </c>
      <c r="X667">
        <f>IF(Source!BI473&lt;=1,I666-0, 0)</f>
        <v>0</v>
      </c>
      <c r="Y667">
        <f>IF(Source!BI473=2,I666-0, 0)</f>
        <v>0</v>
      </c>
      <c r="Z667">
        <f>IF(Source!BI473=3,I666-0, 0)</f>
        <v>0</v>
      </c>
      <c r="AA667">
        <f>IF(Source!BI473=4,I666,0)</f>
        <v>211.24</v>
      </c>
    </row>
    <row r="669" spans="1:28" ht="82.8" x14ac:dyDescent="0.3">
      <c r="A669" s="25" t="str">
        <f>Source!E474</f>
        <v>70</v>
      </c>
      <c r="B669" s="26" t="str">
        <f>Source!F474</f>
        <v>3.15-160-1</v>
      </c>
      <c r="C669" s="26" t="s">
        <v>574</v>
      </c>
      <c r="D669" s="28" t="str">
        <f>Source!H474</f>
        <v>100 м2</v>
      </c>
      <c r="E669" s="27">
        <f>Source!I474</f>
        <v>1.45</v>
      </c>
      <c r="F669" s="30"/>
      <c r="G669" s="29"/>
      <c r="H669" s="27"/>
      <c r="I669" s="31"/>
      <c r="J669" s="27"/>
      <c r="K669" s="31"/>
      <c r="Q669">
        <f>ROUND((Source!DN474/100)*ROUND((ROUND((Source!AF474*Source!AV474*Source!I474),2)),2), 2)</f>
        <v>2233.08</v>
      </c>
      <c r="R669">
        <f>Source!X474</f>
        <v>46015.74</v>
      </c>
      <c r="S669">
        <f>ROUND((Source!DO474/100)*ROUND((ROUND((Source!AF474*Source!AV474*Source!I474),2)),2), 2)</f>
        <v>1429.17</v>
      </c>
      <c r="T669">
        <f>Source!Y474</f>
        <v>23291.919999999998</v>
      </c>
      <c r="U669">
        <f>ROUND((175/100)*ROUND((ROUND((Source!AE474*Source!AV474*Source!I474),2)),2), 2)</f>
        <v>39.97</v>
      </c>
      <c r="V669">
        <f>ROUND((157/100)*ROUND(ROUND((ROUND((Source!AE474*Source!AV474*Source!I474),2)*Source!BS474),2), 2), 2)</f>
        <v>912.25</v>
      </c>
    </row>
    <row r="670" spans="1:28" ht="14.4" x14ac:dyDescent="0.3">
      <c r="A670" s="25"/>
      <c r="B670" s="26"/>
      <c r="C670" s="26" t="s">
        <v>66</v>
      </c>
      <c r="D670" s="28"/>
      <c r="E670" s="27"/>
      <c r="F670" s="30">
        <f>Source!AO474</f>
        <v>1339.18</v>
      </c>
      <c r="G670" s="29" t="str">
        <f>Source!DG474</f>
        <v>)*1,15</v>
      </c>
      <c r="H670" s="27">
        <f>Source!AV474</f>
        <v>1</v>
      </c>
      <c r="I670" s="31">
        <f>ROUND((ROUND((Source!AF474*Source!AV474*Source!I474),2)),2)</f>
        <v>2233.08</v>
      </c>
      <c r="J670" s="27">
        <f>IF(Source!BA474&lt;&gt; 0, Source!BA474, 1)</f>
        <v>25.44</v>
      </c>
      <c r="K670" s="31">
        <f>Source!S474</f>
        <v>56809.56</v>
      </c>
      <c r="W670">
        <f>I670</f>
        <v>2233.08</v>
      </c>
    </row>
    <row r="671" spans="1:28" ht="14.4" x14ac:dyDescent="0.3">
      <c r="A671" s="25"/>
      <c r="B671" s="26"/>
      <c r="C671" s="26" t="s">
        <v>67</v>
      </c>
      <c r="D671" s="28"/>
      <c r="E671" s="27"/>
      <c r="F671" s="30">
        <f>Source!AM474</f>
        <v>135.72999999999999</v>
      </c>
      <c r="G671" s="29" t="str">
        <f>Source!DE474</f>
        <v>)*1,25</v>
      </c>
      <c r="H671" s="27">
        <f>Source!AV474</f>
        <v>1</v>
      </c>
      <c r="I671" s="31">
        <f>(ROUND((ROUND((((Source!ET474*1.25))*Source!AV474*Source!I474),2)),2)+ROUND((ROUND(((Source!AE474-((Source!EU474*1.25)))*Source!AV474*Source!I474),2)),2))</f>
        <v>246.01</v>
      </c>
      <c r="J671" s="27">
        <f>IF(Source!BB474&lt;&gt; 0, Source!BB474, 1)</f>
        <v>9.14</v>
      </c>
      <c r="K671" s="31">
        <f>Source!Q474</f>
        <v>2248.5300000000002</v>
      </c>
    </row>
    <row r="672" spans="1:28" ht="14.4" x14ac:dyDescent="0.3">
      <c r="A672" s="25"/>
      <c r="B672" s="26"/>
      <c r="C672" s="26" t="s">
        <v>68</v>
      </c>
      <c r="D672" s="28"/>
      <c r="E672" s="27"/>
      <c r="F672" s="30">
        <f>Source!AN474</f>
        <v>12.6</v>
      </c>
      <c r="G672" s="29" t="str">
        <f>Source!DF474</f>
        <v>)*1,25</v>
      </c>
      <c r="H672" s="27">
        <f>Source!AV474</f>
        <v>1</v>
      </c>
      <c r="I672" s="32">
        <f>ROUND((ROUND((Source!AE474*Source!AV474*Source!I474),2)),2)</f>
        <v>22.84</v>
      </c>
      <c r="J672" s="27">
        <f>IF(Source!BS474&lt;&gt; 0, Source!BS474, 1)</f>
        <v>25.44</v>
      </c>
      <c r="K672" s="32">
        <f>Source!R474</f>
        <v>581.04999999999995</v>
      </c>
      <c r="W672">
        <f>I672</f>
        <v>22.84</v>
      </c>
    </row>
    <row r="673" spans="1:28" ht="14.4" x14ac:dyDescent="0.3">
      <c r="A673" s="25"/>
      <c r="B673" s="26"/>
      <c r="C673" s="26" t="s">
        <v>76</v>
      </c>
      <c r="D673" s="28"/>
      <c r="E673" s="27"/>
      <c r="F673" s="30">
        <f>Source!AL474</f>
        <v>3219.22</v>
      </c>
      <c r="G673" s="29" t="str">
        <f>Source!DD474</f>
        <v/>
      </c>
      <c r="H673" s="27">
        <f>Source!AW474</f>
        <v>1</v>
      </c>
      <c r="I673" s="31">
        <f>ROUND((ROUND((Source!AC474*Source!AW474*Source!I474),2)),2)</f>
        <v>4667.87</v>
      </c>
      <c r="J673" s="27">
        <f>IF(Source!BC474&lt;&gt; 0, Source!BC474, 1)</f>
        <v>2.23</v>
      </c>
      <c r="K673" s="31">
        <f>Source!P474</f>
        <v>10409.35</v>
      </c>
    </row>
    <row r="674" spans="1:28" ht="55.2" x14ac:dyDescent="0.3">
      <c r="A674" s="25" t="str">
        <f>Source!E475</f>
        <v>70,1</v>
      </c>
      <c r="B674" s="26" t="str">
        <f>Source!F475</f>
        <v>1.7-1-90</v>
      </c>
      <c r="C674" s="26" t="s">
        <v>580</v>
      </c>
      <c r="D674" s="28" t="str">
        <f>Source!H475</f>
        <v>м2</v>
      </c>
      <c r="E674" s="27">
        <f>Source!I475</f>
        <v>168.2</v>
      </c>
      <c r="F674" s="30">
        <f>Source!AK475</f>
        <v>114.46</v>
      </c>
      <c r="G674" s="43" t="s">
        <v>143</v>
      </c>
      <c r="H674" s="27">
        <f>Source!AW475</f>
        <v>1</v>
      </c>
      <c r="I674" s="31">
        <f>ROUND((ROUND((Source!AC475*Source!AW475*Source!I475),2)),2)+(ROUND((ROUND(((Source!ET475)*Source!AV475*Source!I475),2)),2)+ROUND((ROUND(((Source!AE475-(Source!EU475))*Source!AV475*Source!I475),2)),2))+ROUND((ROUND((Source!AF475*Source!AV475*Source!I475),2)),2)</f>
        <v>19252.169999999998</v>
      </c>
      <c r="J674" s="27">
        <f>IF(Source!BC475&lt;&gt; 0, Source!BC475, 1)</f>
        <v>2.76</v>
      </c>
      <c r="K674" s="31">
        <f>Source!O475</f>
        <v>53135.99</v>
      </c>
      <c r="Q674">
        <f>ROUND((Source!DN475/100)*ROUND((ROUND((Source!AF475*Source!AV475*Source!I475),2)),2), 2)</f>
        <v>0</v>
      </c>
      <c r="R674">
        <f>Source!X475</f>
        <v>0</v>
      </c>
      <c r="S674">
        <f>ROUND((Source!DO475/100)*ROUND((ROUND((Source!AF475*Source!AV475*Source!I475),2)),2), 2)</f>
        <v>0</v>
      </c>
      <c r="T674">
        <f>Source!Y475</f>
        <v>0</v>
      </c>
      <c r="U674">
        <f>ROUND((175/100)*ROUND((ROUND((Source!AE475*Source!AV475*Source!I475),2)),2), 2)</f>
        <v>0</v>
      </c>
      <c r="V674">
        <f>ROUND((157/100)*ROUND(ROUND((ROUND((Source!AE475*Source!AV475*Source!I475),2)*Source!BS475),2), 2), 2)</f>
        <v>0</v>
      </c>
      <c r="X674">
        <f>IF(Source!BI475&lt;=1,I674, 0)</f>
        <v>19252.169999999998</v>
      </c>
      <c r="Y674">
        <f>IF(Source!BI475=2,I674, 0)</f>
        <v>0</v>
      </c>
      <c r="Z674">
        <f>IF(Source!BI475=3,I674, 0)</f>
        <v>0</v>
      </c>
      <c r="AA674">
        <f>IF(Source!BI475=4,I674, 0)</f>
        <v>0</v>
      </c>
    </row>
    <row r="675" spans="1:28" ht="69" x14ac:dyDescent="0.3">
      <c r="A675" s="25" t="str">
        <f>Source!E476</f>
        <v>70,2</v>
      </c>
      <c r="B675" s="26" t="str">
        <f>Source!F476</f>
        <v>1.7-1-93</v>
      </c>
      <c r="C675" s="26" t="s">
        <v>584</v>
      </c>
      <c r="D675" s="28" t="str">
        <f>Source!H476</f>
        <v>м</v>
      </c>
      <c r="E675" s="27">
        <f>Source!I476</f>
        <v>17.399999999999999</v>
      </c>
      <c r="F675" s="30">
        <f>Source!AK476</f>
        <v>42.08</v>
      </c>
      <c r="G675" s="43" t="s">
        <v>143</v>
      </c>
      <c r="H675" s="27">
        <f>Source!AW476</f>
        <v>1</v>
      </c>
      <c r="I675" s="31">
        <f>ROUND((ROUND((Source!AC476*Source!AW476*Source!I476),2)),2)+(ROUND((ROUND(((Source!ET476)*Source!AV476*Source!I476),2)),2)+ROUND((ROUND(((Source!AE476-(Source!EU476))*Source!AV476*Source!I476),2)),2))+ROUND((ROUND((Source!AF476*Source!AV476*Source!I476),2)),2)</f>
        <v>732.19</v>
      </c>
      <c r="J675" s="27">
        <f>IF(Source!BC476&lt;&gt; 0, Source!BC476, 1)</f>
        <v>3.24</v>
      </c>
      <c r="K675" s="31">
        <f>Source!O476</f>
        <v>2372.3000000000002</v>
      </c>
      <c r="Q675">
        <f>ROUND((Source!DN476/100)*ROUND((ROUND((Source!AF476*Source!AV476*Source!I476),2)),2), 2)</f>
        <v>0</v>
      </c>
      <c r="R675">
        <f>Source!X476</f>
        <v>0</v>
      </c>
      <c r="S675">
        <f>ROUND((Source!DO476/100)*ROUND((ROUND((Source!AF476*Source!AV476*Source!I476),2)),2), 2)</f>
        <v>0</v>
      </c>
      <c r="T675">
        <f>Source!Y476</f>
        <v>0</v>
      </c>
      <c r="U675">
        <f>ROUND((175/100)*ROUND((ROUND((Source!AE476*Source!AV476*Source!I476),2)),2), 2)</f>
        <v>0</v>
      </c>
      <c r="V675">
        <f>ROUND((157/100)*ROUND(ROUND((ROUND((Source!AE476*Source!AV476*Source!I476),2)*Source!BS476),2), 2), 2)</f>
        <v>0</v>
      </c>
      <c r="X675">
        <f>IF(Source!BI476&lt;=1,I675, 0)</f>
        <v>732.19</v>
      </c>
      <c r="Y675">
        <f>IF(Source!BI476=2,I675, 0)</f>
        <v>0</v>
      </c>
      <c r="Z675">
        <f>IF(Source!BI476=3,I675, 0)</f>
        <v>0</v>
      </c>
      <c r="AA675">
        <f>IF(Source!BI476=4,I675, 0)</f>
        <v>0</v>
      </c>
    </row>
    <row r="676" spans="1:28" ht="69" x14ac:dyDescent="0.3">
      <c r="A676" s="25" t="str">
        <f>Source!E477</f>
        <v>70,3</v>
      </c>
      <c r="B676" s="26" t="str">
        <f>Source!F477</f>
        <v>1.7-1-95</v>
      </c>
      <c r="C676" s="26" t="s">
        <v>589</v>
      </c>
      <c r="D676" s="28" t="str">
        <f>Source!H477</f>
        <v>м</v>
      </c>
      <c r="E676" s="27">
        <f>Source!I477</f>
        <v>79.75</v>
      </c>
      <c r="F676" s="30">
        <f>Source!AK477</f>
        <v>42.9</v>
      </c>
      <c r="G676" s="43" t="s">
        <v>143</v>
      </c>
      <c r="H676" s="27">
        <f>Source!AW477</f>
        <v>1</v>
      </c>
      <c r="I676" s="31">
        <f>ROUND((ROUND((Source!AC477*Source!AW477*Source!I477),2)),2)+(ROUND((ROUND(((Source!ET477)*Source!AV477*Source!I477),2)),2)+ROUND((ROUND(((Source!AE477-(Source!EU477))*Source!AV477*Source!I477),2)),2))+ROUND((ROUND((Source!AF477*Source!AV477*Source!I477),2)),2)</f>
        <v>3421.28</v>
      </c>
      <c r="J676" s="27">
        <f>IF(Source!BC477&lt;&gt; 0, Source!BC477, 1)</f>
        <v>3.62</v>
      </c>
      <c r="K676" s="31">
        <f>Source!O477</f>
        <v>12385.03</v>
      </c>
      <c r="Q676">
        <f>ROUND((Source!DN477/100)*ROUND((ROUND((Source!AF477*Source!AV477*Source!I477),2)),2), 2)</f>
        <v>0</v>
      </c>
      <c r="R676">
        <f>Source!X477</f>
        <v>0</v>
      </c>
      <c r="S676">
        <f>ROUND((Source!DO477/100)*ROUND((ROUND((Source!AF477*Source!AV477*Source!I477),2)),2), 2)</f>
        <v>0</v>
      </c>
      <c r="T676">
        <f>Source!Y477</f>
        <v>0</v>
      </c>
      <c r="U676">
        <f>ROUND((175/100)*ROUND((ROUND((Source!AE477*Source!AV477*Source!I477),2)),2), 2)</f>
        <v>0</v>
      </c>
      <c r="V676">
        <f>ROUND((157/100)*ROUND(ROUND((ROUND((Source!AE477*Source!AV477*Source!I477),2)*Source!BS477),2), 2), 2)</f>
        <v>0</v>
      </c>
      <c r="X676">
        <f>IF(Source!BI477&lt;=1,I676, 0)</f>
        <v>3421.28</v>
      </c>
      <c r="Y676">
        <f>IF(Source!BI477=2,I676, 0)</f>
        <v>0</v>
      </c>
      <c r="Z676">
        <f>IF(Source!BI477=3,I676, 0)</f>
        <v>0</v>
      </c>
      <c r="AA676">
        <f>IF(Source!BI477=4,I676, 0)</f>
        <v>0</v>
      </c>
    </row>
    <row r="677" spans="1:28" ht="55.2" x14ac:dyDescent="0.3">
      <c r="A677" s="25" t="str">
        <f>Source!E478</f>
        <v>70,4</v>
      </c>
      <c r="B677" s="26" t="str">
        <f>Source!F478</f>
        <v>1.7-1-92</v>
      </c>
      <c r="C677" s="26" t="s">
        <v>593</v>
      </c>
      <c r="D677" s="28" t="str">
        <f>Source!H478</f>
        <v>м</v>
      </c>
      <c r="E677" s="27">
        <f>Source!I478</f>
        <v>60.9</v>
      </c>
      <c r="F677" s="30">
        <f>Source!AK478</f>
        <v>12.89</v>
      </c>
      <c r="G677" s="43" t="s">
        <v>143</v>
      </c>
      <c r="H677" s="27">
        <f>Source!AW478</f>
        <v>1</v>
      </c>
      <c r="I677" s="31">
        <f>ROUND((ROUND((Source!AC478*Source!AW478*Source!I478),2)),2)+(ROUND((ROUND(((Source!ET478)*Source!AV478*Source!I478),2)),2)+ROUND((ROUND(((Source!AE478-(Source!EU478))*Source!AV478*Source!I478),2)),2))+ROUND((ROUND((Source!AF478*Source!AV478*Source!I478),2)),2)</f>
        <v>785</v>
      </c>
      <c r="J677" s="27">
        <f>IF(Source!BC478&lt;&gt; 0, Source!BC478, 1)</f>
        <v>3.5</v>
      </c>
      <c r="K677" s="31">
        <f>Source!O478</f>
        <v>2747.5</v>
      </c>
      <c r="Q677">
        <f>ROUND((Source!DN478/100)*ROUND((ROUND((Source!AF478*Source!AV478*Source!I478),2)),2), 2)</f>
        <v>0</v>
      </c>
      <c r="R677">
        <f>Source!X478</f>
        <v>0</v>
      </c>
      <c r="S677">
        <f>ROUND((Source!DO478/100)*ROUND((ROUND((Source!AF478*Source!AV478*Source!I478),2)),2), 2)</f>
        <v>0</v>
      </c>
      <c r="T677">
        <f>Source!Y478</f>
        <v>0</v>
      </c>
      <c r="U677">
        <f>ROUND((175/100)*ROUND((ROUND((Source!AE478*Source!AV478*Source!I478),2)),2), 2)</f>
        <v>0</v>
      </c>
      <c r="V677">
        <f>ROUND((157/100)*ROUND(ROUND((ROUND((Source!AE478*Source!AV478*Source!I478),2)*Source!BS478),2), 2), 2)</f>
        <v>0</v>
      </c>
      <c r="X677">
        <f>IF(Source!BI478&lt;=1,I677, 0)</f>
        <v>785</v>
      </c>
      <c r="Y677">
        <f>IF(Source!BI478=2,I677, 0)</f>
        <v>0</v>
      </c>
      <c r="Z677">
        <f>IF(Source!BI478=3,I677, 0)</f>
        <v>0</v>
      </c>
      <c r="AA677">
        <f>IF(Source!BI478=4,I677, 0)</f>
        <v>0</v>
      </c>
    </row>
    <row r="678" spans="1:28" ht="110.4" x14ac:dyDescent="0.3">
      <c r="A678" s="25" t="str">
        <f>Source!E479</f>
        <v>70,5</v>
      </c>
      <c r="B678" s="26" t="str">
        <f>Source!F479</f>
        <v>1.7-4-18</v>
      </c>
      <c r="C678" s="26" t="s">
        <v>597</v>
      </c>
      <c r="D678" s="28" t="str">
        <f>Source!H479</f>
        <v>т</v>
      </c>
      <c r="E678" s="27">
        <f>Source!I479</f>
        <v>0.20880000000000001</v>
      </c>
      <c r="F678" s="30">
        <f>Source!AK479</f>
        <v>27885.31</v>
      </c>
      <c r="G678" s="43" t="s">
        <v>143</v>
      </c>
      <c r="H678" s="27">
        <f>Source!AW479</f>
        <v>1</v>
      </c>
      <c r="I678" s="31">
        <f>ROUND((ROUND((Source!AC479*Source!AW479*Source!I479),2)),2)+(ROUND((ROUND(((Source!ET479)*Source!AV479*Source!I479),2)),2)+ROUND((ROUND(((Source!AE479-(Source!EU479))*Source!AV479*Source!I479),2)),2))+ROUND((ROUND((Source!AF479*Source!AV479*Source!I479),2)),2)</f>
        <v>5822.45</v>
      </c>
      <c r="J678" s="27">
        <f>IF(Source!BC479&lt;&gt; 0, Source!BC479, 1)</f>
        <v>2.39</v>
      </c>
      <c r="K678" s="31">
        <f>Source!O479</f>
        <v>13915.66</v>
      </c>
      <c r="Q678">
        <f>ROUND((Source!DN479/100)*ROUND((ROUND((Source!AF479*Source!AV479*Source!I479),2)),2), 2)</f>
        <v>0</v>
      </c>
      <c r="R678">
        <f>Source!X479</f>
        <v>0</v>
      </c>
      <c r="S678">
        <f>ROUND((Source!DO479/100)*ROUND((ROUND((Source!AF479*Source!AV479*Source!I479),2)),2), 2)</f>
        <v>0</v>
      </c>
      <c r="T678">
        <f>Source!Y479</f>
        <v>0</v>
      </c>
      <c r="U678">
        <f>ROUND((175/100)*ROUND((ROUND((Source!AE479*Source!AV479*Source!I479),2)),2), 2)</f>
        <v>0</v>
      </c>
      <c r="V678">
        <f>ROUND((157/100)*ROUND(ROUND((ROUND((Source!AE479*Source!AV479*Source!I479),2)*Source!BS479),2), 2), 2)</f>
        <v>0</v>
      </c>
      <c r="X678">
        <f>IF(Source!BI479&lt;=1,I678, 0)</f>
        <v>5822.45</v>
      </c>
      <c r="Y678">
        <f>IF(Source!BI479=2,I678, 0)</f>
        <v>0</v>
      </c>
      <c r="Z678">
        <f>IF(Source!BI479=3,I678, 0)</f>
        <v>0</v>
      </c>
      <c r="AA678">
        <f>IF(Source!BI479=4,I678, 0)</f>
        <v>0</v>
      </c>
    </row>
    <row r="679" spans="1:28" ht="14.4" x14ac:dyDescent="0.3">
      <c r="A679" s="25"/>
      <c r="B679" s="26"/>
      <c r="C679" s="26" t="s">
        <v>69</v>
      </c>
      <c r="D679" s="28" t="s">
        <v>70</v>
      </c>
      <c r="E679" s="27">
        <f>Source!DN474</f>
        <v>100</v>
      </c>
      <c r="F679" s="30"/>
      <c r="G679" s="29"/>
      <c r="H679" s="27"/>
      <c r="I679" s="31">
        <f>SUM(Q669:Q678)</f>
        <v>2233.08</v>
      </c>
      <c r="J679" s="27">
        <f>Source!BZ474</f>
        <v>81</v>
      </c>
      <c r="K679" s="31">
        <f>SUM(R669:R678)</f>
        <v>46015.74</v>
      </c>
    </row>
    <row r="680" spans="1:28" ht="14.4" x14ac:dyDescent="0.3">
      <c r="A680" s="25"/>
      <c r="B680" s="26"/>
      <c r="C680" s="26" t="s">
        <v>71</v>
      </c>
      <c r="D680" s="28" t="s">
        <v>70</v>
      </c>
      <c r="E680" s="27">
        <f>Source!DO474</f>
        <v>64</v>
      </c>
      <c r="F680" s="30"/>
      <c r="G680" s="29"/>
      <c r="H680" s="27"/>
      <c r="I680" s="31">
        <f>SUM(S669:S679)</f>
        <v>1429.17</v>
      </c>
      <c r="J680" s="27">
        <f>Source!CA474</f>
        <v>41</v>
      </c>
      <c r="K680" s="31">
        <f>SUM(T669:T679)</f>
        <v>23291.919999999998</v>
      </c>
    </row>
    <row r="681" spans="1:28" ht="14.4" x14ac:dyDescent="0.3">
      <c r="A681" s="25"/>
      <c r="B681" s="26"/>
      <c r="C681" s="26" t="s">
        <v>72</v>
      </c>
      <c r="D681" s="28" t="s">
        <v>70</v>
      </c>
      <c r="E681" s="27">
        <f>175</f>
        <v>175</v>
      </c>
      <c r="F681" s="30"/>
      <c r="G681" s="29"/>
      <c r="H681" s="27"/>
      <c r="I681" s="31">
        <f>SUM(U669:U680)</f>
        <v>39.97</v>
      </c>
      <c r="J681" s="27">
        <f>157</f>
        <v>157</v>
      </c>
      <c r="K681" s="31">
        <f>SUM(V669:V680)</f>
        <v>912.25</v>
      </c>
    </row>
    <row r="682" spans="1:28" ht="14.4" x14ac:dyDescent="0.3">
      <c r="A682" s="34"/>
      <c r="B682" s="35"/>
      <c r="C682" s="35" t="s">
        <v>73</v>
      </c>
      <c r="D682" s="36" t="s">
        <v>74</v>
      </c>
      <c r="E682" s="37">
        <f>Source!AQ474</f>
        <v>111.32</v>
      </c>
      <c r="F682" s="38"/>
      <c r="G682" s="39" t="str">
        <f>Source!DI474</f>
        <v>)*1,15</v>
      </c>
      <c r="H682" s="37">
        <f>Source!AV474</f>
        <v>1</v>
      </c>
      <c r="I682" s="40">
        <f>Source!U474</f>
        <v>185.62609999999995</v>
      </c>
      <c r="J682" s="37"/>
      <c r="K682" s="40"/>
      <c r="AB682" s="33">
        <f>I682</f>
        <v>185.62609999999995</v>
      </c>
    </row>
    <row r="683" spans="1:28" ht="13.8" x14ac:dyDescent="0.25">
      <c r="A683" s="41"/>
      <c r="B683" s="41"/>
      <c r="C683" s="42" t="s">
        <v>75</v>
      </c>
      <c r="D683" s="41"/>
      <c r="E683" s="41"/>
      <c r="F683" s="41"/>
      <c r="G683" s="41"/>
      <c r="H683" s="55">
        <f>I670+I671+I673+I679+I680+I681+SUM(I674:I678)</f>
        <v>40862.269999999997</v>
      </c>
      <c r="I683" s="55"/>
      <c r="J683" s="55">
        <f>K670+K671+K673+K679+K680+K681+SUM(K674:K678)</f>
        <v>224243.83</v>
      </c>
      <c r="K683" s="55"/>
      <c r="O683" s="33">
        <f>I670+I671+I673+I679+I680+I681+SUM(I674:I678)</f>
        <v>40862.269999999997</v>
      </c>
      <c r="P683" s="33">
        <f>K670+K671+K673+K679+K680+K681+SUM(K674:K678)</f>
        <v>224243.83</v>
      </c>
      <c r="X683">
        <f>IF(Source!BI474&lt;=1,I670+I671+I673+I679+I680+I681-0, 0)</f>
        <v>10849.18</v>
      </c>
      <c r="Y683">
        <f>IF(Source!BI474=2,I670+I671+I673+I679+I680+I681-0, 0)</f>
        <v>0</v>
      </c>
      <c r="Z683">
        <f>IF(Source!BI474=3,I670+I671+I673+I679+I680+I681-0, 0)</f>
        <v>0</v>
      </c>
      <c r="AA683">
        <f>IF(Source!BI474=4,I670+I671+I673+I679+I680+I681,0)</f>
        <v>0</v>
      </c>
    </row>
    <row r="685" spans="1:28" ht="55.2" x14ac:dyDescent="0.3">
      <c r="A685" s="25" t="str">
        <f>Source!E480</f>
        <v>71</v>
      </c>
      <c r="B685" s="26" t="str">
        <f>Source!F480</f>
        <v>3.15-159-3</v>
      </c>
      <c r="C685" s="26" t="s">
        <v>601</v>
      </c>
      <c r="D685" s="28" t="str">
        <f>Source!H480</f>
        <v>100 м2</v>
      </c>
      <c r="E685" s="27">
        <f>Source!I480</f>
        <v>0.2</v>
      </c>
      <c r="F685" s="30"/>
      <c r="G685" s="29"/>
      <c r="H685" s="27"/>
      <c r="I685" s="31"/>
      <c r="J685" s="27"/>
      <c r="K685" s="31"/>
      <c r="Q685">
        <f>ROUND((Source!DN480/100)*ROUND((ROUND((Source!AF480*Source!AV480*Source!I480),2)),2), 2)</f>
        <v>669.28</v>
      </c>
      <c r="R685">
        <f>Source!X480</f>
        <v>13791.45</v>
      </c>
      <c r="S685">
        <f>ROUND((Source!DO480/100)*ROUND((ROUND((Source!AF480*Source!AV480*Source!I480),2)),2), 2)</f>
        <v>428.34</v>
      </c>
      <c r="T685">
        <f>Source!Y480</f>
        <v>6980.86</v>
      </c>
      <c r="U685">
        <f>ROUND((175/100)*ROUND((ROUND((Source!AE480*Source!AV480*Source!I480),2)),2), 2)</f>
        <v>5.46</v>
      </c>
      <c r="V685">
        <f>ROUND((157/100)*ROUND(ROUND((ROUND((Source!AE480*Source!AV480*Source!I480),2)*Source!BS480),2), 2), 2)</f>
        <v>124.61</v>
      </c>
    </row>
    <row r="686" spans="1:28" ht="14.4" x14ac:dyDescent="0.3">
      <c r="A686" s="25"/>
      <c r="B686" s="26"/>
      <c r="C686" s="26" t="s">
        <v>66</v>
      </c>
      <c r="D686" s="28"/>
      <c r="E686" s="27"/>
      <c r="F686" s="30">
        <f>Source!AO480</f>
        <v>2909.92</v>
      </c>
      <c r="G686" s="29" t="str">
        <f>Source!DG480</f>
        <v>)*1,15</v>
      </c>
      <c r="H686" s="27">
        <f>Source!AV480</f>
        <v>1</v>
      </c>
      <c r="I686" s="31">
        <f>ROUND((ROUND((Source!AF480*Source!AV480*Source!I480),2)),2)</f>
        <v>669.28</v>
      </c>
      <c r="J686" s="27">
        <f>IF(Source!BA480&lt;&gt; 0, Source!BA480, 1)</f>
        <v>25.44</v>
      </c>
      <c r="K686" s="31">
        <f>Source!S480</f>
        <v>17026.48</v>
      </c>
      <c r="W686">
        <f>I686</f>
        <v>669.28</v>
      </c>
    </row>
    <row r="687" spans="1:28" ht="14.4" x14ac:dyDescent="0.3">
      <c r="A687" s="25"/>
      <c r="B687" s="26"/>
      <c r="C687" s="26" t="s">
        <v>67</v>
      </c>
      <c r="D687" s="28"/>
      <c r="E687" s="27"/>
      <c r="F687" s="30">
        <f>Source!AM480</f>
        <v>164.65</v>
      </c>
      <c r="G687" s="29" t="str">
        <f>Source!DE480</f>
        <v>)*1,25</v>
      </c>
      <c r="H687" s="27">
        <f>Source!AV480</f>
        <v>1</v>
      </c>
      <c r="I687" s="31">
        <f>(ROUND((ROUND((((Source!ET480*1.25))*Source!AV480*Source!I480),2)),2)+ROUND((ROUND(((Source!AE480-((Source!EU480*1.25)))*Source!AV480*Source!I480),2)),2))</f>
        <v>41.16</v>
      </c>
      <c r="J687" s="27">
        <f>IF(Source!BB480&lt;&gt; 0, Source!BB480, 1)</f>
        <v>9.06</v>
      </c>
      <c r="K687" s="31">
        <f>Source!Q480</f>
        <v>372.91</v>
      </c>
    </row>
    <row r="688" spans="1:28" ht="14.4" x14ac:dyDescent="0.3">
      <c r="A688" s="25"/>
      <c r="B688" s="26"/>
      <c r="C688" s="26" t="s">
        <v>68</v>
      </c>
      <c r="D688" s="28"/>
      <c r="E688" s="27"/>
      <c r="F688" s="30">
        <f>Source!AN480</f>
        <v>12.46</v>
      </c>
      <c r="G688" s="29" t="str">
        <f>Source!DF480</f>
        <v>)*1,25</v>
      </c>
      <c r="H688" s="27">
        <f>Source!AV480</f>
        <v>1</v>
      </c>
      <c r="I688" s="32">
        <f>ROUND((ROUND((Source!AE480*Source!AV480*Source!I480),2)),2)</f>
        <v>3.12</v>
      </c>
      <c r="J688" s="27">
        <f>IF(Source!BS480&lt;&gt; 0, Source!BS480, 1)</f>
        <v>25.44</v>
      </c>
      <c r="K688" s="32">
        <f>Source!R480</f>
        <v>79.37</v>
      </c>
      <c r="W688">
        <f>I688</f>
        <v>3.12</v>
      </c>
    </row>
    <row r="689" spans="1:28" ht="14.4" x14ac:dyDescent="0.3">
      <c r="A689" s="25"/>
      <c r="B689" s="26"/>
      <c r="C689" s="26" t="s">
        <v>76</v>
      </c>
      <c r="D689" s="28"/>
      <c r="E689" s="27"/>
      <c r="F689" s="30">
        <f>Source!AL480</f>
        <v>2383.79</v>
      </c>
      <c r="G689" s="29" t="str">
        <f>Source!DD480</f>
        <v/>
      </c>
      <c r="H689" s="27">
        <f>Source!AW480</f>
        <v>1</v>
      </c>
      <c r="I689" s="31">
        <f>ROUND((ROUND((Source!AC480*Source!AW480*Source!I480),2)),2)</f>
        <v>476.76</v>
      </c>
      <c r="J689" s="27">
        <f>IF(Source!BC480&lt;&gt; 0, Source!BC480, 1)</f>
        <v>11.23</v>
      </c>
      <c r="K689" s="31">
        <f>Source!P480</f>
        <v>5354.01</v>
      </c>
    </row>
    <row r="690" spans="1:28" ht="41.4" x14ac:dyDescent="0.3">
      <c r="A690" s="25" t="str">
        <f>Source!E481</f>
        <v>71,1</v>
      </c>
      <c r="B690" s="26" t="str">
        <f>Source!F481</f>
        <v>1.1-1-3879</v>
      </c>
      <c r="C690" s="26" t="s">
        <v>605</v>
      </c>
      <c r="D690" s="28" t="str">
        <f>Source!H481</f>
        <v>100 шт.</v>
      </c>
      <c r="E690" s="27">
        <f>Source!I481</f>
        <v>2.74</v>
      </c>
      <c r="F690" s="30">
        <f>Source!AK481</f>
        <v>425.68</v>
      </c>
      <c r="G690" s="43" t="s">
        <v>143</v>
      </c>
      <c r="H690" s="27">
        <f>Source!AW481</f>
        <v>1</v>
      </c>
      <c r="I690" s="31">
        <f>ROUND((ROUND((Source!AC481*Source!AW481*Source!I481),2)),2)+(ROUND((ROUND(((Source!ET481)*Source!AV481*Source!I481),2)),2)+ROUND((ROUND(((Source!AE481-(Source!EU481))*Source!AV481*Source!I481),2)),2))+ROUND((ROUND((Source!AF481*Source!AV481*Source!I481),2)),2)</f>
        <v>1166.3599999999999</v>
      </c>
      <c r="J690" s="27">
        <f>IF(Source!BC481&lt;&gt; 0, Source!BC481, 1)</f>
        <v>5.0599999999999996</v>
      </c>
      <c r="K690" s="31">
        <f>Source!O481</f>
        <v>5901.78</v>
      </c>
      <c r="Q690">
        <f>ROUND((Source!DN481/100)*ROUND((ROUND((Source!AF481*Source!AV481*Source!I481),2)),2), 2)</f>
        <v>0</v>
      </c>
      <c r="R690">
        <f>Source!X481</f>
        <v>0</v>
      </c>
      <c r="S690">
        <f>ROUND((Source!DO481/100)*ROUND((ROUND((Source!AF481*Source!AV481*Source!I481),2)),2), 2)</f>
        <v>0</v>
      </c>
      <c r="T690">
        <f>Source!Y481</f>
        <v>0</v>
      </c>
      <c r="U690">
        <f>ROUND((175/100)*ROUND((ROUND((Source!AE481*Source!AV481*Source!I481),2)),2), 2)</f>
        <v>0</v>
      </c>
      <c r="V690">
        <f>ROUND((157/100)*ROUND(ROUND((ROUND((Source!AE481*Source!AV481*Source!I481),2)*Source!BS481),2), 2), 2)</f>
        <v>0</v>
      </c>
      <c r="X690">
        <f>IF(Source!BI481&lt;=1,I690, 0)</f>
        <v>1166.3599999999999</v>
      </c>
      <c r="Y690">
        <f>IF(Source!BI481=2,I690, 0)</f>
        <v>0</v>
      </c>
      <c r="Z690">
        <f>IF(Source!BI481=3,I690, 0)</f>
        <v>0</v>
      </c>
      <c r="AA690">
        <f>IF(Source!BI481=4,I690, 0)</f>
        <v>0</v>
      </c>
    </row>
    <row r="691" spans="1:28" ht="82.8" x14ac:dyDescent="0.3">
      <c r="A691" s="25" t="str">
        <f>Source!E482</f>
        <v>71,2</v>
      </c>
      <c r="B691" s="26" t="str">
        <f>Source!F482</f>
        <v>1.7-1-66</v>
      </c>
      <c r="C691" s="26" t="s">
        <v>610</v>
      </c>
      <c r="D691" s="28" t="str">
        <f>Source!H482</f>
        <v>м2</v>
      </c>
      <c r="E691" s="27">
        <f>Source!I482</f>
        <v>20</v>
      </c>
      <c r="F691" s="30">
        <f>Source!AK482</f>
        <v>232</v>
      </c>
      <c r="G691" s="43" t="s">
        <v>143</v>
      </c>
      <c r="H691" s="27">
        <f>Source!AW482</f>
        <v>1</v>
      </c>
      <c r="I691" s="31">
        <f>ROUND((ROUND((Source!AC482*Source!AW482*Source!I482),2)),2)+(ROUND((ROUND(((Source!ET482)*Source!AV482*Source!I482),2)),2)+ROUND((ROUND(((Source!AE482-(Source!EU482))*Source!AV482*Source!I482),2)),2))+ROUND((ROUND((Source!AF482*Source!AV482*Source!I482),2)),2)</f>
        <v>4640</v>
      </c>
      <c r="J691" s="27">
        <f>IF(Source!BC482&lt;&gt; 0, Source!BC482, 1)</f>
        <v>2.82</v>
      </c>
      <c r="K691" s="31">
        <f>Source!O482</f>
        <v>13084.8</v>
      </c>
      <c r="Q691">
        <f>ROUND((Source!DN482/100)*ROUND((ROUND((Source!AF482*Source!AV482*Source!I482),2)),2), 2)</f>
        <v>0</v>
      </c>
      <c r="R691">
        <f>Source!X482</f>
        <v>0</v>
      </c>
      <c r="S691">
        <f>ROUND((Source!DO482/100)*ROUND((ROUND((Source!AF482*Source!AV482*Source!I482),2)),2), 2)</f>
        <v>0</v>
      </c>
      <c r="T691">
        <f>Source!Y482</f>
        <v>0</v>
      </c>
      <c r="U691">
        <f>ROUND((175/100)*ROUND((ROUND((Source!AE482*Source!AV482*Source!I482),2)),2), 2)</f>
        <v>0</v>
      </c>
      <c r="V691">
        <f>ROUND((157/100)*ROUND(ROUND((ROUND((Source!AE482*Source!AV482*Source!I482),2)*Source!BS482),2), 2), 2)</f>
        <v>0</v>
      </c>
      <c r="X691">
        <f>IF(Source!BI482&lt;=1,I691, 0)</f>
        <v>4640</v>
      </c>
      <c r="Y691">
        <f>IF(Source!BI482=2,I691, 0)</f>
        <v>0</v>
      </c>
      <c r="Z691">
        <f>IF(Source!BI482=3,I691, 0)</f>
        <v>0</v>
      </c>
      <c r="AA691">
        <f>IF(Source!BI482=4,I691, 0)</f>
        <v>0</v>
      </c>
    </row>
    <row r="692" spans="1:28" ht="41.4" x14ac:dyDescent="0.3">
      <c r="A692" s="25" t="str">
        <f>Source!E483</f>
        <v>71,3</v>
      </c>
      <c r="B692" s="26" t="str">
        <f>Source!F483</f>
        <v>1.7-1-71</v>
      </c>
      <c r="C692" s="26" t="s">
        <v>614</v>
      </c>
      <c r="D692" s="28" t="str">
        <f>Source!H483</f>
        <v>м</v>
      </c>
      <c r="E692" s="27">
        <f>Source!I483</f>
        <v>8.52</v>
      </c>
      <c r="F692" s="30">
        <f>Source!AK483</f>
        <v>50.23</v>
      </c>
      <c r="G692" s="43" t="s">
        <v>143</v>
      </c>
      <c r="H692" s="27">
        <f>Source!AW483</f>
        <v>1</v>
      </c>
      <c r="I692" s="31">
        <f>ROUND((ROUND((Source!AC483*Source!AW483*Source!I483),2)),2)+(ROUND((ROUND(((Source!ET483)*Source!AV483*Source!I483),2)),2)+ROUND((ROUND(((Source!AE483-(Source!EU483))*Source!AV483*Source!I483),2)),2))+ROUND((ROUND((Source!AF483*Source!AV483*Source!I483),2)),2)</f>
        <v>427.96</v>
      </c>
      <c r="J692" s="27">
        <f>IF(Source!BC483&lt;&gt; 0, Source!BC483, 1)</f>
        <v>7.91</v>
      </c>
      <c r="K692" s="31">
        <f>Source!O483</f>
        <v>3385.16</v>
      </c>
      <c r="Q692">
        <f>ROUND((Source!DN483/100)*ROUND((ROUND((Source!AF483*Source!AV483*Source!I483),2)),2), 2)</f>
        <v>0</v>
      </c>
      <c r="R692">
        <f>Source!X483</f>
        <v>0</v>
      </c>
      <c r="S692">
        <f>ROUND((Source!DO483/100)*ROUND((ROUND((Source!AF483*Source!AV483*Source!I483),2)),2), 2)</f>
        <v>0</v>
      </c>
      <c r="T692">
        <f>Source!Y483</f>
        <v>0</v>
      </c>
      <c r="U692">
        <f>ROUND((175/100)*ROUND((ROUND((Source!AE483*Source!AV483*Source!I483),2)),2), 2)</f>
        <v>0</v>
      </c>
      <c r="V692">
        <f>ROUND((157/100)*ROUND(ROUND((ROUND((Source!AE483*Source!AV483*Source!I483),2)*Source!BS483),2), 2), 2)</f>
        <v>0</v>
      </c>
      <c r="X692">
        <f>IF(Source!BI483&lt;=1,I692, 0)</f>
        <v>427.96</v>
      </c>
      <c r="Y692">
        <f>IF(Source!BI483=2,I692, 0)</f>
        <v>0</v>
      </c>
      <c r="Z692">
        <f>IF(Source!BI483=3,I692, 0)</f>
        <v>0</v>
      </c>
      <c r="AA692">
        <f>IF(Source!BI483=4,I692, 0)</f>
        <v>0</v>
      </c>
    </row>
    <row r="693" spans="1:28" ht="41.4" x14ac:dyDescent="0.3">
      <c r="A693" s="25" t="str">
        <f>Source!E484</f>
        <v>71,4</v>
      </c>
      <c r="B693" s="26" t="str">
        <f>Source!F484</f>
        <v>1.7-1-72</v>
      </c>
      <c r="C693" s="26" t="s">
        <v>618</v>
      </c>
      <c r="D693" s="28" t="str">
        <f>Source!H484</f>
        <v>м</v>
      </c>
      <c r="E693" s="27">
        <f>Source!I484</f>
        <v>8.52</v>
      </c>
      <c r="F693" s="30">
        <f>Source!AK484</f>
        <v>20.45</v>
      </c>
      <c r="G693" s="43" t="s">
        <v>143</v>
      </c>
      <c r="H693" s="27">
        <f>Source!AW484</f>
        <v>1</v>
      </c>
      <c r="I693" s="31">
        <f>ROUND((ROUND((Source!AC484*Source!AW484*Source!I484),2)),2)+(ROUND((ROUND(((Source!ET484)*Source!AV484*Source!I484),2)),2)+ROUND((ROUND(((Source!AE484-(Source!EU484))*Source!AV484*Source!I484),2)),2))+ROUND((ROUND((Source!AF484*Source!AV484*Source!I484),2)),2)</f>
        <v>174.23</v>
      </c>
      <c r="J693" s="27">
        <f>IF(Source!BC484&lt;&gt; 0, Source!BC484, 1)</f>
        <v>5.17</v>
      </c>
      <c r="K693" s="31">
        <f>Source!O484</f>
        <v>900.77</v>
      </c>
      <c r="Q693">
        <f>ROUND((Source!DN484/100)*ROUND((ROUND((Source!AF484*Source!AV484*Source!I484),2)),2), 2)</f>
        <v>0</v>
      </c>
      <c r="R693">
        <f>Source!X484</f>
        <v>0</v>
      </c>
      <c r="S693">
        <f>ROUND((Source!DO484/100)*ROUND((ROUND((Source!AF484*Source!AV484*Source!I484),2)),2), 2)</f>
        <v>0</v>
      </c>
      <c r="T693">
        <f>Source!Y484</f>
        <v>0</v>
      </c>
      <c r="U693">
        <f>ROUND((175/100)*ROUND((ROUND((Source!AE484*Source!AV484*Source!I484),2)),2), 2)</f>
        <v>0</v>
      </c>
      <c r="V693">
        <f>ROUND((157/100)*ROUND(ROUND((ROUND((Source!AE484*Source!AV484*Source!I484),2)*Source!BS484),2), 2), 2)</f>
        <v>0</v>
      </c>
      <c r="X693">
        <f>IF(Source!BI484&lt;=1,I693, 0)</f>
        <v>174.23</v>
      </c>
      <c r="Y693">
        <f>IF(Source!BI484=2,I693, 0)</f>
        <v>0</v>
      </c>
      <c r="Z693">
        <f>IF(Source!BI484=3,I693, 0)</f>
        <v>0</v>
      </c>
      <c r="AA693">
        <f>IF(Source!BI484=4,I693, 0)</f>
        <v>0</v>
      </c>
    </row>
    <row r="694" spans="1:28" ht="41.4" x14ac:dyDescent="0.3">
      <c r="A694" s="25" t="str">
        <f>Source!E485</f>
        <v>71,5</v>
      </c>
      <c r="B694" s="26" t="str">
        <f>Source!F485</f>
        <v>1.7-1-67</v>
      </c>
      <c r="C694" s="26" t="s">
        <v>622</v>
      </c>
      <c r="D694" s="28" t="str">
        <f>Source!H485</f>
        <v>м</v>
      </c>
      <c r="E694" s="27">
        <f>Source!I485</f>
        <v>16.122</v>
      </c>
      <c r="F694" s="30">
        <f>Source!AK485</f>
        <v>85.36</v>
      </c>
      <c r="G694" s="43" t="s">
        <v>143</v>
      </c>
      <c r="H694" s="27">
        <f>Source!AW485</f>
        <v>1</v>
      </c>
      <c r="I694" s="31">
        <f>ROUND((ROUND((Source!AC485*Source!AW485*Source!I485),2)),2)+(ROUND((ROUND(((Source!ET485)*Source!AV485*Source!I485),2)),2)+ROUND((ROUND(((Source!AE485-(Source!EU485))*Source!AV485*Source!I485),2)),2))+ROUND((ROUND((Source!AF485*Source!AV485*Source!I485),2)),2)</f>
        <v>1376.17</v>
      </c>
      <c r="J694" s="27">
        <f>IF(Source!BC485&lt;&gt; 0, Source!BC485, 1)</f>
        <v>3.17</v>
      </c>
      <c r="K694" s="31">
        <f>Source!O485</f>
        <v>4362.46</v>
      </c>
      <c r="Q694">
        <f>ROUND((Source!DN485/100)*ROUND((ROUND((Source!AF485*Source!AV485*Source!I485),2)),2), 2)</f>
        <v>0</v>
      </c>
      <c r="R694">
        <f>Source!X485</f>
        <v>0</v>
      </c>
      <c r="S694">
        <f>ROUND((Source!DO485/100)*ROUND((ROUND((Source!AF485*Source!AV485*Source!I485),2)),2), 2)</f>
        <v>0</v>
      </c>
      <c r="T694">
        <f>Source!Y485</f>
        <v>0</v>
      </c>
      <c r="U694">
        <f>ROUND((175/100)*ROUND((ROUND((Source!AE485*Source!AV485*Source!I485),2)),2), 2)</f>
        <v>0</v>
      </c>
      <c r="V694">
        <f>ROUND((157/100)*ROUND(ROUND((ROUND((Source!AE485*Source!AV485*Source!I485),2)*Source!BS485),2), 2), 2)</f>
        <v>0</v>
      </c>
      <c r="X694">
        <f>IF(Source!BI485&lt;=1,I694, 0)</f>
        <v>1376.17</v>
      </c>
      <c r="Y694">
        <f>IF(Source!BI485=2,I694, 0)</f>
        <v>0</v>
      </c>
      <c r="Z694">
        <f>IF(Source!BI485=3,I694, 0)</f>
        <v>0</v>
      </c>
      <c r="AA694">
        <f>IF(Source!BI485=4,I694, 0)</f>
        <v>0</v>
      </c>
    </row>
    <row r="695" spans="1:28" ht="41.4" x14ac:dyDescent="0.3">
      <c r="A695" s="25" t="str">
        <f>Source!E486</f>
        <v>71,6</v>
      </c>
      <c r="B695" s="26" t="str">
        <f>Source!F486</f>
        <v>1.7-1-80</v>
      </c>
      <c r="C695" s="26" t="s">
        <v>626</v>
      </c>
      <c r="D695" s="28" t="str">
        <f>Source!H486</f>
        <v>м</v>
      </c>
      <c r="E695" s="27">
        <f>Source!I486</f>
        <v>16.122</v>
      </c>
      <c r="F695" s="30">
        <f>Source!AK486</f>
        <v>49.02</v>
      </c>
      <c r="G695" s="43" t="s">
        <v>143</v>
      </c>
      <c r="H695" s="27">
        <f>Source!AW486</f>
        <v>1</v>
      </c>
      <c r="I695" s="31">
        <f>ROUND((ROUND((Source!AC486*Source!AW486*Source!I486),2)),2)+(ROUND((ROUND(((Source!ET486)*Source!AV486*Source!I486),2)),2)+ROUND((ROUND(((Source!AE486-(Source!EU486))*Source!AV486*Source!I486),2)),2))+ROUND((ROUND((Source!AF486*Source!AV486*Source!I486),2)),2)</f>
        <v>790.3</v>
      </c>
      <c r="J695" s="27">
        <f>IF(Source!BC486&lt;&gt; 0, Source!BC486, 1)</f>
        <v>5.82</v>
      </c>
      <c r="K695" s="31">
        <f>Source!O486</f>
        <v>4599.55</v>
      </c>
      <c r="Q695">
        <f>ROUND((Source!DN486/100)*ROUND((ROUND((Source!AF486*Source!AV486*Source!I486),2)),2), 2)</f>
        <v>0</v>
      </c>
      <c r="R695">
        <f>Source!X486</f>
        <v>0</v>
      </c>
      <c r="S695">
        <f>ROUND((Source!DO486/100)*ROUND((ROUND((Source!AF486*Source!AV486*Source!I486),2)),2), 2)</f>
        <v>0</v>
      </c>
      <c r="T695">
        <f>Source!Y486</f>
        <v>0</v>
      </c>
      <c r="U695">
        <f>ROUND((175/100)*ROUND((ROUND((Source!AE486*Source!AV486*Source!I486),2)),2), 2)</f>
        <v>0</v>
      </c>
      <c r="V695">
        <f>ROUND((157/100)*ROUND(ROUND((ROUND((Source!AE486*Source!AV486*Source!I486),2)*Source!BS486),2), 2), 2)</f>
        <v>0</v>
      </c>
      <c r="X695">
        <f>IF(Source!BI486&lt;=1,I695, 0)</f>
        <v>790.3</v>
      </c>
      <c r="Y695">
        <f>IF(Source!BI486=2,I695, 0)</f>
        <v>0</v>
      </c>
      <c r="Z695">
        <f>IF(Source!BI486=3,I695, 0)</f>
        <v>0</v>
      </c>
      <c r="AA695">
        <f>IF(Source!BI486=4,I695, 0)</f>
        <v>0</v>
      </c>
    </row>
    <row r="696" spans="1:28" ht="41.4" x14ac:dyDescent="0.3">
      <c r="A696" s="25" t="str">
        <f>Source!E487</f>
        <v>71,7</v>
      </c>
      <c r="B696" s="26" t="str">
        <f>Source!F487</f>
        <v>1.7-1-63</v>
      </c>
      <c r="C696" s="26" t="s">
        <v>630</v>
      </c>
      <c r="D696" s="28" t="str">
        <f>Source!H487</f>
        <v>шт.</v>
      </c>
      <c r="E696" s="27">
        <f>Source!I487</f>
        <v>129</v>
      </c>
      <c r="F696" s="30">
        <f>Source!AK487</f>
        <v>48.47</v>
      </c>
      <c r="G696" s="43" t="s">
        <v>143</v>
      </c>
      <c r="H696" s="27">
        <f>Source!AW487</f>
        <v>1</v>
      </c>
      <c r="I696" s="31">
        <f>ROUND((ROUND((Source!AC487*Source!AW487*Source!I487),2)),2)+(ROUND((ROUND(((Source!ET487)*Source!AV487*Source!I487),2)),2)+ROUND((ROUND(((Source!AE487-(Source!EU487))*Source!AV487*Source!I487),2)),2))+ROUND((ROUND((Source!AF487*Source!AV487*Source!I487),2)),2)</f>
        <v>6252.63</v>
      </c>
      <c r="J696" s="27">
        <f>IF(Source!BC487&lt;&gt; 0, Source!BC487, 1)</f>
        <v>5.22</v>
      </c>
      <c r="K696" s="31">
        <f>Source!O487</f>
        <v>32638.73</v>
      </c>
      <c r="Q696">
        <f>ROUND((Source!DN487/100)*ROUND((ROUND((Source!AF487*Source!AV487*Source!I487),2)),2), 2)</f>
        <v>0</v>
      </c>
      <c r="R696">
        <f>Source!X487</f>
        <v>0</v>
      </c>
      <c r="S696">
        <f>ROUND((Source!DO487/100)*ROUND((ROUND((Source!AF487*Source!AV487*Source!I487),2)),2), 2)</f>
        <v>0</v>
      </c>
      <c r="T696">
        <f>Source!Y487</f>
        <v>0</v>
      </c>
      <c r="U696">
        <f>ROUND((175/100)*ROUND((ROUND((Source!AE487*Source!AV487*Source!I487),2)),2), 2)</f>
        <v>0</v>
      </c>
      <c r="V696">
        <f>ROUND((157/100)*ROUND(ROUND((ROUND((Source!AE487*Source!AV487*Source!I487),2)*Source!BS487),2), 2), 2)</f>
        <v>0</v>
      </c>
      <c r="X696">
        <f>IF(Source!BI487&lt;=1,I696, 0)</f>
        <v>6252.63</v>
      </c>
      <c r="Y696">
        <f>IF(Source!BI487=2,I696, 0)</f>
        <v>0</v>
      </c>
      <c r="Z696">
        <f>IF(Source!BI487=3,I696, 0)</f>
        <v>0</v>
      </c>
      <c r="AA696">
        <f>IF(Source!BI487=4,I696, 0)</f>
        <v>0</v>
      </c>
    </row>
    <row r="697" spans="1:28" ht="14.4" x14ac:dyDescent="0.3">
      <c r="A697" s="25"/>
      <c r="B697" s="26"/>
      <c r="C697" s="26" t="s">
        <v>69</v>
      </c>
      <c r="D697" s="28" t="s">
        <v>70</v>
      </c>
      <c r="E697" s="27">
        <f>Source!DN480</f>
        <v>100</v>
      </c>
      <c r="F697" s="30"/>
      <c r="G697" s="29"/>
      <c r="H697" s="27"/>
      <c r="I697" s="31">
        <f>SUM(Q685:Q696)</f>
        <v>669.28</v>
      </c>
      <c r="J697" s="27">
        <f>Source!BZ480</f>
        <v>81</v>
      </c>
      <c r="K697" s="31">
        <f>SUM(R685:R696)</f>
        <v>13791.45</v>
      </c>
    </row>
    <row r="698" spans="1:28" ht="14.4" x14ac:dyDescent="0.3">
      <c r="A698" s="25"/>
      <c r="B698" s="26"/>
      <c r="C698" s="26" t="s">
        <v>71</v>
      </c>
      <c r="D698" s="28" t="s">
        <v>70</v>
      </c>
      <c r="E698" s="27">
        <f>Source!DO480</f>
        <v>64</v>
      </c>
      <c r="F698" s="30"/>
      <c r="G698" s="29"/>
      <c r="H698" s="27"/>
      <c r="I698" s="31">
        <f>SUM(S685:S697)</f>
        <v>428.34</v>
      </c>
      <c r="J698" s="27">
        <f>Source!CA480</f>
        <v>41</v>
      </c>
      <c r="K698" s="31">
        <f>SUM(T685:T697)</f>
        <v>6980.86</v>
      </c>
    </row>
    <row r="699" spans="1:28" ht="14.4" x14ac:dyDescent="0.3">
      <c r="A699" s="25"/>
      <c r="B699" s="26"/>
      <c r="C699" s="26" t="s">
        <v>72</v>
      </c>
      <c r="D699" s="28" t="s">
        <v>70</v>
      </c>
      <c r="E699" s="27">
        <f>175</f>
        <v>175</v>
      </c>
      <c r="F699" s="30"/>
      <c r="G699" s="29"/>
      <c r="H699" s="27"/>
      <c r="I699" s="31">
        <f>SUM(U685:U698)</f>
        <v>5.46</v>
      </c>
      <c r="J699" s="27">
        <f>157</f>
        <v>157</v>
      </c>
      <c r="K699" s="31">
        <f>SUM(V685:V698)</f>
        <v>124.61</v>
      </c>
    </row>
    <row r="700" spans="1:28" ht="14.4" x14ac:dyDescent="0.3">
      <c r="A700" s="34"/>
      <c r="B700" s="35"/>
      <c r="C700" s="35" t="s">
        <v>73</v>
      </c>
      <c r="D700" s="36" t="s">
        <v>74</v>
      </c>
      <c r="E700" s="37">
        <f>Source!AQ480</f>
        <v>247.22</v>
      </c>
      <c r="F700" s="38"/>
      <c r="G700" s="39" t="str">
        <f>Source!DI480</f>
        <v>)*1,15</v>
      </c>
      <c r="H700" s="37">
        <f>Source!AV480</f>
        <v>1</v>
      </c>
      <c r="I700" s="40">
        <f>Source!U480</f>
        <v>56.860600000000005</v>
      </c>
      <c r="J700" s="37"/>
      <c r="K700" s="40"/>
      <c r="AB700" s="33">
        <f>I700</f>
        <v>56.860600000000005</v>
      </c>
    </row>
    <row r="701" spans="1:28" ht="13.8" x14ac:dyDescent="0.25">
      <c r="A701" s="41"/>
      <c r="B701" s="41"/>
      <c r="C701" s="42" t="s">
        <v>75</v>
      </c>
      <c r="D701" s="41"/>
      <c r="E701" s="41"/>
      <c r="F701" s="41"/>
      <c r="G701" s="41"/>
      <c r="H701" s="55">
        <f>I686+I687+I689+I697+I698+I699+SUM(I690:I696)</f>
        <v>17117.929999999997</v>
      </c>
      <c r="I701" s="55"/>
      <c r="J701" s="55">
        <f>K686+K687+K689+K697+K698+K699+SUM(K690:K696)</f>
        <v>108523.57</v>
      </c>
      <c r="K701" s="55"/>
      <c r="O701" s="33">
        <f>I686+I687+I689+I697+I698+I699+SUM(I690:I696)</f>
        <v>17117.929999999997</v>
      </c>
      <c r="P701" s="33">
        <f>K686+K687+K689+K697+K698+K699+SUM(K690:K696)</f>
        <v>108523.57</v>
      </c>
      <c r="X701">
        <f>IF(Source!BI480&lt;=1,I686+I687+I689+I697+I698+I699-0, 0)</f>
        <v>2290.2799999999997</v>
      </c>
      <c r="Y701">
        <f>IF(Source!BI480=2,I686+I687+I689+I697+I698+I699-0, 0)</f>
        <v>0</v>
      </c>
      <c r="Z701">
        <f>IF(Source!BI480=3,I686+I687+I689+I697+I698+I699-0, 0)</f>
        <v>0</v>
      </c>
      <c r="AA701">
        <f>IF(Source!BI480=4,I686+I687+I689+I697+I698+I699,0)</f>
        <v>0</v>
      </c>
    </row>
    <row r="703" spans="1:28" ht="69" x14ac:dyDescent="0.3">
      <c r="A703" s="25" t="str">
        <f>Source!E488</f>
        <v>72</v>
      </c>
      <c r="B703" s="26" t="str">
        <f>Source!F488</f>
        <v>3.15-159-4</v>
      </c>
      <c r="C703" s="26" t="s">
        <v>634</v>
      </c>
      <c r="D703" s="28" t="str">
        <f>Source!H488</f>
        <v>100 м2</v>
      </c>
      <c r="E703" s="27">
        <f>Source!I488</f>
        <v>0.35</v>
      </c>
      <c r="F703" s="30"/>
      <c r="G703" s="29"/>
      <c r="H703" s="27"/>
      <c r="I703" s="31"/>
      <c r="J703" s="27"/>
      <c r="K703" s="31"/>
      <c r="Q703">
        <f>ROUND((Source!DN488/100)*ROUND((ROUND((Source!AF488*Source!AV488*Source!I488),2)),2), 2)</f>
        <v>759.18</v>
      </c>
      <c r="R703">
        <f>Source!X488</f>
        <v>15643.97</v>
      </c>
      <c r="S703">
        <f>ROUND((Source!DO488/100)*ROUND((ROUND((Source!AF488*Source!AV488*Source!I488),2)),2), 2)</f>
        <v>485.88</v>
      </c>
      <c r="T703">
        <f>Source!Y488</f>
        <v>7918.55</v>
      </c>
      <c r="U703">
        <f>ROUND((175/100)*ROUND((ROUND((Source!AE488*Source!AV488*Source!I488),2)),2), 2)</f>
        <v>6.6</v>
      </c>
      <c r="V703">
        <f>ROUND((157/100)*ROUND(ROUND((ROUND((Source!AE488*Source!AV488*Source!I488),2)*Source!BS488),2), 2), 2)</f>
        <v>150.58000000000001</v>
      </c>
    </row>
    <row r="704" spans="1:28" ht="14.4" x14ac:dyDescent="0.3">
      <c r="A704" s="25"/>
      <c r="B704" s="26"/>
      <c r="C704" s="26" t="s">
        <v>66</v>
      </c>
      <c r="D704" s="28"/>
      <c r="E704" s="27"/>
      <c r="F704" s="30">
        <f>Source!AO488</f>
        <v>1886.15</v>
      </c>
      <c r="G704" s="29" t="str">
        <f>Source!DG488</f>
        <v>)*1,15</v>
      </c>
      <c r="H704" s="27">
        <f>Source!AV488</f>
        <v>1</v>
      </c>
      <c r="I704" s="31">
        <f>ROUND((ROUND((Source!AF488*Source!AV488*Source!I488),2)),2)</f>
        <v>759.18</v>
      </c>
      <c r="J704" s="27">
        <f>IF(Source!BA488&lt;&gt; 0, Source!BA488, 1)</f>
        <v>25.44</v>
      </c>
      <c r="K704" s="31">
        <f>Source!S488</f>
        <v>19313.54</v>
      </c>
      <c r="W704">
        <f>I704</f>
        <v>759.18</v>
      </c>
    </row>
    <row r="705" spans="1:28" ht="14.4" x14ac:dyDescent="0.3">
      <c r="A705" s="25"/>
      <c r="B705" s="26"/>
      <c r="C705" s="26" t="s">
        <v>67</v>
      </c>
      <c r="D705" s="28"/>
      <c r="E705" s="27"/>
      <c r="F705" s="30">
        <f>Source!AM488</f>
        <v>101.32</v>
      </c>
      <c r="G705" s="29" t="str">
        <f>Source!DE488</f>
        <v>)*1,25</v>
      </c>
      <c r="H705" s="27">
        <f>Source!AV488</f>
        <v>1</v>
      </c>
      <c r="I705" s="31">
        <f>(ROUND((ROUND((((Source!ET488*1.25))*Source!AV488*Source!I488),2)),2)+ROUND((ROUND(((Source!AE488-((Source!EU488*1.25)))*Source!AV488*Source!I488),2)),2))</f>
        <v>44.33</v>
      </c>
      <c r="J705" s="27">
        <f>IF(Source!BB488&lt;&gt; 0, Source!BB488, 1)</f>
        <v>6.8</v>
      </c>
      <c r="K705" s="31">
        <f>Source!Q488</f>
        <v>301.44</v>
      </c>
    </row>
    <row r="706" spans="1:28" ht="14.4" x14ac:dyDescent="0.3">
      <c r="A706" s="25"/>
      <c r="B706" s="26"/>
      <c r="C706" s="26" t="s">
        <v>68</v>
      </c>
      <c r="D706" s="28"/>
      <c r="E706" s="27"/>
      <c r="F706" s="30">
        <f>Source!AN488</f>
        <v>8.61</v>
      </c>
      <c r="G706" s="29" t="str">
        <f>Source!DF488</f>
        <v>)*1,25</v>
      </c>
      <c r="H706" s="27">
        <f>Source!AV488</f>
        <v>1</v>
      </c>
      <c r="I706" s="32">
        <f>ROUND((ROUND((Source!AE488*Source!AV488*Source!I488),2)),2)</f>
        <v>3.77</v>
      </c>
      <c r="J706" s="27">
        <f>IF(Source!BS488&lt;&gt; 0, Source!BS488, 1)</f>
        <v>25.44</v>
      </c>
      <c r="K706" s="32">
        <f>Source!R488</f>
        <v>95.91</v>
      </c>
      <c r="W706">
        <f>I706</f>
        <v>3.77</v>
      </c>
    </row>
    <row r="707" spans="1:28" ht="14.4" x14ac:dyDescent="0.3">
      <c r="A707" s="25"/>
      <c r="B707" s="26"/>
      <c r="C707" s="26" t="s">
        <v>76</v>
      </c>
      <c r="D707" s="28"/>
      <c r="E707" s="27"/>
      <c r="F707" s="30">
        <f>Source!AL488</f>
        <v>2623.37</v>
      </c>
      <c r="G707" s="29" t="str">
        <f>Source!DD488</f>
        <v/>
      </c>
      <c r="H707" s="27">
        <f>Source!AW488</f>
        <v>1</v>
      </c>
      <c r="I707" s="31">
        <f>ROUND((ROUND((Source!AC488*Source!AW488*Source!I488),2)),2)</f>
        <v>918.18</v>
      </c>
      <c r="J707" s="27">
        <f>IF(Source!BC488&lt;&gt; 0, Source!BC488, 1)</f>
        <v>11.5</v>
      </c>
      <c r="K707" s="31">
        <f>Source!P488</f>
        <v>10559.07</v>
      </c>
    </row>
    <row r="708" spans="1:28" ht="41.4" x14ac:dyDescent="0.3">
      <c r="A708" s="25" t="str">
        <f>Source!E489</f>
        <v>72,1</v>
      </c>
      <c r="B708" s="26" t="str">
        <f>Source!F489</f>
        <v>1.1-1-3879</v>
      </c>
      <c r="C708" s="26" t="s">
        <v>605</v>
      </c>
      <c r="D708" s="28" t="str">
        <f>Source!H489</f>
        <v>100 шт.</v>
      </c>
      <c r="E708" s="27">
        <f>Source!I489</f>
        <v>1.8619999999999999</v>
      </c>
      <c r="F708" s="30">
        <f>Source!AK489</f>
        <v>425.68</v>
      </c>
      <c r="G708" s="43" t="s">
        <v>143</v>
      </c>
      <c r="H708" s="27">
        <f>Source!AW489</f>
        <v>1</v>
      </c>
      <c r="I708" s="31">
        <f>ROUND((ROUND((Source!AC489*Source!AW489*Source!I489),2)),2)+(ROUND((ROUND(((Source!ET489)*Source!AV489*Source!I489),2)),2)+ROUND((ROUND(((Source!AE489-(Source!EU489))*Source!AV489*Source!I489),2)),2))+ROUND((ROUND((Source!AF489*Source!AV489*Source!I489),2)),2)</f>
        <v>792.62</v>
      </c>
      <c r="J708" s="27">
        <f>IF(Source!BC489&lt;&gt; 0, Source!BC489, 1)</f>
        <v>5.0599999999999996</v>
      </c>
      <c r="K708" s="31">
        <f>Source!O489</f>
        <v>4010.66</v>
      </c>
      <c r="Q708">
        <f>ROUND((Source!DN489/100)*ROUND((ROUND((Source!AF489*Source!AV489*Source!I489),2)),2), 2)</f>
        <v>0</v>
      </c>
      <c r="R708">
        <f>Source!X489</f>
        <v>0</v>
      </c>
      <c r="S708">
        <f>ROUND((Source!DO489/100)*ROUND((ROUND((Source!AF489*Source!AV489*Source!I489),2)),2), 2)</f>
        <v>0</v>
      </c>
      <c r="T708">
        <f>Source!Y489</f>
        <v>0</v>
      </c>
      <c r="U708">
        <f>ROUND((175/100)*ROUND((ROUND((Source!AE489*Source!AV489*Source!I489),2)),2), 2)</f>
        <v>0</v>
      </c>
      <c r="V708">
        <f>ROUND((157/100)*ROUND(ROUND((ROUND((Source!AE489*Source!AV489*Source!I489),2)*Source!BS489),2), 2), 2)</f>
        <v>0</v>
      </c>
      <c r="X708">
        <f>IF(Source!BI489&lt;=1,I708, 0)</f>
        <v>792.62</v>
      </c>
      <c r="Y708">
        <f>IF(Source!BI489=2,I708, 0)</f>
        <v>0</v>
      </c>
      <c r="Z708">
        <f>IF(Source!BI489=3,I708, 0)</f>
        <v>0</v>
      </c>
      <c r="AA708">
        <f>IF(Source!BI489=4,I708, 0)</f>
        <v>0</v>
      </c>
    </row>
    <row r="709" spans="1:28" ht="82.8" x14ac:dyDescent="0.3">
      <c r="A709" s="25" t="str">
        <f>Source!E490</f>
        <v>72,2</v>
      </c>
      <c r="B709" s="26" t="str">
        <f>Source!F490</f>
        <v>1.7-1-66</v>
      </c>
      <c r="C709" s="26" t="s">
        <v>610</v>
      </c>
      <c r="D709" s="28" t="str">
        <f>Source!H490</f>
        <v>м2</v>
      </c>
      <c r="E709" s="27">
        <f>Source!I490</f>
        <v>35</v>
      </c>
      <c r="F709" s="30">
        <f>Source!AK490</f>
        <v>232</v>
      </c>
      <c r="G709" s="43" t="s">
        <v>143</v>
      </c>
      <c r="H709" s="27">
        <f>Source!AW490</f>
        <v>1</v>
      </c>
      <c r="I709" s="31">
        <f>ROUND((ROUND((Source!AC490*Source!AW490*Source!I490),2)),2)+(ROUND((ROUND(((Source!ET490)*Source!AV490*Source!I490),2)),2)+ROUND((ROUND(((Source!AE490-(Source!EU490))*Source!AV490*Source!I490),2)),2))+ROUND((ROUND((Source!AF490*Source!AV490*Source!I490),2)),2)</f>
        <v>8120</v>
      </c>
      <c r="J709" s="27">
        <f>IF(Source!BC490&lt;&gt; 0, Source!BC490, 1)</f>
        <v>2.82</v>
      </c>
      <c r="K709" s="31">
        <f>Source!O490</f>
        <v>22898.400000000001</v>
      </c>
      <c r="Q709">
        <f>ROUND((Source!DN490/100)*ROUND((ROUND((Source!AF490*Source!AV490*Source!I490),2)),2), 2)</f>
        <v>0</v>
      </c>
      <c r="R709">
        <f>Source!X490</f>
        <v>0</v>
      </c>
      <c r="S709">
        <f>ROUND((Source!DO490/100)*ROUND((ROUND((Source!AF490*Source!AV490*Source!I490),2)),2), 2)</f>
        <v>0</v>
      </c>
      <c r="T709">
        <f>Source!Y490</f>
        <v>0</v>
      </c>
      <c r="U709">
        <f>ROUND((175/100)*ROUND((ROUND((Source!AE490*Source!AV490*Source!I490),2)),2), 2)</f>
        <v>0</v>
      </c>
      <c r="V709">
        <f>ROUND((157/100)*ROUND(ROUND((ROUND((Source!AE490*Source!AV490*Source!I490),2)*Source!BS490),2), 2), 2)</f>
        <v>0</v>
      </c>
      <c r="X709">
        <f>IF(Source!BI490&lt;=1,I709, 0)</f>
        <v>8120</v>
      </c>
      <c r="Y709">
        <f>IF(Source!BI490=2,I709, 0)</f>
        <v>0</v>
      </c>
      <c r="Z709">
        <f>IF(Source!BI490=3,I709, 0)</f>
        <v>0</v>
      </c>
      <c r="AA709">
        <f>IF(Source!BI490=4,I709, 0)</f>
        <v>0</v>
      </c>
    </row>
    <row r="710" spans="1:28" ht="14.4" x14ac:dyDescent="0.3">
      <c r="A710" s="25"/>
      <c r="B710" s="26"/>
      <c r="C710" s="26" t="s">
        <v>69</v>
      </c>
      <c r="D710" s="28" t="s">
        <v>70</v>
      </c>
      <c r="E710" s="27">
        <f>Source!DN488</f>
        <v>100</v>
      </c>
      <c r="F710" s="30"/>
      <c r="G710" s="29"/>
      <c r="H710" s="27"/>
      <c r="I710" s="31">
        <f>SUM(Q703:Q709)</f>
        <v>759.18</v>
      </c>
      <c r="J710" s="27">
        <f>Source!BZ488</f>
        <v>81</v>
      </c>
      <c r="K710" s="31">
        <f>SUM(R703:R709)</f>
        <v>15643.97</v>
      </c>
    </row>
    <row r="711" spans="1:28" ht="14.4" x14ac:dyDescent="0.3">
      <c r="A711" s="25"/>
      <c r="B711" s="26"/>
      <c r="C711" s="26" t="s">
        <v>71</v>
      </c>
      <c r="D711" s="28" t="s">
        <v>70</v>
      </c>
      <c r="E711" s="27">
        <f>Source!DO488</f>
        <v>64</v>
      </c>
      <c r="F711" s="30"/>
      <c r="G711" s="29"/>
      <c r="H711" s="27"/>
      <c r="I711" s="31">
        <f>SUM(S703:S710)</f>
        <v>485.88</v>
      </c>
      <c r="J711" s="27">
        <f>Source!CA488</f>
        <v>41</v>
      </c>
      <c r="K711" s="31">
        <f>SUM(T703:T710)</f>
        <v>7918.55</v>
      </c>
    </row>
    <row r="712" spans="1:28" ht="14.4" x14ac:dyDescent="0.3">
      <c r="A712" s="25"/>
      <c r="B712" s="26"/>
      <c r="C712" s="26" t="s">
        <v>72</v>
      </c>
      <c r="D712" s="28" t="s">
        <v>70</v>
      </c>
      <c r="E712" s="27">
        <f>175</f>
        <v>175</v>
      </c>
      <c r="F712" s="30"/>
      <c r="G712" s="29"/>
      <c r="H712" s="27"/>
      <c r="I712" s="31">
        <f>SUM(U703:U711)</f>
        <v>6.6</v>
      </c>
      <c r="J712" s="27">
        <f>157</f>
        <v>157</v>
      </c>
      <c r="K712" s="31">
        <f>SUM(V703:V711)</f>
        <v>150.58000000000001</v>
      </c>
    </row>
    <row r="713" spans="1:28" ht="14.4" x14ac:dyDescent="0.3">
      <c r="A713" s="34"/>
      <c r="B713" s="35"/>
      <c r="C713" s="35" t="s">
        <v>73</v>
      </c>
      <c r="D713" s="36" t="s">
        <v>74</v>
      </c>
      <c r="E713" s="37">
        <f>Source!AQ488</f>
        <v>147.30000000000001</v>
      </c>
      <c r="F713" s="38"/>
      <c r="G713" s="39" t="str">
        <f>Source!DI488</f>
        <v>)*1,15</v>
      </c>
      <c r="H713" s="37">
        <f>Source!AV488</f>
        <v>1</v>
      </c>
      <c r="I713" s="40">
        <f>Source!U488</f>
        <v>59.288249999999998</v>
      </c>
      <c r="J713" s="37"/>
      <c r="K713" s="40"/>
      <c r="AB713" s="33">
        <f>I713</f>
        <v>59.288249999999998</v>
      </c>
    </row>
    <row r="714" spans="1:28" ht="13.8" x14ac:dyDescent="0.25">
      <c r="A714" s="41"/>
      <c r="B714" s="41"/>
      <c r="C714" s="42" t="s">
        <v>75</v>
      </c>
      <c r="D714" s="41"/>
      <c r="E714" s="41"/>
      <c r="F714" s="41"/>
      <c r="G714" s="41"/>
      <c r="H714" s="55">
        <f>I704+I705+I707+I710+I711+I712+SUM(I708:I709)</f>
        <v>11885.970000000001</v>
      </c>
      <c r="I714" s="55"/>
      <c r="J714" s="55">
        <f>K704+K705+K707+K710+K711+K712+SUM(K708:K709)</f>
        <v>80796.210000000006</v>
      </c>
      <c r="K714" s="55"/>
      <c r="O714" s="33">
        <f>I704+I705+I707+I710+I711+I712+SUM(I708:I709)</f>
        <v>11885.970000000001</v>
      </c>
      <c r="P714" s="33">
        <f>K704+K705+K707+K710+K711+K712+SUM(K708:K709)</f>
        <v>80796.210000000006</v>
      </c>
      <c r="X714">
        <f>IF(Source!BI488&lt;=1,I704+I705+I707+I710+I711+I712-0, 0)</f>
        <v>2973.35</v>
      </c>
      <c r="Y714">
        <f>IF(Source!BI488=2,I704+I705+I707+I710+I711+I712-0, 0)</f>
        <v>0</v>
      </c>
      <c r="Z714">
        <f>IF(Source!BI488=3,I704+I705+I707+I710+I711+I712-0, 0)</f>
        <v>0</v>
      </c>
      <c r="AA714">
        <f>IF(Source!BI488=4,I704+I705+I707+I710+I711+I712,0)</f>
        <v>0</v>
      </c>
    </row>
    <row r="716" spans="1:28" ht="41.4" x14ac:dyDescent="0.3">
      <c r="A716" s="25" t="str">
        <f>Source!E491</f>
        <v>73</v>
      </c>
      <c r="B716" s="26" t="str">
        <f>Source!F491</f>
        <v>3.15-182-3</v>
      </c>
      <c r="C716" s="26" t="s">
        <v>640</v>
      </c>
      <c r="D716" s="28" t="str">
        <f>Source!H491</f>
        <v>100 м2</v>
      </c>
      <c r="E716" s="27">
        <f>Source!I491</f>
        <v>0.55000000000000004</v>
      </c>
      <c r="F716" s="30"/>
      <c r="G716" s="29"/>
      <c r="H716" s="27"/>
      <c r="I716" s="31"/>
      <c r="J716" s="27"/>
      <c r="K716" s="31"/>
      <c r="Q716">
        <f>ROUND((Source!DN491/100)*ROUND((ROUND((Source!AF491*Source!AV491*Source!I491),2)),2), 2)</f>
        <v>552.80999999999995</v>
      </c>
      <c r="R716">
        <f>Source!X491</f>
        <v>11391.43</v>
      </c>
      <c r="S716">
        <f>ROUND((Source!DO491/100)*ROUND((ROUND((Source!AF491*Source!AV491*Source!I491),2)),2), 2)</f>
        <v>353.8</v>
      </c>
      <c r="T716">
        <f>Source!Y491</f>
        <v>5766.03</v>
      </c>
      <c r="U716">
        <f>ROUND((175/100)*ROUND((ROUND((Source!AE491*Source!AV491*Source!I491),2)),2), 2)</f>
        <v>5.92</v>
      </c>
      <c r="V716">
        <f>ROUND((157/100)*ROUND(ROUND((ROUND((Source!AE491*Source!AV491*Source!I491),2)*Source!BS491),2), 2), 2)</f>
        <v>135</v>
      </c>
    </row>
    <row r="717" spans="1:28" ht="14.4" x14ac:dyDescent="0.3">
      <c r="A717" s="25"/>
      <c r="B717" s="26"/>
      <c r="C717" s="26" t="s">
        <v>66</v>
      </c>
      <c r="D717" s="28"/>
      <c r="E717" s="27"/>
      <c r="F717" s="30">
        <f>Source!AO491</f>
        <v>874</v>
      </c>
      <c r="G717" s="29" t="str">
        <f>Source!DG491</f>
        <v>)*1,15</v>
      </c>
      <c r="H717" s="27">
        <f>Source!AV491</f>
        <v>1</v>
      </c>
      <c r="I717" s="31">
        <f>ROUND((ROUND((Source!AF491*Source!AV491*Source!I491),2)),2)</f>
        <v>552.80999999999995</v>
      </c>
      <c r="J717" s="27">
        <f>IF(Source!BA491&lt;&gt; 0, Source!BA491, 1)</f>
        <v>25.44</v>
      </c>
      <c r="K717" s="31">
        <f>Source!S491</f>
        <v>14063.49</v>
      </c>
      <c r="W717">
        <f>I717</f>
        <v>552.80999999999995</v>
      </c>
    </row>
    <row r="718" spans="1:28" ht="14.4" x14ac:dyDescent="0.3">
      <c r="A718" s="25"/>
      <c r="B718" s="26"/>
      <c r="C718" s="26" t="s">
        <v>67</v>
      </c>
      <c r="D718" s="28"/>
      <c r="E718" s="27"/>
      <c r="F718" s="30">
        <f>Source!AM491</f>
        <v>67.63</v>
      </c>
      <c r="G718" s="29" t="str">
        <f>Source!DE491</f>
        <v>)*1,25</v>
      </c>
      <c r="H718" s="27">
        <f>Source!AV491</f>
        <v>1</v>
      </c>
      <c r="I718" s="31">
        <f>(ROUND((ROUND((((Source!ET491*1.25))*Source!AV491*Source!I491),2)),2)+ROUND((ROUND(((Source!AE491-((Source!EU491*1.25)))*Source!AV491*Source!I491),2)),2))</f>
        <v>46.5</v>
      </c>
      <c r="J718" s="27">
        <f>IF(Source!BB491&lt;&gt; 0, Source!BB491, 1)</f>
        <v>5.92</v>
      </c>
      <c r="K718" s="31">
        <f>Source!Q491</f>
        <v>275.27999999999997</v>
      </c>
    </row>
    <row r="719" spans="1:28" ht="14.4" x14ac:dyDescent="0.3">
      <c r="A719" s="25"/>
      <c r="B719" s="26"/>
      <c r="C719" s="26" t="s">
        <v>68</v>
      </c>
      <c r="D719" s="28"/>
      <c r="E719" s="27"/>
      <c r="F719" s="30">
        <f>Source!AN491</f>
        <v>4.91</v>
      </c>
      <c r="G719" s="29" t="str">
        <f>Source!DF491</f>
        <v>)*1,25</v>
      </c>
      <c r="H719" s="27">
        <f>Source!AV491</f>
        <v>1</v>
      </c>
      <c r="I719" s="32">
        <f>ROUND((ROUND((Source!AE491*Source!AV491*Source!I491),2)),2)</f>
        <v>3.38</v>
      </c>
      <c r="J719" s="27">
        <f>IF(Source!BS491&lt;&gt; 0, Source!BS491, 1)</f>
        <v>25.44</v>
      </c>
      <c r="K719" s="32">
        <f>Source!R491</f>
        <v>85.99</v>
      </c>
      <c r="W719">
        <f>I719</f>
        <v>3.38</v>
      </c>
    </row>
    <row r="720" spans="1:28" ht="14.4" x14ac:dyDescent="0.3">
      <c r="A720" s="25"/>
      <c r="B720" s="26"/>
      <c r="C720" s="26" t="s">
        <v>76</v>
      </c>
      <c r="D720" s="28"/>
      <c r="E720" s="27"/>
      <c r="F720" s="30">
        <f>Source!AL491</f>
        <v>7108.08</v>
      </c>
      <c r="G720" s="29" t="str">
        <f>Source!DD491</f>
        <v/>
      </c>
      <c r="H720" s="27">
        <f>Source!AW491</f>
        <v>1</v>
      </c>
      <c r="I720" s="31">
        <f>ROUND((ROUND((Source!AC491*Source!AW491*Source!I491),2)),2)</f>
        <v>3909.44</v>
      </c>
      <c r="J720" s="27">
        <f>IF(Source!BC491&lt;&gt; 0, Source!BC491, 1)</f>
        <v>9.34</v>
      </c>
      <c r="K720" s="31">
        <f>Source!P491</f>
        <v>36514.17</v>
      </c>
    </row>
    <row r="721" spans="1:28" ht="55.2" x14ac:dyDescent="0.3">
      <c r="A721" s="25" t="str">
        <f>Source!E492</f>
        <v>73,1</v>
      </c>
      <c r="B721" s="26" t="str">
        <f>Source!F492</f>
        <v>1.7-3-1</v>
      </c>
      <c r="C721" s="26" t="s">
        <v>646</v>
      </c>
      <c r="D721" s="28" t="str">
        <f>Source!H492</f>
        <v>шт.</v>
      </c>
      <c r="E721" s="27">
        <f>Source!I492</f>
        <v>1.1000000000000001</v>
      </c>
      <c r="F721" s="30">
        <f>Source!AK492</f>
        <v>2634.9</v>
      </c>
      <c r="G721" s="43" t="s">
        <v>143</v>
      </c>
      <c r="H721" s="27">
        <f>Source!AW492</f>
        <v>1</v>
      </c>
      <c r="I721" s="31">
        <f>ROUND((ROUND((Source!AC492*Source!AW492*Source!I492),2)),2)+(ROUND((ROUND(((Source!ET492)*Source!AV492*Source!I492),2)),2)+ROUND((ROUND(((Source!AE492-(Source!EU492))*Source!AV492*Source!I492),2)),2))+ROUND((ROUND((Source!AF492*Source!AV492*Source!I492),2)),2)</f>
        <v>2898.39</v>
      </c>
      <c r="J721" s="27">
        <f>IF(Source!BC492&lt;&gt; 0, Source!BC492, 1)</f>
        <v>2.0099999999999998</v>
      </c>
      <c r="K721" s="31">
        <f>Source!O492</f>
        <v>5825.76</v>
      </c>
      <c r="Q721">
        <f>ROUND((Source!DN492/100)*ROUND((ROUND((Source!AF492*Source!AV492*Source!I492),2)),2), 2)</f>
        <v>0</v>
      </c>
      <c r="R721">
        <f>Source!X492</f>
        <v>0</v>
      </c>
      <c r="S721">
        <f>ROUND((Source!DO492/100)*ROUND((ROUND((Source!AF492*Source!AV492*Source!I492),2)),2), 2)</f>
        <v>0</v>
      </c>
      <c r="T721">
        <f>Source!Y492</f>
        <v>0</v>
      </c>
      <c r="U721">
        <f>ROUND((175/100)*ROUND((ROUND((Source!AE492*Source!AV492*Source!I492),2)),2), 2)</f>
        <v>0</v>
      </c>
      <c r="V721">
        <f>ROUND((157/100)*ROUND(ROUND((ROUND((Source!AE492*Source!AV492*Source!I492),2)*Source!BS492),2), 2), 2)</f>
        <v>0</v>
      </c>
      <c r="X721">
        <f>IF(Source!BI492&lt;=1,I721, 0)</f>
        <v>2898.39</v>
      </c>
      <c r="Y721">
        <f>IF(Source!BI492=2,I721, 0)</f>
        <v>0</v>
      </c>
      <c r="Z721">
        <f>IF(Source!BI492=3,I721, 0)</f>
        <v>0</v>
      </c>
      <c r="AA721">
        <f>IF(Source!BI492=4,I721, 0)</f>
        <v>0</v>
      </c>
    </row>
    <row r="722" spans="1:28" ht="41.4" x14ac:dyDescent="0.3">
      <c r="A722" s="25" t="str">
        <f>Source!E493</f>
        <v>73,2</v>
      </c>
      <c r="B722" s="26" t="str">
        <f>Source!F493</f>
        <v>1.1-1-3879</v>
      </c>
      <c r="C722" s="26" t="s">
        <v>605</v>
      </c>
      <c r="D722" s="28" t="str">
        <f>Source!H493</f>
        <v>100 шт.</v>
      </c>
      <c r="E722" s="27">
        <f>Source!I493</f>
        <v>7.5350000000000001</v>
      </c>
      <c r="F722" s="30">
        <f>Source!AK493</f>
        <v>425.68</v>
      </c>
      <c r="G722" s="43" t="s">
        <v>143</v>
      </c>
      <c r="H722" s="27">
        <f>Source!AW493</f>
        <v>1</v>
      </c>
      <c r="I722" s="31">
        <f>ROUND((ROUND((Source!AC493*Source!AW493*Source!I493),2)),2)+(ROUND((ROUND(((Source!ET493)*Source!AV493*Source!I493),2)),2)+ROUND((ROUND(((Source!AE493-(Source!EU493))*Source!AV493*Source!I493),2)),2))+ROUND((ROUND((Source!AF493*Source!AV493*Source!I493),2)),2)</f>
        <v>3207.5</v>
      </c>
      <c r="J722" s="27">
        <f>IF(Source!BC493&lt;&gt; 0, Source!BC493, 1)</f>
        <v>5.0599999999999996</v>
      </c>
      <c r="K722" s="31">
        <f>Source!O493</f>
        <v>16229.95</v>
      </c>
      <c r="Q722">
        <f>ROUND((Source!DN493/100)*ROUND((ROUND((Source!AF493*Source!AV493*Source!I493),2)),2), 2)</f>
        <v>0</v>
      </c>
      <c r="R722">
        <f>Source!X493</f>
        <v>0</v>
      </c>
      <c r="S722">
        <f>ROUND((Source!DO493/100)*ROUND((ROUND((Source!AF493*Source!AV493*Source!I493),2)),2), 2)</f>
        <v>0</v>
      </c>
      <c r="T722">
        <f>Source!Y493</f>
        <v>0</v>
      </c>
      <c r="U722">
        <f>ROUND((175/100)*ROUND((ROUND((Source!AE493*Source!AV493*Source!I493),2)),2), 2)</f>
        <v>0</v>
      </c>
      <c r="V722">
        <f>ROUND((157/100)*ROUND(ROUND((ROUND((Source!AE493*Source!AV493*Source!I493),2)*Source!BS493),2), 2), 2)</f>
        <v>0</v>
      </c>
      <c r="X722">
        <f>IF(Source!BI493&lt;=1,I722, 0)</f>
        <v>3207.5</v>
      </c>
      <c r="Y722">
        <f>IF(Source!BI493=2,I722, 0)</f>
        <v>0</v>
      </c>
      <c r="Z722">
        <f>IF(Source!BI493=3,I722, 0)</f>
        <v>0</v>
      </c>
      <c r="AA722">
        <f>IF(Source!BI493=4,I722, 0)</f>
        <v>0</v>
      </c>
    </row>
    <row r="723" spans="1:28" ht="14.4" x14ac:dyDescent="0.3">
      <c r="A723" s="25"/>
      <c r="B723" s="26"/>
      <c r="C723" s="26" t="s">
        <v>69</v>
      </c>
      <c r="D723" s="28" t="s">
        <v>70</v>
      </c>
      <c r="E723" s="27">
        <f>Source!DN491</f>
        <v>100</v>
      </c>
      <c r="F723" s="30"/>
      <c r="G723" s="29"/>
      <c r="H723" s="27"/>
      <c r="I723" s="31">
        <f>SUM(Q716:Q722)</f>
        <v>552.80999999999995</v>
      </c>
      <c r="J723" s="27">
        <f>Source!BZ491</f>
        <v>81</v>
      </c>
      <c r="K723" s="31">
        <f>SUM(R716:R722)</f>
        <v>11391.43</v>
      </c>
    </row>
    <row r="724" spans="1:28" ht="14.4" x14ac:dyDescent="0.3">
      <c r="A724" s="25"/>
      <c r="B724" s="26"/>
      <c r="C724" s="26" t="s">
        <v>71</v>
      </c>
      <c r="D724" s="28" t="s">
        <v>70</v>
      </c>
      <c r="E724" s="27">
        <f>Source!DO491</f>
        <v>64</v>
      </c>
      <c r="F724" s="30"/>
      <c r="G724" s="29"/>
      <c r="H724" s="27"/>
      <c r="I724" s="31">
        <f>SUM(S716:S723)</f>
        <v>353.8</v>
      </c>
      <c r="J724" s="27">
        <f>Source!CA491</f>
        <v>41</v>
      </c>
      <c r="K724" s="31">
        <f>SUM(T716:T723)</f>
        <v>5766.03</v>
      </c>
    </row>
    <row r="725" spans="1:28" ht="14.4" x14ac:dyDescent="0.3">
      <c r="A725" s="25"/>
      <c r="B725" s="26"/>
      <c r="C725" s="26" t="s">
        <v>72</v>
      </c>
      <c r="D725" s="28" t="s">
        <v>70</v>
      </c>
      <c r="E725" s="27">
        <f>175</f>
        <v>175</v>
      </c>
      <c r="F725" s="30"/>
      <c r="G725" s="29"/>
      <c r="H725" s="27"/>
      <c r="I725" s="31">
        <f>SUM(U716:U724)</f>
        <v>5.92</v>
      </c>
      <c r="J725" s="27">
        <f>157</f>
        <v>157</v>
      </c>
      <c r="K725" s="31">
        <f>SUM(V716:V724)</f>
        <v>135</v>
      </c>
    </row>
    <row r="726" spans="1:28" ht="14.4" x14ac:dyDescent="0.3">
      <c r="A726" s="34"/>
      <c r="B726" s="35"/>
      <c r="C726" s="35" t="s">
        <v>73</v>
      </c>
      <c r="D726" s="36" t="s">
        <v>74</v>
      </c>
      <c r="E726" s="37">
        <f>Source!AQ491</f>
        <v>60.78</v>
      </c>
      <c r="F726" s="38"/>
      <c r="G726" s="39" t="str">
        <f>Source!DI491</f>
        <v>)*1,15</v>
      </c>
      <c r="H726" s="37">
        <f>Source!AV491</f>
        <v>1</v>
      </c>
      <c r="I726" s="40">
        <f>Source!U491</f>
        <v>38.443349999999995</v>
      </c>
      <c r="J726" s="37"/>
      <c r="K726" s="40"/>
      <c r="AB726" s="33">
        <f>I726</f>
        <v>38.443349999999995</v>
      </c>
    </row>
    <row r="727" spans="1:28" ht="13.8" x14ac:dyDescent="0.25">
      <c r="A727" s="41"/>
      <c r="B727" s="41"/>
      <c r="C727" s="42" t="s">
        <v>75</v>
      </c>
      <c r="D727" s="41"/>
      <c r="E727" s="41"/>
      <c r="F727" s="41"/>
      <c r="G727" s="41"/>
      <c r="H727" s="55">
        <f>I717+I718+I720+I723+I724+I725+SUM(I721:I722)</f>
        <v>11527.169999999998</v>
      </c>
      <c r="I727" s="55"/>
      <c r="J727" s="55">
        <f>K717+K718+K720+K723+K724+K725+SUM(K721:K722)</f>
        <v>90201.110000000015</v>
      </c>
      <c r="K727" s="55"/>
      <c r="O727" s="33">
        <f>I717+I718+I720+I723+I724+I725+SUM(I721:I722)</f>
        <v>11527.169999999998</v>
      </c>
      <c r="P727" s="33">
        <f>K717+K718+K720+K723+K724+K725+SUM(K721:K722)</f>
        <v>90201.110000000015</v>
      </c>
      <c r="X727">
        <f>IF(Source!BI491&lt;=1,I717+I718+I720+I723+I724+I725-0, 0)</f>
        <v>5421.28</v>
      </c>
      <c r="Y727">
        <f>IF(Source!BI491=2,I717+I718+I720+I723+I724+I725-0, 0)</f>
        <v>0</v>
      </c>
      <c r="Z727">
        <f>IF(Source!BI491=3,I717+I718+I720+I723+I724+I725-0, 0)</f>
        <v>0</v>
      </c>
      <c r="AA727">
        <f>IF(Source!BI491=4,I717+I718+I720+I723+I724+I725,0)</f>
        <v>0</v>
      </c>
    </row>
    <row r="730" spans="1:28" ht="13.8" x14ac:dyDescent="0.25">
      <c r="A730" s="54" t="str">
        <f>CONCATENATE("Итого по подразделу: ",IF(Source!G495&lt;&gt;"Новый подраздел", Source!G495, ""))</f>
        <v>Итого по подразделу: Отделка с лицевой стороны</v>
      </c>
      <c r="B730" s="54"/>
      <c r="C730" s="54"/>
      <c r="D730" s="54"/>
      <c r="E730" s="54"/>
      <c r="F730" s="54"/>
      <c r="G730" s="54"/>
      <c r="H730" s="52">
        <f>SUM(O639:O729)</f>
        <v>83991.349999999991</v>
      </c>
      <c r="I730" s="53"/>
      <c r="J730" s="52">
        <f>SUM(P639:P729)</f>
        <v>555343.82000000007</v>
      </c>
      <c r="K730" s="53"/>
    </row>
    <row r="731" spans="1:28" hidden="1" x14ac:dyDescent="0.25">
      <c r="A731" t="s">
        <v>77</v>
      </c>
      <c r="I731">
        <f>SUM(AC639:AC730)</f>
        <v>0</v>
      </c>
      <c r="J731">
        <f>SUM(AD639:AD730)</f>
        <v>0</v>
      </c>
    </row>
    <row r="732" spans="1:28" hidden="1" x14ac:dyDescent="0.25">
      <c r="A732" t="s">
        <v>78</v>
      </c>
      <c r="I732">
        <f>SUM(AE639:AE731)</f>
        <v>0</v>
      </c>
      <c r="J732">
        <f>SUM(AF639:AF731)</f>
        <v>0</v>
      </c>
    </row>
    <row r="734" spans="1:28" ht="16.8" x14ac:dyDescent="0.3">
      <c r="A734" s="56" t="str">
        <f>CONCATENATE("Подраздел: ",IF(Source!G524&lt;&gt;"Новый подраздел", Source!G524, ""))</f>
        <v>Подраздел: Отделка со стороны парковки</v>
      </c>
      <c r="B734" s="56"/>
      <c r="C734" s="56"/>
      <c r="D734" s="56"/>
      <c r="E734" s="56"/>
      <c r="F734" s="56"/>
      <c r="G734" s="56"/>
      <c r="H734" s="56"/>
      <c r="I734" s="56"/>
      <c r="J734" s="56"/>
      <c r="K734" s="56"/>
    </row>
    <row r="735" spans="1:28" ht="27.6" x14ac:dyDescent="0.3">
      <c r="A735" s="25" t="str">
        <f>Source!E528</f>
        <v>74</v>
      </c>
      <c r="B735" s="26" t="str">
        <f>Source!F528</f>
        <v>6.61-26-1</v>
      </c>
      <c r="C735" s="26" t="s">
        <v>367</v>
      </c>
      <c r="D735" s="28" t="str">
        <f>Source!H528</f>
        <v>100 м2</v>
      </c>
      <c r="E735" s="27">
        <f>Source!I528</f>
        <v>0.35</v>
      </c>
      <c r="F735" s="30"/>
      <c r="G735" s="29"/>
      <c r="H735" s="27"/>
      <c r="I735" s="31"/>
      <c r="J735" s="27"/>
      <c r="K735" s="31"/>
      <c r="Q735">
        <f>ROUND((Source!DN528/100)*ROUND((ROUND((Source!AF528*Source!AV528*Source!I528),2)),2), 2)</f>
        <v>164.54</v>
      </c>
      <c r="R735">
        <f>Source!X528</f>
        <v>3558.1</v>
      </c>
      <c r="S735">
        <f>ROUND((Source!DO528/100)*ROUND((ROUND((Source!AF528*Source!AV528*Source!I528),2)),2), 2)</f>
        <v>113.12</v>
      </c>
      <c r="T735">
        <f>Source!Y528</f>
        <v>2145.33</v>
      </c>
      <c r="U735">
        <f>ROUND((175/100)*ROUND((ROUND((Source!AE528*Source!AV528*Source!I528),2)),2), 2)</f>
        <v>0</v>
      </c>
      <c r="V735">
        <f>ROUND((157/100)*ROUND(ROUND((ROUND((Source!AE528*Source!AV528*Source!I528),2)*Source!BS528),2), 2), 2)</f>
        <v>0</v>
      </c>
    </row>
    <row r="736" spans="1:28" ht="14.4" x14ac:dyDescent="0.3">
      <c r="A736" s="25"/>
      <c r="B736" s="26"/>
      <c r="C736" s="26" t="s">
        <v>66</v>
      </c>
      <c r="D736" s="28"/>
      <c r="E736" s="27"/>
      <c r="F736" s="30">
        <f>Source!AO528</f>
        <v>587.65</v>
      </c>
      <c r="G736" s="29" t="str">
        <f>Source!DG528</f>
        <v/>
      </c>
      <c r="H736" s="27">
        <f>Source!AV528</f>
        <v>1</v>
      </c>
      <c r="I736" s="31">
        <f>ROUND((ROUND((Source!AF528*Source!AV528*Source!I528),2)),2)</f>
        <v>205.68</v>
      </c>
      <c r="J736" s="27">
        <f>IF(Source!BA528&lt;&gt; 0, Source!BA528, 1)</f>
        <v>25.44</v>
      </c>
      <c r="K736" s="31">
        <f>Source!S528</f>
        <v>5232.5</v>
      </c>
      <c r="W736">
        <f>I736</f>
        <v>205.68</v>
      </c>
    </row>
    <row r="737" spans="1:28" ht="14.4" x14ac:dyDescent="0.3">
      <c r="A737" s="25" t="str">
        <f>Source!E529</f>
        <v>74,1</v>
      </c>
      <c r="B737" s="26" t="str">
        <f>Source!F529</f>
        <v>справочно</v>
      </c>
      <c r="C737" s="26" t="s">
        <v>374</v>
      </c>
      <c r="D737" s="28" t="str">
        <f>Source!H529</f>
        <v>т</v>
      </c>
      <c r="E737" s="27">
        <f>Source!I529</f>
        <v>1.61</v>
      </c>
      <c r="F737" s="30">
        <f>Source!AK529</f>
        <v>0</v>
      </c>
      <c r="G737" s="43" t="s">
        <v>143</v>
      </c>
      <c r="H737" s="27">
        <f>Source!AW529</f>
        <v>1</v>
      </c>
      <c r="I737" s="31">
        <f>ROUND((ROUND((Source!AC529*Source!AW529*Source!I529),2)),2)+(ROUND((ROUND(((Source!ET529)*Source!AV529*Source!I529),2)),2)+ROUND((ROUND(((Source!AE529-(Source!EU529))*Source!AV529*Source!I529),2)),2))+ROUND((ROUND((Source!AF529*Source!AV529*Source!I529),2)),2)</f>
        <v>0</v>
      </c>
      <c r="J737" s="27">
        <f>IF(Source!BC529&lt;&gt; 0, Source!BC529, 1)</f>
        <v>1</v>
      </c>
      <c r="K737" s="31">
        <f>Source!O529</f>
        <v>0</v>
      </c>
      <c r="Q737">
        <f>ROUND((Source!DN529/100)*ROUND((ROUND((Source!AF529*Source!AV529*Source!I529),2)),2), 2)</f>
        <v>0</v>
      </c>
      <c r="R737">
        <f>Source!X529</f>
        <v>0</v>
      </c>
      <c r="S737">
        <f>ROUND((Source!DO529/100)*ROUND((ROUND((Source!AF529*Source!AV529*Source!I529),2)),2), 2)</f>
        <v>0</v>
      </c>
      <c r="T737">
        <f>Source!Y529</f>
        <v>0</v>
      </c>
      <c r="U737">
        <f>ROUND((175/100)*ROUND((ROUND((Source!AE529*Source!AV529*Source!I529),2)),2), 2)</f>
        <v>0</v>
      </c>
      <c r="V737">
        <f>ROUND((157/100)*ROUND(ROUND((ROUND((Source!AE529*Source!AV529*Source!I529),2)*Source!BS529),2), 2), 2)</f>
        <v>0</v>
      </c>
      <c r="X737">
        <f>IF(Source!BI529&lt;=1,I737, 0)</f>
        <v>0</v>
      </c>
      <c r="Y737">
        <f>IF(Source!BI529=2,I737, 0)</f>
        <v>0</v>
      </c>
      <c r="Z737">
        <f>IF(Source!BI529=3,I737, 0)</f>
        <v>0</v>
      </c>
      <c r="AA737">
        <f>IF(Source!BI529=4,I737, 0)</f>
        <v>0</v>
      </c>
    </row>
    <row r="738" spans="1:28" ht="14.4" x14ac:dyDescent="0.3">
      <c r="A738" s="25"/>
      <c r="B738" s="26"/>
      <c r="C738" s="26" t="s">
        <v>69</v>
      </c>
      <c r="D738" s="28" t="s">
        <v>70</v>
      </c>
      <c r="E738" s="27">
        <f>Source!DN528</f>
        <v>80</v>
      </c>
      <c r="F738" s="30"/>
      <c r="G738" s="29"/>
      <c r="H738" s="27"/>
      <c r="I738" s="31">
        <f>SUM(Q735:Q737)</f>
        <v>164.54</v>
      </c>
      <c r="J738" s="27">
        <f>Source!BZ528</f>
        <v>68</v>
      </c>
      <c r="K738" s="31">
        <f>SUM(R735:R737)</f>
        <v>3558.1</v>
      </c>
    </row>
    <row r="739" spans="1:28" ht="14.4" x14ac:dyDescent="0.3">
      <c r="A739" s="25"/>
      <c r="B739" s="26"/>
      <c r="C739" s="26" t="s">
        <v>71</v>
      </c>
      <c r="D739" s="28" t="s">
        <v>70</v>
      </c>
      <c r="E739" s="27">
        <f>Source!DO528</f>
        <v>55</v>
      </c>
      <c r="F739" s="30"/>
      <c r="G739" s="29"/>
      <c r="H739" s="27"/>
      <c r="I739" s="31">
        <f>SUM(S735:S738)</f>
        <v>113.12</v>
      </c>
      <c r="J739" s="27">
        <f>Source!CA528</f>
        <v>41</v>
      </c>
      <c r="K739" s="31">
        <f>SUM(T735:T738)</f>
        <v>2145.33</v>
      </c>
    </row>
    <row r="740" spans="1:28" ht="14.4" x14ac:dyDescent="0.3">
      <c r="A740" s="34"/>
      <c r="B740" s="35"/>
      <c r="C740" s="35" t="s">
        <v>73</v>
      </c>
      <c r="D740" s="36" t="s">
        <v>74</v>
      </c>
      <c r="E740" s="37">
        <f>Source!AQ528</f>
        <v>57.5</v>
      </c>
      <c r="F740" s="38"/>
      <c r="G740" s="39" t="str">
        <f>Source!DI528</f>
        <v/>
      </c>
      <c r="H740" s="37">
        <f>Source!AV528</f>
        <v>1</v>
      </c>
      <c r="I740" s="40">
        <f>Source!U528</f>
        <v>20.125</v>
      </c>
      <c r="J740" s="37"/>
      <c r="K740" s="40"/>
      <c r="AB740" s="33">
        <f>I740</f>
        <v>20.125</v>
      </c>
    </row>
    <row r="741" spans="1:28" ht="13.8" x14ac:dyDescent="0.25">
      <c r="A741" s="41"/>
      <c r="B741" s="41"/>
      <c r="C741" s="42" t="s">
        <v>75</v>
      </c>
      <c r="D741" s="41"/>
      <c r="E741" s="41"/>
      <c r="F741" s="41"/>
      <c r="G741" s="41"/>
      <c r="H741" s="55">
        <f>I736+I738+I739+SUM(I737:I737)</f>
        <v>483.34000000000003</v>
      </c>
      <c r="I741" s="55"/>
      <c r="J741" s="55">
        <f>K736+K738+K739+SUM(K737:K737)</f>
        <v>10935.93</v>
      </c>
      <c r="K741" s="55"/>
      <c r="O741" s="33">
        <f>I736+I738+I739+SUM(I737:I737)</f>
        <v>483.34000000000003</v>
      </c>
      <c r="P741" s="33">
        <f>K736+K738+K739+SUM(K737:K737)</f>
        <v>10935.93</v>
      </c>
      <c r="X741">
        <f>IF(Source!BI528&lt;=1,I736+I738+I739-0, 0)</f>
        <v>483.34000000000003</v>
      </c>
      <c r="Y741">
        <f>IF(Source!BI528=2,I736+I738+I739-0, 0)</f>
        <v>0</v>
      </c>
      <c r="Z741">
        <f>IF(Source!BI528=3,I736+I738+I739-0, 0)</f>
        <v>0</v>
      </c>
      <c r="AA741">
        <f>IF(Source!BI528=4,I736+I738+I739,0)</f>
        <v>0</v>
      </c>
    </row>
    <row r="743" spans="1:28" ht="41.4" x14ac:dyDescent="0.3">
      <c r="A743" s="25" t="str">
        <f>Source!E530</f>
        <v>75</v>
      </c>
      <c r="B743" s="26" t="str">
        <f>Source!F530</f>
        <v>6.68-13-1</v>
      </c>
      <c r="C743" s="26" t="s">
        <v>653</v>
      </c>
      <c r="D743" s="28" t="str">
        <f>Source!H530</f>
        <v>1 Т</v>
      </c>
      <c r="E743" s="27">
        <f>Source!I530</f>
        <v>1.4490000000000001</v>
      </c>
      <c r="F743" s="30"/>
      <c r="G743" s="29"/>
      <c r="H743" s="27"/>
      <c r="I743" s="31"/>
      <c r="J743" s="27"/>
      <c r="K743" s="31"/>
      <c r="Q743">
        <f>ROUND((Source!DN530/100)*ROUND((ROUND((Source!AF530*Source!AV530*Source!I530),2)),2), 2)</f>
        <v>0</v>
      </c>
      <c r="R743">
        <f>Source!X530</f>
        <v>0</v>
      </c>
      <c r="S743">
        <f>ROUND((Source!DO530/100)*ROUND((ROUND((Source!AF530*Source!AV530*Source!I530),2)),2), 2)</f>
        <v>0</v>
      </c>
      <c r="T743">
        <f>Source!Y530</f>
        <v>0</v>
      </c>
      <c r="U743">
        <f>ROUND((175/100)*ROUND((ROUND((Source!AE530*Source!AV530*Source!I530),2)),2), 2)</f>
        <v>3.75</v>
      </c>
      <c r="V743">
        <f>ROUND((157/100)*ROUND(ROUND((ROUND((Source!AE530*Source!AV530*Source!I530),2)*Source!BS530),2), 2), 2)</f>
        <v>85.47</v>
      </c>
    </row>
    <row r="744" spans="1:28" ht="14.4" x14ac:dyDescent="0.3">
      <c r="A744" s="25"/>
      <c r="B744" s="26"/>
      <c r="C744" s="26" t="s">
        <v>67</v>
      </c>
      <c r="D744" s="28"/>
      <c r="E744" s="27"/>
      <c r="F744" s="30">
        <f>Source!AM530</f>
        <v>8.86</v>
      </c>
      <c r="G744" s="29" t="str">
        <f>Source!DE530</f>
        <v/>
      </c>
      <c r="H744" s="27">
        <f>Source!AV530</f>
        <v>1</v>
      </c>
      <c r="I744" s="31">
        <f>(ROUND((ROUND(((Source!ET530)*Source!AV530*Source!I530),2)),2)+ROUND((ROUND(((Source!AE530-(Source!EU530))*Source!AV530*Source!I530),2)),2))</f>
        <v>12.84</v>
      </c>
      <c r="J744" s="27">
        <f>IF(Source!BB530&lt;&gt; 0, Source!BB530, 1)</f>
        <v>9.06</v>
      </c>
      <c r="K744" s="31">
        <f>Source!Q530</f>
        <v>116.33</v>
      </c>
    </row>
    <row r="745" spans="1:28" ht="14.4" x14ac:dyDescent="0.3">
      <c r="A745" s="25"/>
      <c r="B745" s="26"/>
      <c r="C745" s="26" t="s">
        <v>68</v>
      </c>
      <c r="D745" s="28"/>
      <c r="E745" s="27"/>
      <c r="F745" s="30">
        <f>Source!AN530</f>
        <v>1.48</v>
      </c>
      <c r="G745" s="29" t="str">
        <f>Source!DF530</f>
        <v/>
      </c>
      <c r="H745" s="27">
        <f>Source!AV530</f>
        <v>1</v>
      </c>
      <c r="I745" s="32">
        <f>ROUND((ROUND((Source!AE530*Source!AV530*Source!I530),2)),2)</f>
        <v>2.14</v>
      </c>
      <c r="J745" s="27">
        <f>IF(Source!BS530&lt;&gt; 0, Source!BS530, 1)</f>
        <v>25.44</v>
      </c>
      <c r="K745" s="32">
        <f>Source!R530</f>
        <v>54.44</v>
      </c>
      <c r="W745">
        <f>I745</f>
        <v>2.14</v>
      </c>
    </row>
    <row r="746" spans="1:28" ht="14.4" x14ac:dyDescent="0.3">
      <c r="A746" s="34"/>
      <c r="B746" s="35"/>
      <c r="C746" s="35" t="s">
        <v>72</v>
      </c>
      <c r="D746" s="36" t="s">
        <v>70</v>
      </c>
      <c r="E746" s="37">
        <f>175</f>
        <v>175</v>
      </c>
      <c r="F746" s="38"/>
      <c r="G746" s="39"/>
      <c r="H746" s="37"/>
      <c r="I746" s="40">
        <f>SUM(U743:U745)</f>
        <v>3.75</v>
      </c>
      <c r="J746" s="37">
        <f>157</f>
        <v>157</v>
      </c>
      <c r="K746" s="40">
        <f>SUM(V743:V745)</f>
        <v>85.47</v>
      </c>
    </row>
    <row r="747" spans="1:28" ht="13.8" x14ac:dyDescent="0.25">
      <c r="A747" s="41"/>
      <c r="B747" s="41"/>
      <c r="C747" s="42" t="s">
        <v>75</v>
      </c>
      <c r="D747" s="41"/>
      <c r="E747" s="41"/>
      <c r="F747" s="41"/>
      <c r="G747" s="41"/>
      <c r="H747" s="55">
        <f>I744+I746</f>
        <v>16.59</v>
      </c>
      <c r="I747" s="55"/>
      <c r="J747" s="55">
        <f>K744+K746</f>
        <v>201.8</v>
      </c>
      <c r="K747" s="55"/>
      <c r="O747" s="33">
        <f>I744+I746</f>
        <v>16.59</v>
      </c>
      <c r="P747" s="33">
        <f>K744+K746</f>
        <v>201.8</v>
      </c>
      <c r="X747">
        <f>IF(Source!BI530&lt;=1,I744+I746-0, 0)</f>
        <v>16.59</v>
      </c>
      <c r="Y747">
        <f>IF(Source!BI530=2,I744+I746-0, 0)</f>
        <v>0</v>
      </c>
      <c r="Z747">
        <f>IF(Source!BI530=3,I744+I746-0, 0)</f>
        <v>0</v>
      </c>
      <c r="AA747">
        <f>IF(Source!BI530=4,I744+I746,0)</f>
        <v>0</v>
      </c>
    </row>
    <row r="749" spans="1:28" ht="41.4" x14ac:dyDescent="0.3">
      <c r="A749" s="25" t="str">
        <f>Source!E531</f>
        <v>76</v>
      </c>
      <c r="B749" s="26" t="str">
        <f>Source!F531</f>
        <v>6.69-19-1</v>
      </c>
      <c r="C749" s="26" t="s">
        <v>198</v>
      </c>
      <c r="D749" s="28" t="str">
        <f>Source!H531</f>
        <v>1 Т</v>
      </c>
      <c r="E749" s="27">
        <f>Source!I531</f>
        <v>0.161</v>
      </c>
      <c r="F749" s="30"/>
      <c r="G749" s="29"/>
      <c r="H749" s="27"/>
      <c r="I749" s="31"/>
      <c r="J749" s="27"/>
      <c r="K749" s="31"/>
      <c r="Q749">
        <f>ROUND((Source!DN531/100)*ROUND((ROUND((Source!AF531*Source!AV531*Source!I531),2)),2), 2)</f>
        <v>1.41</v>
      </c>
      <c r="R749">
        <f>Source!X531</f>
        <v>28.78</v>
      </c>
      <c r="S749">
        <f>ROUND((Source!DO531/100)*ROUND((ROUND((Source!AF531*Source!AV531*Source!I531),2)),2), 2)</f>
        <v>1.0900000000000001</v>
      </c>
      <c r="T749">
        <f>Source!Y531</f>
        <v>16.170000000000002</v>
      </c>
      <c r="U749">
        <f>ROUND((175/100)*ROUND((ROUND((Source!AE531*Source!AV531*Source!I531),2)),2), 2)</f>
        <v>0</v>
      </c>
      <c r="V749">
        <f>ROUND((157/100)*ROUND(ROUND((ROUND((Source!AE531*Source!AV531*Source!I531),2)*Source!BS531),2), 2), 2)</f>
        <v>0</v>
      </c>
    </row>
    <row r="750" spans="1:28" ht="14.4" x14ac:dyDescent="0.3">
      <c r="A750" s="25"/>
      <c r="B750" s="26"/>
      <c r="C750" s="26" t="s">
        <v>66</v>
      </c>
      <c r="D750" s="28"/>
      <c r="E750" s="27"/>
      <c r="F750" s="30">
        <f>Source!AO531</f>
        <v>9.6199999999999992</v>
      </c>
      <c r="G750" s="29" t="str">
        <f>Source!DG531</f>
        <v/>
      </c>
      <c r="H750" s="27">
        <f>Source!AV531</f>
        <v>1</v>
      </c>
      <c r="I750" s="31">
        <f>ROUND((ROUND((Source!AF531*Source!AV531*Source!I531),2)),2)</f>
        <v>1.55</v>
      </c>
      <c r="J750" s="27">
        <f>IF(Source!BA531&lt;&gt; 0, Source!BA531, 1)</f>
        <v>25.44</v>
      </c>
      <c r="K750" s="31">
        <f>Source!S531</f>
        <v>39.43</v>
      </c>
      <c r="W750">
        <f>I750</f>
        <v>1.55</v>
      </c>
    </row>
    <row r="751" spans="1:28" ht="14.4" x14ac:dyDescent="0.3">
      <c r="A751" s="25"/>
      <c r="B751" s="26"/>
      <c r="C751" s="26" t="s">
        <v>69</v>
      </c>
      <c r="D751" s="28" t="s">
        <v>70</v>
      </c>
      <c r="E751" s="27">
        <f>Source!DN531</f>
        <v>91</v>
      </c>
      <c r="F751" s="30"/>
      <c r="G751" s="29"/>
      <c r="H751" s="27"/>
      <c r="I751" s="31">
        <f>SUM(Q749:Q750)</f>
        <v>1.41</v>
      </c>
      <c r="J751" s="27">
        <f>Source!BZ531</f>
        <v>73</v>
      </c>
      <c r="K751" s="31">
        <f>SUM(R749:R750)</f>
        <v>28.78</v>
      </c>
    </row>
    <row r="752" spans="1:28" ht="14.4" x14ac:dyDescent="0.3">
      <c r="A752" s="25"/>
      <c r="B752" s="26"/>
      <c r="C752" s="26" t="s">
        <v>71</v>
      </c>
      <c r="D752" s="28" t="s">
        <v>70</v>
      </c>
      <c r="E752" s="27">
        <f>Source!DO531</f>
        <v>70</v>
      </c>
      <c r="F752" s="30"/>
      <c r="G752" s="29"/>
      <c r="H752" s="27"/>
      <c r="I752" s="31">
        <f>SUM(S749:S751)</f>
        <v>1.0900000000000001</v>
      </c>
      <c r="J752" s="27">
        <f>Source!CA531</f>
        <v>41</v>
      </c>
      <c r="K752" s="31">
        <f>SUM(T749:T751)</f>
        <v>16.170000000000002</v>
      </c>
    </row>
    <row r="753" spans="1:28" ht="14.4" x14ac:dyDescent="0.3">
      <c r="A753" s="34"/>
      <c r="B753" s="35"/>
      <c r="C753" s="35" t="s">
        <v>73</v>
      </c>
      <c r="D753" s="36" t="s">
        <v>74</v>
      </c>
      <c r="E753" s="37">
        <f>Source!AQ531</f>
        <v>1.02</v>
      </c>
      <c r="F753" s="38"/>
      <c r="G753" s="39" t="str">
        <f>Source!DI531</f>
        <v/>
      </c>
      <c r="H753" s="37">
        <f>Source!AV531</f>
        <v>1</v>
      </c>
      <c r="I753" s="40">
        <f>Source!U531</f>
        <v>0.16422</v>
      </c>
      <c r="J753" s="37"/>
      <c r="K753" s="40"/>
      <c r="AB753" s="33">
        <f>I753</f>
        <v>0.16422</v>
      </c>
    </row>
    <row r="754" spans="1:28" ht="13.8" x14ac:dyDescent="0.25">
      <c r="A754" s="41"/>
      <c r="B754" s="41"/>
      <c r="C754" s="42" t="s">
        <v>75</v>
      </c>
      <c r="D754" s="41"/>
      <c r="E754" s="41"/>
      <c r="F754" s="41"/>
      <c r="G754" s="41"/>
      <c r="H754" s="55">
        <f>I750+I751+I752</f>
        <v>4.05</v>
      </c>
      <c r="I754" s="55"/>
      <c r="J754" s="55">
        <f>K750+K751+K752</f>
        <v>84.38000000000001</v>
      </c>
      <c r="K754" s="55"/>
      <c r="O754" s="33">
        <f>I750+I751+I752</f>
        <v>4.05</v>
      </c>
      <c r="P754" s="33">
        <f>K750+K751+K752</f>
        <v>84.38000000000001</v>
      </c>
      <c r="X754">
        <f>IF(Source!BI531&lt;=1,I750+I751+I752-0, 0)</f>
        <v>4.05</v>
      </c>
      <c r="Y754">
        <f>IF(Source!BI531=2,I750+I751+I752-0, 0)</f>
        <v>0</v>
      </c>
      <c r="Z754">
        <f>IF(Source!BI531=3,I750+I751+I752-0, 0)</f>
        <v>0</v>
      </c>
      <c r="AA754">
        <f>IF(Source!BI531=4,I750+I751+I752,0)</f>
        <v>0</v>
      </c>
    </row>
    <row r="756" spans="1:28" ht="41.4" x14ac:dyDescent="0.3">
      <c r="A756" s="25" t="str">
        <f>Source!E532</f>
        <v>77</v>
      </c>
      <c r="B756" s="26" t="str">
        <f>Source!F532</f>
        <v>15.2-50-10</v>
      </c>
      <c r="C756" s="26" t="s">
        <v>285</v>
      </c>
      <c r="D756" s="28" t="str">
        <f>Source!H532</f>
        <v>т</v>
      </c>
      <c r="E756" s="27">
        <f>Source!I532</f>
        <v>1.61</v>
      </c>
      <c r="F756" s="30"/>
      <c r="G756" s="29"/>
      <c r="H756" s="27"/>
      <c r="I756" s="31"/>
      <c r="J756" s="27"/>
      <c r="K756" s="31"/>
      <c r="Q756">
        <f>ROUND((Source!DN532/100)*ROUND((ROUND((Source!AF532*Source!AV532*Source!I532),2)),2), 2)</f>
        <v>0</v>
      </c>
      <c r="R756">
        <f>Source!X532</f>
        <v>0</v>
      </c>
      <c r="S756">
        <f>ROUND((Source!DO532/100)*ROUND((ROUND((Source!AF532*Source!AV532*Source!I532),2)),2), 2)</f>
        <v>0</v>
      </c>
      <c r="T756">
        <f>Source!Y532</f>
        <v>0</v>
      </c>
      <c r="U756">
        <f>ROUND((175/100)*ROUND((ROUND((Source!AE532*Source!AV532*Source!I532),2)),2), 2)</f>
        <v>0</v>
      </c>
      <c r="V756">
        <f>ROUND((157/100)*ROUND(ROUND((ROUND((Source!AE532*Source!AV532*Source!I532),2)*Source!BS532),2), 2), 2)</f>
        <v>0</v>
      </c>
    </row>
    <row r="757" spans="1:28" ht="14.4" x14ac:dyDescent="0.3">
      <c r="A757" s="34"/>
      <c r="B757" s="35"/>
      <c r="C757" s="35" t="s">
        <v>67</v>
      </c>
      <c r="D757" s="36"/>
      <c r="E757" s="37"/>
      <c r="F757" s="38">
        <f>Source!AM532</f>
        <v>44.81</v>
      </c>
      <c r="G757" s="39" t="str">
        <f>Source!DE532</f>
        <v/>
      </c>
      <c r="H757" s="37">
        <f>Source!AV532</f>
        <v>1</v>
      </c>
      <c r="I757" s="40">
        <f>(ROUND((ROUND(((Source!ET532)*Source!AV532*Source!I532),2)),2)+ROUND((ROUND(((Source!AE532-(Source!EU532))*Source!AV532*Source!I532),2)),2))</f>
        <v>72.14</v>
      </c>
      <c r="J757" s="37">
        <f>IF(Source!BB532&lt;&gt; 0, Source!BB532, 1)</f>
        <v>11.63</v>
      </c>
      <c r="K757" s="40">
        <f>Source!Q532</f>
        <v>838.99</v>
      </c>
    </row>
    <row r="758" spans="1:28" ht="13.8" x14ac:dyDescent="0.25">
      <c r="A758" s="41"/>
      <c r="B758" s="41"/>
      <c r="C758" s="42" t="s">
        <v>75</v>
      </c>
      <c r="D758" s="41"/>
      <c r="E758" s="41"/>
      <c r="F758" s="41"/>
      <c r="G758" s="41"/>
      <c r="H758" s="55">
        <f>I757</f>
        <v>72.14</v>
      </c>
      <c r="I758" s="55"/>
      <c r="J758" s="55">
        <f>K757</f>
        <v>838.99</v>
      </c>
      <c r="K758" s="55"/>
      <c r="O758" s="33">
        <f>I757</f>
        <v>72.14</v>
      </c>
      <c r="P758" s="33">
        <f>K757</f>
        <v>838.99</v>
      </c>
      <c r="X758">
        <f>IF(Source!BI532&lt;=1,I757-0, 0)</f>
        <v>0</v>
      </c>
      <c r="Y758">
        <f>IF(Source!BI532=2,I757-0, 0)</f>
        <v>0</v>
      </c>
      <c r="Z758">
        <f>IF(Source!BI532=3,I757-0, 0)</f>
        <v>0</v>
      </c>
      <c r="AA758">
        <f>IF(Source!BI532=4,I757,0)</f>
        <v>72.14</v>
      </c>
    </row>
    <row r="760" spans="1:28" ht="27.6" x14ac:dyDescent="0.3">
      <c r="A760" s="25" t="str">
        <f>Source!E533</f>
        <v>78</v>
      </c>
      <c r="B760" s="26" t="str">
        <f>Source!F533</f>
        <v>15.1-1500-01</v>
      </c>
      <c r="C760" s="26" t="s">
        <v>289</v>
      </c>
      <c r="D760" s="28" t="str">
        <f>Source!H533</f>
        <v>1 Т</v>
      </c>
      <c r="E760" s="27">
        <f>Source!I533</f>
        <v>1.61</v>
      </c>
      <c r="F760" s="30"/>
      <c r="G760" s="29"/>
      <c r="H760" s="27"/>
      <c r="I760" s="31"/>
      <c r="J760" s="27"/>
      <c r="K760" s="31"/>
      <c r="Q760">
        <f>ROUND((Source!DN533/100)*ROUND((ROUND((Source!AF533*Source!AV533*Source!I533),2)),2), 2)</f>
        <v>0</v>
      </c>
      <c r="R760">
        <f>Source!X533</f>
        <v>0</v>
      </c>
      <c r="S760">
        <f>ROUND((Source!DO533/100)*ROUND((ROUND((Source!AF533*Source!AV533*Source!I533),2)),2), 2)</f>
        <v>0</v>
      </c>
      <c r="T760">
        <f>Source!Y533</f>
        <v>0</v>
      </c>
      <c r="U760">
        <f>ROUND((175/100)*ROUND((ROUND((Source!AE533*Source!AV533*Source!I533),2)),2), 2)</f>
        <v>0</v>
      </c>
      <c r="V760">
        <f>ROUND((157/100)*ROUND(ROUND((ROUND((Source!AE533*Source!AV533*Source!I533),2)*Source!BS533),2), 2), 2)</f>
        <v>0</v>
      </c>
    </row>
    <row r="761" spans="1:28" ht="14.4" x14ac:dyDescent="0.3">
      <c r="A761" s="34"/>
      <c r="B761" s="35"/>
      <c r="C761" s="35" t="s">
        <v>67</v>
      </c>
      <c r="D761" s="36"/>
      <c r="E761" s="37"/>
      <c r="F761" s="38">
        <f>Source!AM533</f>
        <v>31.67</v>
      </c>
      <c r="G761" s="39" t="str">
        <f>Source!DE533</f>
        <v/>
      </c>
      <c r="H761" s="37">
        <f>Source!AV533</f>
        <v>1</v>
      </c>
      <c r="I761" s="40">
        <f>(ROUND((ROUND(((Source!ET533)*Source!AV533*Source!I533),2)),2)+ROUND((ROUND(((Source!AE533-(Source!EU533))*Source!AV533*Source!I533),2)),2))</f>
        <v>50.99</v>
      </c>
      <c r="J761" s="37">
        <f>IF(Source!BB533&lt;&gt; 0, Source!BB533, 1)</f>
        <v>7.63</v>
      </c>
      <c r="K761" s="40">
        <f>Source!Q533</f>
        <v>389.05</v>
      </c>
    </row>
    <row r="762" spans="1:28" ht="13.8" x14ac:dyDescent="0.25">
      <c r="A762" s="41"/>
      <c r="B762" s="41"/>
      <c r="C762" s="42" t="s">
        <v>75</v>
      </c>
      <c r="D762" s="41"/>
      <c r="E762" s="41"/>
      <c r="F762" s="41"/>
      <c r="G762" s="41"/>
      <c r="H762" s="55">
        <f>I761</f>
        <v>50.99</v>
      </c>
      <c r="I762" s="55"/>
      <c r="J762" s="55">
        <f>K761</f>
        <v>389.05</v>
      </c>
      <c r="K762" s="55"/>
      <c r="O762" s="33">
        <f>I761</f>
        <v>50.99</v>
      </c>
      <c r="P762" s="33">
        <f>K761</f>
        <v>389.05</v>
      </c>
      <c r="X762">
        <f>IF(Source!BI533&lt;=1,I761-0, 0)</f>
        <v>0</v>
      </c>
      <c r="Y762">
        <f>IF(Source!BI533=2,I761-0, 0)</f>
        <v>0</v>
      </c>
      <c r="Z762">
        <f>IF(Source!BI533=3,I761-0, 0)</f>
        <v>0</v>
      </c>
      <c r="AA762">
        <f>IF(Source!BI533=4,I761,0)</f>
        <v>50.99</v>
      </c>
    </row>
    <row r="764" spans="1:28" ht="72" x14ac:dyDescent="0.3">
      <c r="A764" s="25" t="str">
        <f>Source!E534</f>
        <v>79</v>
      </c>
      <c r="B764" s="26" t="str">
        <f>Source!F534</f>
        <v>3.15-65-1</v>
      </c>
      <c r="C764" s="26" t="s">
        <v>413</v>
      </c>
      <c r="D764" s="28" t="str">
        <f>Source!H534</f>
        <v>100 м2 оштукатуриваемой поверхности</v>
      </c>
      <c r="E764" s="27">
        <f>Source!I534</f>
        <v>0.35</v>
      </c>
      <c r="F764" s="30"/>
      <c r="G764" s="29"/>
      <c r="H764" s="27"/>
      <c r="I764" s="31"/>
      <c r="J764" s="27"/>
      <c r="K764" s="31"/>
      <c r="Q764">
        <f>ROUND((Source!DN534/100)*ROUND((ROUND((Source!AF534*Source!AV534*Source!I534),2)),2), 2)</f>
        <v>107.98</v>
      </c>
      <c r="R764">
        <f>Source!X534</f>
        <v>2225.08</v>
      </c>
      <c r="S764">
        <f>ROUND((Source!DO534/100)*ROUND((ROUND((Source!AF534*Source!AV534*Source!I534),2)),2), 2)</f>
        <v>69.11</v>
      </c>
      <c r="T764">
        <f>Source!Y534</f>
        <v>1126.27</v>
      </c>
      <c r="U764">
        <f>ROUND((175/100)*ROUND((ROUND((Source!AE534*Source!AV534*Source!I534),2)),2), 2)</f>
        <v>2.96</v>
      </c>
      <c r="V764">
        <f>ROUND((157/100)*ROUND(ROUND((ROUND((Source!AE534*Source!AV534*Source!I534),2)*Source!BS534),2), 2), 2)</f>
        <v>67.489999999999995</v>
      </c>
    </row>
    <row r="765" spans="1:28" ht="14.4" x14ac:dyDescent="0.3">
      <c r="A765" s="25"/>
      <c r="B765" s="26"/>
      <c r="C765" s="26" t="s">
        <v>66</v>
      </c>
      <c r="D765" s="28"/>
      <c r="E765" s="27"/>
      <c r="F765" s="30">
        <f>Source!AO534</f>
        <v>268.27</v>
      </c>
      <c r="G765" s="29" t="str">
        <f>Source!DG534</f>
        <v>)*1,15</v>
      </c>
      <c r="H765" s="27">
        <f>Source!AV534</f>
        <v>1</v>
      </c>
      <c r="I765" s="31">
        <f>ROUND((ROUND((Source!AF534*Source!AV534*Source!I534),2)),2)</f>
        <v>107.98</v>
      </c>
      <c r="J765" s="27">
        <f>IF(Source!BA534&lt;&gt; 0, Source!BA534, 1)</f>
        <v>25.44</v>
      </c>
      <c r="K765" s="31">
        <f>Source!S534</f>
        <v>2747.01</v>
      </c>
      <c r="W765">
        <f>I765</f>
        <v>107.98</v>
      </c>
    </row>
    <row r="766" spans="1:28" ht="14.4" x14ac:dyDescent="0.3">
      <c r="A766" s="25"/>
      <c r="B766" s="26"/>
      <c r="C766" s="26" t="s">
        <v>67</v>
      </c>
      <c r="D766" s="28"/>
      <c r="E766" s="27"/>
      <c r="F766" s="30">
        <f>Source!AM534</f>
        <v>16.38</v>
      </c>
      <c r="G766" s="29" t="str">
        <f>Source!DE534</f>
        <v>)*1,25</v>
      </c>
      <c r="H766" s="27">
        <f>Source!AV534</f>
        <v>1</v>
      </c>
      <c r="I766" s="31">
        <f>(ROUND((ROUND((((Source!ET534*1.25))*Source!AV534*Source!I534),2)),2)+ROUND((ROUND(((Source!AE534-((Source!EU534*1.25)))*Source!AV534*Source!I534),2)),2))</f>
        <v>7.17</v>
      </c>
      <c r="J766" s="27">
        <f>IF(Source!BB534&lt;&gt; 0, Source!BB534, 1)</f>
        <v>10.42</v>
      </c>
      <c r="K766" s="31">
        <f>Source!Q534</f>
        <v>74.709999999999994</v>
      </c>
    </row>
    <row r="767" spans="1:28" ht="14.4" x14ac:dyDescent="0.3">
      <c r="A767" s="25"/>
      <c r="B767" s="26"/>
      <c r="C767" s="26" t="s">
        <v>68</v>
      </c>
      <c r="D767" s="28"/>
      <c r="E767" s="27"/>
      <c r="F767" s="30">
        <f>Source!AN534</f>
        <v>3.87</v>
      </c>
      <c r="G767" s="29" t="str">
        <f>Source!DF534</f>
        <v>)*1,25</v>
      </c>
      <c r="H767" s="27">
        <f>Source!AV534</f>
        <v>1</v>
      </c>
      <c r="I767" s="32">
        <f>ROUND((ROUND((Source!AE534*Source!AV534*Source!I534),2)),2)</f>
        <v>1.69</v>
      </c>
      <c r="J767" s="27">
        <f>IF(Source!BS534&lt;&gt; 0, Source!BS534, 1)</f>
        <v>25.44</v>
      </c>
      <c r="K767" s="32">
        <f>Source!R534</f>
        <v>42.99</v>
      </c>
      <c r="W767">
        <f>I767</f>
        <v>1.69</v>
      </c>
    </row>
    <row r="768" spans="1:28" ht="14.4" x14ac:dyDescent="0.3">
      <c r="A768" s="25"/>
      <c r="B768" s="26"/>
      <c r="C768" s="26" t="s">
        <v>76</v>
      </c>
      <c r="D768" s="28"/>
      <c r="E768" s="27"/>
      <c r="F768" s="30">
        <f>Source!AL534</f>
        <v>3.5</v>
      </c>
      <c r="G768" s="29" t="str">
        <f>Source!DD534</f>
        <v/>
      </c>
      <c r="H768" s="27">
        <f>Source!AW534</f>
        <v>1</v>
      </c>
      <c r="I768" s="31">
        <f>ROUND((ROUND((Source!AC534*Source!AW534*Source!I534),2)),2)</f>
        <v>1.23</v>
      </c>
      <c r="J768" s="27">
        <f>IF(Source!BC534&lt;&gt; 0, Source!BC534, 1)</f>
        <v>6.34</v>
      </c>
      <c r="K768" s="31">
        <f>Source!P534</f>
        <v>7.8</v>
      </c>
    </row>
    <row r="769" spans="1:28" ht="55.2" x14ac:dyDescent="0.3">
      <c r="A769" s="25" t="str">
        <f>Source!E535</f>
        <v>79,1</v>
      </c>
      <c r="B769" s="26" t="str">
        <f>Source!F535</f>
        <v>1.1-1-341</v>
      </c>
      <c r="C769" s="26" t="s">
        <v>420</v>
      </c>
      <c r="D769" s="28" t="str">
        <f>Source!H535</f>
        <v>т</v>
      </c>
      <c r="E769" s="27">
        <f>Source!I535</f>
        <v>0.126</v>
      </c>
      <c r="F769" s="30">
        <f>Source!AK535</f>
        <v>4350.01</v>
      </c>
      <c r="G769" s="43" t="s">
        <v>143</v>
      </c>
      <c r="H769" s="27">
        <f>Source!AW535</f>
        <v>1</v>
      </c>
      <c r="I769" s="31">
        <f>ROUND((ROUND((Source!AC535*Source!AW535*Source!I535),2)),2)+(ROUND((ROUND(((Source!ET535)*Source!AV535*Source!I535),2)),2)+ROUND((ROUND(((Source!AE535-(Source!EU535))*Source!AV535*Source!I535),2)),2))+ROUND((ROUND((Source!AF535*Source!AV535*Source!I535),2)),2)</f>
        <v>548.1</v>
      </c>
      <c r="J769" s="27">
        <f>IF(Source!BC535&lt;&gt; 0, Source!BC535, 1)</f>
        <v>14.48</v>
      </c>
      <c r="K769" s="31">
        <f>Source!O535</f>
        <v>7936.49</v>
      </c>
      <c r="Q769">
        <f>ROUND((Source!DN535/100)*ROUND((ROUND((Source!AF535*Source!AV535*Source!I535),2)),2), 2)</f>
        <v>0</v>
      </c>
      <c r="R769">
        <f>Source!X535</f>
        <v>0</v>
      </c>
      <c r="S769">
        <f>ROUND((Source!DO535/100)*ROUND((ROUND((Source!AF535*Source!AV535*Source!I535),2)),2), 2)</f>
        <v>0</v>
      </c>
      <c r="T769">
        <f>Source!Y535</f>
        <v>0</v>
      </c>
      <c r="U769">
        <f>ROUND((175/100)*ROUND((ROUND((Source!AE535*Source!AV535*Source!I535),2)),2), 2)</f>
        <v>0</v>
      </c>
      <c r="V769">
        <f>ROUND((157/100)*ROUND(ROUND((ROUND((Source!AE535*Source!AV535*Source!I535),2)*Source!BS535),2), 2), 2)</f>
        <v>0</v>
      </c>
      <c r="X769">
        <f>IF(Source!BI535&lt;=1,I769, 0)</f>
        <v>548.1</v>
      </c>
      <c r="Y769">
        <f>IF(Source!BI535=2,I769, 0)</f>
        <v>0</v>
      </c>
      <c r="Z769">
        <f>IF(Source!BI535=3,I769, 0)</f>
        <v>0</v>
      </c>
      <c r="AA769">
        <f>IF(Source!BI535=4,I769, 0)</f>
        <v>0</v>
      </c>
    </row>
    <row r="770" spans="1:28" ht="14.4" x14ac:dyDescent="0.3">
      <c r="A770" s="25"/>
      <c r="B770" s="26"/>
      <c r="C770" s="26" t="s">
        <v>69</v>
      </c>
      <c r="D770" s="28" t="s">
        <v>70</v>
      </c>
      <c r="E770" s="27">
        <f>Source!DN534</f>
        <v>100</v>
      </c>
      <c r="F770" s="30"/>
      <c r="G770" s="29"/>
      <c r="H770" s="27"/>
      <c r="I770" s="31">
        <f>SUM(Q764:Q769)</f>
        <v>107.98</v>
      </c>
      <c r="J770" s="27">
        <f>Source!BZ534</f>
        <v>81</v>
      </c>
      <c r="K770" s="31">
        <f>SUM(R764:R769)</f>
        <v>2225.08</v>
      </c>
    </row>
    <row r="771" spans="1:28" ht="14.4" x14ac:dyDescent="0.3">
      <c r="A771" s="25"/>
      <c r="B771" s="26"/>
      <c r="C771" s="26" t="s">
        <v>71</v>
      </c>
      <c r="D771" s="28" t="s">
        <v>70</v>
      </c>
      <c r="E771" s="27">
        <f>Source!DO534</f>
        <v>64</v>
      </c>
      <c r="F771" s="30"/>
      <c r="G771" s="29"/>
      <c r="H771" s="27"/>
      <c r="I771" s="31">
        <f>SUM(S764:S770)</f>
        <v>69.11</v>
      </c>
      <c r="J771" s="27">
        <f>Source!CA534</f>
        <v>41</v>
      </c>
      <c r="K771" s="31">
        <f>SUM(T764:T770)</f>
        <v>1126.27</v>
      </c>
    </row>
    <row r="772" spans="1:28" ht="14.4" x14ac:dyDescent="0.3">
      <c r="A772" s="25"/>
      <c r="B772" s="26"/>
      <c r="C772" s="26" t="s">
        <v>72</v>
      </c>
      <c r="D772" s="28" t="s">
        <v>70</v>
      </c>
      <c r="E772" s="27">
        <f>175</f>
        <v>175</v>
      </c>
      <c r="F772" s="30"/>
      <c r="G772" s="29"/>
      <c r="H772" s="27"/>
      <c r="I772" s="31">
        <f>SUM(U764:U771)</f>
        <v>2.96</v>
      </c>
      <c r="J772" s="27">
        <f>157</f>
        <v>157</v>
      </c>
      <c r="K772" s="31">
        <f>SUM(V764:V771)</f>
        <v>67.489999999999995</v>
      </c>
    </row>
    <row r="773" spans="1:28" ht="14.4" x14ac:dyDescent="0.3">
      <c r="A773" s="34"/>
      <c r="B773" s="35"/>
      <c r="C773" s="35" t="s">
        <v>73</v>
      </c>
      <c r="D773" s="36" t="s">
        <v>74</v>
      </c>
      <c r="E773" s="37">
        <f>Source!AQ534</f>
        <v>22.3</v>
      </c>
      <c r="F773" s="38"/>
      <c r="G773" s="39" t="str">
        <f>Source!DI534</f>
        <v>)*1,15</v>
      </c>
      <c r="H773" s="37">
        <f>Source!AV534</f>
        <v>1</v>
      </c>
      <c r="I773" s="40">
        <f>Source!U534</f>
        <v>8.9757499999999997</v>
      </c>
      <c r="J773" s="37"/>
      <c r="K773" s="40"/>
      <c r="AB773" s="33">
        <f>I773</f>
        <v>8.9757499999999997</v>
      </c>
    </row>
    <row r="774" spans="1:28" ht="13.8" x14ac:dyDescent="0.25">
      <c r="A774" s="41"/>
      <c r="B774" s="41"/>
      <c r="C774" s="42" t="s">
        <v>75</v>
      </c>
      <c r="D774" s="41"/>
      <c r="E774" s="41"/>
      <c r="F774" s="41"/>
      <c r="G774" s="41"/>
      <c r="H774" s="55">
        <f>I765+I766+I768+I770+I771+I772+SUM(I769:I769)</f>
        <v>844.53</v>
      </c>
      <c r="I774" s="55"/>
      <c r="J774" s="55">
        <f>K765+K766+K768+K770+K771+K772+SUM(K769:K769)</f>
        <v>14184.85</v>
      </c>
      <c r="K774" s="55"/>
      <c r="O774" s="33">
        <f>I765+I766+I768+I770+I771+I772+SUM(I769:I769)</f>
        <v>844.53</v>
      </c>
      <c r="P774" s="33">
        <f>K765+K766+K768+K770+K771+K772+SUM(K769:K769)</f>
        <v>14184.85</v>
      </c>
      <c r="X774">
        <f>IF(Source!BI534&lt;=1,I765+I766+I768+I770+I771+I772-0, 0)</f>
        <v>296.43</v>
      </c>
      <c r="Y774">
        <f>IF(Source!BI534=2,I765+I766+I768+I770+I771+I772-0, 0)</f>
        <v>0</v>
      </c>
      <c r="Z774">
        <f>IF(Source!BI534=3,I765+I766+I768+I770+I771+I772-0, 0)</f>
        <v>0</v>
      </c>
      <c r="AA774">
        <f>IF(Source!BI534=4,I765+I766+I768+I770+I771+I772,0)</f>
        <v>0</v>
      </c>
    </row>
    <row r="776" spans="1:28" ht="72" x14ac:dyDescent="0.3">
      <c r="A776" s="25" t="str">
        <f>Source!E536</f>
        <v>80</v>
      </c>
      <c r="B776" s="26" t="str">
        <f>Source!F536</f>
        <v>3.15-63-1</v>
      </c>
      <c r="C776" s="26" t="s">
        <v>424</v>
      </c>
      <c r="D776" s="28" t="str">
        <f>Source!H536</f>
        <v>100 м2 оштукатуриваемой поверхности</v>
      </c>
      <c r="E776" s="27">
        <f>Source!I536</f>
        <v>0.35</v>
      </c>
      <c r="F776" s="30"/>
      <c r="G776" s="29"/>
      <c r="H776" s="27"/>
      <c r="I776" s="31"/>
      <c r="J776" s="27"/>
      <c r="K776" s="31"/>
      <c r="Q776">
        <f>ROUND((Source!DN536/100)*ROUND((ROUND((Source!AF536*Source!AV536*Source!I536),2)),2), 2)</f>
        <v>621.51</v>
      </c>
      <c r="R776">
        <f>Source!X536</f>
        <v>12807.08</v>
      </c>
      <c r="S776">
        <f>ROUND((Source!DO536/100)*ROUND((ROUND((Source!AF536*Source!AV536*Source!I536),2)),2), 2)</f>
        <v>397.77</v>
      </c>
      <c r="T776">
        <f>Source!Y536</f>
        <v>6482.6</v>
      </c>
      <c r="U776">
        <f>ROUND((175/100)*ROUND((ROUND((Source!AE536*Source!AV536*Source!I536),2)),2), 2)</f>
        <v>46.25</v>
      </c>
      <c r="V776">
        <f>ROUND((157/100)*ROUND(ROUND((ROUND((Source!AE536*Source!AV536*Source!I536),2)*Source!BS536),2), 2), 2)</f>
        <v>1055.6400000000001</v>
      </c>
    </row>
    <row r="777" spans="1:28" ht="14.4" x14ac:dyDescent="0.3">
      <c r="A777" s="25"/>
      <c r="B777" s="26"/>
      <c r="C777" s="26" t="s">
        <v>66</v>
      </c>
      <c r="D777" s="28"/>
      <c r="E777" s="27"/>
      <c r="F777" s="30">
        <f>Source!AO536</f>
        <v>1544.13</v>
      </c>
      <c r="G777" s="29" t="str">
        <f>Source!DG536</f>
        <v>)*1,15</v>
      </c>
      <c r="H777" s="27">
        <f>Source!AV536</f>
        <v>1</v>
      </c>
      <c r="I777" s="31">
        <f>ROUND((ROUND((Source!AF536*Source!AV536*Source!I536),2)),2)</f>
        <v>621.51</v>
      </c>
      <c r="J777" s="27">
        <f>IF(Source!BA536&lt;&gt; 0, Source!BA536, 1)</f>
        <v>25.44</v>
      </c>
      <c r="K777" s="31">
        <f>Source!S536</f>
        <v>15811.21</v>
      </c>
      <c r="W777">
        <f>I777</f>
        <v>621.51</v>
      </c>
    </row>
    <row r="778" spans="1:28" ht="14.4" x14ac:dyDescent="0.3">
      <c r="A778" s="25"/>
      <c r="B778" s="26"/>
      <c r="C778" s="26" t="s">
        <v>67</v>
      </c>
      <c r="D778" s="28"/>
      <c r="E778" s="27"/>
      <c r="F778" s="30">
        <f>Source!AM536</f>
        <v>267.05</v>
      </c>
      <c r="G778" s="29" t="str">
        <f>Source!DE536</f>
        <v>)*1,25</v>
      </c>
      <c r="H778" s="27">
        <f>Source!AV536</f>
        <v>1</v>
      </c>
      <c r="I778" s="31">
        <f>(ROUND((ROUND((((Source!ET536*1.25))*Source!AV536*Source!I536),2)),2)+ROUND((ROUND(((Source!AE536-((Source!EU536*1.25)))*Source!AV536*Source!I536),2)),2))</f>
        <v>116.83</v>
      </c>
      <c r="J778" s="27">
        <f>IF(Source!BB536&lt;&gt; 0, Source!BB536, 1)</f>
        <v>10.220000000000001</v>
      </c>
      <c r="K778" s="31">
        <f>Source!Q536</f>
        <v>1194</v>
      </c>
    </row>
    <row r="779" spans="1:28" ht="14.4" x14ac:dyDescent="0.3">
      <c r="A779" s="25"/>
      <c r="B779" s="26"/>
      <c r="C779" s="26" t="s">
        <v>68</v>
      </c>
      <c r="D779" s="28"/>
      <c r="E779" s="27"/>
      <c r="F779" s="30">
        <f>Source!AN536</f>
        <v>60.4</v>
      </c>
      <c r="G779" s="29" t="str">
        <f>Source!DF536</f>
        <v>)*1,25</v>
      </c>
      <c r="H779" s="27">
        <f>Source!AV536</f>
        <v>1</v>
      </c>
      <c r="I779" s="32">
        <f>ROUND((ROUND((Source!AE536*Source!AV536*Source!I536),2)),2)</f>
        <v>26.43</v>
      </c>
      <c r="J779" s="27">
        <f>IF(Source!BS536&lt;&gt; 0, Source!BS536, 1)</f>
        <v>25.44</v>
      </c>
      <c r="K779" s="32">
        <f>Source!R536</f>
        <v>672.38</v>
      </c>
      <c r="W779">
        <f>I779</f>
        <v>26.43</v>
      </c>
    </row>
    <row r="780" spans="1:28" ht="14.4" x14ac:dyDescent="0.3">
      <c r="A780" s="25"/>
      <c r="B780" s="26"/>
      <c r="C780" s="26" t="s">
        <v>76</v>
      </c>
      <c r="D780" s="28"/>
      <c r="E780" s="27"/>
      <c r="F780" s="30">
        <f>Source!AL536</f>
        <v>3796.22</v>
      </c>
      <c r="G780" s="29" t="str">
        <f>Source!DD536</f>
        <v/>
      </c>
      <c r="H780" s="27">
        <f>Source!AW536</f>
        <v>1</v>
      </c>
      <c r="I780" s="31">
        <f>ROUND((ROUND((Source!AC536*Source!AW536*Source!I536),2)),2)</f>
        <v>1328.68</v>
      </c>
      <c r="J780" s="27">
        <f>IF(Source!BC536&lt;&gt; 0, Source!BC536, 1)</f>
        <v>18.7</v>
      </c>
      <c r="K780" s="31">
        <f>Source!P536</f>
        <v>24846.32</v>
      </c>
    </row>
    <row r="781" spans="1:28" ht="14.4" x14ac:dyDescent="0.3">
      <c r="A781" s="25" t="str">
        <f>Source!E537</f>
        <v>80,1</v>
      </c>
      <c r="B781" s="26" t="str">
        <f>Source!F537</f>
        <v>1.1-1-118</v>
      </c>
      <c r="C781" s="26" t="s">
        <v>428</v>
      </c>
      <c r="D781" s="28" t="str">
        <f>Source!H537</f>
        <v>м3</v>
      </c>
      <c r="E781" s="27">
        <f>Source!I537</f>
        <v>6.3797999999999994E-2</v>
      </c>
      <c r="F781" s="30">
        <f>Source!AK537</f>
        <v>7.07</v>
      </c>
      <c r="G781" s="43" t="s">
        <v>143</v>
      </c>
      <c r="H781" s="27">
        <f>Source!AW537</f>
        <v>1</v>
      </c>
      <c r="I781" s="31">
        <f>ROUND((ROUND((Source!AC537*Source!AW537*Source!I537),2)),2)+(ROUND((ROUND(((Source!ET537)*Source!AV537*Source!I537),2)),2)+ROUND((ROUND(((Source!AE537-(Source!EU537))*Source!AV537*Source!I537),2)),2))+ROUND((ROUND((Source!AF537*Source!AV537*Source!I537),2)),2)</f>
        <v>0.45</v>
      </c>
      <c r="J781" s="27">
        <f>IF(Source!BC537&lt;&gt; 0, Source!BC537, 1)</f>
        <v>4.99</v>
      </c>
      <c r="K781" s="31">
        <f>Source!O537</f>
        <v>2.25</v>
      </c>
      <c r="Q781">
        <f>ROUND((Source!DN537/100)*ROUND((ROUND((Source!AF537*Source!AV537*Source!I537),2)),2), 2)</f>
        <v>0</v>
      </c>
      <c r="R781">
        <f>Source!X537</f>
        <v>0</v>
      </c>
      <c r="S781">
        <f>ROUND((Source!DO537/100)*ROUND((ROUND((Source!AF537*Source!AV537*Source!I537),2)),2), 2)</f>
        <v>0</v>
      </c>
      <c r="T781">
        <f>Source!Y537</f>
        <v>0</v>
      </c>
      <c r="U781">
        <f>ROUND((175/100)*ROUND((ROUND((Source!AE537*Source!AV537*Source!I537),2)),2), 2)</f>
        <v>0</v>
      </c>
      <c r="V781">
        <f>ROUND((157/100)*ROUND(ROUND((ROUND((Source!AE537*Source!AV537*Source!I537),2)*Source!BS537),2), 2), 2)</f>
        <v>0</v>
      </c>
      <c r="X781">
        <f>IF(Source!BI537&lt;=1,I781, 0)</f>
        <v>0.45</v>
      </c>
      <c r="Y781">
        <f>IF(Source!BI537=2,I781, 0)</f>
        <v>0</v>
      </c>
      <c r="Z781">
        <f>IF(Source!BI537=3,I781, 0)</f>
        <v>0</v>
      </c>
      <c r="AA781">
        <f>IF(Source!BI537=4,I781, 0)</f>
        <v>0</v>
      </c>
    </row>
    <row r="782" spans="1:28" ht="262.2" x14ac:dyDescent="0.3">
      <c r="A782" s="25" t="str">
        <f>Source!E538</f>
        <v>80,2</v>
      </c>
      <c r="B782" s="26" t="str">
        <f>Source!F538</f>
        <v>1.3-2-103</v>
      </c>
      <c r="C782" s="26" t="s">
        <v>48</v>
      </c>
      <c r="D782" s="28" t="str">
        <f>Source!H538</f>
        <v>кг</v>
      </c>
      <c r="E782" s="27">
        <f>Source!I538</f>
        <v>364.56</v>
      </c>
      <c r="F782" s="30">
        <f>Source!AK538</f>
        <v>28.05</v>
      </c>
      <c r="G782" s="43" t="s">
        <v>143</v>
      </c>
      <c r="H782" s="27">
        <f>Source!AW538</f>
        <v>1</v>
      </c>
      <c r="I782" s="31">
        <f>ROUND((ROUND((Source!AC538*Source!AW538*Source!I538),2)),2)+(ROUND((ROUND(((Source!ET538)*Source!AV538*Source!I538),2)),2)+ROUND((ROUND(((Source!AE538-(Source!EU538))*Source!AV538*Source!I538),2)),2))+ROUND((ROUND((Source!AF538*Source!AV538*Source!I538),2)),2)</f>
        <v>10225.91</v>
      </c>
      <c r="J782" s="27">
        <f>IF(Source!BC538&lt;&gt; 0, Source!BC538, 1)</f>
        <v>5.67</v>
      </c>
      <c r="K782" s="31">
        <f>Source!O538</f>
        <v>57980.91</v>
      </c>
      <c r="Q782">
        <f>ROUND((Source!DN538/100)*ROUND((ROUND((Source!AF538*Source!AV538*Source!I538),2)),2), 2)</f>
        <v>0</v>
      </c>
      <c r="R782">
        <f>Source!X538</f>
        <v>0</v>
      </c>
      <c r="S782">
        <f>ROUND((Source!DO538/100)*ROUND((ROUND((Source!AF538*Source!AV538*Source!I538),2)),2), 2)</f>
        <v>0</v>
      </c>
      <c r="T782">
        <f>Source!Y538</f>
        <v>0</v>
      </c>
      <c r="U782">
        <f>ROUND((175/100)*ROUND((ROUND((Source!AE538*Source!AV538*Source!I538),2)),2), 2)</f>
        <v>0</v>
      </c>
      <c r="V782">
        <f>ROUND((157/100)*ROUND(ROUND((ROUND((Source!AE538*Source!AV538*Source!I538),2)*Source!BS538),2), 2), 2)</f>
        <v>0</v>
      </c>
      <c r="X782">
        <f>IF(Source!BI538&lt;=1,I782, 0)</f>
        <v>10225.91</v>
      </c>
      <c r="Y782">
        <f>IF(Source!BI538=2,I782, 0)</f>
        <v>0</v>
      </c>
      <c r="Z782">
        <f>IF(Source!BI538=3,I782, 0)</f>
        <v>0</v>
      </c>
      <c r="AA782">
        <f>IF(Source!BI538=4,I782, 0)</f>
        <v>0</v>
      </c>
    </row>
    <row r="783" spans="1:28" ht="14.4" x14ac:dyDescent="0.3">
      <c r="A783" s="25" t="str">
        <f>Source!E539</f>
        <v>80,3</v>
      </c>
      <c r="B783" s="26" t="str">
        <f>Source!F539</f>
        <v>1.3-2-6</v>
      </c>
      <c r="C783" s="26" t="s">
        <v>436</v>
      </c>
      <c r="D783" s="28" t="str">
        <f>Source!H539</f>
        <v>м3</v>
      </c>
      <c r="E783" s="27">
        <f>Source!I539</f>
        <v>0.91139999999999999</v>
      </c>
      <c r="F783" s="30">
        <f>Source!AK539</f>
        <v>478.96</v>
      </c>
      <c r="G783" s="43" t="s">
        <v>143</v>
      </c>
      <c r="H783" s="27">
        <f>Source!AW539</f>
        <v>1</v>
      </c>
      <c r="I783" s="31">
        <f>ROUND((ROUND((Source!AC539*Source!AW539*Source!I539),2)),2)+(ROUND((ROUND(((Source!ET539)*Source!AV539*Source!I539),2)),2)+ROUND((ROUND(((Source!AE539-(Source!EU539))*Source!AV539*Source!I539),2)),2))+ROUND((ROUND((Source!AF539*Source!AV539*Source!I539),2)),2)</f>
        <v>436.52</v>
      </c>
      <c r="J783" s="27">
        <f>IF(Source!BC539&lt;&gt; 0, Source!BC539, 1)</f>
        <v>6.49</v>
      </c>
      <c r="K783" s="31">
        <f>Source!O539</f>
        <v>2833.01</v>
      </c>
      <c r="Q783">
        <f>ROUND((Source!DN539/100)*ROUND((ROUND((Source!AF539*Source!AV539*Source!I539),2)),2), 2)</f>
        <v>0</v>
      </c>
      <c r="R783">
        <f>Source!X539</f>
        <v>0</v>
      </c>
      <c r="S783">
        <f>ROUND((Source!DO539/100)*ROUND((ROUND((Source!AF539*Source!AV539*Source!I539),2)),2), 2)</f>
        <v>0</v>
      </c>
      <c r="T783">
        <f>Source!Y539</f>
        <v>0</v>
      </c>
      <c r="U783">
        <f>ROUND((175/100)*ROUND((ROUND((Source!AE539*Source!AV539*Source!I539),2)),2), 2)</f>
        <v>0</v>
      </c>
      <c r="V783">
        <f>ROUND((157/100)*ROUND(ROUND((ROUND((Source!AE539*Source!AV539*Source!I539),2)*Source!BS539),2), 2), 2)</f>
        <v>0</v>
      </c>
      <c r="X783">
        <f>IF(Source!BI539&lt;=1,I783, 0)</f>
        <v>436.52</v>
      </c>
      <c r="Y783">
        <f>IF(Source!BI539=2,I783, 0)</f>
        <v>0</v>
      </c>
      <c r="Z783">
        <f>IF(Source!BI539=3,I783, 0)</f>
        <v>0</v>
      </c>
      <c r="AA783">
        <f>IF(Source!BI539=4,I783, 0)</f>
        <v>0</v>
      </c>
    </row>
    <row r="784" spans="1:28" ht="14.4" x14ac:dyDescent="0.3">
      <c r="A784" s="25"/>
      <c r="B784" s="26"/>
      <c r="C784" s="26" t="s">
        <v>69</v>
      </c>
      <c r="D784" s="28" t="s">
        <v>70</v>
      </c>
      <c r="E784" s="27">
        <f>Source!DN536</f>
        <v>100</v>
      </c>
      <c r="F784" s="30"/>
      <c r="G784" s="29"/>
      <c r="H784" s="27"/>
      <c r="I784" s="31">
        <f>SUM(Q776:Q783)</f>
        <v>621.51</v>
      </c>
      <c r="J784" s="27">
        <f>Source!BZ536</f>
        <v>81</v>
      </c>
      <c r="K784" s="31">
        <f>SUM(R776:R783)</f>
        <v>12807.08</v>
      </c>
    </row>
    <row r="785" spans="1:28" ht="14.4" x14ac:dyDescent="0.3">
      <c r="A785" s="25"/>
      <c r="B785" s="26"/>
      <c r="C785" s="26" t="s">
        <v>71</v>
      </c>
      <c r="D785" s="28" t="s">
        <v>70</v>
      </c>
      <c r="E785" s="27">
        <f>Source!DO536</f>
        <v>64</v>
      </c>
      <c r="F785" s="30"/>
      <c r="G785" s="29"/>
      <c r="H785" s="27"/>
      <c r="I785" s="31">
        <f>SUM(S776:S784)</f>
        <v>397.77</v>
      </c>
      <c r="J785" s="27">
        <f>Source!CA536</f>
        <v>41</v>
      </c>
      <c r="K785" s="31">
        <f>SUM(T776:T784)</f>
        <v>6482.6</v>
      </c>
    </row>
    <row r="786" spans="1:28" ht="14.4" x14ac:dyDescent="0.3">
      <c r="A786" s="25"/>
      <c r="B786" s="26"/>
      <c r="C786" s="26" t="s">
        <v>72</v>
      </c>
      <c r="D786" s="28" t="s">
        <v>70</v>
      </c>
      <c r="E786" s="27">
        <f>175</f>
        <v>175</v>
      </c>
      <c r="F786" s="30"/>
      <c r="G786" s="29"/>
      <c r="H786" s="27"/>
      <c r="I786" s="31">
        <f>SUM(U776:U785)</f>
        <v>46.25</v>
      </c>
      <c r="J786" s="27">
        <f>157</f>
        <v>157</v>
      </c>
      <c r="K786" s="31">
        <f>SUM(V776:V785)</f>
        <v>1055.6400000000001</v>
      </c>
    </row>
    <row r="787" spans="1:28" ht="14.4" x14ac:dyDescent="0.3">
      <c r="A787" s="34"/>
      <c r="B787" s="35"/>
      <c r="C787" s="35" t="s">
        <v>73</v>
      </c>
      <c r="D787" s="36" t="s">
        <v>74</v>
      </c>
      <c r="E787" s="37">
        <f>Source!AQ536</f>
        <v>133</v>
      </c>
      <c r="F787" s="38"/>
      <c r="G787" s="39" t="str">
        <f>Source!DI536</f>
        <v>)*1,15</v>
      </c>
      <c r="H787" s="37">
        <f>Source!AV536</f>
        <v>1</v>
      </c>
      <c r="I787" s="40">
        <f>Source!U536</f>
        <v>53.532499999999992</v>
      </c>
      <c r="J787" s="37"/>
      <c r="K787" s="40"/>
      <c r="AB787" s="33">
        <f>I787</f>
        <v>53.532499999999992</v>
      </c>
    </row>
    <row r="788" spans="1:28" ht="13.8" x14ac:dyDescent="0.25">
      <c r="A788" s="41"/>
      <c r="B788" s="41"/>
      <c r="C788" s="42" t="s">
        <v>75</v>
      </c>
      <c r="D788" s="41"/>
      <c r="E788" s="41"/>
      <c r="F788" s="41"/>
      <c r="G788" s="41"/>
      <c r="H788" s="55">
        <f>I777+I778+I780+I784+I785+I786+SUM(I781:I783)</f>
        <v>13795.43</v>
      </c>
      <c r="I788" s="55"/>
      <c r="J788" s="55">
        <f>K777+K778+K780+K784+K785+K786+SUM(K781:K783)</f>
        <v>123013.02</v>
      </c>
      <c r="K788" s="55"/>
      <c r="O788" s="33">
        <f>I777+I778+I780+I784+I785+I786+SUM(I781:I783)</f>
        <v>13795.43</v>
      </c>
      <c r="P788" s="33">
        <f>K777+K778+K780+K784+K785+K786+SUM(K781:K783)</f>
        <v>123013.02</v>
      </c>
      <c r="X788">
        <f>IF(Source!BI536&lt;=1,I777+I778+I780+I784+I785+I786-0, 0)</f>
        <v>3132.5499999999997</v>
      </c>
      <c r="Y788">
        <f>IF(Source!BI536=2,I777+I778+I780+I784+I785+I786-0, 0)</f>
        <v>0</v>
      </c>
      <c r="Z788">
        <f>IF(Source!BI536=3,I777+I778+I780+I784+I785+I786-0, 0)</f>
        <v>0</v>
      </c>
      <c r="AA788">
        <f>IF(Source!BI536=4,I777+I778+I780+I784+I785+I786,0)</f>
        <v>0</v>
      </c>
    </row>
    <row r="790" spans="1:28" ht="72" x14ac:dyDescent="0.3">
      <c r="A790" s="25" t="str">
        <f>Source!E540</f>
        <v>81</v>
      </c>
      <c r="B790" s="26" t="str">
        <f>Source!F540</f>
        <v>3.15-91-1</v>
      </c>
      <c r="C790" s="26" t="s">
        <v>440</v>
      </c>
      <c r="D790" s="28" t="str">
        <f>Source!H540</f>
        <v>100 м2 окрашиваемой поверхности</v>
      </c>
      <c r="E790" s="27">
        <f>Source!I540</f>
        <v>0.35</v>
      </c>
      <c r="F790" s="30"/>
      <c r="G790" s="29"/>
      <c r="H790" s="27"/>
      <c r="I790" s="31"/>
      <c r="J790" s="27"/>
      <c r="K790" s="31"/>
      <c r="Q790">
        <f>ROUND((Source!DN540/100)*ROUND((ROUND((Source!AF540*Source!AV540*Source!I540),2)),2), 2)</f>
        <v>66.27</v>
      </c>
      <c r="R790">
        <f>Source!X540</f>
        <v>1365.59</v>
      </c>
      <c r="S790">
        <f>ROUND((Source!DO540/100)*ROUND((ROUND((Source!AF540*Source!AV540*Source!I540),2)),2), 2)</f>
        <v>42.41</v>
      </c>
      <c r="T790">
        <f>Source!Y540</f>
        <v>691.22</v>
      </c>
      <c r="U790">
        <f>ROUND((175/100)*ROUND((ROUND((Source!AE540*Source!AV540*Source!I540),2)),2), 2)</f>
        <v>1.54</v>
      </c>
      <c r="V790">
        <f>ROUND((157/100)*ROUND(ROUND((ROUND((Source!AE540*Source!AV540*Source!I540),2)*Source!BS540),2), 2), 2)</f>
        <v>35.15</v>
      </c>
    </row>
    <row r="791" spans="1:28" ht="14.4" x14ac:dyDescent="0.3">
      <c r="A791" s="25"/>
      <c r="B791" s="26"/>
      <c r="C791" s="26" t="s">
        <v>66</v>
      </c>
      <c r="D791" s="28"/>
      <c r="E791" s="27"/>
      <c r="F791" s="30">
        <f>Source!AO540</f>
        <v>164.64</v>
      </c>
      <c r="G791" s="29" t="str">
        <f>Source!DG540</f>
        <v>)*1,15</v>
      </c>
      <c r="H791" s="27">
        <f>Source!AV540</f>
        <v>1</v>
      </c>
      <c r="I791" s="31">
        <f>ROUND((ROUND((Source!AF540*Source!AV540*Source!I540),2)),2)</f>
        <v>66.27</v>
      </c>
      <c r="J791" s="27">
        <f>IF(Source!BA540&lt;&gt; 0, Source!BA540, 1)</f>
        <v>25.44</v>
      </c>
      <c r="K791" s="31">
        <f>Source!S540</f>
        <v>1685.91</v>
      </c>
      <c r="W791">
        <f>I791</f>
        <v>66.27</v>
      </c>
    </row>
    <row r="792" spans="1:28" ht="14.4" x14ac:dyDescent="0.3">
      <c r="A792" s="25"/>
      <c r="B792" s="26"/>
      <c r="C792" s="26" t="s">
        <v>67</v>
      </c>
      <c r="D792" s="28"/>
      <c r="E792" s="27"/>
      <c r="F792" s="30">
        <f>Source!AM540</f>
        <v>24.47</v>
      </c>
      <c r="G792" s="29" t="str">
        <f>Source!DE540</f>
        <v>)*1,25</v>
      </c>
      <c r="H792" s="27">
        <f>Source!AV540</f>
        <v>1</v>
      </c>
      <c r="I792" s="31">
        <f>(ROUND((ROUND((((Source!ET540*1.25))*Source!AV540*Source!I540),2)),2)+ROUND((ROUND(((Source!AE540-((Source!EU540*1.25)))*Source!AV540*Source!I540),2)),2))</f>
        <v>10.71</v>
      </c>
      <c r="J792" s="27">
        <f>IF(Source!BB540&lt;&gt; 0, Source!BB540, 1)</f>
        <v>9.26</v>
      </c>
      <c r="K792" s="31">
        <f>Source!Q540</f>
        <v>99.17</v>
      </c>
    </row>
    <row r="793" spans="1:28" ht="14.4" x14ac:dyDescent="0.3">
      <c r="A793" s="25"/>
      <c r="B793" s="26"/>
      <c r="C793" s="26" t="s">
        <v>68</v>
      </c>
      <c r="D793" s="28"/>
      <c r="E793" s="27"/>
      <c r="F793" s="30">
        <f>Source!AN540</f>
        <v>2.0099999999999998</v>
      </c>
      <c r="G793" s="29" t="str">
        <f>Source!DF540</f>
        <v>)*1,25</v>
      </c>
      <c r="H793" s="27">
        <f>Source!AV540</f>
        <v>1</v>
      </c>
      <c r="I793" s="32">
        <f>ROUND((ROUND((Source!AE540*Source!AV540*Source!I540),2)),2)</f>
        <v>0.88</v>
      </c>
      <c r="J793" s="27">
        <f>IF(Source!BS540&lt;&gt; 0, Source!BS540, 1)</f>
        <v>25.44</v>
      </c>
      <c r="K793" s="32">
        <f>Source!R540</f>
        <v>22.39</v>
      </c>
      <c r="W793">
        <f>I793</f>
        <v>0.88</v>
      </c>
    </row>
    <row r="794" spans="1:28" ht="14.4" x14ac:dyDescent="0.3">
      <c r="A794" s="25"/>
      <c r="B794" s="26"/>
      <c r="C794" s="26" t="s">
        <v>76</v>
      </c>
      <c r="D794" s="28"/>
      <c r="E794" s="27"/>
      <c r="F794" s="30">
        <f>Source!AL540</f>
        <v>433.89</v>
      </c>
      <c r="G794" s="29" t="str">
        <f>Source!DD540</f>
        <v/>
      </c>
      <c r="H794" s="27">
        <f>Source!AW540</f>
        <v>1</v>
      </c>
      <c r="I794" s="31">
        <f>ROUND((ROUND((Source!AC540*Source!AW540*Source!I540),2)),2)</f>
        <v>151.86000000000001</v>
      </c>
      <c r="J794" s="27">
        <f>IF(Source!BC540&lt;&gt; 0, Source!BC540, 1)</f>
        <v>7.02</v>
      </c>
      <c r="K794" s="31">
        <f>Source!P540</f>
        <v>1066.06</v>
      </c>
    </row>
    <row r="795" spans="1:28" ht="96.6" x14ac:dyDescent="0.3">
      <c r="A795" s="25" t="str">
        <f>Source!E541</f>
        <v>81,1</v>
      </c>
      <c r="B795" s="26" t="str">
        <f>Source!F541</f>
        <v>1.1-1-1591</v>
      </c>
      <c r="C795" s="26" t="s">
        <v>447</v>
      </c>
      <c r="D795" s="28" t="str">
        <f>Source!H541</f>
        <v>кг</v>
      </c>
      <c r="E795" s="27">
        <f>Source!I541</f>
        <v>33.950000000000003</v>
      </c>
      <c r="F795" s="30">
        <f>Source!AK541</f>
        <v>50.11</v>
      </c>
      <c r="G795" s="43" t="s">
        <v>143</v>
      </c>
      <c r="H795" s="27">
        <f>Source!AW541</f>
        <v>1</v>
      </c>
      <c r="I795" s="31">
        <f>ROUND((ROUND((Source!AC541*Source!AW541*Source!I541),2)),2)+(ROUND((ROUND(((Source!ET541)*Source!AV541*Source!I541),2)),2)+ROUND((ROUND(((Source!AE541-(Source!EU541))*Source!AV541*Source!I541),2)),2))+ROUND((ROUND((Source!AF541*Source!AV541*Source!I541),2)),2)</f>
        <v>1701.23</v>
      </c>
      <c r="J795" s="27">
        <f>IF(Source!BC541&lt;&gt; 0, Source!BC541, 1)</f>
        <v>2.4500000000000002</v>
      </c>
      <c r="K795" s="31">
        <f>Source!O541</f>
        <v>4168.01</v>
      </c>
      <c r="Q795">
        <f>ROUND((Source!DN541/100)*ROUND((ROUND((Source!AF541*Source!AV541*Source!I541),2)),2), 2)</f>
        <v>0</v>
      </c>
      <c r="R795">
        <f>Source!X541</f>
        <v>0</v>
      </c>
      <c r="S795">
        <f>ROUND((Source!DO541/100)*ROUND((ROUND((Source!AF541*Source!AV541*Source!I541),2)),2), 2)</f>
        <v>0</v>
      </c>
      <c r="T795">
        <f>Source!Y541</f>
        <v>0</v>
      </c>
      <c r="U795">
        <f>ROUND((175/100)*ROUND((ROUND((Source!AE541*Source!AV541*Source!I541),2)),2), 2)</f>
        <v>0</v>
      </c>
      <c r="V795">
        <f>ROUND((157/100)*ROUND(ROUND((ROUND((Source!AE541*Source!AV541*Source!I541),2)*Source!BS541),2), 2), 2)</f>
        <v>0</v>
      </c>
      <c r="X795">
        <f>IF(Source!BI541&lt;=1,I795, 0)</f>
        <v>1701.23</v>
      </c>
      <c r="Y795">
        <f>IF(Source!BI541=2,I795, 0)</f>
        <v>0</v>
      </c>
      <c r="Z795">
        <f>IF(Source!BI541=3,I795, 0)</f>
        <v>0</v>
      </c>
      <c r="AA795">
        <f>IF(Source!BI541=4,I795, 0)</f>
        <v>0</v>
      </c>
    </row>
    <row r="796" spans="1:28" ht="262.2" x14ac:dyDescent="0.3">
      <c r="A796" s="25" t="str">
        <f>Source!E542</f>
        <v>81,2</v>
      </c>
      <c r="B796" s="26" t="str">
        <f>Source!F542</f>
        <v>1.3-2-103</v>
      </c>
      <c r="C796" s="26" t="s">
        <v>48</v>
      </c>
      <c r="D796" s="28" t="str">
        <f>Source!H542</f>
        <v>кг</v>
      </c>
      <c r="E796" s="27">
        <f>Source!I542</f>
        <v>63</v>
      </c>
      <c r="F796" s="30">
        <f>Source!AK542</f>
        <v>28.05</v>
      </c>
      <c r="G796" s="43" t="s">
        <v>143</v>
      </c>
      <c r="H796" s="27">
        <f>Source!AW542</f>
        <v>1</v>
      </c>
      <c r="I796" s="31">
        <f>ROUND((ROUND((Source!AC542*Source!AW542*Source!I542),2)),2)+(ROUND((ROUND(((Source!ET542)*Source!AV542*Source!I542),2)),2)+ROUND((ROUND(((Source!AE542-(Source!EU542))*Source!AV542*Source!I542),2)),2))+ROUND((ROUND((Source!AF542*Source!AV542*Source!I542),2)),2)</f>
        <v>1767.15</v>
      </c>
      <c r="J796" s="27">
        <f>IF(Source!BC542&lt;&gt; 0, Source!BC542, 1)</f>
        <v>5.67</v>
      </c>
      <c r="K796" s="31">
        <f>Source!O542</f>
        <v>10019.74</v>
      </c>
      <c r="Q796">
        <f>ROUND((Source!DN542/100)*ROUND((ROUND((Source!AF542*Source!AV542*Source!I542),2)),2), 2)</f>
        <v>0</v>
      </c>
      <c r="R796">
        <f>Source!X542</f>
        <v>0</v>
      </c>
      <c r="S796">
        <f>ROUND((Source!DO542/100)*ROUND((ROUND((Source!AF542*Source!AV542*Source!I542),2)),2), 2)</f>
        <v>0</v>
      </c>
      <c r="T796">
        <f>Source!Y542</f>
        <v>0</v>
      </c>
      <c r="U796">
        <f>ROUND((175/100)*ROUND((ROUND((Source!AE542*Source!AV542*Source!I542),2)),2), 2)</f>
        <v>0</v>
      </c>
      <c r="V796">
        <f>ROUND((157/100)*ROUND(ROUND((ROUND((Source!AE542*Source!AV542*Source!I542),2)*Source!BS542),2), 2), 2)</f>
        <v>0</v>
      </c>
      <c r="X796">
        <f>IF(Source!BI542&lt;=1,I796, 0)</f>
        <v>1767.15</v>
      </c>
      <c r="Y796">
        <f>IF(Source!BI542=2,I796, 0)</f>
        <v>0</v>
      </c>
      <c r="Z796">
        <f>IF(Source!BI542=3,I796, 0)</f>
        <v>0</v>
      </c>
      <c r="AA796">
        <f>IF(Source!BI542=4,I796, 0)</f>
        <v>0</v>
      </c>
    </row>
    <row r="797" spans="1:28" ht="14.4" x14ac:dyDescent="0.3">
      <c r="A797" s="25"/>
      <c r="B797" s="26"/>
      <c r="C797" s="26" t="s">
        <v>69</v>
      </c>
      <c r="D797" s="28" t="s">
        <v>70</v>
      </c>
      <c r="E797" s="27">
        <f>Source!DN540</f>
        <v>100</v>
      </c>
      <c r="F797" s="30"/>
      <c r="G797" s="29"/>
      <c r="H797" s="27"/>
      <c r="I797" s="31">
        <f>SUM(Q790:Q796)</f>
        <v>66.27</v>
      </c>
      <c r="J797" s="27">
        <f>Source!BZ540</f>
        <v>81</v>
      </c>
      <c r="K797" s="31">
        <f>SUM(R790:R796)</f>
        <v>1365.59</v>
      </c>
    </row>
    <row r="798" spans="1:28" ht="14.4" x14ac:dyDescent="0.3">
      <c r="A798" s="25"/>
      <c r="B798" s="26"/>
      <c r="C798" s="26" t="s">
        <v>71</v>
      </c>
      <c r="D798" s="28" t="s">
        <v>70</v>
      </c>
      <c r="E798" s="27">
        <f>Source!DO540</f>
        <v>64</v>
      </c>
      <c r="F798" s="30"/>
      <c r="G798" s="29"/>
      <c r="H798" s="27"/>
      <c r="I798" s="31">
        <f>SUM(S790:S797)</f>
        <v>42.41</v>
      </c>
      <c r="J798" s="27">
        <f>Source!CA540</f>
        <v>41</v>
      </c>
      <c r="K798" s="31">
        <f>SUM(T790:T797)</f>
        <v>691.22</v>
      </c>
    </row>
    <row r="799" spans="1:28" ht="14.4" x14ac:dyDescent="0.3">
      <c r="A799" s="25"/>
      <c r="B799" s="26"/>
      <c r="C799" s="26" t="s">
        <v>72</v>
      </c>
      <c r="D799" s="28" t="s">
        <v>70</v>
      </c>
      <c r="E799" s="27">
        <f>175</f>
        <v>175</v>
      </c>
      <c r="F799" s="30"/>
      <c r="G799" s="29"/>
      <c r="H799" s="27"/>
      <c r="I799" s="31">
        <f>SUM(U790:U798)</f>
        <v>1.54</v>
      </c>
      <c r="J799" s="27">
        <f>157</f>
        <v>157</v>
      </c>
      <c r="K799" s="31">
        <f>SUM(V790:V798)</f>
        <v>35.15</v>
      </c>
    </row>
    <row r="800" spans="1:28" ht="14.4" x14ac:dyDescent="0.3">
      <c r="A800" s="34"/>
      <c r="B800" s="35"/>
      <c r="C800" s="35" t="s">
        <v>73</v>
      </c>
      <c r="D800" s="36" t="s">
        <v>74</v>
      </c>
      <c r="E800" s="37">
        <f>Source!AQ540</f>
        <v>14</v>
      </c>
      <c r="F800" s="38"/>
      <c r="G800" s="39" t="str">
        <f>Source!DI540</f>
        <v>)*1,15</v>
      </c>
      <c r="H800" s="37">
        <f>Source!AV540</f>
        <v>1</v>
      </c>
      <c r="I800" s="40">
        <f>Source!U540</f>
        <v>5.6349999999999989</v>
      </c>
      <c r="J800" s="37"/>
      <c r="K800" s="40"/>
      <c r="AB800" s="33">
        <f>I800</f>
        <v>5.6349999999999989</v>
      </c>
    </row>
    <row r="801" spans="1:28" ht="13.8" x14ac:dyDescent="0.25">
      <c r="A801" s="41"/>
      <c r="B801" s="41"/>
      <c r="C801" s="42" t="s">
        <v>75</v>
      </c>
      <c r="D801" s="41"/>
      <c r="E801" s="41"/>
      <c r="F801" s="41"/>
      <c r="G801" s="41"/>
      <c r="H801" s="55">
        <f>I791+I792+I794+I797+I798+I799+SUM(I795:I796)</f>
        <v>3807.44</v>
      </c>
      <c r="I801" s="55"/>
      <c r="J801" s="55">
        <f>K791+K792+K794+K797+K798+K799+SUM(K795:K796)</f>
        <v>19130.849999999999</v>
      </c>
      <c r="K801" s="55"/>
      <c r="O801" s="33">
        <f>I791+I792+I794+I797+I798+I799+SUM(I795:I796)</f>
        <v>3807.44</v>
      </c>
      <c r="P801" s="33">
        <f>K791+K792+K794+K797+K798+K799+SUM(K795:K796)</f>
        <v>19130.849999999999</v>
      </c>
      <c r="X801">
        <f>IF(Source!BI540&lt;=1,I791+I792+I794+I797+I798+I799-0, 0)</f>
        <v>339.06</v>
      </c>
      <c r="Y801">
        <f>IF(Source!BI540=2,I791+I792+I794+I797+I798+I799-0, 0)</f>
        <v>0</v>
      </c>
      <c r="Z801">
        <f>IF(Source!BI540=3,I791+I792+I794+I797+I798+I799-0, 0)</f>
        <v>0</v>
      </c>
      <c r="AA801">
        <f>IF(Source!BI540=4,I791+I792+I794+I797+I798+I799,0)</f>
        <v>0</v>
      </c>
    </row>
    <row r="804" spans="1:28" ht="13.8" x14ac:dyDescent="0.25">
      <c r="A804" s="54" t="str">
        <f>CONCATENATE("Итого по подразделу: ",IF(Source!G544&lt;&gt;"Новый подраздел", Source!G544, ""))</f>
        <v>Итого по подразделу: Отделка со стороны парковки</v>
      </c>
      <c r="B804" s="54"/>
      <c r="C804" s="54"/>
      <c r="D804" s="54"/>
      <c r="E804" s="54"/>
      <c r="F804" s="54"/>
      <c r="G804" s="54"/>
      <c r="H804" s="52">
        <f>SUM(O734:O803)</f>
        <v>19074.509999999998</v>
      </c>
      <c r="I804" s="53"/>
      <c r="J804" s="52">
        <f>SUM(P734:P803)</f>
        <v>168778.87000000002</v>
      </c>
      <c r="K804" s="53"/>
    </row>
    <row r="805" spans="1:28" hidden="1" x14ac:dyDescent="0.25">
      <c r="A805" t="s">
        <v>77</v>
      </c>
      <c r="I805">
        <f>SUM(AC734:AC804)</f>
        <v>0</v>
      </c>
      <c r="J805">
        <f>SUM(AD734:AD804)</f>
        <v>0</v>
      </c>
    </row>
    <row r="806" spans="1:28" hidden="1" x14ac:dyDescent="0.25">
      <c r="A806" t="s">
        <v>78</v>
      </c>
      <c r="I806">
        <f>SUM(AE734:AE805)</f>
        <v>0</v>
      </c>
      <c r="J806">
        <f>SUM(AF734:AF805)</f>
        <v>0</v>
      </c>
    </row>
    <row r="808" spans="1:28" ht="16.8" x14ac:dyDescent="0.3">
      <c r="A808" s="56" t="str">
        <f>CONCATENATE("Подраздел: ",IF(Source!G573&lt;&gt;"Новый подраздел", Source!G573, ""))</f>
        <v>Подраздел: Устройство водослива</v>
      </c>
      <c r="B808" s="56"/>
      <c r="C808" s="56"/>
      <c r="D808" s="56"/>
      <c r="E808" s="56"/>
      <c r="F808" s="56"/>
      <c r="G808" s="56"/>
      <c r="H808" s="56"/>
      <c r="I808" s="56"/>
      <c r="J808" s="56"/>
      <c r="K808" s="56"/>
    </row>
    <row r="809" spans="1:28" ht="27.6" x14ac:dyDescent="0.3">
      <c r="A809" s="25" t="str">
        <f>Source!E577</f>
        <v>82</v>
      </c>
      <c r="B809" s="26" t="str">
        <f>Source!F577</f>
        <v>6.58-4-2</v>
      </c>
      <c r="C809" s="26" t="s">
        <v>669</v>
      </c>
      <c r="D809" s="28" t="str">
        <f>Source!H577</f>
        <v>100 м</v>
      </c>
      <c r="E809" s="27">
        <f>Source!I577</f>
        <v>0.04</v>
      </c>
      <c r="F809" s="30"/>
      <c r="G809" s="29"/>
      <c r="H809" s="27"/>
      <c r="I809" s="31"/>
      <c r="J809" s="27"/>
      <c r="K809" s="31"/>
      <c r="Q809">
        <f>ROUND((Source!DN577/100)*ROUND((ROUND((Source!AF577*Source!AV577*Source!I577),2)),2), 2)</f>
        <v>4.2699999999999996</v>
      </c>
      <c r="R809">
        <f>Source!X577</f>
        <v>92.38</v>
      </c>
      <c r="S809">
        <f>ROUND((Source!DO577/100)*ROUND((ROUND((Source!AF577*Source!AV577*Source!I577),2)),2), 2)</f>
        <v>2.94</v>
      </c>
      <c r="T809">
        <f>Source!Y577</f>
        <v>55.7</v>
      </c>
      <c r="U809">
        <f>ROUND((175/100)*ROUND((ROUND((Source!AE577*Source!AV577*Source!I577),2)),2), 2)</f>
        <v>0</v>
      </c>
      <c r="V809">
        <f>ROUND((157/100)*ROUND(ROUND((ROUND((Source!AE577*Source!AV577*Source!I577),2)*Source!BS577),2), 2), 2)</f>
        <v>0</v>
      </c>
    </row>
    <row r="810" spans="1:28" ht="14.4" x14ac:dyDescent="0.3">
      <c r="A810" s="25"/>
      <c r="B810" s="26"/>
      <c r="C810" s="26" t="s">
        <v>66</v>
      </c>
      <c r="D810" s="28"/>
      <c r="E810" s="27"/>
      <c r="F810" s="30">
        <f>Source!AO577</f>
        <v>116.14</v>
      </c>
      <c r="G810" s="29" t="str">
        <f>Source!DG577</f>
        <v>)*1,15</v>
      </c>
      <c r="H810" s="27">
        <f>Source!AV577</f>
        <v>1</v>
      </c>
      <c r="I810" s="31">
        <f>ROUND((ROUND((Source!AF577*Source!AV577*Source!I577),2)),2)</f>
        <v>5.34</v>
      </c>
      <c r="J810" s="27">
        <f>IF(Source!BA577&lt;&gt; 0, Source!BA577, 1)</f>
        <v>25.44</v>
      </c>
      <c r="K810" s="31">
        <f>Source!S577</f>
        <v>135.85</v>
      </c>
      <c r="W810">
        <f>I810</f>
        <v>5.34</v>
      </c>
    </row>
    <row r="811" spans="1:28" ht="14.4" x14ac:dyDescent="0.3">
      <c r="A811" s="25" t="str">
        <f>Source!E578</f>
        <v>82,1</v>
      </c>
      <c r="B811" s="26" t="str">
        <f>Source!F578</f>
        <v>справочно</v>
      </c>
      <c r="C811" s="26" t="s">
        <v>374</v>
      </c>
      <c r="D811" s="28" t="str">
        <f>Source!H578</f>
        <v>т</v>
      </c>
      <c r="E811" s="27">
        <f>Source!I578</f>
        <v>1.2999999999999998E-2</v>
      </c>
      <c r="F811" s="30">
        <f>Source!AK578</f>
        <v>0</v>
      </c>
      <c r="G811" s="43" t="s">
        <v>143</v>
      </c>
      <c r="H811" s="27">
        <f>Source!AW578</f>
        <v>1</v>
      </c>
      <c r="I811" s="31">
        <f>ROUND((ROUND((Source!AC578*Source!AW578*Source!I578),2)),2)+(ROUND((ROUND(((Source!ET578)*Source!AV578*Source!I578),2)),2)+ROUND((ROUND(((Source!AE578-(Source!EU578))*Source!AV578*Source!I578),2)),2))+ROUND((ROUND((Source!AF578*Source!AV578*Source!I578),2)),2)</f>
        <v>0</v>
      </c>
      <c r="J811" s="27">
        <f>IF(Source!BC578&lt;&gt; 0, Source!BC578, 1)</f>
        <v>1</v>
      </c>
      <c r="K811" s="31">
        <f>Source!O578</f>
        <v>0</v>
      </c>
      <c r="Q811">
        <f>ROUND((Source!DN578/100)*ROUND((ROUND((Source!AF578*Source!AV578*Source!I578),2)),2), 2)</f>
        <v>0</v>
      </c>
      <c r="R811">
        <f>Source!X578</f>
        <v>0</v>
      </c>
      <c r="S811">
        <f>ROUND((Source!DO578/100)*ROUND((ROUND((Source!AF578*Source!AV578*Source!I578),2)),2), 2)</f>
        <v>0</v>
      </c>
      <c r="T811">
        <f>Source!Y578</f>
        <v>0</v>
      </c>
      <c r="U811">
        <f>ROUND((175/100)*ROUND((ROUND((Source!AE578*Source!AV578*Source!I578),2)),2), 2)</f>
        <v>0</v>
      </c>
      <c r="V811">
        <f>ROUND((157/100)*ROUND(ROUND((ROUND((Source!AE578*Source!AV578*Source!I578),2)*Source!BS578),2), 2), 2)</f>
        <v>0</v>
      </c>
      <c r="X811">
        <f>IF(Source!BI578&lt;=1,I811, 0)</f>
        <v>0</v>
      </c>
      <c r="Y811">
        <f>IF(Source!BI578=2,I811, 0)</f>
        <v>0</v>
      </c>
      <c r="Z811">
        <f>IF(Source!BI578=3,I811, 0)</f>
        <v>0</v>
      </c>
      <c r="AA811">
        <f>IF(Source!BI578=4,I811, 0)</f>
        <v>0</v>
      </c>
    </row>
    <row r="812" spans="1:28" ht="14.4" x14ac:dyDescent="0.3">
      <c r="A812" s="25"/>
      <c r="B812" s="26"/>
      <c r="C812" s="26" t="s">
        <v>69</v>
      </c>
      <c r="D812" s="28" t="s">
        <v>70</v>
      </c>
      <c r="E812" s="27">
        <f>Source!DN577</f>
        <v>80</v>
      </c>
      <c r="F812" s="30"/>
      <c r="G812" s="29"/>
      <c r="H812" s="27"/>
      <c r="I812" s="31">
        <f>SUM(Q809:Q811)</f>
        <v>4.2699999999999996</v>
      </c>
      <c r="J812" s="27">
        <f>Source!BZ577</f>
        <v>68</v>
      </c>
      <c r="K812" s="31">
        <f>SUM(R809:R811)</f>
        <v>92.38</v>
      </c>
    </row>
    <row r="813" spans="1:28" ht="14.4" x14ac:dyDescent="0.3">
      <c r="A813" s="25"/>
      <c r="B813" s="26"/>
      <c r="C813" s="26" t="s">
        <v>71</v>
      </c>
      <c r="D813" s="28" t="s">
        <v>70</v>
      </c>
      <c r="E813" s="27">
        <f>Source!DO577</f>
        <v>55</v>
      </c>
      <c r="F813" s="30"/>
      <c r="G813" s="29"/>
      <c r="H813" s="27"/>
      <c r="I813" s="31">
        <f>SUM(S809:S812)</f>
        <v>2.94</v>
      </c>
      <c r="J813" s="27">
        <f>Source!CA577</f>
        <v>41</v>
      </c>
      <c r="K813" s="31">
        <f>SUM(T809:T812)</f>
        <v>55.7</v>
      </c>
    </row>
    <row r="814" spans="1:28" ht="14.4" x14ac:dyDescent="0.3">
      <c r="A814" s="34"/>
      <c r="B814" s="35"/>
      <c r="C814" s="35" t="s">
        <v>73</v>
      </c>
      <c r="D814" s="36" t="s">
        <v>74</v>
      </c>
      <c r="E814" s="37">
        <f>Source!AQ577</f>
        <v>11.04</v>
      </c>
      <c r="F814" s="38"/>
      <c r="G814" s="39" t="str">
        <f>Source!DI577</f>
        <v>)*1,15</v>
      </c>
      <c r="H814" s="37">
        <f>Source!AV577</f>
        <v>1</v>
      </c>
      <c r="I814" s="40">
        <f>Source!U577</f>
        <v>0.50783999999999996</v>
      </c>
      <c r="J814" s="37"/>
      <c r="K814" s="40"/>
      <c r="AB814" s="33">
        <f>I814</f>
        <v>0.50783999999999996</v>
      </c>
    </row>
    <row r="815" spans="1:28" ht="13.8" x14ac:dyDescent="0.25">
      <c r="A815" s="41"/>
      <c r="B815" s="41"/>
      <c r="C815" s="42" t="s">
        <v>75</v>
      </c>
      <c r="D815" s="41"/>
      <c r="E815" s="41"/>
      <c r="F815" s="41"/>
      <c r="G815" s="41"/>
      <c r="H815" s="55">
        <f>I810+I812+I813+SUM(I811:I811)</f>
        <v>12.549999999999999</v>
      </c>
      <c r="I815" s="55"/>
      <c r="J815" s="55">
        <f>K810+K812+K813+SUM(K811:K811)</f>
        <v>283.93</v>
      </c>
      <c r="K815" s="55"/>
      <c r="O815" s="33">
        <f>I810+I812+I813+SUM(I811:I811)</f>
        <v>12.549999999999999</v>
      </c>
      <c r="P815" s="33">
        <f>K810+K812+K813+SUM(K811:K811)</f>
        <v>283.93</v>
      </c>
      <c r="X815">
        <f>IF(Source!BI577&lt;=1,I810+I812+I813-0, 0)</f>
        <v>12.549999999999999</v>
      </c>
      <c r="Y815">
        <f>IF(Source!BI577=2,I810+I812+I813-0, 0)</f>
        <v>0</v>
      </c>
      <c r="Z815">
        <f>IF(Source!BI577=3,I810+I812+I813-0, 0)</f>
        <v>0</v>
      </c>
      <c r="AA815">
        <f>IF(Source!BI577=4,I810+I812+I813,0)</f>
        <v>0</v>
      </c>
    </row>
    <row r="817" spans="1:28" ht="43.2" x14ac:dyDescent="0.3">
      <c r="A817" s="25" t="str">
        <f>Source!E579</f>
        <v>83</v>
      </c>
      <c r="B817" s="26" t="str">
        <f>Source!F579</f>
        <v>3.12-6-3</v>
      </c>
      <c r="C817" s="26" t="s">
        <v>677</v>
      </c>
      <c r="D817" s="28" t="str">
        <f>Source!H579</f>
        <v>100 м водосточных труб</v>
      </c>
      <c r="E817" s="27">
        <f>Source!I579</f>
        <v>0.04</v>
      </c>
      <c r="F817" s="30"/>
      <c r="G817" s="29"/>
      <c r="H817" s="27"/>
      <c r="I817" s="31"/>
      <c r="J817" s="27"/>
      <c r="K817" s="31"/>
      <c r="Q817">
        <f>ROUND((Source!DN579/100)*ROUND((ROUND((Source!AF579*Source!AV579*Source!I579),2)),2), 2)</f>
        <v>70.03</v>
      </c>
      <c r="R817">
        <f>Source!X579</f>
        <v>1456.16</v>
      </c>
      <c r="S817">
        <f>ROUND((Source!DO579/100)*ROUND((ROUND((Source!AF579*Source!AV579*Source!I579),2)),2), 2)</f>
        <v>53.2</v>
      </c>
      <c r="T817">
        <f>Source!Y579</f>
        <v>702.38</v>
      </c>
      <c r="U817">
        <f>ROUND((175/100)*ROUND((ROUND((Source!AE579*Source!AV579*Source!I579),2)),2), 2)</f>
        <v>0.4</v>
      </c>
      <c r="V817">
        <f>ROUND((157/100)*ROUND(ROUND((ROUND((Source!AE579*Source!AV579*Source!I579),2)*Source!BS579),2), 2), 2)</f>
        <v>9.18</v>
      </c>
    </row>
    <row r="818" spans="1:28" ht="14.4" x14ac:dyDescent="0.3">
      <c r="A818" s="25"/>
      <c r="B818" s="26"/>
      <c r="C818" s="26" t="s">
        <v>66</v>
      </c>
      <c r="D818" s="28"/>
      <c r="E818" s="27"/>
      <c r="F818" s="30">
        <f>Source!AO579</f>
        <v>1463.92</v>
      </c>
      <c r="G818" s="29" t="str">
        <f>Source!DG579</f>
        <v>)*1,15</v>
      </c>
      <c r="H818" s="27">
        <f>Source!AV579</f>
        <v>1</v>
      </c>
      <c r="I818" s="31">
        <f>ROUND((ROUND((Source!AF579*Source!AV579*Source!I579),2)),2)</f>
        <v>67.34</v>
      </c>
      <c r="J818" s="27">
        <f>IF(Source!BA579&lt;&gt; 0, Source!BA579, 1)</f>
        <v>25.44</v>
      </c>
      <c r="K818" s="31">
        <f>Source!S579</f>
        <v>1713.13</v>
      </c>
      <c r="W818">
        <f>I818</f>
        <v>67.34</v>
      </c>
    </row>
    <row r="819" spans="1:28" ht="14.4" x14ac:dyDescent="0.3">
      <c r="A819" s="25"/>
      <c r="B819" s="26"/>
      <c r="C819" s="26" t="s">
        <v>67</v>
      </c>
      <c r="D819" s="28"/>
      <c r="E819" s="27"/>
      <c r="F819" s="30">
        <f>Source!AM579</f>
        <v>107.85</v>
      </c>
      <c r="G819" s="29" t="str">
        <f>Source!DE579</f>
        <v>)*1,25</v>
      </c>
      <c r="H819" s="27">
        <f>Source!AV579</f>
        <v>1</v>
      </c>
      <c r="I819" s="31">
        <f>(ROUND((ROUND((((Source!ET579*1.25))*Source!AV579*Source!I579),2)),2)+ROUND((ROUND(((Source!AE579-((Source!EU579*1.25)))*Source!AV579*Source!I579),2)),2))</f>
        <v>5.39</v>
      </c>
      <c r="J819" s="27">
        <f>IF(Source!BB579&lt;&gt; 0, Source!BB579, 1)</f>
        <v>6.6</v>
      </c>
      <c r="K819" s="31">
        <f>Source!Q579</f>
        <v>35.57</v>
      </c>
    </row>
    <row r="820" spans="1:28" ht="14.4" x14ac:dyDescent="0.3">
      <c r="A820" s="25"/>
      <c r="B820" s="26"/>
      <c r="C820" s="26" t="s">
        <v>68</v>
      </c>
      <c r="D820" s="28"/>
      <c r="E820" s="27"/>
      <c r="F820" s="30">
        <f>Source!AN579</f>
        <v>4.57</v>
      </c>
      <c r="G820" s="29" t="str">
        <f>Source!DF579</f>
        <v>)*1,25</v>
      </c>
      <c r="H820" s="27">
        <f>Source!AV579</f>
        <v>1</v>
      </c>
      <c r="I820" s="32">
        <f>ROUND((ROUND((Source!AE579*Source!AV579*Source!I579),2)),2)</f>
        <v>0.23</v>
      </c>
      <c r="J820" s="27">
        <f>IF(Source!BS579&lt;&gt; 0, Source!BS579, 1)</f>
        <v>25.44</v>
      </c>
      <c r="K820" s="32">
        <f>Source!R579</f>
        <v>5.85</v>
      </c>
      <c r="W820">
        <f>I820</f>
        <v>0.23</v>
      </c>
    </row>
    <row r="821" spans="1:28" ht="55.2" x14ac:dyDescent="0.3">
      <c r="A821" s="25" t="str">
        <f>Source!E580</f>
        <v>83,1</v>
      </c>
      <c r="B821" s="26" t="str">
        <f>Source!F580</f>
        <v>1.7-1-55</v>
      </c>
      <c r="C821" s="26" t="s">
        <v>682</v>
      </c>
      <c r="D821" s="28" t="str">
        <f>Source!H580</f>
        <v>шт.</v>
      </c>
      <c r="E821" s="27">
        <f>Source!I580</f>
        <v>3</v>
      </c>
      <c r="F821" s="30">
        <f>Source!AK580</f>
        <v>4.99</v>
      </c>
      <c r="G821" s="43" t="s">
        <v>143</v>
      </c>
      <c r="H821" s="27">
        <f>Source!AW580</f>
        <v>1</v>
      </c>
      <c r="I821" s="31">
        <f>ROUND((ROUND((Source!AC580*Source!AW580*Source!I580),2)),2)+(ROUND((ROUND(((Source!ET580)*Source!AV580*Source!I580),2)),2)+ROUND((ROUND(((Source!AE580-(Source!EU580))*Source!AV580*Source!I580),2)),2))+ROUND((ROUND((Source!AF580*Source!AV580*Source!I580),2)),2)</f>
        <v>14.97</v>
      </c>
      <c r="J821" s="27">
        <f>IF(Source!BC580&lt;&gt; 0, Source!BC580, 1)</f>
        <v>7.78</v>
      </c>
      <c r="K821" s="31">
        <f>Source!O580</f>
        <v>116.47</v>
      </c>
      <c r="Q821">
        <f>ROUND((Source!DN580/100)*ROUND((ROUND((Source!AF580*Source!AV580*Source!I580),2)),2), 2)</f>
        <v>0</v>
      </c>
      <c r="R821">
        <f>Source!X580</f>
        <v>0</v>
      </c>
      <c r="S821">
        <f>ROUND((Source!DO580/100)*ROUND((ROUND((Source!AF580*Source!AV580*Source!I580),2)),2), 2)</f>
        <v>0</v>
      </c>
      <c r="T821">
        <f>Source!Y580</f>
        <v>0</v>
      </c>
      <c r="U821">
        <f>ROUND((175/100)*ROUND((ROUND((Source!AE580*Source!AV580*Source!I580),2)),2), 2)</f>
        <v>0</v>
      </c>
      <c r="V821">
        <f>ROUND((157/100)*ROUND(ROUND((ROUND((Source!AE580*Source!AV580*Source!I580),2)*Source!BS580),2), 2), 2)</f>
        <v>0</v>
      </c>
      <c r="X821">
        <f>IF(Source!BI580&lt;=1,I821, 0)</f>
        <v>14.97</v>
      </c>
      <c r="Y821">
        <f>IF(Source!BI580=2,I821, 0)</f>
        <v>0</v>
      </c>
      <c r="Z821">
        <f>IF(Source!BI580=3,I821, 0)</f>
        <v>0</v>
      </c>
      <c r="AA821">
        <f>IF(Source!BI580=4,I821, 0)</f>
        <v>0</v>
      </c>
    </row>
    <row r="822" spans="1:28" ht="55.2" x14ac:dyDescent="0.3">
      <c r="A822" s="25" t="str">
        <f>Source!E581</f>
        <v>83,2</v>
      </c>
      <c r="B822" s="26" t="str">
        <f>Source!F581</f>
        <v>1.7-1-52</v>
      </c>
      <c r="C822" s="26" t="s">
        <v>686</v>
      </c>
      <c r="D822" s="28" t="str">
        <f>Source!H581</f>
        <v>шт.</v>
      </c>
      <c r="E822" s="27">
        <f>Source!I581</f>
        <v>3</v>
      </c>
      <c r="F822" s="30">
        <f>Source!AK581</f>
        <v>61.29</v>
      </c>
      <c r="G822" s="43" t="s">
        <v>143</v>
      </c>
      <c r="H822" s="27">
        <f>Source!AW581</f>
        <v>1</v>
      </c>
      <c r="I822" s="31">
        <f>ROUND((ROUND((Source!AC581*Source!AW581*Source!I581),2)),2)+(ROUND((ROUND(((Source!ET581)*Source!AV581*Source!I581),2)),2)+ROUND((ROUND(((Source!AE581-(Source!EU581))*Source!AV581*Source!I581),2)),2))+ROUND((ROUND((Source!AF581*Source!AV581*Source!I581),2)),2)</f>
        <v>183.87</v>
      </c>
      <c r="J822" s="27">
        <f>IF(Source!BC581&lt;&gt; 0, Source!BC581, 1)</f>
        <v>5.4</v>
      </c>
      <c r="K822" s="31">
        <f>Source!O581</f>
        <v>992.9</v>
      </c>
      <c r="Q822">
        <f>ROUND((Source!DN581/100)*ROUND((ROUND((Source!AF581*Source!AV581*Source!I581),2)),2), 2)</f>
        <v>0</v>
      </c>
      <c r="R822">
        <f>Source!X581</f>
        <v>0</v>
      </c>
      <c r="S822">
        <f>ROUND((Source!DO581/100)*ROUND((ROUND((Source!AF581*Source!AV581*Source!I581),2)),2), 2)</f>
        <v>0</v>
      </c>
      <c r="T822">
        <f>Source!Y581</f>
        <v>0</v>
      </c>
      <c r="U822">
        <f>ROUND((175/100)*ROUND((ROUND((Source!AE581*Source!AV581*Source!I581),2)),2), 2)</f>
        <v>0</v>
      </c>
      <c r="V822">
        <f>ROUND((157/100)*ROUND(ROUND((ROUND((Source!AE581*Source!AV581*Source!I581),2)*Source!BS581),2), 2), 2)</f>
        <v>0</v>
      </c>
      <c r="X822">
        <f>IF(Source!BI581&lt;=1,I822, 0)</f>
        <v>183.87</v>
      </c>
      <c r="Y822">
        <f>IF(Source!BI581=2,I822, 0)</f>
        <v>0</v>
      </c>
      <c r="Z822">
        <f>IF(Source!BI581=3,I822, 0)</f>
        <v>0</v>
      </c>
      <c r="AA822">
        <f>IF(Source!BI581=4,I822, 0)</f>
        <v>0</v>
      </c>
    </row>
    <row r="823" spans="1:28" ht="55.2" x14ac:dyDescent="0.3">
      <c r="A823" s="25" t="str">
        <f>Source!E582</f>
        <v>83,3</v>
      </c>
      <c r="B823" s="26" t="str">
        <f>Source!F582</f>
        <v>1.7-1-51</v>
      </c>
      <c r="C823" s="26" t="s">
        <v>690</v>
      </c>
      <c r="D823" s="28" t="str">
        <f>Source!H582</f>
        <v>шт.</v>
      </c>
      <c r="E823" s="27">
        <f>Source!I582</f>
        <v>3</v>
      </c>
      <c r="F823" s="30">
        <f>Source!AK582</f>
        <v>58.12</v>
      </c>
      <c r="G823" s="43" t="s">
        <v>143</v>
      </c>
      <c r="H823" s="27">
        <f>Source!AW582</f>
        <v>1</v>
      </c>
      <c r="I823" s="31">
        <f>ROUND((ROUND((Source!AC582*Source!AW582*Source!I582),2)),2)+(ROUND((ROUND(((Source!ET582)*Source!AV582*Source!I582),2)),2)+ROUND((ROUND(((Source!AE582-(Source!EU582))*Source!AV582*Source!I582),2)),2))+ROUND((ROUND((Source!AF582*Source!AV582*Source!I582),2)),2)</f>
        <v>174.36</v>
      </c>
      <c r="J823" s="27">
        <f>IF(Source!BC582&lt;&gt; 0, Source!BC582, 1)</f>
        <v>4.99</v>
      </c>
      <c r="K823" s="31">
        <f>Source!O582</f>
        <v>870.06</v>
      </c>
      <c r="Q823">
        <f>ROUND((Source!DN582/100)*ROUND((ROUND((Source!AF582*Source!AV582*Source!I582),2)),2), 2)</f>
        <v>0</v>
      </c>
      <c r="R823">
        <f>Source!X582</f>
        <v>0</v>
      </c>
      <c r="S823">
        <f>ROUND((Source!DO582/100)*ROUND((ROUND((Source!AF582*Source!AV582*Source!I582),2)),2), 2)</f>
        <v>0</v>
      </c>
      <c r="T823">
        <f>Source!Y582</f>
        <v>0</v>
      </c>
      <c r="U823">
        <f>ROUND((175/100)*ROUND((ROUND((Source!AE582*Source!AV582*Source!I582),2)),2), 2)</f>
        <v>0</v>
      </c>
      <c r="V823">
        <f>ROUND((157/100)*ROUND(ROUND((ROUND((Source!AE582*Source!AV582*Source!I582),2)*Source!BS582),2), 2), 2)</f>
        <v>0</v>
      </c>
      <c r="X823">
        <f>IF(Source!BI582&lt;=1,I823, 0)</f>
        <v>174.36</v>
      </c>
      <c r="Y823">
        <f>IF(Source!BI582=2,I823, 0)</f>
        <v>0</v>
      </c>
      <c r="Z823">
        <f>IF(Source!BI582=3,I823, 0)</f>
        <v>0</v>
      </c>
      <c r="AA823">
        <f>IF(Source!BI582=4,I823, 0)</f>
        <v>0</v>
      </c>
    </row>
    <row r="824" spans="1:28" ht="41.4" x14ac:dyDescent="0.3">
      <c r="A824" s="25" t="str">
        <f>Source!E583</f>
        <v>83,4</v>
      </c>
      <c r="B824" s="26" t="str">
        <f>Source!F583</f>
        <v>1.7-1-68</v>
      </c>
      <c r="C824" s="26" t="s">
        <v>694</v>
      </c>
      <c r="D824" s="28" t="str">
        <f>Source!H583</f>
        <v>м</v>
      </c>
      <c r="E824" s="27">
        <f>Source!I583</f>
        <v>1</v>
      </c>
      <c r="F824" s="30">
        <f>Source!AK583</f>
        <v>32.700000000000003</v>
      </c>
      <c r="G824" s="43" t="s">
        <v>143</v>
      </c>
      <c r="H824" s="27">
        <f>Source!AW583</f>
        <v>1</v>
      </c>
      <c r="I824" s="31">
        <f>ROUND((ROUND((Source!AC583*Source!AW583*Source!I583),2)),2)+(ROUND((ROUND(((Source!ET583)*Source!AV583*Source!I583),2)),2)+ROUND((ROUND(((Source!AE583-(Source!EU583))*Source!AV583*Source!I583),2)),2))+ROUND((ROUND((Source!AF583*Source!AV583*Source!I583),2)),2)</f>
        <v>32.700000000000003</v>
      </c>
      <c r="J824" s="27">
        <f>IF(Source!BC583&lt;&gt; 0, Source!BC583, 1)</f>
        <v>3.18</v>
      </c>
      <c r="K824" s="31">
        <f>Source!O583</f>
        <v>103.99</v>
      </c>
      <c r="Q824">
        <f>ROUND((Source!DN583/100)*ROUND((ROUND((Source!AF583*Source!AV583*Source!I583),2)),2), 2)</f>
        <v>0</v>
      </c>
      <c r="R824">
        <f>Source!X583</f>
        <v>0</v>
      </c>
      <c r="S824">
        <f>ROUND((Source!DO583/100)*ROUND((ROUND((Source!AF583*Source!AV583*Source!I583),2)),2), 2)</f>
        <v>0</v>
      </c>
      <c r="T824">
        <f>Source!Y583</f>
        <v>0</v>
      </c>
      <c r="U824">
        <f>ROUND((175/100)*ROUND((ROUND((Source!AE583*Source!AV583*Source!I583),2)),2), 2)</f>
        <v>0</v>
      </c>
      <c r="V824">
        <f>ROUND((157/100)*ROUND(ROUND((ROUND((Source!AE583*Source!AV583*Source!I583),2)*Source!BS583),2), 2), 2)</f>
        <v>0</v>
      </c>
      <c r="X824">
        <f>IF(Source!BI583&lt;=1,I824, 0)</f>
        <v>32.700000000000003</v>
      </c>
      <c r="Y824">
        <f>IF(Source!BI583=2,I824, 0)</f>
        <v>0</v>
      </c>
      <c r="Z824">
        <f>IF(Source!BI583=3,I824, 0)</f>
        <v>0</v>
      </c>
      <c r="AA824">
        <f>IF(Source!BI583=4,I824, 0)</f>
        <v>0</v>
      </c>
    </row>
    <row r="825" spans="1:28" ht="41.4" x14ac:dyDescent="0.3">
      <c r="A825" s="25" t="str">
        <f>Source!E584</f>
        <v>83,5</v>
      </c>
      <c r="B825" s="26" t="str">
        <f>Source!F584</f>
        <v>1.7-1-23</v>
      </c>
      <c r="C825" s="26" t="s">
        <v>698</v>
      </c>
      <c r="D825" s="28" t="str">
        <f>Source!H584</f>
        <v>м</v>
      </c>
      <c r="E825" s="27">
        <f>Source!I584</f>
        <v>3</v>
      </c>
      <c r="F825" s="30">
        <f>Source!AK584</f>
        <v>137</v>
      </c>
      <c r="G825" s="43" t="s">
        <v>143</v>
      </c>
      <c r="H825" s="27">
        <f>Source!AW584</f>
        <v>1</v>
      </c>
      <c r="I825" s="31">
        <f>ROUND((ROUND((Source!AC584*Source!AW584*Source!I584),2)),2)+(ROUND((ROUND(((Source!ET584)*Source!AV584*Source!I584),2)),2)+ROUND((ROUND(((Source!AE584-(Source!EU584))*Source!AV584*Source!I584),2)),2))+ROUND((ROUND((Source!AF584*Source!AV584*Source!I584),2)),2)</f>
        <v>411</v>
      </c>
      <c r="J825" s="27">
        <f>IF(Source!BC584&lt;&gt; 0, Source!BC584, 1)</f>
        <v>3.53</v>
      </c>
      <c r="K825" s="31">
        <f>Source!O584</f>
        <v>1450.83</v>
      </c>
      <c r="Q825">
        <f>ROUND((Source!DN584/100)*ROUND((ROUND((Source!AF584*Source!AV584*Source!I584),2)),2), 2)</f>
        <v>0</v>
      </c>
      <c r="R825">
        <f>Source!X584</f>
        <v>0</v>
      </c>
      <c r="S825">
        <f>ROUND((Source!DO584/100)*ROUND((ROUND((Source!AF584*Source!AV584*Source!I584),2)),2), 2)</f>
        <v>0</v>
      </c>
      <c r="T825">
        <f>Source!Y584</f>
        <v>0</v>
      </c>
      <c r="U825">
        <f>ROUND((175/100)*ROUND((ROUND((Source!AE584*Source!AV584*Source!I584),2)),2), 2)</f>
        <v>0</v>
      </c>
      <c r="V825">
        <f>ROUND((157/100)*ROUND(ROUND((ROUND((Source!AE584*Source!AV584*Source!I584),2)*Source!BS584),2), 2), 2)</f>
        <v>0</v>
      </c>
      <c r="X825">
        <f>IF(Source!BI584&lt;=1,I825, 0)</f>
        <v>411</v>
      </c>
      <c r="Y825">
        <f>IF(Source!BI584=2,I825, 0)</f>
        <v>0</v>
      </c>
      <c r="Z825">
        <f>IF(Source!BI584=3,I825, 0)</f>
        <v>0</v>
      </c>
      <c r="AA825">
        <f>IF(Source!BI584=4,I825, 0)</f>
        <v>0</v>
      </c>
    </row>
    <row r="826" spans="1:28" ht="55.2" x14ac:dyDescent="0.3">
      <c r="A826" s="25" t="str">
        <f>Source!E585</f>
        <v>83,6</v>
      </c>
      <c r="B826" s="26" t="str">
        <f>Source!F585</f>
        <v>1.7-1-23</v>
      </c>
      <c r="C826" s="26" t="s">
        <v>701</v>
      </c>
      <c r="D826" s="28" t="str">
        <f>Source!H585</f>
        <v>м</v>
      </c>
      <c r="E826" s="27">
        <f>Source!I585</f>
        <v>1</v>
      </c>
      <c r="F826" s="30">
        <f>Source!AK585</f>
        <v>137</v>
      </c>
      <c r="G826" s="43" t="s">
        <v>143</v>
      </c>
      <c r="H826" s="27">
        <f>Source!AW585</f>
        <v>1</v>
      </c>
      <c r="I826" s="31">
        <f>ROUND((ROUND((Source!AC585*Source!AW585*Source!I585),2)),2)+(ROUND((ROUND(((Source!ET585)*Source!AV585*Source!I585),2)),2)+ROUND((ROUND(((Source!AE585-(Source!EU585))*Source!AV585*Source!I585),2)),2))+ROUND((ROUND((Source!AF585*Source!AV585*Source!I585),2)),2)</f>
        <v>137</v>
      </c>
      <c r="J826" s="27">
        <f>IF(Source!BC585&lt;&gt; 0, Source!BC585, 1)</f>
        <v>3.53</v>
      </c>
      <c r="K826" s="31">
        <f>Source!O585</f>
        <v>483.61</v>
      </c>
      <c r="Q826">
        <f>ROUND((Source!DN585/100)*ROUND((ROUND((Source!AF585*Source!AV585*Source!I585),2)),2), 2)</f>
        <v>0</v>
      </c>
      <c r="R826">
        <f>Source!X585</f>
        <v>0</v>
      </c>
      <c r="S826">
        <f>ROUND((Source!DO585/100)*ROUND((ROUND((Source!AF585*Source!AV585*Source!I585),2)),2), 2)</f>
        <v>0</v>
      </c>
      <c r="T826">
        <f>Source!Y585</f>
        <v>0</v>
      </c>
      <c r="U826">
        <f>ROUND((175/100)*ROUND((ROUND((Source!AE585*Source!AV585*Source!I585),2)),2), 2)</f>
        <v>0</v>
      </c>
      <c r="V826">
        <f>ROUND((157/100)*ROUND(ROUND((ROUND((Source!AE585*Source!AV585*Source!I585),2)*Source!BS585),2), 2), 2)</f>
        <v>0</v>
      </c>
      <c r="X826">
        <f>IF(Source!BI585&lt;=1,I826, 0)</f>
        <v>137</v>
      </c>
      <c r="Y826">
        <f>IF(Source!BI585=2,I826, 0)</f>
        <v>0</v>
      </c>
      <c r="Z826">
        <f>IF(Source!BI585=3,I826, 0)</f>
        <v>0</v>
      </c>
      <c r="AA826">
        <f>IF(Source!BI585=4,I826, 0)</f>
        <v>0</v>
      </c>
    </row>
    <row r="827" spans="1:28" ht="41.4" x14ac:dyDescent="0.3">
      <c r="A827" s="25" t="str">
        <f>Source!E586</f>
        <v>83,7</v>
      </c>
      <c r="B827" s="26" t="str">
        <f>Source!F586</f>
        <v>1.7-1-20</v>
      </c>
      <c r="C827" s="26" t="s">
        <v>704</v>
      </c>
      <c r="D827" s="28" t="str">
        <f>Source!H586</f>
        <v>шт.</v>
      </c>
      <c r="E827" s="27">
        <f>Source!I586</f>
        <v>1</v>
      </c>
      <c r="F827" s="30">
        <f>Source!AK586</f>
        <v>137.30000000000001</v>
      </c>
      <c r="G827" s="43" t="s">
        <v>143</v>
      </c>
      <c r="H827" s="27">
        <f>Source!AW586</f>
        <v>1</v>
      </c>
      <c r="I827" s="31">
        <f>ROUND((ROUND((Source!AC586*Source!AW586*Source!I586),2)),2)+(ROUND((ROUND(((Source!ET586)*Source!AV586*Source!I586),2)),2)+ROUND((ROUND(((Source!AE586-(Source!EU586))*Source!AV586*Source!I586),2)),2))+ROUND((ROUND((Source!AF586*Source!AV586*Source!I586),2)),2)</f>
        <v>137.30000000000001</v>
      </c>
      <c r="J827" s="27">
        <f>IF(Source!BC586&lt;&gt; 0, Source!BC586, 1)</f>
        <v>4.0999999999999996</v>
      </c>
      <c r="K827" s="31">
        <f>Source!O586</f>
        <v>562.92999999999995</v>
      </c>
      <c r="Q827">
        <f>ROUND((Source!DN586/100)*ROUND((ROUND((Source!AF586*Source!AV586*Source!I586),2)),2), 2)</f>
        <v>0</v>
      </c>
      <c r="R827">
        <f>Source!X586</f>
        <v>0</v>
      </c>
      <c r="S827">
        <f>ROUND((Source!DO586/100)*ROUND((ROUND((Source!AF586*Source!AV586*Source!I586),2)),2), 2)</f>
        <v>0</v>
      </c>
      <c r="T827">
        <f>Source!Y586</f>
        <v>0</v>
      </c>
      <c r="U827">
        <f>ROUND((175/100)*ROUND((ROUND((Source!AE586*Source!AV586*Source!I586),2)),2), 2)</f>
        <v>0</v>
      </c>
      <c r="V827">
        <f>ROUND((157/100)*ROUND(ROUND((ROUND((Source!AE586*Source!AV586*Source!I586),2)*Source!BS586),2), 2), 2)</f>
        <v>0</v>
      </c>
      <c r="X827">
        <f>IF(Source!BI586&lt;=1,I827, 0)</f>
        <v>137.30000000000001</v>
      </c>
      <c r="Y827">
        <f>IF(Source!BI586=2,I827, 0)</f>
        <v>0</v>
      </c>
      <c r="Z827">
        <f>IF(Source!BI586=3,I827, 0)</f>
        <v>0</v>
      </c>
      <c r="AA827">
        <f>IF(Source!BI586=4,I827, 0)</f>
        <v>0</v>
      </c>
    </row>
    <row r="828" spans="1:28" ht="14.4" x14ac:dyDescent="0.3">
      <c r="A828" s="25"/>
      <c r="B828" s="26"/>
      <c r="C828" s="26" t="s">
        <v>69</v>
      </c>
      <c r="D828" s="28" t="s">
        <v>70</v>
      </c>
      <c r="E828" s="27">
        <f>Source!DN579</f>
        <v>104</v>
      </c>
      <c r="F828" s="30"/>
      <c r="G828" s="29"/>
      <c r="H828" s="27"/>
      <c r="I828" s="31">
        <f>SUM(Q817:Q827)</f>
        <v>70.03</v>
      </c>
      <c r="J828" s="27">
        <f>Source!BZ579</f>
        <v>85</v>
      </c>
      <c r="K828" s="31">
        <f>SUM(R817:R827)</f>
        <v>1456.16</v>
      </c>
    </row>
    <row r="829" spans="1:28" ht="14.4" x14ac:dyDescent="0.3">
      <c r="A829" s="25"/>
      <c r="B829" s="26"/>
      <c r="C829" s="26" t="s">
        <v>71</v>
      </c>
      <c r="D829" s="28" t="s">
        <v>70</v>
      </c>
      <c r="E829" s="27">
        <f>Source!DO579</f>
        <v>79</v>
      </c>
      <c r="F829" s="30"/>
      <c r="G829" s="29"/>
      <c r="H829" s="27"/>
      <c r="I829" s="31">
        <f>SUM(S817:S828)</f>
        <v>53.2</v>
      </c>
      <c r="J829" s="27">
        <f>Source!CA579</f>
        <v>41</v>
      </c>
      <c r="K829" s="31">
        <f>SUM(T817:T828)</f>
        <v>702.38</v>
      </c>
    </row>
    <row r="830" spans="1:28" ht="14.4" x14ac:dyDescent="0.3">
      <c r="A830" s="25"/>
      <c r="B830" s="26"/>
      <c r="C830" s="26" t="s">
        <v>72</v>
      </c>
      <c r="D830" s="28" t="s">
        <v>70</v>
      </c>
      <c r="E830" s="27">
        <f>175</f>
        <v>175</v>
      </c>
      <c r="F830" s="30"/>
      <c r="G830" s="29"/>
      <c r="H830" s="27"/>
      <c r="I830" s="31">
        <f>SUM(U817:U829)</f>
        <v>0.4</v>
      </c>
      <c r="J830" s="27">
        <f>157</f>
        <v>157</v>
      </c>
      <c r="K830" s="31">
        <f>SUM(V817:V829)</f>
        <v>9.18</v>
      </c>
    </row>
    <row r="831" spans="1:28" ht="14.4" x14ac:dyDescent="0.3">
      <c r="A831" s="34"/>
      <c r="B831" s="35"/>
      <c r="C831" s="35" t="s">
        <v>73</v>
      </c>
      <c r="D831" s="36" t="s">
        <v>74</v>
      </c>
      <c r="E831" s="37">
        <f>Source!AQ579</f>
        <v>116</v>
      </c>
      <c r="F831" s="38"/>
      <c r="G831" s="39" t="str">
        <f>Source!DI579</f>
        <v>)*1,15</v>
      </c>
      <c r="H831" s="37">
        <f>Source!AV579</f>
        <v>1</v>
      </c>
      <c r="I831" s="40">
        <f>Source!U579</f>
        <v>5.3359999999999994</v>
      </c>
      <c r="J831" s="37"/>
      <c r="K831" s="40"/>
      <c r="AB831" s="33">
        <f>I831</f>
        <v>5.3359999999999994</v>
      </c>
    </row>
    <row r="832" spans="1:28" ht="13.8" x14ac:dyDescent="0.25">
      <c r="A832" s="41"/>
      <c r="B832" s="41"/>
      <c r="C832" s="42" t="s">
        <v>75</v>
      </c>
      <c r="D832" s="41"/>
      <c r="E832" s="41"/>
      <c r="F832" s="41"/>
      <c r="G832" s="41"/>
      <c r="H832" s="55">
        <f>I818+I819+I828+I829+I830+SUM(I821:I827)</f>
        <v>1287.56</v>
      </c>
      <c r="I832" s="55"/>
      <c r="J832" s="55">
        <f>K818+K819+K828+K829+K830+SUM(K821:K827)</f>
        <v>8497.2099999999991</v>
      </c>
      <c r="K832" s="55"/>
      <c r="O832" s="33">
        <f>I818+I819+I828+I829+I830+SUM(I821:I827)</f>
        <v>1287.56</v>
      </c>
      <c r="P832" s="33">
        <f>K818+K819+K828+K829+K830+SUM(K821:K827)</f>
        <v>8497.2099999999991</v>
      </c>
      <c r="X832">
        <f>IF(Source!BI579&lt;=1,I818+I819+I828+I829+I830-0, 0)</f>
        <v>196.35999999999999</v>
      </c>
      <c r="Y832">
        <f>IF(Source!BI579=2,I818+I819+I828+I829+I830-0, 0)</f>
        <v>0</v>
      </c>
      <c r="Z832">
        <f>IF(Source!BI579=3,I818+I819+I828+I829+I830-0, 0)</f>
        <v>0</v>
      </c>
      <c r="AA832">
        <f>IF(Source!BI579=4,I818+I819+I828+I829+I830,0)</f>
        <v>0</v>
      </c>
    </row>
    <row r="834" spans="1:28" ht="41.4" x14ac:dyDescent="0.3">
      <c r="A834" s="25" t="str">
        <f>Source!E587</f>
        <v>84</v>
      </c>
      <c r="B834" s="26" t="str">
        <f>Source!F587</f>
        <v>3.1-3-2</v>
      </c>
      <c r="C834" s="26" t="s">
        <v>707</v>
      </c>
      <c r="D834" s="28" t="str">
        <f>Source!H587</f>
        <v>100 м3 грунта</v>
      </c>
      <c r="E834" s="27">
        <f>Source!I587</f>
        <v>6.3E-2</v>
      </c>
      <c r="F834" s="30"/>
      <c r="G834" s="29"/>
      <c r="H834" s="27"/>
      <c r="I834" s="31"/>
      <c r="J834" s="27"/>
      <c r="K834" s="31"/>
      <c r="Q834">
        <f>ROUND((Source!DN587/100)*ROUND((ROUND((Source!AF587*Source!AV587*Source!I587),2)),2), 2)</f>
        <v>0.86</v>
      </c>
      <c r="R834">
        <f>Source!X587</f>
        <v>20.6</v>
      </c>
      <c r="S834">
        <f>ROUND((Source!DO587/100)*ROUND((ROUND((Source!AF587*Source!AV587*Source!I587),2)),2), 2)</f>
        <v>0.68</v>
      </c>
      <c r="T834">
        <f>Source!Y587</f>
        <v>11.2</v>
      </c>
      <c r="U834">
        <f>ROUND((175/100)*ROUND((ROUND((Source!AE587*Source!AV587*Source!I587),2)),2), 2)</f>
        <v>17.45</v>
      </c>
      <c r="V834">
        <f>ROUND((157/100)*ROUND(ROUND((ROUND((Source!AE587*Source!AV587*Source!I587),2)*Source!BS587),2), 2), 2)</f>
        <v>398.21</v>
      </c>
    </row>
    <row r="835" spans="1:28" ht="14.4" x14ac:dyDescent="0.3">
      <c r="A835" s="25"/>
      <c r="B835" s="26"/>
      <c r="C835" s="26" t="s">
        <v>66</v>
      </c>
      <c r="D835" s="28"/>
      <c r="E835" s="27"/>
      <c r="F835" s="30">
        <f>Source!AO587</f>
        <v>12.16</v>
      </c>
      <c r="G835" s="29" t="str">
        <f>Source!DG587</f>
        <v>)*1,15</v>
      </c>
      <c r="H835" s="27">
        <f>Source!AV587</f>
        <v>1</v>
      </c>
      <c r="I835" s="31">
        <f>ROUND((ROUND((Source!AF587*Source!AV587*Source!I587),2)),2)</f>
        <v>0.88</v>
      </c>
      <c r="J835" s="27">
        <f>IF(Source!BA587&lt;&gt; 0, Source!BA587, 1)</f>
        <v>25.44</v>
      </c>
      <c r="K835" s="31">
        <f>Source!S587</f>
        <v>22.39</v>
      </c>
      <c r="W835">
        <f>I835</f>
        <v>0.88</v>
      </c>
    </row>
    <row r="836" spans="1:28" ht="14.4" x14ac:dyDescent="0.3">
      <c r="A836" s="25"/>
      <c r="B836" s="26"/>
      <c r="C836" s="26" t="s">
        <v>67</v>
      </c>
      <c r="D836" s="28"/>
      <c r="E836" s="27"/>
      <c r="F836" s="30">
        <f>Source!AM587</f>
        <v>412.41</v>
      </c>
      <c r="G836" s="29" t="str">
        <f>Source!DE587</f>
        <v>)*1,25</v>
      </c>
      <c r="H836" s="27">
        <f>Source!AV587</f>
        <v>1</v>
      </c>
      <c r="I836" s="31">
        <f>(ROUND((ROUND((((Source!ET587*1.25))*Source!AV587*Source!I587),2)),2)+ROUND((ROUND(((Source!AE587-((Source!EU587*1.25)))*Source!AV587*Source!I587),2)),2))</f>
        <v>32.479999999999997</v>
      </c>
      <c r="J836" s="27">
        <f>IF(Source!BB587&lt;&gt; 0, Source!BB587, 1)</f>
        <v>11.34</v>
      </c>
      <c r="K836" s="31">
        <f>Source!Q587</f>
        <v>368.32</v>
      </c>
    </row>
    <row r="837" spans="1:28" ht="14.4" x14ac:dyDescent="0.3">
      <c r="A837" s="25"/>
      <c r="B837" s="26"/>
      <c r="C837" s="26" t="s">
        <v>68</v>
      </c>
      <c r="D837" s="28"/>
      <c r="E837" s="27"/>
      <c r="F837" s="30">
        <f>Source!AN587</f>
        <v>126.64</v>
      </c>
      <c r="G837" s="29" t="str">
        <f>Source!DF587</f>
        <v>)*1,25</v>
      </c>
      <c r="H837" s="27">
        <f>Source!AV587</f>
        <v>1</v>
      </c>
      <c r="I837" s="32">
        <f>ROUND((ROUND((Source!AE587*Source!AV587*Source!I587),2)),2)</f>
        <v>9.9700000000000006</v>
      </c>
      <c r="J837" s="27">
        <f>IF(Source!BS587&lt;&gt; 0, Source!BS587, 1)</f>
        <v>25.44</v>
      </c>
      <c r="K837" s="32">
        <f>Source!R587</f>
        <v>253.64</v>
      </c>
      <c r="W837">
        <f>I837</f>
        <v>9.9700000000000006</v>
      </c>
    </row>
    <row r="838" spans="1:28" ht="14.4" x14ac:dyDescent="0.3">
      <c r="A838" s="25"/>
      <c r="B838" s="26"/>
      <c r="C838" s="26" t="s">
        <v>69</v>
      </c>
      <c r="D838" s="28" t="s">
        <v>70</v>
      </c>
      <c r="E838" s="27">
        <f>Source!DN587</f>
        <v>98</v>
      </c>
      <c r="F838" s="30"/>
      <c r="G838" s="29"/>
      <c r="H838" s="27"/>
      <c r="I838" s="31">
        <f>SUM(Q834:Q837)</f>
        <v>0.86</v>
      </c>
      <c r="J838" s="27">
        <f>Source!BZ587</f>
        <v>92</v>
      </c>
      <c r="K838" s="31">
        <f>SUM(R834:R837)</f>
        <v>20.6</v>
      </c>
    </row>
    <row r="839" spans="1:28" ht="14.4" x14ac:dyDescent="0.3">
      <c r="A839" s="25"/>
      <c r="B839" s="26"/>
      <c r="C839" s="26" t="s">
        <v>71</v>
      </c>
      <c r="D839" s="28" t="s">
        <v>70</v>
      </c>
      <c r="E839" s="27">
        <f>Source!DO587</f>
        <v>77</v>
      </c>
      <c r="F839" s="30"/>
      <c r="G839" s="29"/>
      <c r="H839" s="27"/>
      <c r="I839" s="31">
        <f>SUM(S834:S838)</f>
        <v>0.68</v>
      </c>
      <c r="J839" s="27">
        <f>Source!CA587</f>
        <v>50</v>
      </c>
      <c r="K839" s="31">
        <f>SUM(T834:T838)</f>
        <v>11.2</v>
      </c>
    </row>
    <row r="840" spans="1:28" ht="14.4" x14ac:dyDescent="0.3">
      <c r="A840" s="25"/>
      <c r="B840" s="26"/>
      <c r="C840" s="26" t="s">
        <v>72</v>
      </c>
      <c r="D840" s="28" t="s">
        <v>70</v>
      </c>
      <c r="E840" s="27">
        <f>175</f>
        <v>175</v>
      </c>
      <c r="F840" s="30"/>
      <c r="G840" s="29"/>
      <c r="H840" s="27"/>
      <c r="I840" s="31">
        <f>SUM(U834:U839)</f>
        <v>17.45</v>
      </c>
      <c r="J840" s="27">
        <f>157</f>
        <v>157</v>
      </c>
      <c r="K840" s="31">
        <f>SUM(V834:V839)</f>
        <v>398.21</v>
      </c>
    </row>
    <row r="841" spans="1:28" ht="14.4" x14ac:dyDescent="0.3">
      <c r="A841" s="34"/>
      <c r="B841" s="35"/>
      <c r="C841" s="35" t="s">
        <v>73</v>
      </c>
      <c r="D841" s="36" t="s">
        <v>74</v>
      </c>
      <c r="E841" s="37">
        <f>Source!AQ587</f>
        <v>1.19</v>
      </c>
      <c r="F841" s="38"/>
      <c r="G841" s="39" t="str">
        <f>Source!DI587</f>
        <v>)*1,15</v>
      </c>
      <c r="H841" s="37">
        <f>Source!AV587</f>
        <v>1</v>
      </c>
      <c r="I841" s="40">
        <f>Source!U587</f>
        <v>8.6215499999999987E-2</v>
      </c>
      <c r="J841" s="37"/>
      <c r="K841" s="40"/>
      <c r="AB841" s="33">
        <f>I841</f>
        <v>8.6215499999999987E-2</v>
      </c>
    </row>
    <row r="842" spans="1:28" ht="13.8" x14ac:dyDescent="0.25">
      <c r="A842" s="41"/>
      <c r="B842" s="41"/>
      <c r="C842" s="42" t="s">
        <v>75</v>
      </c>
      <c r="D842" s="41"/>
      <c r="E842" s="41"/>
      <c r="F842" s="41"/>
      <c r="G842" s="41"/>
      <c r="H842" s="55">
        <f>I835+I836+I838+I839+I840</f>
        <v>52.349999999999994</v>
      </c>
      <c r="I842" s="55"/>
      <c r="J842" s="55">
        <f>K835+K836+K838+K839+K840</f>
        <v>820.72</v>
      </c>
      <c r="K842" s="55"/>
      <c r="O842" s="33">
        <f>I835+I836+I838+I839+I840</f>
        <v>52.349999999999994</v>
      </c>
      <c r="P842" s="33">
        <f>K835+K836+K838+K839+K840</f>
        <v>820.72</v>
      </c>
      <c r="X842">
        <f>IF(Source!BI587&lt;=1,I835+I836+I838+I839+I840-0, 0)</f>
        <v>52.349999999999994</v>
      </c>
      <c r="Y842">
        <f>IF(Source!BI587=2,I835+I836+I838+I839+I840-0, 0)</f>
        <v>0</v>
      </c>
      <c r="Z842">
        <f>IF(Source!BI587=3,I835+I836+I838+I839+I840-0, 0)</f>
        <v>0</v>
      </c>
      <c r="AA842">
        <f>IF(Source!BI587=4,I835+I836+I838+I839+I840,0)</f>
        <v>0</v>
      </c>
    </row>
    <row r="844" spans="1:28" ht="55.2" x14ac:dyDescent="0.3">
      <c r="A844" s="25" t="str">
        <f>Source!E588</f>
        <v>85</v>
      </c>
      <c r="B844" s="26" t="str">
        <f>Source!F588</f>
        <v>3.1-49-1</v>
      </c>
      <c r="C844" s="26" t="s">
        <v>709</v>
      </c>
      <c r="D844" s="28" t="str">
        <f>Source!H588</f>
        <v>100 м3 грунта</v>
      </c>
      <c r="E844" s="27">
        <f>Source!I588</f>
        <v>7.0000000000000001E-3</v>
      </c>
      <c r="F844" s="30"/>
      <c r="G844" s="29"/>
      <c r="H844" s="27"/>
      <c r="I844" s="31"/>
      <c r="J844" s="27"/>
      <c r="K844" s="31"/>
      <c r="Q844">
        <f>ROUND((Source!DN588/100)*ROUND((ROUND((Source!AF588*Source!AV588*Source!I588),2)),2), 2)</f>
        <v>18.940000000000001</v>
      </c>
      <c r="R844">
        <f>Source!X588</f>
        <v>386.47</v>
      </c>
      <c r="S844">
        <f>ROUND((Source!DO588/100)*ROUND((ROUND((Source!AF588*Source!AV588*Source!I588),2)),2), 2)</f>
        <v>13.94</v>
      </c>
      <c r="T844">
        <f>Source!Y588</f>
        <v>217.06</v>
      </c>
      <c r="U844">
        <f>ROUND((175/100)*ROUND((ROUND((Source!AE588*Source!AV588*Source!I588),2)),2), 2)</f>
        <v>0</v>
      </c>
      <c r="V844">
        <f>ROUND((157/100)*ROUND(ROUND((ROUND((Source!AE588*Source!AV588*Source!I588),2)*Source!BS588),2), 2), 2)</f>
        <v>0</v>
      </c>
    </row>
    <row r="845" spans="1:28" ht="14.4" x14ac:dyDescent="0.3">
      <c r="A845" s="25"/>
      <c r="B845" s="26"/>
      <c r="C845" s="26" t="s">
        <v>66</v>
      </c>
      <c r="D845" s="28"/>
      <c r="E845" s="27"/>
      <c r="F845" s="30">
        <f>Source!AO588</f>
        <v>2584.9699999999998</v>
      </c>
      <c r="G845" s="29" t="str">
        <f>Source!DG588</f>
        <v>)*1,15</v>
      </c>
      <c r="H845" s="27">
        <f>Source!AV588</f>
        <v>1</v>
      </c>
      <c r="I845" s="31">
        <f>ROUND((ROUND((Source!AF588*Source!AV588*Source!I588),2)),2)</f>
        <v>20.81</v>
      </c>
      <c r="J845" s="27">
        <f>IF(Source!BA588&lt;&gt; 0, Source!BA588, 1)</f>
        <v>25.44</v>
      </c>
      <c r="K845" s="31">
        <f>Source!S588</f>
        <v>529.41</v>
      </c>
      <c r="W845">
        <f>I845</f>
        <v>20.81</v>
      </c>
    </row>
    <row r="846" spans="1:28" ht="14.4" x14ac:dyDescent="0.3">
      <c r="A846" s="25"/>
      <c r="B846" s="26"/>
      <c r="C846" s="26" t="s">
        <v>69</v>
      </c>
      <c r="D846" s="28" t="s">
        <v>70</v>
      </c>
      <c r="E846" s="27">
        <f>Source!DN588</f>
        <v>91</v>
      </c>
      <c r="F846" s="30"/>
      <c r="G846" s="29"/>
      <c r="H846" s="27"/>
      <c r="I846" s="31">
        <f>SUM(Q844:Q845)</f>
        <v>18.940000000000001</v>
      </c>
      <c r="J846" s="27">
        <f>Source!BZ588</f>
        <v>73</v>
      </c>
      <c r="K846" s="31">
        <f>SUM(R844:R845)</f>
        <v>386.47</v>
      </c>
    </row>
    <row r="847" spans="1:28" ht="14.4" x14ac:dyDescent="0.3">
      <c r="A847" s="25"/>
      <c r="B847" s="26"/>
      <c r="C847" s="26" t="s">
        <v>71</v>
      </c>
      <c r="D847" s="28" t="s">
        <v>70</v>
      </c>
      <c r="E847" s="27">
        <f>Source!DO588</f>
        <v>67</v>
      </c>
      <c r="F847" s="30"/>
      <c r="G847" s="29"/>
      <c r="H847" s="27"/>
      <c r="I847" s="31">
        <f>SUM(S844:S846)</f>
        <v>13.94</v>
      </c>
      <c r="J847" s="27">
        <f>Source!CA588</f>
        <v>41</v>
      </c>
      <c r="K847" s="31">
        <f>SUM(T844:T846)</f>
        <v>217.06</v>
      </c>
    </row>
    <row r="848" spans="1:28" ht="14.4" x14ac:dyDescent="0.3">
      <c r="A848" s="34"/>
      <c r="B848" s="35"/>
      <c r="C848" s="35" t="s">
        <v>73</v>
      </c>
      <c r="D848" s="36" t="s">
        <v>74</v>
      </c>
      <c r="E848" s="37">
        <f>Source!AQ588</f>
        <v>222.65</v>
      </c>
      <c r="F848" s="38"/>
      <c r="G848" s="39" t="str">
        <f>Source!DI588</f>
        <v>)*1,15</v>
      </c>
      <c r="H848" s="37">
        <f>Source!AV588</f>
        <v>1</v>
      </c>
      <c r="I848" s="40">
        <f>Source!U588</f>
        <v>1.7923325000000001</v>
      </c>
      <c r="J848" s="37"/>
      <c r="K848" s="40"/>
      <c r="AB848" s="33">
        <f>I848</f>
        <v>1.7923325000000001</v>
      </c>
    </row>
    <row r="849" spans="1:28" ht="13.8" x14ac:dyDescent="0.25">
      <c r="A849" s="41"/>
      <c r="B849" s="41"/>
      <c r="C849" s="42" t="s">
        <v>75</v>
      </c>
      <c r="D849" s="41"/>
      <c r="E849" s="41"/>
      <c r="F849" s="41"/>
      <c r="G849" s="41"/>
      <c r="H849" s="55">
        <f>I845+I846+I847</f>
        <v>53.69</v>
      </c>
      <c r="I849" s="55"/>
      <c r="J849" s="55">
        <f>K845+K846+K847</f>
        <v>1132.94</v>
      </c>
      <c r="K849" s="55"/>
      <c r="O849" s="33">
        <f>I845+I846+I847</f>
        <v>53.69</v>
      </c>
      <c r="P849" s="33">
        <f>K845+K846+K847</f>
        <v>1132.94</v>
      </c>
      <c r="X849">
        <f>IF(Source!BI588&lt;=1,I845+I846+I847-0, 0)</f>
        <v>53.69</v>
      </c>
      <c r="Y849">
        <f>IF(Source!BI588=2,I845+I846+I847-0, 0)</f>
        <v>0</v>
      </c>
      <c r="Z849">
        <f>IF(Source!BI588=3,I845+I846+I847-0, 0)</f>
        <v>0</v>
      </c>
      <c r="AA849">
        <f>IF(Source!BI588=4,I845+I846+I847,0)</f>
        <v>0</v>
      </c>
    </row>
    <row r="851" spans="1:28" ht="57.6" x14ac:dyDescent="0.3">
      <c r="A851" s="25" t="str">
        <f>Source!E589</f>
        <v>86</v>
      </c>
      <c r="B851" s="26" t="str">
        <f>Source!F589</f>
        <v>3.1-29-1</v>
      </c>
      <c r="C851" s="26" t="s">
        <v>307</v>
      </c>
      <c r="D851" s="28" t="str">
        <f>Source!H589</f>
        <v>100 м3 уплотненного грунта</v>
      </c>
      <c r="E851" s="27">
        <f>Source!I589</f>
        <v>7.0000000000000007E-2</v>
      </c>
      <c r="F851" s="30"/>
      <c r="G851" s="29"/>
      <c r="H851" s="27"/>
      <c r="I851" s="31"/>
      <c r="J851" s="27"/>
      <c r="K851" s="31"/>
      <c r="Q851">
        <f>ROUND((Source!DN589/100)*ROUND((ROUND((Source!AF589*Source!AV589*Source!I589),2)),2), 2)</f>
        <v>9.5299999999999994</v>
      </c>
      <c r="R851">
        <f>Source!X589</f>
        <v>227.5</v>
      </c>
      <c r="S851">
        <f>ROUND((Source!DO589/100)*ROUND((ROUND((Source!AF589*Source!AV589*Source!I589),2)),2), 2)</f>
        <v>7.48</v>
      </c>
      <c r="T851">
        <f>Source!Y589</f>
        <v>123.64</v>
      </c>
      <c r="U851">
        <f>ROUND((175/100)*ROUND((ROUND((Source!AE589*Source!AV589*Source!I589),2)),2), 2)</f>
        <v>29.86</v>
      </c>
      <c r="V851">
        <f>ROUND((157/100)*ROUND(ROUND((ROUND((Source!AE589*Source!AV589*Source!I589),2)*Source!BS589),2), 2), 2)</f>
        <v>681.4</v>
      </c>
    </row>
    <row r="852" spans="1:28" ht="14.4" x14ac:dyDescent="0.3">
      <c r="A852" s="25"/>
      <c r="B852" s="26"/>
      <c r="C852" s="26" t="s">
        <v>66</v>
      </c>
      <c r="D852" s="28"/>
      <c r="E852" s="27"/>
      <c r="F852" s="30">
        <f>Source!AO589</f>
        <v>120.74</v>
      </c>
      <c r="G852" s="29" t="str">
        <f>Source!DG589</f>
        <v>)*1,15</v>
      </c>
      <c r="H852" s="27">
        <f>Source!AV589</f>
        <v>1</v>
      </c>
      <c r="I852" s="31">
        <f>ROUND((ROUND((Source!AF589*Source!AV589*Source!I589),2)),2)</f>
        <v>9.7200000000000006</v>
      </c>
      <c r="J852" s="27">
        <f>IF(Source!BA589&lt;&gt; 0, Source!BA589, 1)</f>
        <v>25.44</v>
      </c>
      <c r="K852" s="31">
        <f>Source!S589</f>
        <v>247.28</v>
      </c>
      <c r="W852">
        <f>I852</f>
        <v>9.7200000000000006</v>
      </c>
    </row>
    <row r="853" spans="1:28" ht="14.4" x14ac:dyDescent="0.3">
      <c r="A853" s="25"/>
      <c r="B853" s="26"/>
      <c r="C853" s="26" t="s">
        <v>67</v>
      </c>
      <c r="D853" s="28"/>
      <c r="E853" s="27"/>
      <c r="F853" s="30">
        <f>Source!AM589</f>
        <v>643.97</v>
      </c>
      <c r="G853" s="29" t="str">
        <f>Source!DE589</f>
        <v>)*1,25</v>
      </c>
      <c r="H853" s="27">
        <f>Source!AV589</f>
        <v>1</v>
      </c>
      <c r="I853" s="31">
        <f>(ROUND((ROUND((((Source!ET589*1.25))*Source!AV589*Source!I589),2)),2)+ROUND((ROUND(((Source!AE589-((Source!EU589*1.25)))*Source!AV589*Source!I589),2)),2))</f>
        <v>56.35</v>
      </c>
      <c r="J853" s="27">
        <f>IF(Source!BB589&lt;&gt; 0, Source!BB589, 1)</f>
        <v>12.48</v>
      </c>
      <c r="K853" s="31">
        <f>Source!Q589</f>
        <v>703.25</v>
      </c>
    </row>
    <row r="854" spans="1:28" ht="14.4" x14ac:dyDescent="0.3">
      <c r="A854" s="25"/>
      <c r="B854" s="26"/>
      <c r="C854" s="26" t="s">
        <v>68</v>
      </c>
      <c r="D854" s="28"/>
      <c r="E854" s="27"/>
      <c r="F854" s="30">
        <f>Source!AN589</f>
        <v>194.98</v>
      </c>
      <c r="G854" s="29" t="str">
        <f>Source!DF589</f>
        <v>)*1,25</v>
      </c>
      <c r="H854" s="27">
        <f>Source!AV589</f>
        <v>1</v>
      </c>
      <c r="I854" s="32">
        <f>ROUND((ROUND((Source!AE589*Source!AV589*Source!I589),2)),2)</f>
        <v>17.059999999999999</v>
      </c>
      <c r="J854" s="27">
        <f>IF(Source!BS589&lt;&gt; 0, Source!BS589, 1)</f>
        <v>25.44</v>
      </c>
      <c r="K854" s="32">
        <f>Source!R589</f>
        <v>434.01</v>
      </c>
      <c r="W854">
        <f>I854</f>
        <v>17.059999999999999</v>
      </c>
    </row>
    <row r="855" spans="1:28" ht="14.4" x14ac:dyDescent="0.3">
      <c r="A855" s="25"/>
      <c r="B855" s="26"/>
      <c r="C855" s="26" t="s">
        <v>69</v>
      </c>
      <c r="D855" s="28" t="s">
        <v>70</v>
      </c>
      <c r="E855" s="27">
        <f>Source!DN589</f>
        <v>98</v>
      </c>
      <c r="F855" s="30"/>
      <c r="G855" s="29"/>
      <c r="H855" s="27"/>
      <c r="I855" s="31">
        <f>SUM(Q851:Q854)</f>
        <v>9.5299999999999994</v>
      </c>
      <c r="J855" s="27">
        <f>Source!BZ589</f>
        <v>92</v>
      </c>
      <c r="K855" s="31">
        <f>SUM(R851:R854)</f>
        <v>227.5</v>
      </c>
    </row>
    <row r="856" spans="1:28" ht="14.4" x14ac:dyDescent="0.3">
      <c r="A856" s="25"/>
      <c r="B856" s="26"/>
      <c r="C856" s="26" t="s">
        <v>71</v>
      </c>
      <c r="D856" s="28" t="s">
        <v>70</v>
      </c>
      <c r="E856" s="27">
        <f>Source!DO589</f>
        <v>77</v>
      </c>
      <c r="F856" s="30"/>
      <c r="G856" s="29"/>
      <c r="H856" s="27"/>
      <c r="I856" s="31">
        <f>SUM(S851:S855)</f>
        <v>7.48</v>
      </c>
      <c r="J856" s="27">
        <f>Source!CA589</f>
        <v>50</v>
      </c>
      <c r="K856" s="31">
        <f>SUM(T851:T855)</f>
        <v>123.64</v>
      </c>
    </row>
    <row r="857" spans="1:28" ht="14.4" x14ac:dyDescent="0.3">
      <c r="A857" s="25"/>
      <c r="B857" s="26"/>
      <c r="C857" s="26" t="s">
        <v>72</v>
      </c>
      <c r="D857" s="28" t="s">
        <v>70</v>
      </c>
      <c r="E857" s="27">
        <f>175</f>
        <v>175</v>
      </c>
      <c r="F857" s="30"/>
      <c r="G857" s="29"/>
      <c r="H857" s="27"/>
      <c r="I857" s="31">
        <f>SUM(U851:U856)</f>
        <v>29.86</v>
      </c>
      <c r="J857" s="27">
        <f>157</f>
        <v>157</v>
      </c>
      <c r="K857" s="31">
        <f>SUM(V851:V856)</f>
        <v>681.4</v>
      </c>
    </row>
    <row r="858" spans="1:28" ht="14.4" x14ac:dyDescent="0.3">
      <c r="A858" s="34"/>
      <c r="B858" s="35"/>
      <c r="C858" s="35" t="s">
        <v>73</v>
      </c>
      <c r="D858" s="36" t="s">
        <v>74</v>
      </c>
      <c r="E858" s="37">
        <f>Source!AQ589</f>
        <v>10.8</v>
      </c>
      <c r="F858" s="38"/>
      <c r="G858" s="39" t="str">
        <f>Source!DI589</f>
        <v>)*1,15</v>
      </c>
      <c r="H858" s="37">
        <f>Source!AV589</f>
        <v>1</v>
      </c>
      <c r="I858" s="40">
        <f>Source!U589</f>
        <v>0.86940000000000006</v>
      </c>
      <c r="J858" s="37"/>
      <c r="K858" s="40"/>
      <c r="AB858" s="33">
        <f>I858</f>
        <v>0.86940000000000006</v>
      </c>
    </row>
    <row r="859" spans="1:28" ht="13.8" x14ac:dyDescent="0.25">
      <c r="A859" s="41"/>
      <c r="B859" s="41"/>
      <c r="C859" s="42" t="s">
        <v>75</v>
      </c>
      <c r="D859" s="41"/>
      <c r="E859" s="41"/>
      <c r="F859" s="41"/>
      <c r="G859" s="41"/>
      <c r="H859" s="55">
        <f>I852+I853+I855+I856+I857</f>
        <v>112.94000000000001</v>
      </c>
      <c r="I859" s="55"/>
      <c r="J859" s="55">
        <f>K852+K853+K855+K856+K857</f>
        <v>1983.0700000000002</v>
      </c>
      <c r="K859" s="55"/>
      <c r="O859" s="33">
        <f>I852+I853+I855+I856+I857</f>
        <v>112.94000000000001</v>
      </c>
      <c r="P859" s="33">
        <f>K852+K853+K855+K856+K857</f>
        <v>1983.0700000000002</v>
      </c>
      <c r="X859">
        <f>IF(Source!BI589&lt;=1,I852+I853+I855+I856+I857-0, 0)</f>
        <v>112.94000000000001</v>
      </c>
      <c r="Y859">
        <f>IF(Source!BI589=2,I852+I853+I855+I856+I857-0, 0)</f>
        <v>0</v>
      </c>
      <c r="Z859">
        <f>IF(Source!BI589=3,I852+I853+I855+I856+I857-0, 0)</f>
        <v>0</v>
      </c>
      <c r="AA859">
        <f>IF(Source!BI589=4,I852+I853+I855+I856+I857,0)</f>
        <v>0</v>
      </c>
    </row>
    <row r="861" spans="1:28" ht="28.8" x14ac:dyDescent="0.3">
      <c r="A861" s="25" t="str">
        <f>Source!E590</f>
        <v>87</v>
      </c>
      <c r="B861" s="26" t="str">
        <f>Source!F590</f>
        <v>3.8-1-1</v>
      </c>
      <c r="C861" s="26" t="s">
        <v>712</v>
      </c>
      <c r="D861" s="28" t="str">
        <f>Source!H590</f>
        <v>1 м3 основания</v>
      </c>
      <c r="E861" s="27">
        <f>Source!I590</f>
        <v>7</v>
      </c>
      <c r="F861" s="30"/>
      <c r="G861" s="29"/>
      <c r="H861" s="27"/>
      <c r="I861" s="31"/>
      <c r="J861" s="27"/>
      <c r="K861" s="31"/>
      <c r="Q861">
        <f>ROUND((Source!DN590/100)*ROUND((ROUND((Source!AF590*Source!AV590*Source!I590),2)),2), 2)</f>
        <v>59.49</v>
      </c>
      <c r="R861">
        <f>Source!X590</f>
        <v>1214</v>
      </c>
      <c r="S861">
        <f>ROUND((Source!DO590/100)*ROUND((ROUND((Source!AF590*Source!AV590*Source!I590),2)),2), 2)</f>
        <v>45.76</v>
      </c>
      <c r="T861">
        <f>Source!Y590</f>
        <v>681.83</v>
      </c>
      <c r="U861">
        <f>ROUND((175/100)*ROUND((ROUND((Source!AE590*Source!AV590*Source!I590),2)),2), 2)</f>
        <v>57.89</v>
      </c>
      <c r="V861">
        <f>ROUND((157/100)*ROUND(ROUND((ROUND((Source!AE590*Source!AV590*Source!I590),2)*Source!BS590),2), 2), 2)</f>
        <v>1321.25</v>
      </c>
    </row>
    <row r="862" spans="1:28" ht="14.4" x14ac:dyDescent="0.3">
      <c r="A862" s="25"/>
      <c r="B862" s="26"/>
      <c r="C862" s="26" t="s">
        <v>66</v>
      </c>
      <c r="D862" s="28"/>
      <c r="E862" s="27"/>
      <c r="F862" s="30">
        <f>Source!AO590</f>
        <v>8.1199999999999992</v>
      </c>
      <c r="G862" s="29" t="str">
        <f>Source!DG590</f>
        <v>)*1,15</v>
      </c>
      <c r="H862" s="27">
        <f>Source!AV590</f>
        <v>1</v>
      </c>
      <c r="I862" s="31">
        <f>ROUND((ROUND((Source!AF590*Source!AV590*Source!I590),2)),2)</f>
        <v>65.37</v>
      </c>
      <c r="J862" s="27">
        <f>IF(Source!BA590&lt;&gt; 0, Source!BA590, 1)</f>
        <v>25.44</v>
      </c>
      <c r="K862" s="31">
        <f>Source!S590</f>
        <v>1663.01</v>
      </c>
      <c r="W862">
        <f>I862</f>
        <v>65.37</v>
      </c>
    </row>
    <row r="863" spans="1:28" ht="14.4" x14ac:dyDescent="0.3">
      <c r="A863" s="25"/>
      <c r="B863" s="26"/>
      <c r="C863" s="26" t="s">
        <v>67</v>
      </c>
      <c r="D863" s="28"/>
      <c r="E863" s="27"/>
      <c r="F863" s="30">
        <f>Source!AM590</f>
        <v>15.17</v>
      </c>
      <c r="G863" s="29" t="str">
        <f>Source!DE590</f>
        <v>)*1,25</v>
      </c>
      <c r="H863" s="27">
        <f>Source!AV590</f>
        <v>1</v>
      </c>
      <c r="I863" s="31">
        <f>(ROUND((ROUND((((Source!ET590*1.25))*Source!AV590*Source!I590),2)),2)+ROUND((ROUND(((Source!AE590-((Source!EU590*1.25)))*Source!AV590*Source!I590),2)),2))</f>
        <v>132.74</v>
      </c>
      <c r="J863" s="27">
        <f>IF(Source!BB590&lt;&gt; 0, Source!BB590, 1)</f>
        <v>11.52</v>
      </c>
      <c r="K863" s="31">
        <f>Source!Q590</f>
        <v>1529.16</v>
      </c>
    </row>
    <row r="864" spans="1:28" ht="14.4" x14ac:dyDescent="0.3">
      <c r="A864" s="25"/>
      <c r="B864" s="26"/>
      <c r="C864" s="26" t="s">
        <v>68</v>
      </c>
      <c r="D864" s="28"/>
      <c r="E864" s="27"/>
      <c r="F864" s="30">
        <f>Source!AN590</f>
        <v>3.78</v>
      </c>
      <c r="G864" s="29" t="str">
        <f>Source!DF590</f>
        <v>)*1,25</v>
      </c>
      <c r="H864" s="27">
        <f>Source!AV590</f>
        <v>1</v>
      </c>
      <c r="I864" s="32">
        <f>ROUND((ROUND((Source!AE590*Source!AV590*Source!I590),2)),2)</f>
        <v>33.08</v>
      </c>
      <c r="J864" s="27">
        <f>IF(Source!BS590&lt;&gt; 0, Source!BS590, 1)</f>
        <v>25.44</v>
      </c>
      <c r="K864" s="32">
        <f>Source!R590</f>
        <v>841.56</v>
      </c>
      <c r="W864">
        <f>I864</f>
        <v>33.08</v>
      </c>
    </row>
    <row r="865" spans="1:28" ht="14.4" x14ac:dyDescent="0.3">
      <c r="A865" s="25"/>
      <c r="B865" s="26"/>
      <c r="C865" s="26" t="s">
        <v>76</v>
      </c>
      <c r="D865" s="28"/>
      <c r="E865" s="27"/>
      <c r="F865" s="30">
        <f>Source!AL590</f>
        <v>1.06</v>
      </c>
      <c r="G865" s="29" t="str">
        <f>Source!DD590</f>
        <v/>
      </c>
      <c r="H865" s="27">
        <f>Source!AW590</f>
        <v>1</v>
      </c>
      <c r="I865" s="31">
        <f>ROUND((ROUND((Source!AC590*Source!AW590*Source!I590),2)),2)</f>
        <v>7.42</v>
      </c>
      <c r="J865" s="27">
        <f>IF(Source!BC590&lt;&gt; 0, Source!BC590, 1)</f>
        <v>4.99</v>
      </c>
      <c r="K865" s="31">
        <f>Source!P590</f>
        <v>37.03</v>
      </c>
    </row>
    <row r="866" spans="1:28" ht="14.4" x14ac:dyDescent="0.3">
      <c r="A866" s="25" t="str">
        <f>Source!E591</f>
        <v>87,1</v>
      </c>
      <c r="B866" s="26" t="str">
        <f>Source!F591</f>
        <v>1.1-1-766</v>
      </c>
      <c r="C866" s="26" t="s">
        <v>322</v>
      </c>
      <c r="D866" s="28" t="str">
        <f>Source!H591</f>
        <v>м3</v>
      </c>
      <c r="E866" s="27">
        <f>Source!I591</f>
        <v>7.7</v>
      </c>
      <c r="F866" s="30">
        <f>Source!AK591</f>
        <v>104.99</v>
      </c>
      <c r="G866" s="43" t="s">
        <v>143</v>
      </c>
      <c r="H866" s="27">
        <f>Source!AW591</f>
        <v>1</v>
      </c>
      <c r="I866" s="31">
        <f>ROUND((ROUND((Source!AC591*Source!AW591*Source!I591),2)),2)+(ROUND((ROUND(((Source!ET591)*Source!AV591*Source!I591),2)),2)+ROUND((ROUND(((Source!AE591-(Source!EU591))*Source!AV591*Source!I591),2)),2))+ROUND((ROUND((Source!AF591*Source!AV591*Source!I591),2)),2)</f>
        <v>808.42</v>
      </c>
      <c r="J866" s="27">
        <f>IF(Source!BC591&lt;&gt; 0, Source!BC591, 1)</f>
        <v>5.26</v>
      </c>
      <c r="K866" s="31">
        <f>Source!O591</f>
        <v>4252.29</v>
      </c>
      <c r="Q866">
        <f>ROUND((Source!DN591/100)*ROUND((ROUND((Source!AF591*Source!AV591*Source!I591),2)),2), 2)</f>
        <v>0</v>
      </c>
      <c r="R866">
        <f>Source!X591</f>
        <v>0</v>
      </c>
      <c r="S866">
        <f>ROUND((Source!DO591/100)*ROUND((ROUND((Source!AF591*Source!AV591*Source!I591),2)),2), 2)</f>
        <v>0</v>
      </c>
      <c r="T866">
        <f>Source!Y591</f>
        <v>0</v>
      </c>
      <c r="U866">
        <f>ROUND((175/100)*ROUND((ROUND((Source!AE591*Source!AV591*Source!I591),2)),2), 2)</f>
        <v>0</v>
      </c>
      <c r="V866">
        <f>ROUND((157/100)*ROUND(ROUND((ROUND((Source!AE591*Source!AV591*Source!I591),2)*Source!BS591),2), 2), 2)</f>
        <v>0</v>
      </c>
      <c r="X866">
        <f>IF(Source!BI591&lt;=1,I866, 0)</f>
        <v>808.42</v>
      </c>
      <c r="Y866">
        <f>IF(Source!BI591=2,I866, 0)</f>
        <v>0</v>
      </c>
      <c r="Z866">
        <f>IF(Source!BI591=3,I866, 0)</f>
        <v>0</v>
      </c>
      <c r="AA866">
        <f>IF(Source!BI591=4,I866, 0)</f>
        <v>0</v>
      </c>
    </row>
    <row r="867" spans="1:28" ht="14.4" x14ac:dyDescent="0.3">
      <c r="A867" s="25"/>
      <c r="B867" s="26"/>
      <c r="C867" s="26" t="s">
        <v>69</v>
      </c>
      <c r="D867" s="28" t="s">
        <v>70</v>
      </c>
      <c r="E867" s="27">
        <f>Source!DN590</f>
        <v>91</v>
      </c>
      <c r="F867" s="30"/>
      <c r="G867" s="29"/>
      <c r="H867" s="27"/>
      <c r="I867" s="31">
        <f>SUM(Q861:Q866)</f>
        <v>59.49</v>
      </c>
      <c r="J867" s="27">
        <f>Source!BZ590</f>
        <v>73</v>
      </c>
      <c r="K867" s="31">
        <f>SUM(R861:R866)</f>
        <v>1214</v>
      </c>
    </row>
    <row r="868" spans="1:28" ht="14.4" x14ac:dyDescent="0.3">
      <c r="A868" s="25"/>
      <c r="B868" s="26"/>
      <c r="C868" s="26" t="s">
        <v>71</v>
      </c>
      <c r="D868" s="28" t="s">
        <v>70</v>
      </c>
      <c r="E868" s="27">
        <f>Source!DO590</f>
        <v>70</v>
      </c>
      <c r="F868" s="30"/>
      <c r="G868" s="29"/>
      <c r="H868" s="27"/>
      <c r="I868" s="31">
        <f>SUM(S861:S867)</f>
        <v>45.76</v>
      </c>
      <c r="J868" s="27">
        <f>Source!CA590</f>
        <v>41</v>
      </c>
      <c r="K868" s="31">
        <f>SUM(T861:T867)</f>
        <v>681.83</v>
      </c>
    </row>
    <row r="869" spans="1:28" ht="14.4" x14ac:dyDescent="0.3">
      <c r="A869" s="25"/>
      <c r="B869" s="26"/>
      <c r="C869" s="26" t="s">
        <v>72</v>
      </c>
      <c r="D869" s="28" t="s">
        <v>70</v>
      </c>
      <c r="E869" s="27">
        <f>175</f>
        <v>175</v>
      </c>
      <c r="F869" s="30"/>
      <c r="G869" s="29"/>
      <c r="H869" s="27"/>
      <c r="I869" s="31">
        <f>SUM(U861:U868)</f>
        <v>57.89</v>
      </c>
      <c r="J869" s="27">
        <f>157</f>
        <v>157</v>
      </c>
      <c r="K869" s="31">
        <f>SUM(V861:V868)</f>
        <v>1321.25</v>
      </c>
    </row>
    <row r="870" spans="1:28" ht="14.4" x14ac:dyDescent="0.3">
      <c r="A870" s="34"/>
      <c r="B870" s="35"/>
      <c r="C870" s="35" t="s">
        <v>73</v>
      </c>
      <c r="D870" s="36" t="s">
        <v>74</v>
      </c>
      <c r="E870" s="37">
        <f>Source!AQ590</f>
        <v>0.78</v>
      </c>
      <c r="F870" s="38"/>
      <c r="G870" s="39" t="str">
        <f>Source!DI590</f>
        <v>)*1,15</v>
      </c>
      <c r="H870" s="37">
        <f>Source!AV590</f>
        <v>1</v>
      </c>
      <c r="I870" s="40">
        <f>Source!U590</f>
        <v>6.278999999999999</v>
      </c>
      <c r="J870" s="37"/>
      <c r="K870" s="40"/>
      <c r="AB870" s="33">
        <f>I870</f>
        <v>6.278999999999999</v>
      </c>
    </row>
    <row r="871" spans="1:28" ht="13.8" x14ac:dyDescent="0.25">
      <c r="A871" s="41"/>
      <c r="B871" s="41"/>
      <c r="C871" s="42" t="s">
        <v>75</v>
      </c>
      <c r="D871" s="41"/>
      <c r="E871" s="41"/>
      <c r="F871" s="41"/>
      <c r="G871" s="41"/>
      <c r="H871" s="55">
        <f>I862+I863+I865+I867+I868+I869+SUM(I866:I866)</f>
        <v>1177.0899999999999</v>
      </c>
      <c r="I871" s="55"/>
      <c r="J871" s="55">
        <f>K862+K863+K865+K867+K868+K869+SUM(K866:K866)</f>
        <v>10698.57</v>
      </c>
      <c r="K871" s="55"/>
      <c r="O871" s="33">
        <f>I862+I863+I865+I867+I868+I869+SUM(I866:I866)</f>
        <v>1177.0899999999999</v>
      </c>
      <c r="P871" s="33">
        <f>K862+K863+K865+K867+K868+K869+SUM(K866:K866)</f>
        <v>10698.57</v>
      </c>
      <c r="X871">
        <f>IF(Source!BI590&lt;=1,I862+I863+I865+I867+I868+I869-0, 0)</f>
        <v>368.66999999999996</v>
      </c>
      <c r="Y871">
        <f>IF(Source!BI590=2,I862+I863+I865+I867+I868+I869-0, 0)</f>
        <v>0</v>
      </c>
      <c r="Z871">
        <f>IF(Source!BI590=3,I862+I863+I865+I867+I868+I869-0, 0)</f>
        <v>0</v>
      </c>
      <c r="AA871">
        <f>IF(Source!BI590=4,I862+I863+I865+I867+I868+I869,0)</f>
        <v>0</v>
      </c>
    </row>
    <row r="873" spans="1:28" ht="69" x14ac:dyDescent="0.3">
      <c r="A873" s="25" t="str">
        <f>Source!E592</f>
        <v>88</v>
      </c>
      <c r="B873" s="26" t="str">
        <f>Source!F592</f>
        <v>3.27-119-2</v>
      </c>
      <c r="C873" s="26" t="s">
        <v>716</v>
      </c>
      <c r="D873" s="28" t="str">
        <f>Source!H592</f>
        <v>100 м</v>
      </c>
      <c r="E873" s="27">
        <f>Source!I592</f>
        <v>7.0000000000000007E-2</v>
      </c>
      <c r="F873" s="30"/>
      <c r="G873" s="29"/>
      <c r="H873" s="27"/>
      <c r="I873" s="31"/>
      <c r="J873" s="27"/>
      <c r="K873" s="31"/>
      <c r="Q873">
        <f>ROUND((Source!DN592/100)*ROUND((ROUND((Source!AF592*Source!AV592*Source!I592),2)),2), 2)</f>
        <v>62.15</v>
      </c>
      <c r="R873">
        <f>Source!X592</f>
        <v>1264.79</v>
      </c>
      <c r="S873">
        <f>ROUND((Source!DO592/100)*ROUND((ROUND((Source!AF592*Source!AV592*Source!I592),2)),2), 2)</f>
        <v>35.07</v>
      </c>
      <c r="T873">
        <f>Source!Y592</f>
        <v>463</v>
      </c>
      <c r="U873">
        <f>ROUND((175/100)*ROUND((ROUND((Source!AE592*Source!AV592*Source!I592),2)),2), 2)</f>
        <v>2.2400000000000002</v>
      </c>
      <c r="V873">
        <f>ROUND((157/100)*ROUND(ROUND((ROUND((Source!AE592*Source!AV592*Source!I592),2)*Source!BS592),2), 2), 2)</f>
        <v>51.12</v>
      </c>
    </row>
    <row r="874" spans="1:28" ht="14.4" x14ac:dyDescent="0.3">
      <c r="A874" s="25"/>
      <c r="B874" s="26"/>
      <c r="C874" s="26" t="s">
        <v>66</v>
      </c>
      <c r="D874" s="28"/>
      <c r="E874" s="27"/>
      <c r="F874" s="30">
        <f>Source!AO592</f>
        <v>551.42999999999995</v>
      </c>
      <c r="G874" s="29" t="str">
        <f>Source!DG592</f>
        <v>)*1,15</v>
      </c>
      <c r="H874" s="27">
        <f>Source!AV592</f>
        <v>1</v>
      </c>
      <c r="I874" s="31">
        <f>ROUND((ROUND((Source!AF592*Source!AV592*Source!I592),2)),2)</f>
        <v>44.39</v>
      </c>
      <c r="J874" s="27">
        <f>IF(Source!BA592&lt;&gt; 0, Source!BA592, 1)</f>
        <v>25.44</v>
      </c>
      <c r="K874" s="31">
        <f>Source!S592</f>
        <v>1129.28</v>
      </c>
      <c r="W874">
        <f>I874</f>
        <v>44.39</v>
      </c>
    </row>
    <row r="875" spans="1:28" ht="14.4" x14ac:dyDescent="0.3">
      <c r="A875" s="25"/>
      <c r="B875" s="26"/>
      <c r="C875" s="26" t="s">
        <v>67</v>
      </c>
      <c r="D875" s="28"/>
      <c r="E875" s="27"/>
      <c r="F875" s="30">
        <f>Source!AM592</f>
        <v>85.03</v>
      </c>
      <c r="G875" s="29" t="str">
        <f>Source!DE592</f>
        <v>)*1,25</v>
      </c>
      <c r="H875" s="27">
        <f>Source!AV592</f>
        <v>1</v>
      </c>
      <c r="I875" s="31">
        <f>(ROUND((ROUND((((Source!ET592*1.25))*Source!AV592*Source!I592),2)),2)+ROUND((ROUND(((Source!AE592-((Source!EU592*1.25)))*Source!AV592*Source!I592),2)),2))</f>
        <v>7.44</v>
      </c>
      <c r="J875" s="27">
        <f>IF(Source!BB592&lt;&gt; 0, Source!BB592, 1)</f>
        <v>9.2899999999999991</v>
      </c>
      <c r="K875" s="31">
        <f>Source!Q592</f>
        <v>69.12</v>
      </c>
    </row>
    <row r="876" spans="1:28" ht="14.4" x14ac:dyDescent="0.3">
      <c r="A876" s="25"/>
      <c r="B876" s="26"/>
      <c r="C876" s="26" t="s">
        <v>68</v>
      </c>
      <c r="D876" s="28"/>
      <c r="E876" s="27"/>
      <c r="F876" s="30">
        <f>Source!AN592</f>
        <v>14.58</v>
      </c>
      <c r="G876" s="29" t="str">
        <f>Source!DF592</f>
        <v>)*1,25</v>
      </c>
      <c r="H876" s="27">
        <f>Source!AV592</f>
        <v>1</v>
      </c>
      <c r="I876" s="32">
        <f>ROUND((ROUND((Source!AE592*Source!AV592*Source!I592),2)),2)</f>
        <v>1.28</v>
      </c>
      <c r="J876" s="27">
        <f>IF(Source!BS592&lt;&gt; 0, Source!BS592, 1)</f>
        <v>25.44</v>
      </c>
      <c r="K876" s="32">
        <f>Source!R592</f>
        <v>32.56</v>
      </c>
      <c r="W876">
        <f>I876</f>
        <v>1.28</v>
      </c>
    </row>
    <row r="877" spans="1:28" ht="55.2" x14ac:dyDescent="0.3">
      <c r="A877" s="25" t="str">
        <f>Source!E593</f>
        <v>88,1</v>
      </c>
      <c r="B877" s="26" t="str">
        <f>Source!F593</f>
        <v>1.1-1-4022</v>
      </c>
      <c r="C877" s="26" t="s">
        <v>722</v>
      </c>
      <c r="D877" s="28" t="str">
        <f>Source!H593</f>
        <v>м</v>
      </c>
      <c r="E877" s="27">
        <f>Source!I593</f>
        <v>7.3150000000000004</v>
      </c>
      <c r="F877" s="30">
        <f>Source!AK593</f>
        <v>1833.78</v>
      </c>
      <c r="G877" s="43" t="s">
        <v>143</v>
      </c>
      <c r="H877" s="27">
        <f>Source!AW593</f>
        <v>1</v>
      </c>
      <c r="I877" s="31">
        <f>ROUND((ROUND((Source!AC593*Source!AW593*Source!I593),2)),2)+(ROUND((ROUND(((Source!ET593)*Source!AV593*Source!I593),2)),2)+ROUND((ROUND(((Source!AE593-(Source!EU593))*Source!AV593*Source!I593),2)),2))+ROUND((ROUND((Source!AF593*Source!AV593*Source!I593),2)),2)</f>
        <v>13414.1</v>
      </c>
      <c r="J877" s="27">
        <f>IF(Source!BC593&lt;&gt; 0, Source!BC593, 1)</f>
        <v>3.07</v>
      </c>
      <c r="K877" s="31">
        <f>Source!O593</f>
        <v>41181.29</v>
      </c>
      <c r="Q877">
        <f>ROUND((Source!DN593/100)*ROUND((ROUND((Source!AF593*Source!AV593*Source!I593),2)),2), 2)</f>
        <v>0</v>
      </c>
      <c r="R877">
        <f>Source!X593</f>
        <v>0</v>
      </c>
      <c r="S877">
        <f>ROUND((Source!DO593/100)*ROUND((ROUND((Source!AF593*Source!AV593*Source!I593),2)),2), 2)</f>
        <v>0</v>
      </c>
      <c r="T877">
        <f>Source!Y593</f>
        <v>0</v>
      </c>
      <c r="U877">
        <f>ROUND((175/100)*ROUND((ROUND((Source!AE593*Source!AV593*Source!I593),2)),2), 2)</f>
        <v>0</v>
      </c>
      <c r="V877">
        <f>ROUND((157/100)*ROUND(ROUND((ROUND((Source!AE593*Source!AV593*Source!I593),2)*Source!BS593),2), 2), 2)</f>
        <v>0</v>
      </c>
      <c r="X877">
        <f>IF(Source!BI593&lt;=1,I877, 0)</f>
        <v>13414.1</v>
      </c>
      <c r="Y877">
        <f>IF(Source!BI593=2,I877, 0)</f>
        <v>0</v>
      </c>
      <c r="Z877">
        <f>IF(Source!BI593=3,I877, 0)</f>
        <v>0</v>
      </c>
      <c r="AA877">
        <f>IF(Source!BI593=4,I877, 0)</f>
        <v>0</v>
      </c>
    </row>
    <row r="878" spans="1:28" ht="14.4" x14ac:dyDescent="0.3">
      <c r="A878" s="25"/>
      <c r="B878" s="26"/>
      <c r="C878" s="26" t="s">
        <v>69</v>
      </c>
      <c r="D878" s="28" t="s">
        <v>70</v>
      </c>
      <c r="E878" s="27">
        <f>Source!DN592</f>
        <v>140</v>
      </c>
      <c r="F878" s="30"/>
      <c r="G878" s="29"/>
      <c r="H878" s="27"/>
      <c r="I878" s="31">
        <f>SUM(Q873:Q877)</f>
        <v>62.15</v>
      </c>
      <c r="J878" s="27">
        <f>Source!BZ592</f>
        <v>112</v>
      </c>
      <c r="K878" s="31">
        <f>SUM(R873:R877)</f>
        <v>1264.79</v>
      </c>
    </row>
    <row r="879" spans="1:28" ht="14.4" x14ac:dyDescent="0.3">
      <c r="A879" s="25"/>
      <c r="B879" s="26"/>
      <c r="C879" s="26" t="s">
        <v>71</v>
      </c>
      <c r="D879" s="28" t="s">
        <v>70</v>
      </c>
      <c r="E879" s="27">
        <f>Source!DO592</f>
        <v>79</v>
      </c>
      <c r="F879" s="30"/>
      <c r="G879" s="29"/>
      <c r="H879" s="27"/>
      <c r="I879" s="31">
        <f>SUM(S873:S878)</f>
        <v>35.07</v>
      </c>
      <c r="J879" s="27">
        <f>Source!CA592</f>
        <v>41</v>
      </c>
      <c r="K879" s="31">
        <f>SUM(T873:T878)</f>
        <v>463</v>
      </c>
    </row>
    <row r="880" spans="1:28" ht="14.4" x14ac:dyDescent="0.3">
      <c r="A880" s="25"/>
      <c r="B880" s="26"/>
      <c r="C880" s="26" t="s">
        <v>72</v>
      </c>
      <c r="D880" s="28" t="s">
        <v>70</v>
      </c>
      <c r="E880" s="27">
        <f>175</f>
        <v>175</v>
      </c>
      <c r="F880" s="30"/>
      <c r="G880" s="29"/>
      <c r="H880" s="27"/>
      <c r="I880" s="31">
        <f>SUM(U873:U879)</f>
        <v>2.2400000000000002</v>
      </c>
      <c r="J880" s="27">
        <f>157</f>
        <v>157</v>
      </c>
      <c r="K880" s="31">
        <f>SUM(V873:V879)</f>
        <v>51.12</v>
      </c>
    </row>
    <row r="881" spans="1:28" ht="14.4" x14ac:dyDescent="0.3">
      <c r="A881" s="34"/>
      <c r="B881" s="35"/>
      <c r="C881" s="35" t="s">
        <v>73</v>
      </c>
      <c r="D881" s="36" t="s">
        <v>74</v>
      </c>
      <c r="E881" s="37">
        <f>Source!AQ592</f>
        <v>46.7</v>
      </c>
      <c r="F881" s="38"/>
      <c r="G881" s="39" t="str">
        <f>Source!DI592</f>
        <v>)*1,15</v>
      </c>
      <c r="H881" s="37">
        <f>Source!AV592</f>
        <v>1</v>
      </c>
      <c r="I881" s="40">
        <f>Source!U592</f>
        <v>3.7593500000000004</v>
      </c>
      <c r="J881" s="37"/>
      <c r="K881" s="40"/>
      <c r="AB881" s="33">
        <f>I881</f>
        <v>3.7593500000000004</v>
      </c>
    </row>
    <row r="882" spans="1:28" ht="13.8" x14ac:dyDescent="0.25">
      <c r="A882" s="41"/>
      <c r="B882" s="41"/>
      <c r="C882" s="42" t="s">
        <v>75</v>
      </c>
      <c r="D882" s="41"/>
      <c r="E882" s="41"/>
      <c r="F882" s="41"/>
      <c r="G882" s="41"/>
      <c r="H882" s="55">
        <f>I874+I875+I878+I879+I880+SUM(I877:I877)</f>
        <v>13565.390000000001</v>
      </c>
      <c r="I882" s="55"/>
      <c r="J882" s="55">
        <f>K874+K875+K878+K879+K880+SUM(K877:K877)</f>
        <v>44158.6</v>
      </c>
      <c r="K882" s="55"/>
      <c r="O882" s="33">
        <f>I874+I875+I878+I879+I880+SUM(I877:I877)</f>
        <v>13565.390000000001</v>
      </c>
      <c r="P882" s="33">
        <f>K874+K875+K878+K879+K880+SUM(K877:K877)</f>
        <v>44158.6</v>
      </c>
      <c r="X882">
        <f>IF(Source!BI592&lt;=1,I874+I875+I878+I879+I880-0, 0)</f>
        <v>151.29</v>
      </c>
      <c r="Y882">
        <f>IF(Source!BI592=2,I874+I875+I878+I879+I880-0, 0)</f>
        <v>0</v>
      </c>
      <c r="Z882">
        <f>IF(Source!BI592=3,I874+I875+I878+I879+I880-0, 0)</f>
        <v>0</v>
      </c>
      <c r="AA882">
        <f>IF(Source!BI592=4,I874+I875+I878+I879+I880,0)</f>
        <v>0</v>
      </c>
    </row>
    <row r="885" spans="1:28" ht="13.8" x14ac:dyDescent="0.25">
      <c r="A885" s="54" t="str">
        <f>CONCATENATE("Итого по подразделу: ",IF(Source!G595&lt;&gt;"Новый подраздел", Source!G595, ""))</f>
        <v>Итого по подразделу: Устройство водослива</v>
      </c>
      <c r="B885" s="54"/>
      <c r="C885" s="54"/>
      <c r="D885" s="54"/>
      <c r="E885" s="54"/>
      <c r="F885" s="54"/>
      <c r="G885" s="54"/>
      <c r="H885" s="52">
        <f>SUM(O808:O884)</f>
        <v>16261.570000000002</v>
      </c>
      <c r="I885" s="53"/>
      <c r="J885" s="52">
        <f>SUM(P808:P884)</f>
        <v>67575.039999999994</v>
      </c>
      <c r="K885" s="53"/>
    </row>
    <row r="886" spans="1:28" hidden="1" x14ac:dyDescent="0.25">
      <c r="A886" t="s">
        <v>77</v>
      </c>
      <c r="I886">
        <f>SUM(AC808:AC885)</f>
        <v>0</v>
      </c>
      <c r="J886">
        <f>SUM(AD808:AD885)</f>
        <v>0</v>
      </c>
    </row>
    <row r="887" spans="1:28" hidden="1" x14ac:dyDescent="0.25">
      <c r="A887" t="s">
        <v>78</v>
      </c>
      <c r="I887">
        <f>SUM(AE808:AE886)</f>
        <v>0</v>
      </c>
      <c r="J887">
        <f>SUM(AF808:AF886)</f>
        <v>0</v>
      </c>
    </row>
    <row r="889" spans="1:28" ht="16.8" x14ac:dyDescent="0.3">
      <c r="A889" s="56" t="str">
        <f>CONCATENATE("Подраздел: ",IF(Source!G624&lt;&gt;"Новый подраздел", Source!G624, ""))</f>
        <v>Подраздел: Востановление покрытия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</row>
    <row r="890" spans="1:28" ht="100.8" x14ac:dyDescent="0.3">
      <c r="A890" s="25" t="str">
        <f>Source!E628</f>
        <v>89</v>
      </c>
      <c r="B890" s="26" t="str">
        <f>Source!F628</f>
        <v>3.27-12-1</v>
      </c>
      <c r="C890" s="26" t="s">
        <v>726</v>
      </c>
      <c r="D890" s="28" t="str">
        <f>Source!H628</f>
        <v>100 м3 материала основания (в плотном теле)</v>
      </c>
      <c r="E890" s="27">
        <f>Source!I628</f>
        <v>0.15</v>
      </c>
      <c r="F890" s="30"/>
      <c r="G890" s="29"/>
      <c r="H890" s="27"/>
      <c r="I890" s="31"/>
      <c r="J890" s="27"/>
      <c r="K890" s="31"/>
      <c r="Q890">
        <f>ROUND((Source!DN628/100)*ROUND((ROUND((Source!AF628*Source!AV628*Source!I628),2)),2), 2)</f>
        <v>36.58</v>
      </c>
      <c r="R890">
        <f>Source!X628</f>
        <v>744.52</v>
      </c>
      <c r="S890">
        <f>ROUND((Source!DO628/100)*ROUND((ROUND((Source!AF628*Source!AV628*Source!I628),2)),2), 2)</f>
        <v>20.64</v>
      </c>
      <c r="T890">
        <f>Source!Y628</f>
        <v>272.55</v>
      </c>
      <c r="U890">
        <f>ROUND((175/100)*ROUND((ROUND((Source!AE628*Source!AV628*Source!I628),2)),2), 2)</f>
        <v>34.770000000000003</v>
      </c>
      <c r="V890">
        <f>ROUND((157/100)*ROUND(ROUND((ROUND((Source!AE628*Source!AV628*Source!I628),2)*Source!BS628),2), 2), 2)</f>
        <v>793.62</v>
      </c>
    </row>
    <row r="891" spans="1:28" ht="14.4" x14ac:dyDescent="0.3">
      <c r="A891" s="25"/>
      <c r="B891" s="26"/>
      <c r="C891" s="26" t="s">
        <v>66</v>
      </c>
      <c r="D891" s="28"/>
      <c r="E891" s="27"/>
      <c r="F891" s="30">
        <f>Source!AO628</f>
        <v>151.49</v>
      </c>
      <c r="G891" s="29" t="str">
        <f>Source!DG628</f>
        <v>)*1,15</v>
      </c>
      <c r="H891" s="27">
        <f>Source!AV628</f>
        <v>1</v>
      </c>
      <c r="I891" s="31">
        <f>ROUND((ROUND((Source!AF628*Source!AV628*Source!I628),2)),2)</f>
        <v>26.13</v>
      </c>
      <c r="J891" s="27">
        <f>IF(Source!BA628&lt;&gt; 0, Source!BA628, 1)</f>
        <v>25.44</v>
      </c>
      <c r="K891" s="31">
        <f>Source!S628</f>
        <v>664.75</v>
      </c>
      <c r="W891">
        <f>I891</f>
        <v>26.13</v>
      </c>
    </row>
    <row r="892" spans="1:28" ht="14.4" x14ac:dyDescent="0.3">
      <c r="A892" s="25"/>
      <c r="B892" s="26"/>
      <c r="C892" s="26" t="s">
        <v>67</v>
      </c>
      <c r="D892" s="28"/>
      <c r="E892" s="27"/>
      <c r="F892" s="30">
        <f>Source!AM628</f>
        <v>745.18</v>
      </c>
      <c r="G892" s="29" t="str">
        <f>Source!DE628</f>
        <v>)*1,25</v>
      </c>
      <c r="H892" s="27">
        <f>Source!AV628</f>
        <v>1</v>
      </c>
      <c r="I892" s="31">
        <f>(ROUND((ROUND((((Source!ET628*1.25))*Source!AV628*Source!I628),2)),2)+ROUND((ROUND(((Source!AE628-((Source!EU628*1.25)))*Source!AV628*Source!I628),2)),2))</f>
        <v>139.72</v>
      </c>
      <c r="J892" s="27">
        <f>IF(Source!BB628&lt;&gt; 0, Source!BB628, 1)</f>
        <v>9.75</v>
      </c>
      <c r="K892" s="31">
        <f>Source!Q628</f>
        <v>1362.27</v>
      </c>
    </row>
    <row r="893" spans="1:28" ht="14.4" x14ac:dyDescent="0.3">
      <c r="A893" s="25"/>
      <c r="B893" s="26"/>
      <c r="C893" s="26" t="s">
        <v>68</v>
      </c>
      <c r="D893" s="28"/>
      <c r="E893" s="27"/>
      <c r="F893" s="30">
        <f>Source!AN628</f>
        <v>105.99</v>
      </c>
      <c r="G893" s="29" t="str">
        <f>Source!DF628</f>
        <v>)*1,25</v>
      </c>
      <c r="H893" s="27">
        <f>Source!AV628</f>
        <v>1</v>
      </c>
      <c r="I893" s="32">
        <f>ROUND((ROUND((Source!AE628*Source!AV628*Source!I628),2)),2)</f>
        <v>19.87</v>
      </c>
      <c r="J893" s="27">
        <f>IF(Source!BS628&lt;&gt; 0, Source!BS628, 1)</f>
        <v>25.44</v>
      </c>
      <c r="K893" s="32">
        <f>Source!R628</f>
        <v>505.49</v>
      </c>
      <c r="W893">
        <f>I893</f>
        <v>19.87</v>
      </c>
    </row>
    <row r="894" spans="1:28" ht="14.4" x14ac:dyDescent="0.3">
      <c r="A894" s="25"/>
      <c r="B894" s="26"/>
      <c r="C894" s="26" t="s">
        <v>76</v>
      </c>
      <c r="D894" s="28"/>
      <c r="E894" s="27"/>
      <c r="F894" s="30">
        <f>Source!AL628</f>
        <v>35.35</v>
      </c>
      <c r="G894" s="29" t="str">
        <f>Source!DD628</f>
        <v/>
      </c>
      <c r="H894" s="27">
        <f>Source!AW628</f>
        <v>1</v>
      </c>
      <c r="I894" s="31">
        <f>ROUND((ROUND((Source!AC628*Source!AW628*Source!I628),2)),2)</f>
        <v>5.3</v>
      </c>
      <c r="J894" s="27">
        <f>IF(Source!BC628&lt;&gt; 0, Source!BC628, 1)</f>
        <v>4.99</v>
      </c>
      <c r="K894" s="31">
        <f>Source!P628</f>
        <v>26.45</v>
      </c>
    </row>
    <row r="895" spans="1:28" ht="14.4" x14ac:dyDescent="0.3">
      <c r="A895" s="25" t="str">
        <f>Source!E629</f>
        <v>89,1</v>
      </c>
      <c r="B895" s="26" t="str">
        <f>Source!F629</f>
        <v>1.1-1-766</v>
      </c>
      <c r="C895" s="26" t="s">
        <v>322</v>
      </c>
      <c r="D895" s="28" t="str">
        <f>Source!H629</f>
        <v>м3</v>
      </c>
      <c r="E895" s="27">
        <f>Source!I629</f>
        <v>16.5</v>
      </c>
      <c r="F895" s="30">
        <f>Source!AK629</f>
        <v>104.99</v>
      </c>
      <c r="G895" s="43" t="s">
        <v>143</v>
      </c>
      <c r="H895" s="27">
        <f>Source!AW629</f>
        <v>1</v>
      </c>
      <c r="I895" s="31">
        <f>ROUND((ROUND((Source!AC629*Source!AW629*Source!I629),2)),2)+(ROUND((ROUND(((Source!ET629)*Source!AV629*Source!I629),2)),2)+ROUND((ROUND(((Source!AE629-(Source!EU629))*Source!AV629*Source!I629),2)),2))+ROUND((ROUND((Source!AF629*Source!AV629*Source!I629),2)),2)</f>
        <v>1732.34</v>
      </c>
      <c r="J895" s="27">
        <f>IF(Source!BC629&lt;&gt; 0, Source!BC629, 1)</f>
        <v>5.26</v>
      </c>
      <c r="K895" s="31">
        <f>Source!O629</f>
        <v>9112.11</v>
      </c>
      <c r="Q895">
        <f>ROUND((Source!DN629/100)*ROUND((ROUND((Source!AF629*Source!AV629*Source!I629),2)),2), 2)</f>
        <v>0</v>
      </c>
      <c r="R895">
        <f>Source!X629</f>
        <v>0</v>
      </c>
      <c r="S895">
        <f>ROUND((Source!DO629/100)*ROUND((ROUND((Source!AF629*Source!AV629*Source!I629),2)),2), 2)</f>
        <v>0</v>
      </c>
      <c r="T895">
        <f>Source!Y629</f>
        <v>0</v>
      </c>
      <c r="U895">
        <f>ROUND((175/100)*ROUND((ROUND((Source!AE629*Source!AV629*Source!I629),2)),2), 2)</f>
        <v>0</v>
      </c>
      <c r="V895">
        <f>ROUND((157/100)*ROUND(ROUND((ROUND((Source!AE629*Source!AV629*Source!I629),2)*Source!BS629),2), 2), 2)</f>
        <v>0</v>
      </c>
      <c r="X895">
        <f>IF(Source!BI629&lt;=1,I895, 0)</f>
        <v>1732.34</v>
      </c>
      <c r="Y895">
        <f>IF(Source!BI629=2,I895, 0)</f>
        <v>0</v>
      </c>
      <c r="Z895">
        <f>IF(Source!BI629=3,I895, 0)</f>
        <v>0</v>
      </c>
      <c r="AA895">
        <f>IF(Source!BI629=4,I895, 0)</f>
        <v>0</v>
      </c>
    </row>
    <row r="896" spans="1:28" ht="14.4" x14ac:dyDescent="0.3">
      <c r="A896" s="25"/>
      <c r="B896" s="26"/>
      <c r="C896" s="26" t="s">
        <v>69</v>
      </c>
      <c r="D896" s="28" t="s">
        <v>70</v>
      </c>
      <c r="E896" s="27">
        <f>Source!DN628</f>
        <v>140</v>
      </c>
      <c r="F896" s="30"/>
      <c r="G896" s="29"/>
      <c r="H896" s="27"/>
      <c r="I896" s="31">
        <f>SUM(Q890:Q895)</f>
        <v>36.58</v>
      </c>
      <c r="J896" s="27">
        <f>Source!BZ628</f>
        <v>112</v>
      </c>
      <c r="K896" s="31">
        <f>SUM(R890:R895)</f>
        <v>744.52</v>
      </c>
    </row>
    <row r="897" spans="1:28" ht="14.4" x14ac:dyDescent="0.3">
      <c r="A897" s="25"/>
      <c r="B897" s="26"/>
      <c r="C897" s="26" t="s">
        <v>71</v>
      </c>
      <c r="D897" s="28" t="s">
        <v>70</v>
      </c>
      <c r="E897" s="27">
        <f>Source!DO628</f>
        <v>79</v>
      </c>
      <c r="F897" s="30"/>
      <c r="G897" s="29"/>
      <c r="H897" s="27"/>
      <c r="I897" s="31">
        <f>SUM(S890:S896)</f>
        <v>20.64</v>
      </c>
      <c r="J897" s="27">
        <f>Source!CA628</f>
        <v>41</v>
      </c>
      <c r="K897" s="31">
        <f>SUM(T890:T896)</f>
        <v>272.55</v>
      </c>
    </row>
    <row r="898" spans="1:28" ht="14.4" x14ac:dyDescent="0.3">
      <c r="A898" s="25"/>
      <c r="B898" s="26"/>
      <c r="C898" s="26" t="s">
        <v>72</v>
      </c>
      <c r="D898" s="28" t="s">
        <v>70</v>
      </c>
      <c r="E898" s="27">
        <f>175</f>
        <v>175</v>
      </c>
      <c r="F898" s="30"/>
      <c r="G898" s="29"/>
      <c r="H898" s="27"/>
      <c r="I898" s="31">
        <f>SUM(U890:U897)</f>
        <v>34.770000000000003</v>
      </c>
      <c r="J898" s="27">
        <f>157</f>
        <v>157</v>
      </c>
      <c r="K898" s="31">
        <f>SUM(V890:V897)</f>
        <v>793.62</v>
      </c>
    </row>
    <row r="899" spans="1:28" ht="14.4" x14ac:dyDescent="0.3">
      <c r="A899" s="34"/>
      <c r="B899" s="35"/>
      <c r="C899" s="35" t="s">
        <v>73</v>
      </c>
      <c r="D899" s="36" t="s">
        <v>74</v>
      </c>
      <c r="E899" s="37">
        <f>Source!AQ628</f>
        <v>14.4</v>
      </c>
      <c r="F899" s="38"/>
      <c r="G899" s="39" t="str">
        <f>Source!DI628</f>
        <v>)*1,15</v>
      </c>
      <c r="H899" s="37">
        <f>Source!AV628</f>
        <v>1</v>
      </c>
      <c r="I899" s="40">
        <f>Source!U628</f>
        <v>2.4839999999999995</v>
      </c>
      <c r="J899" s="37"/>
      <c r="K899" s="40"/>
      <c r="AB899" s="33">
        <f>I899</f>
        <v>2.4839999999999995</v>
      </c>
    </row>
    <row r="900" spans="1:28" ht="13.8" x14ac:dyDescent="0.25">
      <c r="A900" s="41"/>
      <c r="B900" s="41"/>
      <c r="C900" s="42" t="s">
        <v>75</v>
      </c>
      <c r="D900" s="41"/>
      <c r="E900" s="41"/>
      <c r="F900" s="41"/>
      <c r="G900" s="41"/>
      <c r="H900" s="55">
        <f>I891+I892+I894+I896+I897+I898+SUM(I895:I895)</f>
        <v>1995.48</v>
      </c>
      <c r="I900" s="55"/>
      <c r="J900" s="55">
        <f>K891+K892+K894+K896+K897+K898+SUM(K895:K895)</f>
        <v>12976.27</v>
      </c>
      <c r="K900" s="55"/>
      <c r="O900" s="33">
        <f>I891+I892+I894+I896+I897+I898+SUM(I895:I895)</f>
        <v>1995.48</v>
      </c>
      <c r="P900" s="33">
        <f>K891+K892+K894+K896+K897+K898+SUM(K895:K895)</f>
        <v>12976.27</v>
      </c>
      <c r="X900">
        <f>IF(Source!BI628&lt;=1,I891+I892+I894+I896+I897+I898-0, 0)</f>
        <v>263.14</v>
      </c>
      <c r="Y900">
        <f>IF(Source!BI628=2,I891+I892+I894+I896+I897+I898-0, 0)</f>
        <v>0</v>
      </c>
      <c r="Z900">
        <f>IF(Source!BI628=3,I891+I892+I894+I896+I897+I898-0, 0)</f>
        <v>0</v>
      </c>
      <c r="AA900">
        <f>IF(Source!BI628=4,I891+I892+I894+I896+I897+I898,0)</f>
        <v>0</v>
      </c>
    </row>
    <row r="902" spans="1:28" ht="100.8" x14ac:dyDescent="0.3">
      <c r="A902" s="25" t="str">
        <f>Source!E630</f>
        <v>90</v>
      </c>
      <c r="B902" s="26" t="str">
        <f>Source!F630</f>
        <v>3.27-12-2</v>
      </c>
      <c r="C902" s="26" t="s">
        <v>729</v>
      </c>
      <c r="D902" s="28" t="str">
        <f>Source!H630</f>
        <v>100 м3 материала основания (в плотном теле)</v>
      </c>
      <c r="E902" s="27">
        <f>Source!I630</f>
        <v>0.1</v>
      </c>
      <c r="F902" s="30"/>
      <c r="G902" s="29"/>
      <c r="H902" s="27"/>
      <c r="I902" s="31"/>
      <c r="J902" s="27"/>
      <c r="K902" s="31"/>
      <c r="Q902">
        <f>ROUND((Source!DN630/100)*ROUND((ROUND((Source!AF630*Source!AV630*Source!I630),2)),2), 2)</f>
        <v>36.58</v>
      </c>
      <c r="R902">
        <f>Source!X630</f>
        <v>744.52</v>
      </c>
      <c r="S902">
        <f>ROUND((Source!DO630/100)*ROUND((ROUND((Source!AF630*Source!AV630*Source!I630),2)),2), 2)</f>
        <v>20.64</v>
      </c>
      <c r="T902">
        <f>Source!Y630</f>
        <v>272.55</v>
      </c>
      <c r="U902">
        <f>ROUND((175/100)*ROUND((ROUND((Source!AE630*Source!AV630*Source!I630),2)),2), 2)</f>
        <v>101.76</v>
      </c>
      <c r="V902">
        <f>ROUND((157/100)*ROUND(ROUND((ROUND((Source!AE630*Source!AV630*Source!I630),2)*Source!BS630),2), 2), 2)</f>
        <v>2322.56</v>
      </c>
    </row>
    <row r="903" spans="1:28" ht="14.4" x14ac:dyDescent="0.3">
      <c r="A903" s="25"/>
      <c r="B903" s="26"/>
      <c r="C903" s="26" t="s">
        <v>66</v>
      </c>
      <c r="D903" s="28"/>
      <c r="E903" s="27"/>
      <c r="F903" s="30">
        <f>Source!AO630</f>
        <v>227.23</v>
      </c>
      <c r="G903" s="29" t="str">
        <f>Source!DG630</f>
        <v>)*1,15</v>
      </c>
      <c r="H903" s="27">
        <f>Source!AV630</f>
        <v>1</v>
      </c>
      <c r="I903" s="31">
        <f>ROUND((ROUND((Source!AF630*Source!AV630*Source!I630),2)),2)</f>
        <v>26.13</v>
      </c>
      <c r="J903" s="27">
        <f>IF(Source!BA630&lt;&gt; 0, Source!BA630, 1)</f>
        <v>25.44</v>
      </c>
      <c r="K903" s="31">
        <f>Source!S630</f>
        <v>664.75</v>
      </c>
      <c r="W903">
        <f>I903</f>
        <v>26.13</v>
      </c>
    </row>
    <row r="904" spans="1:28" ht="14.4" x14ac:dyDescent="0.3">
      <c r="A904" s="25"/>
      <c r="B904" s="26"/>
      <c r="C904" s="26" t="s">
        <v>67</v>
      </c>
      <c r="D904" s="28"/>
      <c r="E904" s="27"/>
      <c r="F904" s="30">
        <f>Source!AM630</f>
        <v>5344.54</v>
      </c>
      <c r="G904" s="29" t="str">
        <f>Source!DE630</f>
        <v>)*1,25</v>
      </c>
      <c r="H904" s="27">
        <f>Source!AV630</f>
        <v>1</v>
      </c>
      <c r="I904" s="31">
        <f>(ROUND((ROUND((((Source!ET630*1.25))*Source!AV630*Source!I630),2)),2)+ROUND((ROUND(((Source!AE630-((Source!EU630*1.25)))*Source!AV630*Source!I630),2)),2))</f>
        <v>668.07</v>
      </c>
      <c r="J904" s="27">
        <f>IF(Source!BB630&lt;&gt; 0, Source!BB630, 1)</f>
        <v>8.6999999999999993</v>
      </c>
      <c r="K904" s="31">
        <f>Source!Q630</f>
        <v>5812.21</v>
      </c>
    </row>
    <row r="905" spans="1:28" ht="14.4" x14ac:dyDescent="0.3">
      <c r="A905" s="25"/>
      <c r="B905" s="26"/>
      <c r="C905" s="26" t="s">
        <v>68</v>
      </c>
      <c r="D905" s="28"/>
      <c r="E905" s="27"/>
      <c r="F905" s="30">
        <f>Source!AN630</f>
        <v>465.21</v>
      </c>
      <c r="G905" s="29" t="str">
        <f>Source!DF630</f>
        <v>)*1,25</v>
      </c>
      <c r="H905" s="27">
        <f>Source!AV630</f>
        <v>1</v>
      </c>
      <c r="I905" s="32">
        <f>ROUND((ROUND((Source!AE630*Source!AV630*Source!I630),2)),2)</f>
        <v>58.15</v>
      </c>
      <c r="J905" s="27">
        <f>IF(Source!BS630&lt;&gt; 0, Source!BS630, 1)</f>
        <v>25.44</v>
      </c>
      <c r="K905" s="32">
        <f>Source!R630</f>
        <v>1479.34</v>
      </c>
      <c r="W905">
        <f>I905</f>
        <v>58.15</v>
      </c>
    </row>
    <row r="906" spans="1:28" ht="14.4" x14ac:dyDescent="0.3">
      <c r="A906" s="25"/>
      <c r="B906" s="26"/>
      <c r="C906" s="26" t="s">
        <v>76</v>
      </c>
      <c r="D906" s="28"/>
      <c r="E906" s="27"/>
      <c r="F906" s="30">
        <f>Source!AL630</f>
        <v>49.49</v>
      </c>
      <c r="G906" s="29" t="str">
        <f>Source!DD630</f>
        <v/>
      </c>
      <c r="H906" s="27">
        <f>Source!AW630</f>
        <v>1</v>
      </c>
      <c r="I906" s="31">
        <f>ROUND((ROUND((Source!AC630*Source!AW630*Source!I630),2)),2)</f>
        <v>4.95</v>
      </c>
      <c r="J906" s="27">
        <f>IF(Source!BC630&lt;&gt; 0, Source!BC630, 1)</f>
        <v>4.99</v>
      </c>
      <c r="K906" s="31">
        <f>Source!P630</f>
        <v>24.7</v>
      </c>
    </row>
    <row r="907" spans="1:28" ht="41.4" x14ac:dyDescent="0.3">
      <c r="A907" s="25" t="str">
        <f>Source!E631</f>
        <v>90,1</v>
      </c>
      <c r="B907" s="26" t="str">
        <f>Source!F631</f>
        <v>1.1-1-1553</v>
      </c>
      <c r="C907" s="26" t="s">
        <v>485</v>
      </c>
      <c r="D907" s="28" t="str">
        <f>Source!H631</f>
        <v>м3</v>
      </c>
      <c r="E907" s="27">
        <f>Source!I631</f>
        <v>12.6</v>
      </c>
      <c r="F907" s="30">
        <f>Source!AK631</f>
        <v>234.69</v>
      </c>
      <c r="G907" s="43" t="s">
        <v>143</v>
      </c>
      <c r="H907" s="27">
        <f>Source!AW631</f>
        <v>1</v>
      </c>
      <c r="I907" s="31">
        <f>ROUND((ROUND((Source!AC631*Source!AW631*Source!I631),2)),2)+(ROUND((ROUND(((Source!ET631)*Source!AV631*Source!I631),2)),2)+ROUND((ROUND(((Source!AE631-(Source!EU631))*Source!AV631*Source!I631),2)),2))+ROUND((ROUND((Source!AF631*Source!AV631*Source!I631),2)),2)</f>
        <v>2957.09</v>
      </c>
      <c r="J907" s="27">
        <f>IF(Source!BC631&lt;&gt; 0, Source!BC631, 1)</f>
        <v>9.91</v>
      </c>
      <c r="K907" s="31">
        <f>Source!O631</f>
        <v>29304.76</v>
      </c>
      <c r="Q907">
        <f>ROUND((Source!DN631/100)*ROUND((ROUND((Source!AF631*Source!AV631*Source!I631),2)),2), 2)</f>
        <v>0</v>
      </c>
      <c r="R907">
        <f>Source!X631</f>
        <v>0</v>
      </c>
      <c r="S907">
        <f>ROUND((Source!DO631/100)*ROUND((ROUND((Source!AF631*Source!AV631*Source!I631),2)),2), 2)</f>
        <v>0</v>
      </c>
      <c r="T907">
        <f>Source!Y631</f>
        <v>0</v>
      </c>
      <c r="U907">
        <f>ROUND((175/100)*ROUND((ROUND((Source!AE631*Source!AV631*Source!I631),2)),2), 2)</f>
        <v>0</v>
      </c>
      <c r="V907">
        <f>ROUND((157/100)*ROUND(ROUND((ROUND((Source!AE631*Source!AV631*Source!I631),2)*Source!BS631),2), 2), 2)</f>
        <v>0</v>
      </c>
      <c r="X907">
        <f>IF(Source!BI631&lt;=1,I907, 0)</f>
        <v>2957.09</v>
      </c>
      <c r="Y907">
        <f>IF(Source!BI631=2,I907, 0)</f>
        <v>0</v>
      </c>
      <c r="Z907">
        <f>IF(Source!BI631=3,I907, 0)</f>
        <v>0</v>
      </c>
      <c r="AA907">
        <f>IF(Source!BI631=4,I907, 0)</f>
        <v>0</v>
      </c>
    </row>
    <row r="908" spans="1:28" ht="14.4" x14ac:dyDescent="0.3">
      <c r="A908" s="25"/>
      <c r="B908" s="26"/>
      <c r="C908" s="26" t="s">
        <v>69</v>
      </c>
      <c r="D908" s="28" t="s">
        <v>70</v>
      </c>
      <c r="E908" s="27">
        <f>Source!DN630</f>
        <v>140</v>
      </c>
      <c r="F908" s="30"/>
      <c r="G908" s="29"/>
      <c r="H908" s="27"/>
      <c r="I908" s="31">
        <f>SUM(Q902:Q907)</f>
        <v>36.58</v>
      </c>
      <c r="J908" s="27">
        <f>Source!BZ630</f>
        <v>112</v>
      </c>
      <c r="K908" s="31">
        <f>SUM(R902:R907)</f>
        <v>744.52</v>
      </c>
    </row>
    <row r="909" spans="1:28" ht="14.4" x14ac:dyDescent="0.3">
      <c r="A909" s="25"/>
      <c r="B909" s="26"/>
      <c r="C909" s="26" t="s">
        <v>71</v>
      </c>
      <c r="D909" s="28" t="s">
        <v>70</v>
      </c>
      <c r="E909" s="27">
        <f>Source!DO630</f>
        <v>79</v>
      </c>
      <c r="F909" s="30"/>
      <c r="G909" s="29"/>
      <c r="H909" s="27"/>
      <c r="I909" s="31">
        <f>SUM(S902:S908)</f>
        <v>20.64</v>
      </c>
      <c r="J909" s="27">
        <f>Source!CA630</f>
        <v>41</v>
      </c>
      <c r="K909" s="31">
        <f>SUM(T902:T908)</f>
        <v>272.55</v>
      </c>
    </row>
    <row r="910" spans="1:28" ht="14.4" x14ac:dyDescent="0.3">
      <c r="A910" s="25"/>
      <c r="B910" s="26"/>
      <c r="C910" s="26" t="s">
        <v>72</v>
      </c>
      <c r="D910" s="28" t="s">
        <v>70</v>
      </c>
      <c r="E910" s="27">
        <f>175</f>
        <v>175</v>
      </c>
      <c r="F910" s="30"/>
      <c r="G910" s="29"/>
      <c r="H910" s="27"/>
      <c r="I910" s="31">
        <f>SUM(U902:U909)</f>
        <v>101.76</v>
      </c>
      <c r="J910" s="27">
        <f>157</f>
        <v>157</v>
      </c>
      <c r="K910" s="31">
        <f>SUM(V902:V909)</f>
        <v>2322.56</v>
      </c>
    </row>
    <row r="911" spans="1:28" ht="14.4" x14ac:dyDescent="0.3">
      <c r="A911" s="34"/>
      <c r="B911" s="35"/>
      <c r="C911" s="35" t="s">
        <v>73</v>
      </c>
      <c r="D911" s="36" t="s">
        <v>74</v>
      </c>
      <c r="E911" s="37">
        <f>Source!AQ630</f>
        <v>21.6</v>
      </c>
      <c r="F911" s="38"/>
      <c r="G911" s="39" t="str">
        <f>Source!DI630</f>
        <v>)*1,15</v>
      </c>
      <c r="H911" s="37">
        <f>Source!AV630</f>
        <v>1</v>
      </c>
      <c r="I911" s="40">
        <f>Source!U630</f>
        <v>2.484</v>
      </c>
      <c r="J911" s="37"/>
      <c r="K911" s="40"/>
      <c r="AB911" s="33">
        <f>I911</f>
        <v>2.484</v>
      </c>
    </row>
    <row r="912" spans="1:28" ht="13.8" x14ac:dyDescent="0.25">
      <c r="A912" s="41"/>
      <c r="B912" s="41"/>
      <c r="C912" s="42" t="s">
        <v>75</v>
      </c>
      <c r="D912" s="41"/>
      <c r="E912" s="41"/>
      <c r="F912" s="41"/>
      <c r="G912" s="41"/>
      <c r="H912" s="55">
        <f>I903+I904+I906+I908+I909+I910+SUM(I907:I907)</f>
        <v>3815.2200000000003</v>
      </c>
      <c r="I912" s="55"/>
      <c r="J912" s="55">
        <f>K903+K904+K906+K908+K909+K910+SUM(K907:K907)</f>
        <v>39146.050000000003</v>
      </c>
      <c r="K912" s="55"/>
      <c r="O912" s="33">
        <f>I903+I904+I906+I908+I909+I910+SUM(I907:I907)</f>
        <v>3815.2200000000003</v>
      </c>
      <c r="P912" s="33">
        <f>K903+K904+K906+K908+K909+K910+SUM(K907:K907)</f>
        <v>39146.050000000003</v>
      </c>
      <c r="X912">
        <f>IF(Source!BI630&lt;=1,I903+I904+I906+I908+I909+I910-0, 0)</f>
        <v>858.13000000000011</v>
      </c>
      <c r="Y912">
        <f>IF(Source!BI630=2,I903+I904+I906+I908+I909+I910-0, 0)</f>
        <v>0</v>
      </c>
      <c r="Z912">
        <f>IF(Source!BI630=3,I903+I904+I906+I908+I909+I910-0, 0)</f>
        <v>0</v>
      </c>
      <c r="AA912">
        <f>IF(Source!BI630=4,I903+I904+I906+I908+I909+I910,0)</f>
        <v>0</v>
      </c>
    </row>
    <row r="914" spans="1:28" ht="28.8" x14ac:dyDescent="0.3">
      <c r="A914" s="25" t="str">
        <f>Source!E632</f>
        <v>91</v>
      </c>
      <c r="B914" s="26" t="str">
        <f>Source!F632</f>
        <v>3.27-30-1</v>
      </c>
      <c r="C914" s="26" t="s">
        <v>489</v>
      </c>
      <c r="D914" s="28" t="str">
        <f>Source!H632</f>
        <v>1000 м2 основания</v>
      </c>
      <c r="E914" s="27">
        <f>Source!I632</f>
        <v>0.05</v>
      </c>
      <c r="F914" s="30"/>
      <c r="G914" s="29"/>
      <c r="H914" s="27"/>
      <c r="I914" s="31"/>
      <c r="J914" s="27"/>
      <c r="K914" s="31"/>
      <c r="Q914">
        <f>ROUND((Source!DN632/100)*ROUND((ROUND((Source!AF632*Source!AV632*Source!I632),2)),2), 2)</f>
        <v>246.53</v>
      </c>
      <c r="R914">
        <f>Source!X632</f>
        <v>5017.3</v>
      </c>
      <c r="S914">
        <f>ROUND((Source!DO632/100)*ROUND((ROUND((Source!AF632*Source!AV632*Source!I632),2)),2), 2)</f>
        <v>139.11000000000001</v>
      </c>
      <c r="T914">
        <f>Source!Y632</f>
        <v>1836.69</v>
      </c>
      <c r="U914">
        <f>ROUND((175/100)*ROUND((ROUND((Source!AE632*Source!AV632*Source!I632),2)),2), 2)</f>
        <v>17.36</v>
      </c>
      <c r="V914">
        <f>ROUND((157/100)*ROUND(ROUND((ROUND((Source!AE632*Source!AV632*Source!I632),2)*Source!BS632),2), 2), 2)</f>
        <v>396.21</v>
      </c>
    </row>
    <row r="915" spans="1:28" ht="14.4" x14ac:dyDescent="0.3">
      <c r="A915" s="25"/>
      <c r="B915" s="26"/>
      <c r="C915" s="26" t="s">
        <v>66</v>
      </c>
      <c r="D915" s="28"/>
      <c r="E915" s="27"/>
      <c r="F915" s="30">
        <f>Source!AO632</f>
        <v>3062.49</v>
      </c>
      <c r="G915" s="29" t="str">
        <f>Source!DG632</f>
        <v>)*1,15</v>
      </c>
      <c r="H915" s="27">
        <f>Source!AV632</f>
        <v>1</v>
      </c>
      <c r="I915" s="31">
        <f>ROUND((ROUND((Source!AF632*Source!AV632*Source!I632),2)),2)</f>
        <v>176.09</v>
      </c>
      <c r="J915" s="27">
        <f>IF(Source!BA632&lt;&gt; 0, Source!BA632, 1)</f>
        <v>25.44</v>
      </c>
      <c r="K915" s="31">
        <f>Source!S632</f>
        <v>4479.7299999999996</v>
      </c>
      <c r="W915">
        <f>I915</f>
        <v>176.09</v>
      </c>
    </row>
    <row r="916" spans="1:28" ht="14.4" x14ac:dyDescent="0.3">
      <c r="A916" s="25"/>
      <c r="B916" s="26"/>
      <c r="C916" s="26" t="s">
        <v>67</v>
      </c>
      <c r="D916" s="28"/>
      <c r="E916" s="27"/>
      <c r="F916" s="30">
        <f>Source!AM632</f>
        <v>3141.93</v>
      </c>
      <c r="G916" s="29" t="str">
        <f>Source!DE632</f>
        <v>)*1,25</v>
      </c>
      <c r="H916" s="27">
        <f>Source!AV632</f>
        <v>1</v>
      </c>
      <c r="I916" s="31">
        <f>(ROUND((ROUND((((Source!ET632*1.25))*Source!AV632*Source!I632),2)),2)+ROUND((ROUND(((Source!AE632-((Source!EU632*1.25)))*Source!AV632*Source!I632),2)),2))</f>
        <v>196.37</v>
      </c>
      <c r="J916" s="27">
        <f>IF(Source!BB632&lt;&gt; 0, Source!BB632, 1)</f>
        <v>8.25</v>
      </c>
      <c r="K916" s="31">
        <f>Source!Q632</f>
        <v>1620.05</v>
      </c>
    </row>
    <row r="917" spans="1:28" ht="14.4" x14ac:dyDescent="0.3">
      <c r="A917" s="25"/>
      <c r="B917" s="26"/>
      <c r="C917" s="26" t="s">
        <v>68</v>
      </c>
      <c r="D917" s="28"/>
      <c r="E917" s="27"/>
      <c r="F917" s="30">
        <f>Source!AN632</f>
        <v>158.71</v>
      </c>
      <c r="G917" s="29" t="str">
        <f>Source!DF632</f>
        <v>)*1,25</v>
      </c>
      <c r="H917" s="27">
        <f>Source!AV632</f>
        <v>1</v>
      </c>
      <c r="I917" s="32">
        <f>ROUND((ROUND((Source!AE632*Source!AV632*Source!I632),2)),2)</f>
        <v>9.92</v>
      </c>
      <c r="J917" s="27">
        <f>IF(Source!BS632&lt;&gt; 0, Source!BS632, 1)</f>
        <v>25.44</v>
      </c>
      <c r="K917" s="32">
        <f>Source!R632</f>
        <v>252.36</v>
      </c>
      <c r="W917">
        <f>I917</f>
        <v>9.92</v>
      </c>
    </row>
    <row r="918" spans="1:28" ht="14.4" x14ac:dyDescent="0.3">
      <c r="A918" s="25"/>
      <c r="B918" s="26"/>
      <c r="C918" s="26" t="s">
        <v>76</v>
      </c>
      <c r="D918" s="28"/>
      <c r="E918" s="27"/>
      <c r="F918" s="30">
        <f>Source!AL632</f>
        <v>6731.62</v>
      </c>
      <c r="G918" s="29" t="str">
        <f>Source!DD632</f>
        <v/>
      </c>
      <c r="H918" s="27">
        <f>Source!AW632</f>
        <v>1</v>
      </c>
      <c r="I918" s="31">
        <f>ROUND((ROUND((Source!AC632*Source!AW632*Source!I632),2)),2)</f>
        <v>336.58</v>
      </c>
      <c r="J918" s="27">
        <f>IF(Source!BC632&lt;&gt; 0, Source!BC632, 1)</f>
        <v>5.07</v>
      </c>
      <c r="K918" s="31">
        <f>Source!P632</f>
        <v>1706.46</v>
      </c>
    </row>
    <row r="919" spans="1:28" ht="69" x14ac:dyDescent="0.3">
      <c r="A919" s="25" t="str">
        <f>Source!E633</f>
        <v>91,1</v>
      </c>
      <c r="B919" s="26" t="str">
        <f>Source!F633</f>
        <v>1.3-1-79</v>
      </c>
      <c r="C919" s="26" t="s">
        <v>496</v>
      </c>
      <c r="D919" s="28" t="str">
        <f>Source!H633</f>
        <v>м3</v>
      </c>
      <c r="E919" s="27">
        <f>Source!I633</f>
        <v>8.1</v>
      </c>
      <c r="F919" s="30">
        <f>Source!AK633</f>
        <v>738.07</v>
      </c>
      <c r="G919" s="43" t="s">
        <v>143</v>
      </c>
      <c r="H919" s="27">
        <f>Source!AW633</f>
        <v>1</v>
      </c>
      <c r="I919" s="31">
        <f>ROUND((ROUND((Source!AC633*Source!AW633*Source!I633),2)),2)+(ROUND((ROUND(((Source!ET633)*Source!AV633*Source!I633),2)),2)+ROUND((ROUND(((Source!AE633-(Source!EU633))*Source!AV633*Source!I633),2)),2))+ROUND((ROUND((Source!AF633*Source!AV633*Source!I633),2)),2)</f>
        <v>5978.37</v>
      </c>
      <c r="J919" s="27">
        <f>IF(Source!BC633&lt;&gt; 0, Source!BC633, 1)</f>
        <v>5.4</v>
      </c>
      <c r="K919" s="31">
        <f>Source!O633</f>
        <v>32283.200000000001</v>
      </c>
      <c r="Q919">
        <f>ROUND((Source!DN633/100)*ROUND((ROUND((Source!AF633*Source!AV633*Source!I633),2)),2), 2)</f>
        <v>0</v>
      </c>
      <c r="R919">
        <f>Source!X633</f>
        <v>0</v>
      </c>
      <c r="S919">
        <f>ROUND((Source!DO633/100)*ROUND((ROUND((Source!AF633*Source!AV633*Source!I633),2)),2), 2)</f>
        <v>0</v>
      </c>
      <c r="T919">
        <f>Source!Y633</f>
        <v>0</v>
      </c>
      <c r="U919">
        <f>ROUND((175/100)*ROUND((ROUND((Source!AE633*Source!AV633*Source!I633),2)),2), 2)</f>
        <v>0</v>
      </c>
      <c r="V919">
        <f>ROUND((157/100)*ROUND(ROUND((ROUND((Source!AE633*Source!AV633*Source!I633),2)*Source!BS633),2), 2), 2)</f>
        <v>0</v>
      </c>
      <c r="X919">
        <f>IF(Source!BI633&lt;=1,I919, 0)</f>
        <v>5978.37</v>
      </c>
      <c r="Y919">
        <f>IF(Source!BI633=2,I919, 0)</f>
        <v>0</v>
      </c>
      <c r="Z919">
        <f>IF(Source!BI633=3,I919, 0)</f>
        <v>0</v>
      </c>
      <c r="AA919">
        <f>IF(Source!BI633=4,I919, 0)</f>
        <v>0</v>
      </c>
    </row>
    <row r="920" spans="1:28" ht="14.4" x14ac:dyDescent="0.3">
      <c r="A920" s="25"/>
      <c r="B920" s="26"/>
      <c r="C920" s="26" t="s">
        <v>69</v>
      </c>
      <c r="D920" s="28" t="s">
        <v>70</v>
      </c>
      <c r="E920" s="27">
        <f>Source!DN632</f>
        <v>140</v>
      </c>
      <c r="F920" s="30"/>
      <c r="G920" s="29"/>
      <c r="H920" s="27"/>
      <c r="I920" s="31">
        <f>SUM(Q914:Q919)</f>
        <v>246.53</v>
      </c>
      <c r="J920" s="27">
        <f>Source!BZ632</f>
        <v>112</v>
      </c>
      <c r="K920" s="31">
        <f>SUM(R914:R919)</f>
        <v>5017.3</v>
      </c>
    </row>
    <row r="921" spans="1:28" ht="14.4" x14ac:dyDescent="0.3">
      <c r="A921" s="25"/>
      <c r="B921" s="26"/>
      <c r="C921" s="26" t="s">
        <v>71</v>
      </c>
      <c r="D921" s="28" t="s">
        <v>70</v>
      </c>
      <c r="E921" s="27">
        <f>Source!DO632</f>
        <v>79</v>
      </c>
      <c r="F921" s="30"/>
      <c r="G921" s="29"/>
      <c r="H921" s="27"/>
      <c r="I921" s="31">
        <f>SUM(S914:S920)</f>
        <v>139.11000000000001</v>
      </c>
      <c r="J921" s="27">
        <f>Source!CA632</f>
        <v>41</v>
      </c>
      <c r="K921" s="31">
        <f>SUM(T914:T920)</f>
        <v>1836.69</v>
      </c>
    </row>
    <row r="922" spans="1:28" ht="14.4" x14ac:dyDescent="0.3">
      <c r="A922" s="25"/>
      <c r="B922" s="26"/>
      <c r="C922" s="26" t="s">
        <v>72</v>
      </c>
      <c r="D922" s="28" t="s">
        <v>70</v>
      </c>
      <c r="E922" s="27">
        <f>175</f>
        <v>175</v>
      </c>
      <c r="F922" s="30"/>
      <c r="G922" s="29"/>
      <c r="H922" s="27"/>
      <c r="I922" s="31">
        <f>SUM(U914:U921)</f>
        <v>17.36</v>
      </c>
      <c r="J922" s="27">
        <f>157</f>
        <v>157</v>
      </c>
      <c r="K922" s="31">
        <f>SUM(V914:V921)</f>
        <v>396.21</v>
      </c>
    </row>
    <row r="923" spans="1:28" ht="14.4" x14ac:dyDescent="0.3">
      <c r="A923" s="34"/>
      <c r="B923" s="35"/>
      <c r="C923" s="35" t="s">
        <v>73</v>
      </c>
      <c r="D923" s="36" t="s">
        <v>74</v>
      </c>
      <c r="E923" s="37">
        <f>Source!AQ632</f>
        <v>267</v>
      </c>
      <c r="F923" s="38"/>
      <c r="G923" s="39" t="str">
        <f>Source!DI632</f>
        <v>)*1,15</v>
      </c>
      <c r="H923" s="37">
        <f>Source!AV632</f>
        <v>1</v>
      </c>
      <c r="I923" s="40">
        <f>Source!U632</f>
        <v>15.352499999999999</v>
      </c>
      <c r="J923" s="37"/>
      <c r="K923" s="40"/>
      <c r="AB923" s="33">
        <f>I923</f>
        <v>15.352499999999999</v>
      </c>
    </row>
    <row r="924" spans="1:28" ht="13.8" x14ac:dyDescent="0.25">
      <c r="A924" s="41"/>
      <c r="B924" s="41"/>
      <c r="C924" s="42" t="s">
        <v>75</v>
      </c>
      <c r="D924" s="41"/>
      <c r="E924" s="41"/>
      <c r="F924" s="41"/>
      <c r="G924" s="41"/>
      <c r="H924" s="55">
        <f>I915+I916+I918+I920+I921+I922+SUM(I919:I919)</f>
        <v>7090.41</v>
      </c>
      <c r="I924" s="55"/>
      <c r="J924" s="55">
        <f>K915+K916+K918+K920+K921+K922+SUM(K919:K919)</f>
        <v>47339.64</v>
      </c>
      <c r="K924" s="55"/>
      <c r="O924" s="33">
        <f>I915+I916+I918+I920+I921+I922+SUM(I919:I919)</f>
        <v>7090.41</v>
      </c>
      <c r="P924" s="33">
        <f>K915+K916+K918+K920+K921+K922+SUM(K919:K919)</f>
        <v>47339.64</v>
      </c>
      <c r="X924">
        <f>IF(Source!BI632&lt;=1,I915+I916+I918+I920+I921+I922-0, 0)</f>
        <v>1112.0399999999997</v>
      </c>
      <c r="Y924">
        <f>IF(Source!BI632=2,I915+I916+I918+I920+I921+I922-0, 0)</f>
        <v>0</v>
      </c>
      <c r="Z924">
        <f>IF(Source!BI632=3,I915+I916+I918+I920+I921+I922-0, 0)</f>
        <v>0</v>
      </c>
      <c r="AA924">
        <f>IF(Source!BI632=4,I915+I916+I918+I920+I921+I922,0)</f>
        <v>0</v>
      </c>
    </row>
    <row r="926" spans="1:28" ht="28.8" x14ac:dyDescent="0.3">
      <c r="A926" s="25" t="str">
        <f>Source!E634</f>
        <v>92</v>
      </c>
      <c r="B926" s="26" t="str">
        <f>Source!F634</f>
        <v>3.27-37-1</v>
      </c>
      <c r="C926" s="26" t="s">
        <v>500</v>
      </c>
      <c r="D926" s="28" t="str">
        <f>Source!H634</f>
        <v>1000 м2 покрытия</v>
      </c>
      <c r="E926" s="27">
        <f>Source!I634</f>
        <v>0.05</v>
      </c>
      <c r="F926" s="30"/>
      <c r="G926" s="29"/>
      <c r="H926" s="27"/>
      <c r="I926" s="31"/>
      <c r="J926" s="27"/>
      <c r="K926" s="31"/>
      <c r="Q926">
        <f>ROUND((Source!DN634/100)*ROUND((ROUND((Source!AF634*Source!AV634*Source!I634),2)),2), 2)</f>
        <v>10.79</v>
      </c>
      <c r="R926">
        <f>Source!X634</f>
        <v>219.68</v>
      </c>
      <c r="S926">
        <f>ROUND((Source!DO634/100)*ROUND((ROUND((Source!AF634*Source!AV634*Source!I634),2)),2), 2)</f>
        <v>6.09</v>
      </c>
      <c r="T926">
        <f>Source!Y634</f>
        <v>80.42</v>
      </c>
      <c r="U926">
        <f>ROUND((175/100)*ROUND((ROUND((Source!AE634*Source!AV634*Source!I634),2)),2), 2)</f>
        <v>0</v>
      </c>
      <c r="V926">
        <f>ROUND((157/100)*ROUND(ROUND((ROUND((Source!AE634*Source!AV634*Source!I634),2)*Source!BS634),2), 2), 2)</f>
        <v>0</v>
      </c>
    </row>
    <row r="927" spans="1:28" ht="14.4" x14ac:dyDescent="0.3">
      <c r="A927" s="25"/>
      <c r="B927" s="26"/>
      <c r="C927" s="26" t="s">
        <v>66</v>
      </c>
      <c r="D927" s="28"/>
      <c r="E927" s="27"/>
      <c r="F927" s="30">
        <f>Source!AO634</f>
        <v>134.06</v>
      </c>
      <c r="G927" s="29" t="str">
        <f>Source!DG634</f>
        <v>)*1,15</v>
      </c>
      <c r="H927" s="27">
        <f>Source!AV634</f>
        <v>1</v>
      </c>
      <c r="I927" s="31">
        <f>ROUND((ROUND((Source!AF634*Source!AV634*Source!I634),2)),2)</f>
        <v>7.71</v>
      </c>
      <c r="J927" s="27">
        <f>IF(Source!BA634&lt;&gt; 0, Source!BA634, 1)</f>
        <v>25.44</v>
      </c>
      <c r="K927" s="31">
        <f>Source!S634</f>
        <v>196.14</v>
      </c>
      <c r="W927">
        <f>I927</f>
        <v>7.71</v>
      </c>
    </row>
    <row r="928" spans="1:28" ht="27.6" x14ac:dyDescent="0.3">
      <c r="A928" s="25" t="str">
        <f>Source!E635</f>
        <v>92,1</v>
      </c>
      <c r="B928" s="26" t="str">
        <f>Source!F635</f>
        <v>1.1-1-1824</v>
      </c>
      <c r="C928" s="26" t="s">
        <v>392</v>
      </c>
      <c r="D928" s="28" t="str">
        <f>Source!H635</f>
        <v>м2</v>
      </c>
      <c r="E928" s="27">
        <f>Source!I635</f>
        <v>57.5</v>
      </c>
      <c r="F928" s="30">
        <f>Source!AK635</f>
        <v>21.14</v>
      </c>
      <c r="G928" s="43" t="s">
        <v>143</v>
      </c>
      <c r="H928" s="27">
        <f>Source!AW635</f>
        <v>1</v>
      </c>
      <c r="I928" s="31">
        <f>ROUND((ROUND((Source!AC635*Source!AW635*Source!I635),2)),2)+(ROUND((ROUND(((Source!ET635)*Source!AV635*Source!I635),2)),2)+ROUND((ROUND(((Source!AE635-(Source!EU635))*Source!AV635*Source!I635),2)),2))+ROUND((ROUND((Source!AF635*Source!AV635*Source!I635),2)),2)</f>
        <v>1215.55</v>
      </c>
      <c r="J928" s="27">
        <f>IF(Source!BC635&lt;&gt; 0, Source!BC635, 1)</f>
        <v>6.39</v>
      </c>
      <c r="K928" s="31">
        <f>Source!O635</f>
        <v>7767.36</v>
      </c>
      <c r="Q928">
        <f>ROUND((Source!DN635/100)*ROUND((ROUND((Source!AF635*Source!AV635*Source!I635),2)),2), 2)</f>
        <v>0</v>
      </c>
      <c r="R928">
        <f>Source!X635</f>
        <v>0</v>
      </c>
      <c r="S928">
        <f>ROUND((Source!DO635/100)*ROUND((ROUND((Source!AF635*Source!AV635*Source!I635),2)),2), 2)</f>
        <v>0</v>
      </c>
      <c r="T928">
        <f>Source!Y635</f>
        <v>0</v>
      </c>
      <c r="U928">
        <f>ROUND((175/100)*ROUND((ROUND((Source!AE635*Source!AV635*Source!I635),2)),2), 2)</f>
        <v>0</v>
      </c>
      <c r="V928">
        <f>ROUND((157/100)*ROUND(ROUND((ROUND((Source!AE635*Source!AV635*Source!I635),2)*Source!BS635),2), 2), 2)</f>
        <v>0</v>
      </c>
      <c r="X928">
        <f>IF(Source!BI635&lt;=1,I928, 0)</f>
        <v>1215.55</v>
      </c>
      <c r="Y928">
        <f>IF(Source!BI635=2,I928, 0)</f>
        <v>0</v>
      </c>
      <c r="Z928">
        <f>IF(Source!BI635=3,I928, 0)</f>
        <v>0</v>
      </c>
      <c r="AA928">
        <f>IF(Source!BI635=4,I928, 0)</f>
        <v>0</v>
      </c>
    </row>
    <row r="929" spans="1:28" ht="14.4" x14ac:dyDescent="0.3">
      <c r="A929" s="25"/>
      <c r="B929" s="26"/>
      <c r="C929" s="26" t="s">
        <v>69</v>
      </c>
      <c r="D929" s="28" t="s">
        <v>70</v>
      </c>
      <c r="E929" s="27">
        <f>Source!DN634</f>
        <v>140</v>
      </c>
      <c r="F929" s="30"/>
      <c r="G929" s="29"/>
      <c r="H929" s="27"/>
      <c r="I929" s="31">
        <f>SUM(Q926:Q928)</f>
        <v>10.79</v>
      </c>
      <c r="J929" s="27">
        <f>Source!BZ634</f>
        <v>112</v>
      </c>
      <c r="K929" s="31">
        <f>SUM(R926:R928)</f>
        <v>219.68</v>
      </c>
    </row>
    <row r="930" spans="1:28" ht="14.4" x14ac:dyDescent="0.3">
      <c r="A930" s="25"/>
      <c r="B930" s="26"/>
      <c r="C930" s="26" t="s">
        <v>71</v>
      </c>
      <c r="D930" s="28" t="s">
        <v>70</v>
      </c>
      <c r="E930" s="27">
        <f>Source!DO634</f>
        <v>79</v>
      </c>
      <c r="F930" s="30"/>
      <c r="G930" s="29"/>
      <c r="H930" s="27"/>
      <c r="I930" s="31">
        <f>SUM(S926:S929)</f>
        <v>6.09</v>
      </c>
      <c r="J930" s="27">
        <f>Source!CA634</f>
        <v>41</v>
      </c>
      <c r="K930" s="31">
        <f>SUM(T926:T929)</f>
        <v>80.42</v>
      </c>
    </row>
    <row r="931" spans="1:28" ht="14.4" x14ac:dyDescent="0.3">
      <c r="A931" s="34"/>
      <c r="B931" s="35"/>
      <c r="C931" s="35" t="s">
        <v>73</v>
      </c>
      <c r="D931" s="36" t="s">
        <v>74</v>
      </c>
      <c r="E931" s="37">
        <f>Source!AQ634</f>
        <v>11.4</v>
      </c>
      <c r="F931" s="38"/>
      <c r="G931" s="39" t="str">
        <f>Source!DI634</f>
        <v>)*1,15</v>
      </c>
      <c r="H931" s="37">
        <f>Source!AV634</f>
        <v>1</v>
      </c>
      <c r="I931" s="40">
        <f>Source!U634</f>
        <v>0.65549999999999997</v>
      </c>
      <c r="J931" s="37"/>
      <c r="K931" s="40"/>
      <c r="AB931" s="33">
        <f>I931</f>
        <v>0.65549999999999997</v>
      </c>
    </row>
    <row r="932" spans="1:28" ht="13.8" x14ac:dyDescent="0.25">
      <c r="A932" s="41"/>
      <c r="B932" s="41"/>
      <c r="C932" s="42" t="s">
        <v>75</v>
      </c>
      <c r="D932" s="41"/>
      <c r="E932" s="41"/>
      <c r="F932" s="41"/>
      <c r="G932" s="41"/>
      <c r="H932" s="55">
        <f>I927+I929+I930+SUM(I928:I928)</f>
        <v>1240.1399999999999</v>
      </c>
      <c r="I932" s="55"/>
      <c r="J932" s="55">
        <f>K927+K929+K930+SUM(K928:K928)</f>
        <v>8263.6</v>
      </c>
      <c r="K932" s="55"/>
      <c r="O932" s="33">
        <f>I927+I929+I930+SUM(I928:I928)</f>
        <v>1240.1399999999999</v>
      </c>
      <c r="P932" s="33">
        <f>K927+K929+K930+SUM(K928:K928)</f>
        <v>8263.6</v>
      </c>
      <c r="X932">
        <f>IF(Source!BI634&lt;=1,I927+I929+I930-0, 0)</f>
        <v>24.59</v>
      </c>
      <c r="Y932">
        <f>IF(Source!BI634=2,I927+I929+I930-0, 0)</f>
        <v>0</v>
      </c>
      <c r="Z932">
        <f>IF(Source!BI634=3,I927+I929+I930-0, 0)</f>
        <v>0</v>
      </c>
      <c r="AA932">
        <f>IF(Source!BI634=4,I927+I929+I930,0)</f>
        <v>0</v>
      </c>
    </row>
    <row r="934" spans="1:28" ht="41.4" x14ac:dyDescent="0.3">
      <c r="A934" s="25" t="str">
        <f>Source!E636</f>
        <v>93</v>
      </c>
      <c r="B934" s="26" t="str">
        <f>Source!F636</f>
        <v>3.27-42-1</v>
      </c>
      <c r="C934" s="26" t="s">
        <v>506</v>
      </c>
      <c r="D934" s="28" t="str">
        <f>Source!H636</f>
        <v>100 м2 покрытия</v>
      </c>
      <c r="E934" s="27">
        <f>Source!I636</f>
        <v>0.5</v>
      </c>
      <c r="F934" s="30"/>
      <c r="G934" s="29"/>
      <c r="H934" s="27"/>
      <c r="I934" s="31"/>
      <c r="J934" s="27"/>
      <c r="K934" s="31"/>
      <c r="Q934">
        <f>ROUND((Source!DN636/100)*ROUND((ROUND((Source!AF636*Source!AV636*Source!I636),2)),2), 2)</f>
        <v>42</v>
      </c>
      <c r="R934">
        <f>Source!X636</f>
        <v>854.78</v>
      </c>
      <c r="S934">
        <f>ROUND((Source!DO636/100)*ROUND((ROUND((Source!AF636*Source!AV636*Source!I636),2)),2), 2)</f>
        <v>23.7</v>
      </c>
      <c r="T934">
        <f>Source!Y636</f>
        <v>312.91000000000003</v>
      </c>
      <c r="U934">
        <f>ROUND((175/100)*ROUND((ROUND((Source!AE636*Source!AV636*Source!I636),2)),2), 2)</f>
        <v>63.58</v>
      </c>
      <c r="V934">
        <f>ROUND((157/100)*ROUND(ROUND((ROUND((Source!AE636*Source!AV636*Source!I636),2)*Source!BS636),2), 2), 2)</f>
        <v>1451.06</v>
      </c>
    </row>
    <row r="935" spans="1:28" ht="14.4" x14ac:dyDescent="0.3">
      <c r="A935" s="25"/>
      <c r="B935" s="26"/>
      <c r="C935" s="26" t="s">
        <v>66</v>
      </c>
      <c r="D935" s="28"/>
      <c r="E935" s="27"/>
      <c r="F935" s="30">
        <f>Source!AO636</f>
        <v>52.17</v>
      </c>
      <c r="G935" s="29" t="str">
        <f>Source!DG636</f>
        <v>)*1,15</v>
      </c>
      <c r="H935" s="27">
        <f>Source!AV636</f>
        <v>1</v>
      </c>
      <c r="I935" s="31">
        <f>ROUND((ROUND((Source!AF636*Source!AV636*Source!I636),2)),2)</f>
        <v>30</v>
      </c>
      <c r="J935" s="27">
        <f>IF(Source!BA636&lt;&gt; 0, Source!BA636, 1)</f>
        <v>25.44</v>
      </c>
      <c r="K935" s="31">
        <f>Source!S636</f>
        <v>763.2</v>
      </c>
      <c r="W935">
        <f>I935</f>
        <v>30</v>
      </c>
    </row>
    <row r="936" spans="1:28" ht="14.4" x14ac:dyDescent="0.3">
      <c r="A936" s="25"/>
      <c r="B936" s="26"/>
      <c r="C936" s="26" t="s">
        <v>67</v>
      </c>
      <c r="D936" s="28"/>
      <c r="E936" s="27"/>
      <c r="F936" s="30">
        <f>Source!AM636</f>
        <v>545.79999999999995</v>
      </c>
      <c r="G936" s="29" t="str">
        <f>Source!DE636</f>
        <v>)*1,25</v>
      </c>
      <c r="H936" s="27">
        <f>Source!AV636</f>
        <v>1</v>
      </c>
      <c r="I936" s="31">
        <f>(ROUND((ROUND((((Source!ET636*1.25))*Source!AV636*Source!I636),2)),2)+ROUND((ROUND(((Source!AE636-((Source!EU636*1.25)))*Source!AV636*Source!I636),2)),2))</f>
        <v>341.13</v>
      </c>
      <c r="J936" s="27">
        <f>IF(Source!BB636&lt;&gt; 0, Source!BB636, 1)</f>
        <v>9.6</v>
      </c>
      <c r="K936" s="31">
        <f>Source!Q636</f>
        <v>3274.85</v>
      </c>
    </row>
    <row r="937" spans="1:28" ht="14.4" x14ac:dyDescent="0.3">
      <c r="A937" s="25"/>
      <c r="B937" s="26"/>
      <c r="C937" s="26" t="s">
        <v>68</v>
      </c>
      <c r="D937" s="28"/>
      <c r="E937" s="27"/>
      <c r="F937" s="30">
        <f>Source!AN636</f>
        <v>58.12</v>
      </c>
      <c r="G937" s="29" t="str">
        <f>Source!DF636</f>
        <v>)*1,25</v>
      </c>
      <c r="H937" s="27">
        <f>Source!AV636</f>
        <v>1</v>
      </c>
      <c r="I937" s="32">
        <f>ROUND((ROUND((Source!AE636*Source!AV636*Source!I636),2)),2)</f>
        <v>36.33</v>
      </c>
      <c r="J937" s="27">
        <f>IF(Source!BS636&lt;&gt; 0, Source!BS636, 1)</f>
        <v>25.44</v>
      </c>
      <c r="K937" s="32">
        <f>Source!R636</f>
        <v>924.24</v>
      </c>
      <c r="W937">
        <f>I937</f>
        <v>36.33</v>
      </c>
    </row>
    <row r="938" spans="1:28" ht="14.4" x14ac:dyDescent="0.3">
      <c r="A938" s="25"/>
      <c r="B938" s="26"/>
      <c r="C938" s="26" t="s">
        <v>76</v>
      </c>
      <c r="D938" s="28"/>
      <c r="E938" s="27"/>
      <c r="F938" s="30">
        <f>Source!AL636</f>
        <v>57.83</v>
      </c>
      <c r="G938" s="29" t="str">
        <f>Source!DD636</f>
        <v/>
      </c>
      <c r="H938" s="27">
        <f>Source!AW636</f>
        <v>1</v>
      </c>
      <c r="I938" s="31">
        <f>ROUND((ROUND((Source!AC636*Source!AW636*Source!I636),2)),2)</f>
        <v>28.92</v>
      </c>
      <c r="J938" s="27">
        <f>IF(Source!BC636&lt;&gt; 0, Source!BC636, 1)</f>
        <v>11.07</v>
      </c>
      <c r="K938" s="31">
        <f>Source!P636</f>
        <v>320.14</v>
      </c>
    </row>
    <row r="939" spans="1:28" ht="27.6" x14ac:dyDescent="0.3">
      <c r="A939" s="25" t="str">
        <f>Source!E637</f>
        <v>93,1</v>
      </c>
      <c r="B939" s="26" t="str">
        <f>Source!F637</f>
        <v>1.3-3-3</v>
      </c>
      <c r="C939" s="26" t="s">
        <v>512</v>
      </c>
      <c r="D939" s="28" t="str">
        <f>Source!H637</f>
        <v>т</v>
      </c>
      <c r="E939" s="27">
        <f>Source!I637</f>
        <v>4.79</v>
      </c>
      <c r="F939" s="30">
        <f>Source!AK637</f>
        <v>296.7</v>
      </c>
      <c r="G939" s="43" t="s">
        <v>143</v>
      </c>
      <c r="H939" s="27">
        <f>Source!AW637</f>
        <v>1</v>
      </c>
      <c r="I939" s="31">
        <f>ROUND((ROUND((Source!AC637*Source!AW637*Source!I637),2)),2)+(ROUND((ROUND(((Source!ET637)*Source!AV637*Source!I637),2)),2)+ROUND((ROUND(((Source!AE637-(Source!EU637))*Source!AV637*Source!I637),2)),2))+ROUND((ROUND((Source!AF637*Source!AV637*Source!I637),2)),2)</f>
        <v>1421.19</v>
      </c>
      <c r="J939" s="27">
        <f>IF(Source!BC637&lt;&gt; 0, Source!BC637, 1)</f>
        <v>9.34</v>
      </c>
      <c r="K939" s="31">
        <f>Source!O637</f>
        <v>13273.91</v>
      </c>
      <c r="Q939">
        <f>ROUND((Source!DN637/100)*ROUND((ROUND((Source!AF637*Source!AV637*Source!I637),2)),2), 2)</f>
        <v>0</v>
      </c>
      <c r="R939">
        <f>Source!X637</f>
        <v>0</v>
      </c>
      <c r="S939">
        <f>ROUND((Source!DO637/100)*ROUND((ROUND((Source!AF637*Source!AV637*Source!I637),2)),2), 2)</f>
        <v>0</v>
      </c>
      <c r="T939">
        <f>Source!Y637</f>
        <v>0</v>
      </c>
      <c r="U939">
        <f>ROUND((175/100)*ROUND((ROUND((Source!AE637*Source!AV637*Source!I637),2)),2), 2)</f>
        <v>0</v>
      </c>
      <c r="V939">
        <f>ROUND((157/100)*ROUND(ROUND((ROUND((Source!AE637*Source!AV637*Source!I637),2)*Source!BS637),2), 2), 2)</f>
        <v>0</v>
      </c>
      <c r="X939">
        <f>IF(Source!BI637&lt;=1,I939, 0)</f>
        <v>1421.19</v>
      </c>
      <c r="Y939">
        <f>IF(Source!BI637=2,I939, 0)</f>
        <v>0</v>
      </c>
      <c r="Z939">
        <f>IF(Source!BI637=3,I939, 0)</f>
        <v>0</v>
      </c>
      <c r="AA939">
        <f>IF(Source!BI637=4,I939, 0)</f>
        <v>0</v>
      </c>
    </row>
    <row r="940" spans="1:28" ht="14.4" x14ac:dyDescent="0.3">
      <c r="A940" s="25"/>
      <c r="B940" s="26"/>
      <c r="C940" s="26" t="s">
        <v>69</v>
      </c>
      <c r="D940" s="28" t="s">
        <v>70</v>
      </c>
      <c r="E940" s="27">
        <f>Source!DN636</f>
        <v>140</v>
      </c>
      <c r="F940" s="30"/>
      <c r="G940" s="29"/>
      <c r="H940" s="27"/>
      <c r="I940" s="31">
        <f>SUM(Q934:Q939)</f>
        <v>42</v>
      </c>
      <c r="J940" s="27">
        <f>Source!BZ636</f>
        <v>112</v>
      </c>
      <c r="K940" s="31">
        <f>SUM(R934:R939)</f>
        <v>854.78</v>
      </c>
    </row>
    <row r="941" spans="1:28" ht="14.4" x14ac:dyDescent="0.3">
      <c r="A941" s="25"/>
      <c r="B941" s="26"/>
      <c r="C941" s="26" t="s">
        <v>71</v>
      </c>
      <c r="D941" s="28" t="s">
        <v>70</v>
      </c>
      <c r="E941" s="27">
        <f>Source!DO636</f>
        <v>79</v>
      </c>
      <c r="F941" s="30"/>
      <c r="G941" s="29"/>
      <c r="H941" s="27"/>
      <c r="I941" s="31">
        <f>SUM(S934:S940)</f>
        <v>23.7</v>
      </c>
      <c r="J941" s="27">
        <f>Source!CA636</f>
        <v>41</v>
      </c>
      <c r="K941" s="31">
        <f>SUM(T934:T940)</f>
        <v>312.91000000000003</v>
      </c>
    </row>
    <row r="942" spans="1:28" ht="14.4" x14ac:dyDescent="0.3">
      <c r="A942" s="25"/>
      <c r="B942" s="26"/>
      <c r="C942" s="26" t="s">
        <v>72</v>
      </c>
      <c r="D942" s="28" t="s">
        <v>70</v>
      </c>
      <c r="E942" s="27">
        <f>175</f>
        <v>175</v>
      </c>
      <c r="F942" s="30"/>
      <c r="G942" s="29"/>
      <c r="H942" s="27"/>
      <c r="I942" s="31">
        <f>SUM(U934:U941)</f>
        <v>63.58</v>
      </c>
      <c r="J942" s="27">
        <f>157</f>
        <v>157</v>
      </c>
      <c r="K942" s="31">
        <f>SUM(V934:V941)</f>
        <v>1451.06</v>
      </c>
    </row>
    <row r="943" spans="1:28" ht="14.4" x14ac:dyDescent="0.3">
      <c r="A943" s="34"/>
      <c r="B943" s="35"/>
      <c r="C943" s="35" t="s">
        <v>73</v>
      </c>
      <c r="D943" s="36" t="s">
        <v>74</v>
      </c>
      <c r="E943" s="37">
        <f>Source!AQ636</f>
        <v>4.29</v>
      </c>
      <c r="F943" s="38"/>
      <c r="G943" s="39" t="str">
        <f>Source!DI636</f>
        <v>)*1,15</v>
      </c>
      <c r="H943" s="37">
        <f>Source!AV636</f>
        <v>1</v>
      </c>
      <c r="I943" s="40">
        <f>Source!U636</f>
        <v>2.4667499999999998</v>
      </c>
      <c r="J943" s="37"/>
      <c r="K943" s="40"/>
      <c r="AB943" s="33">
        <f>I943</f>
        <v>2.4667499999999998</v>
      </c>
    </row>
    <row r="944" spans="1:28" ht="13.8" x14ac:dyDescent="0.25">
      <c r="A944" s="41"/>
      <c r="B944" s="41"/>
      <c r="C944" s="42" t="s">
        <v>75</v>
      </c>
      <c r="D944" s="41"/>
      <c r="E944" s="41"/>
      <c r="F944" s="41"/>
      <c r="G944" s="41"/>
      <c r="H944" s="55">
        <f>I935+I936+I938+I940+I941+I942+SUM(I939:I939)</f>
        <v>1950.52</v>
      </c>
      <c r="I944" s="55"/>
      <c r="J944" s="55">
        <f>K935+K936+K938+K940+K941+K942+SUM(K939:K939)</f>
        <v>20250.849999999999</v>
      </c>
      <c r="K944" s="55"/>
      <c r="O944" s="33">
        <f>I935+I936+I938+I940+I941+I942+SUM(I939:I939)</f>
        <v>1950.52</v>
      </c>
      <c r="P944" s="33">
        <f>K935+K936+K938+K940+K941+K942+SUM(K939:K939)</f>
        <v>20250.849999999999</v>
      </c>
      <c r="X944">
        <f>IF(Source!BI636&lt;=1,I935+I936+I938+I940+I941+I942-0, 0)</f>
        <v>529.33000000000004</v>
      </c>
      <c r="Y944">
        <f>IF(Source!BI636=2,I935+I936+I938+I940+I941+I942-0, 0)</f>
        <v>0</v>
      </c>
      <c r="Z944">
        <f>IF(Source!BI636=3,I935+I936+I938+I940+I941+I942-0, 0)</f>
        <v>0</v>
      </c>
      <c r="AA944">
        <f>IF(Source!BI636=4,I935+I936+I938+I940+I941+I942,0)</f>
        <v>0</v>
      </c>
    </row>
    <row r="946" spans="1:28" ht="28.8" x14ac:dyDescent="0.3">
      <c r="A946" s="25" t="str">
        <f>Source!E638</f>
        <v>94</v>
      </c>
      <c r="B946" s="26" t="str">
        <f>Source!F638</f>
        <v>3.27-43-1</v>
      </c>
      <c r="C946" s="26" t="s">
        <v>516</v>
      </c>
      <c r="D946" s="28" t="str">
        <f>Source!H638</f>
        <v>100 м2 покрытия</v>
      </c>
      <c r="E946" s="27">
        <f>Source!I638</f>
        <v>0.5</v>
      </c>
      <c r="F946" s="30"/>
      <c r="G946" s="29"/>
      <c r="H946" s="27"/>
      <c r="I946" s="31"/>
      <c r="J946" s="27"/>
      <c r="K946" s="31"/>
      <c r="Q946">
        <f>ROUND((Source!DN638/100)*ROUND((ROUND((Source!AF638*Source!AV638*Source!I638),2)),2), 2)</f>
        <v>5.57</v>
      </c>
      <c r="R946">
        <f>Source!X638</f>
        <v>113.4</v>
      </c>
      <c r="S946">
        <f>ROUND((Source!DO638/100)*ROUND((ROUND((Source!AF638*Source!AV638*Source!I638),2)),2), 2)</f>
        <v>3.14</v>
      </c>
      <c r="T946">
        <f>Source!Y638</f>
        <v>41.51</v>
      </c>
      <c r="U946">
        <f>ROUND((175/100)*ROUND((ROUND((Source!AE638*Source!AV638*Source!I638),2)),2), 2)</f>
        <v>2.82</v>
      </c>
      <c r="V946">
        <f>ROUND((157/100)*ROUND(ROUND((ROUND((Source!AE638*Source!AV638*Source!I638),2)*Source!BS638),2), 2), 2)</f>
        <v>64.31</v>
      </c>
    </row>
    <row r="947" spans="1:28" ht="14.4" x14ac:dyDescent="0.3">
      <c r="A947" s="25"/>
      <c r="B947" s="26"/>
      <c r="C947" s="26" t="s">
        <v>66</v>
      </c>
      <c r="D947" s="28"/>
      <c r="E947" s="27"/>
      <c r="F947" s="30">
        <f>Source!AO638</f>
        <v>6.93</v>
      </c>
      <c r="G947" s="29" t="str">
        <f>Source!DG638</f>
        <v>)*1,15</v>
      </c>
      <c r="H947" s="27">
        <f>Source!AV638</f>
        <v>1</v>
      </c>
      <c r="I947" s="31">
        <f>ROUND((ROUND((Source!AF638*Source!AV638*Source!I638),2)),2)</f>
        <v>3.98</v>
      </c>
      <c r="J947" s="27">
        <f>IF(Source!BA638&lt;&gt; 0, Source!BA638, 1)</f>
        <v>25.44</v>
      </c>
      <c r="K947" s="31">
        <f>Source!S638</f>
        <v>101.25</v>
      </c>
      <c r="W947">
        <f>I947</f>
        <v>3.98</v>
      </c>
    </row>
    <row r="948" spans="1:28" ht="14.4" x14ac:dyDescent="0.3">
      <c r="A948" s="25"/>
      <c r="B948" s="26"/>
      <c r="C948" s="26" t="s">
        <v>67</v>
      </c>
      <c r="D948" s="28"/>
      <c r="E948" s="27"/>
      <c r="F948" s="30">
        <f>Source!AM638</f>
        <v>29.19</v>
      </c>
      <c r="G948" s="29" t="str">
        <f>Source!DE638</f>
        <v>)*1,25</v>
      </c>
      <c r="H948" s="27">
        <f>Source!AV638</f>
        <v>1</v>
      </c>
      <c r="I948" s="31">
        <f>(ROUND((ROUND((((Source!ET638*1.25))*Source!AV638*Source!I638),2)),2)+ROUND((ROUND(((Source!AE638-((Source!EU638*1.25)))*Source!AV638*Source!I638),2)),2))</f>
        <v>18.239999999999998</v>
      </c>
      <c r="J948" s="27">
        <f>IF(Source!BB638&lt;&gt; 0, Source!BB638, 1)</f>
        <v>9.34</v>
      </c>
      <c r="K948" s="31">
        <f>Source!Q638</f>
        <v>170.36</v>
      </c>
    </row>
    <row r="949" spans="1:28" ht="14.4" x14ac:dyDescent="0.3">
      <c r="A949" s="25"/>
      <c r="B949" s="26"/>
      <c r="C949" s="26" t="s">
        <v>68</v>
      </c>
      <c r="D949" s="28"/>
      <c r="E949" s="27"/>
      <c r="F949" s="30">
        <f>Source!AN638</f>
        <v>2.57</v>
      </c>
      <c r="G949" s="29" t="str">
        <f>Source!DF638</f>
        <v>)*1,25</v>
      </c>
      <c r="H949" s="27">
        <f>Source!AV638</f>
        <v>1</v>
      </c>
      <c r="I949" s="32">
        <f>ROUND((ROUND((Source!AE638*Source!AV638*Source!I638),2)),2)</f>
        <v>1.61</v>
      </c>
      <c r="J949" s="27">
        <f>IF(Source!BS638&lt;&gt; 0, Source!BS638, 1)</f>
        <v>25.44</v>
      </c>
      <c r="K949" s="32">
        <f>Source!R638</f>
        <v>40.96</v>
      </c>
      <c r="W949">
        <f>I949</f>
        <v>1.61</v>
      </c>
    </row>
    <row r="950" spans="1:28" ht="27.6" x14ac:dyDescent="0.3">
      <c r="A950" s="25" t="str">
        <f>Source!E639</f>
        <v>94,1</v>
      </c>
      <c r="B950" s="26" t="str">
        <f>Source!F639</f>
        <v>1.3-3-3</v>
      </c>
      <c r="C950" s="26" t="s">
        <v>512</v>
      </c>
      <c r="D950" s="28" t="str">
        <f>Source!H639</f>
        <v>т</v>
      </c>
      <c r="E950" s="27">
        <f>Source!I639</f>
        <v>1.2</v>
      </c>
      <c r="F950" s="30">
        <f>Source!AK639</f>
        <v>296.7</v>
      </c>
      <c r="G950" s="43" t="s">
        <v>143</v>
      </c>
      <c r="H950" s="27">
        <f>Source!AW639</f>
        <v>1</v>
      </c>
      <c r="I950" s="31">
        <f>ROUND((ROUND((Source!AC639*Source!AW639*Source!I639),2)),2)+(ROUND((ROUND(((Source!ET639)*Source!AV639*Source!I639),2)),2)+ROUND((ROUND(((Source!AE639-(Source!EU639))*Source!AV639*Source!I639),2)),2))+ROUND((ROUND((Source!AF639*Source!AV639*Source!I639),2)),2)</f>
        <v>356.04</v>
      </c>
      <c r="J950" s="27">
        <f>IF(Source!BC639&lt;&gt; 0, Source!BC639, 1)</f>
        <v>9.34</v>
      </c>
      <c r="K950" s="31">
        <f>Source!O639</f>
        <v>3325.41</v>
      </c>
      <c r="Q950">
        <f>ROUND((Source!DN639/100)*ROUND((ROUND((Source!AF639*Source!AV639*Source!I639),2)),2), 2)</f>
        <v>0</v>
      </c>
      <c r="R950">
        <f>Source!X639</f>
        <v>0</v>
      </c>
      <c r="S950">
        <f>ROUND((Source!DO639/100)*ROUND((ROUND((Source!AF639*Source!AV639*Source!I639),2)),2), 2)</f>
        <v>0</v>
      </c>
      <c r="T950">
        <f>Source!Y639</f>
        <v>0</v>
      </c>
      <c r="U950">
        <f>ROUND((175/100)*ROUND((ROUND((Source!AE639*Source!AV639*Source!I639),2)),2), 2)</f>
        <v>0</v>
      </c>
      <c r="V950">
        <f>ROUND((157/100)*ROUND(ROUND((ROUND((Source!AE639*Source!AV639*Source!I639),2)*Source!BS639),2), 2), 2)</f>
        <v>0</v>
      </c>
      <c r="X950">
        <f>IF(Source!BI639&lt;=1,I950, 0)</f>
        <v>356.04</v>
      </c>
      <c r="Y950">
        <f>IF(Source!BI639=2,I950, 0)</f>
        <v>0</v>
      </c>
      <c r="Z950">
        <f>IF(Source!BI639=3,I950, 0)</f>
        <v>0</v>
      </c>
      <c r="AA950">
        <f>IF(Source!BI639=4,I950, 0)</f>
        <v>0</v>
      </c>
    </row>
    <row r="951" spans="1:28" ht="14.4" x14ac:dyDescent="0.3">
      <c r="A951" s="25"/>
      <c r="B951" s="26"/>
      <c r="C951" s="26" t="s">
        <v>69</v>
      </c>
      <c r="D951" s="28" t="s">
        <v>70</v>
      </c>
      <c r="E951" s="27">
        <f>Source!DN638</f>
        <v>140</v>
      </c>
      <c r="F951" s="30"/>
      <c r="G951" s="29"/>
      <c r="H951" s="27"/>
      <c r="I951" s="31">
        <f>SUM(Q946:Q950)</f>
        <v>5.57</v>
      </c>
      <c r="J951" s="27">
        <f>Source!BZ638</f>
        <v>112</v>
      </c>
      <c r="K951" s="31">
        <f>SUM(R946:R950)</f>
        <v>113.4</v>
      </c>
    </row>
    <row r="952" spans="1:28" ht="14.4" x14ac:dyDescent="0.3">
      <c r="A952" s="25"/>
      <c r="B952" s="26"/>
      <c r="C952" s="26" t="s">
        <v>71</v>
      </c>
      <c r="D952" s="28" t="s">
        <v>70</v>
      </c>
      <c r="E952" s="27">
        <f>Source!DO638</f>
        <v>79</v>
      </c>
      <c r="F952" s="30"/>
      <c r="G952" s="29"/>
      <c r="H952" s="27"/>
      <c r="I952" s="31">
        <f>SUM(S946:S951)</f>
        <v>3.14</v>
      </c>
      <c r="J952" s="27">
        <f>Source!CA638</f>
        <v>41</v>
      </c>
      <c r="K952" s="31">
        <f>SUM(T946:T951)</f>
        <v>41.51</v>
      </c>
    </row>
    <row r="953" spans="1:28" ht="14.4" x14ac:dyDescent="0.3">
      <c r="A953" s="25"/>
      <c r="B953" s="26"/>
      <c r="C953" s="26" t="s">
        <v>72</v>
      </c>
      <c r="D953" s="28" t="s">
        <v>70</v>
      </c>
      <c r="E953" s="27">
        <f>175</f>
        <v>175</v>
      </c>
      <c r="F953" s="30"/>
      <c r="G953" s="29"/>
      <c r="H953" s="27"/>
      <c r="I953" s="31">
        <f>SUM(U946:U952)</f>
        <v>2.82</v>
      </c>
      <c r="J953" s="27">
        <f>157</f>
        <v>157</v>
      </c>
      <c r="K953" s="31">
        <f>SUM(V946:V952)</f>
        <v>64.31</v>
      </c>
    </row>
    <row r="954" spans="1:28" ht="14.4" x14ac:dyDescent="0.3">
      <c r="A954" s="34"/>
      <c r="B954" s="35"/>
      <c r="C954" s="35" t="s">
        <v>73</v>
      </c>
      <c r="D954" s="36" t="s">
        <v>74</v>
      </c>
      <c r="E954" s="37">
        <f>Source!AQ638</f>
        <v>0.53</v>
      </c>
      <c r="F954" s="38"/>
      <c r="G954" s="39" t="str">
        <f>Source!DI638</f>
        <v>)*1,15</v>
      </c>
      <c r="H954" s="37">
        <f>Source!AV638</f>
        <v>1</v>
      </c>
      <c r="I954" s="40">
        <f>Source!U638</f>
        <v>0.30474999999999997</v>
      </c>
      <c r="J954" s="37"/>
      <c r="K954" s="40"/>
      <c r="AB954" s="33">
        <f>I954</f>
        <v>0.30474999999999997</v>
      </c>
    </row>
    <row r="955" spans="1:28" ht="13.8" x14ac:dyDescent="0.25">
      <c r="A955" s="41"/>
      <c r="B955" s="41"/>
      <c r="C955" s="42" t="s">
        <v>75</v>
      </c>
      <c r="D955" s="41"/>
      <c r="E955" s="41"/>
      <c r="F955" s="41"/>
      <c r="G955" s="41"/>
      <c r="H955" s="55">
        <f>I947+I948+I951+I952+I953+SUM(I950:I950)</f>
        <v>389.79</v>
      </c>
      <c r="I955" s="55"/>
      <c r="J955" s="55">
        <f>K947+K948+K951+K952+K953+SUM(K950:K950)</f>
        <v>3816.24</v>
      </c>
      <c r="K955" s="55"/>
      <c r="O955" s="33">
        <f>I947+I948+I951+I952+I953+SUM(I950:I950)</f>
        <v>389.79</v>
      </c>
      <c r="P955" s="33">
        <f>K947+K948+K951+K952+K953+SUM(K950:K950)</f>
        <v>3816.24</v>
      </c>
      <c r="X955">
        <f>IF(Source!BI638&lt;=1,I947+I948+I951+I952+I953-0, 0)</f>
        <v>33.75</v>
      </c>
      <c r="Y955">
        <f>IF(Source!BI638=2,I947+I948+I951+I952+I953-0, 0)</f>
        <v>0</v>
      </c>
      <c r="Z955">
        <f>IF(Source!BI638=3,I947+I948+I951+I952+I953-0, 0)</f>
        <v>0</v>
      </c>
      <c r="AA955">
        <f>IF(Source!BI638=4,I947+I948+I951+I952+I953,0)</f>
        <v>0</v>
      </c>
    </row>
    <row r="957" spans="1:28" ht="41.4" x14ac:dyDescent="0.3">
      <c r="A957" s="25" t="str">
        <f>Source!E640</f>
        <v>95</v>
      </c>
      <c r="B957" s="26" t="str">
        <f>Source!F640</f>
        <v>3.27-42-1</v>
      </c>
      <c r="C957" s="26" t="s">
        <v>520</v>
      </c>
      <c r="D957" s="28" t="str">
        <f>Source!H640</f>
        <v>100 м2 покрытия</v>
      </c>
      <c r="E957" s="27">
        <f>Source!I640</f>
        <v>0.5</v>
      </c>
      <c r="F957" s="30"/>
      <c r="G957" s="29"/>
      <c r="H957" s="27"/>
      <c r="I957" s="31"/>
      <c r="J957" s="27"/>
      <c r="K957" s="31"/>
      <c r="Q957">
        <f>ROUND((Source!DN640/100)*ROUND((ROUND((Source!AF640*Source!AV640*Source!I640),2)),2), 2)</f>
        <v>42</v>
      </c>
      <c r="R957">
        <f>Source!X640</f>
        <v>854.78</v>
      </c>
      <c r="S957">
        <f>ROUND((Source!DO640/100)*ROUND((ROUND((Source!AF640*Source!AV640*Source!I640),2)),2), 2)</f>
        <v>23.7</v>
      </c>
      <c r="T957">
        <f>Source!Y640</f>
        <v>312.91000000000003</v>
      </c>
      <c r="U957">
        <f>ROUND((175/100)*ROUND((ROUND((Source!AE640*Source!AV640*Source!I640),2)),2), 2)</f>
        <v>63.58</v>
      </c>
      <c r="V957">
        <f>ROUND((157/100)*ROUND(ROUND((ROUND((Source!AE640*Source!AV640*Source!I640),2)*Source!BS640),2), 2), 2)</f>
        <v>1451.06</v>
      </c>
    </row>
    <row r="958" spans="1:28" ht="14.4" x14ac:dyDescent="0.3">
      <c r="A958" s="25"/>
      <c r="B958" s="26"/>
      <c r="C958" s="26" t="s">
        <v>66</v>
      </c>
      <c r="D958" s="28"/>
      <c r="E958" s="27"/>
      <c r="F958" s="30">
        <f>Source!AO640</f>
        <v>52.17</v>
      </c>
      <c r="G958" s="29" t="str">
        <f>Source!DG640</f>
        <v>)*1,15</v>
      </c>
      <c r="H958" s="27">
        <f>Source!AV640</f>
        <v>1</v>
      </c>
      <c r="I958" s="31">
        <f>ROUND((ROUND((Source!AF640*Source!AV640*Source!I640),2)),2)</f>
        <v>30</v>
      </c>
      <c r="J958" s="27">
        <f>IF(Source!BA640&lt;&gt; 0, Source!BA640, 1)</f>
        <v>25.44</v>
      </c>
      <c r="K958" s="31">
        <f>Source!S640</f>
        <v>763.2</v>
      </c>
      <c r="W958">
        <f>I958</f>
        <v>30</v>
      </c>
    </row>
    <row r="959" spans="1:28" ht="14.4" x14ac:dyDescent="0.3">
      <c r="A959" s="25"/>
      <c r="B959" s="26"/>
      <c r="C959" s="26" t="s">
        <v>67</v>
      </c>
      <c r="D959" s="28"/>
      <c r="E959" s="27"/>
      <c r="F959" s="30">
        <f>Source!AM640</f>
        <v>545.79999999999995</v>
      </c>
      <c r="G959" s="29" t="str">
        <f>Source!DE640</f>
        <v>)*1,25</v>
      </c>
      <c r="H959" s="27">
        <f>Source!AV640</f>
        <v>1</v>
      </c>
      <c r="I959" s="31">
        <f>(ROUND((ROUND((((Source!ET640*1.25))*Source!AV640*Source!I640),2)),2)+ROUND((ROUND(((Source!AE640-((Source!EU640*1.25)))*Source!AV640*Source!I640),2)),2))</f>
        <v>341.13</v>
      </c>
      <c r="J959" s="27">
        <f>IF(Source!BB640&lt;&gt; 0, Source!BB640, 1)</f>
        <v>9.6</v>
      </c>
      <c r="K959" s="31">
        <f>Source!Q640</f>
        <v>3274.85</v>
      </c>
    </row>
    <row r="960" spans="1:28" ht="14.4" x14ac:dyDescent="0.3">
      <c r="A960" s="25"/>
      <c r="B960" s="26"/>
      <c r="C960" s="26" t="s">
        <v>68</v>
      </c>
      <c r="D960" s="28"/>
      <c r="E960" s="27"/>
      <c r="F960" s="30">
        <f>Source!AN640</f>
        <v>58.12</v>
      </c>
      <c r="G960" s="29" t="str">
        <f>Source!DF640</f>
        <v>)*1,25</v>
      </c>
      <c r="H960" s="27">
        <f>Source!AV640</f>
        <v>1</v>
      </c>
      <c r="I960" s="32">
        <f>ROUND((ROUND((Source!AE640*Source!AV640*Source!I640),2)),2)</f>
        <v>36.33</v>
      </c>
      <c r="J960" s="27">
        <f>IF(Source!BS640&lt;&gt; 0, Source!BS640, 1)</f>
        <v>25.44</v>
      </c>
      <c r="K960" s="32">
        <f>Source!R640</f>
        <v>924.24</v>
      </c>
      <c r="W960">
        <f>I960</f>
        <v>36.33</v>
      </c>
    </row>
    <row r="961" spans="1:28" ht="14.4" x14ac:dyDescent="0.3">
      <c r="A961" s="25"/>
      <c r="B961" s="26"/>
      <c r="C961" s="26" t="s">
        <v>76</v>
      </c>
      <c r="D961" s="28"/>
      <c r="E961" s="27"/>
      <c r="F961" s="30">
        <f>Source!AL640</f>
        <v>57.83</v>
      </c>
      <c r="G961" s="29" t="str">
        <f>Source!DD640</f>
        <v/>
      </c>
      <c r="H961" s="27">
        <f>Source!AW640</f>
        <v>1</v>
      </c>
      <c r="I961" s="31">
        <f>ROUND((ROUND((Source!AC640*Source!AW640*Source!I640),2)),2)</f>
        <v>28.92</v>
      </c>
      <c r="J961" s="27">
        <f>IF(Source!BC640&lt;&gt; 0, Source!BC640, 1)</f>
        <v>11.07</v>
      </c>
      <c r="K961" s="31">
        <f>Source!P640</f>
        <v>320.14</v>
      </c>
    </row>
    <row r="962" spans="1:28" ht="27.6" x14ac:dyDescent="0.3">
      <c r="A962" s="25" t="str">
        <f>Source!E641</f>
        <v>95,1</v>
      </c>
      <c r="B962" s="26" t="str">
        <f>Source!F641</f>
        <v>1.3-3-8</v>
      </c>
      <c r="C962" s="26" t="s">
        <v>523</v>
      </c>
      <c r="D962" s="28" t="str">
        <f>Source!H641</f>
        <v>т</v>
      </c>
      <c r="E962" s="27">
        <f>Source!I641</f>
        <v>4.83</v>
      </c>
      <c r="F962" s="30">
        <f>Source!AK641</f>
        <v>307.88</v>
      </c>
      <c r="G962" s="43" t="s">
        <v>143</v>
      </c>
      <c r="H962" s="27">
        <f>Source!AW641</f>
        <v>1</v>
      </c>
      <c r="I962" s="31">
        <f>ROUND((ROUND((Source!AC641*Source!AW641*Source!I641),2)),2)+(ROUND((ROUND(((Source!ET641)*Source!AV641*Source!I641),2)),2)+ROUND((ROUND(((Source!AE641-(Source!EU641))*Source!AV641*Source!I641),2)),2))+ROUND((ROUND((Source!AF641*Source!AV641*Source!I641),2)),2)</f>
        <v>1487.06</v>
      </c>
      <c r="J962" s="27">
        <f>IF(Source!BC641&lt;&gt; 0, Source!BC641, 1)</f>
        <v>9.11</v>
      </c>
      <c r="K962" s="31">
        <f>Source!O641</f>
        <v>13547.12</v>
      </c>
      <c r="Q962">
        <f>ROUND((Source!DN641/100)*ROUND((ROUND((Source!AF641*Source!AV641*Source!I641),2)),2), 2)</f>
        <v>0</v>
      </c>
      <c r="R962">
        <f>Source!X641</f>
        <v>0</v>
      </c>
      <c r="S962">
        <f>ROUND((Source!DO641/100)*ROUND((ROUND((Source!AF641*Source!AV641*Source!I641),2)),2), 2)</f>
        <v>0</v>
      </c>
      <c r="T962">
        <f>Source!Y641</f>
        <v>0</v>
      </c>
      <c r="U962">
        <f>ROUND((175/100)*ROUND((ROUND((Source!AE641*Source!AV641*Source!I641),2)),2), 2)</f>
        <v>0</v>
      </c>
      <c r="V962">
        <f>ROUND((157/100)*ROUND(ROUND((ROUND((Source!AE641*Source!AV641*Source!I641),2)*Source!BS641),2), 2), 2)</f>
        <v>0</v>
      </c>
      <c r="X962">
        <f>IF(Source!BI641&lt;=1,I962, 0)</f>
        <v>1487.06</v>
      </c>
      <c r="Y962">
        <f>IF(Source!BI641=2,I962, 0)</f>
        <v>0</v>
      </c>
      <c r="Z962">
        <f>IF(Source!BI641=3,I962, 0)</f>
        <v>0</v>
      </c>
      <c r="AA962">
        <f>IF(Source!BI641=4,I962, 0)</f>
        <v>0</v>
      </c>
    </row>
    <row r="963" spans="1:28" ht="14.4" x14ac:dyDescent="0.3">
      <c r="A963" s="25"/>
      <c r="B963" s="26"/>
      <c r="C963" s="26" t="s">
        <v>69</v>
      </c>
      <c r="D963" s="28" t="s">
        <v>70</v>
      </c>
      <c r="E963" s="27">
        <f>Source!DN640</f>
        <v>140</v>
      </c>
      <c r="F963" s="30"/>
      <c r="G963" s="29"/>
      <c r="H963" s="27"/>
      <c r="I963" s="31">
        <f>SUM(Q957:Q962)</f>
        <v>42</v>
      </c>
      <c r="J963" s="27">
        <f>Source!BZ640</f>
        <v>112</v>
      </c>
      <c r="K963" s="31">
        <f>SUM(R957:R962)</f>
        <v>854.78</v>
      </c>
    </row>
    <row r="964" spans="1:28" ht="14.4" x14ac:dyDescent="0.3">
      <c r="A964" s="25"/>
      <c r="B964" s="26"/>
      <c r="C964" s="26" t="s">
        <v>71</v>
      </c>
      <c r="D964" s="28" t="s">
        <v>70</v>
      </c>
      <c r="E964" s="27">
        <f>Source!DO640</f>
        <v>79</v>
      </c>
      <c r="F964" s="30"/>
      <c r="G964" s="29"/>
      <c r="H964" s="27"/>
      <c r="I964" s="31">
        <f>SUM(S957:S963)</f>
        <v>23.7</v>
      </c>
      <c r="J964" s="27">
        <f>Source!CA640</f>
        <v>41</v>
      </c>
      <c r="K964" s="31">
        <f>SUM(T957:T963)</f>
        <v>312.91000000000003</v>
      </c>
    </row>
    <row r="965" spans="1:28" ht="14.4" x14ac:dyDescent="0.3">
      <c r="A965" s="25"/>
      <c r="B965" s="26"/>
      <c r="C965" s="26" t="s">
        <v>72</v>
      </c>
      <c r="D965" s="28" t="s">
        <v>70</v>
      </c>
      <c r="E965" s="27">
        <f>175</f>
        <v>175</v>
      </c>
      <c r="F965" s="30"/>
      <c r="G965" s="29"/>
      <c r="H965" s="27"/>
      <c r="I965" s="31">
        <f>SUM(U957:U964)</f>
        <v>63.58</v>
      </c>
      <c r="J965" s="27">
        <f>157</f>
        <v>157</v>
      </c>
      <c r="K965" s="31">
        <f>SUM(V957:V964)</f>
        <v>1451.06</v>
      </c>
    </row>
    <row r="966" spans="1:28" ht="14.4" x14ac:dyDescent="0.3">
      <c r="A966" s="34"/>
      <c r="B966" s="35"/>
      <c r="C966" s="35" t="s">
        <v>73</v>
      </c>
      <c r="D966" s="36" t="s">
        <v>74</v>
      </c>
      <c r="E966" s="37">
        <f>Source!AQ640</f>
        <v>4.29</v>
      </c>
      <c r="F966" s="38"/>
      <c r="G966" s="39" t="str">
        <f>Source!DI640</f>
        <v>)*1,15</v>
      </c>
      <c r="H966" s="37">
        <f>Source!AV640</f>
        <v>1</v>
      </c>
      <c r="I966" s="40">
        <f>Source!U640</f>
        <v>2.4667499999999998</v>
      </c>
      <c r="J966" s="37"/>
      <c r="K966" s="40"/>
      <c r="AB966" s="33">
        <f>I966</f>
        <v>2.4667499999999998</v>
      </c>
    </row>
    <row r="967" spans="1:28" ht="13.8" x14ac:dyDescent="0.25">
      <c r="A967" s="41"/>
      <c r="B967" s="41"/>
      <c r="C967" s="42" t="s">
        <v>75</v>
      </c>
      <c r="D967" s="41"/>
      <c r="E967" s="41"/>
      <c r="F967" s="41"/>
      <c r="G967" s="41"/>
      <c r="H967" s="55">
        <f>I958+I959+I961+I963+I964+I965+SUM(I962:I962)</f>
        <v>2016.3899999999999</v>
      </c>
      <c r="I967" s="55"/>
      <c r="J967" s="55">
        <f>K958+K959+K961+K963+K964+K965+SUM(K962:K962)</f>
        <v>20524.060000000001</v>
      </c>
      <c r="K967" s="55"/>
      <c r="O967" s="33">
        <f>I958+I959+I961+I963+I964+I965+SUM(I962:I962)</f>
        <v>2016.3899999999999</v>
      </c>
      <c r="P967" s="33">
        <f>K958+K959+K961+K963+K964+K965+SUM(K962:K962)</f>
        <v>20524.060000000001</v>
      </c>
      <c r="X967">
        <f>IF(Source!BI640&lt;=1,I958+I959+I961+I963+I964+I965-0, 0)</f>
        <v>529.33000000000004</v>
      </c>
      <c r="Y967">
        <f>IF(Source!BI640=2,I958+I959+I961+I963+I964+I965-0, 0)</f>
        <v>0</v>
      </c>
      <c r="Z967">
        <f>IF(Source!BI640=3,I958+I959+I961+I963+I964+I965-0, 0)</f>
        <v>0</v>
      </c>
      <c r="AA967">
        <f>IF(Source!BI640=4,I958+I959+I961+I963+I964+I965,0)</f>
        <v>0</v>
      </c>
    </row>
    <row r="969" spans="1:28" ht="28.8" x14ac:dyDescent="0.3">
      <c r="A969" s="25" t="str">
        <f>Source!E642</f>
        <v>96</v>
      </c>
      <c r="B969" s="26" t="str">
        <f>Source!F642</f>
        <v>3.27-43-1</v>
      </c>
      <c r="C969" s="26" t="s">
        <v>516</v>
      </c>
      <c r="D969" s="28" t="str">
        <f>Source!H642</f>
        <v>100 м2 покрытия</v>
      </c>
      <c r="E969" s="27">
        <f>Source!I642</f>
        <v>0.5</v>
      </c>
      <c r="F969" s="30"/>
      <c r="G969" s="29"/>
      <c r="H969" s="27"/>
      <c r="I969" s="31"/>
      <c r="J969" s="27"/>
      <c r="K969" s="31"/>
      <c r="Q969">
        <f>ROUND((Source!DN642/100)*ROUND((ROUND((Source!AF642*Source!AV642*Source!I642),2)),2), 2)</f>
        <v>5.57</v>
      </c>
      <c r="R969">
        <f>Source!X642</f>
        <v>113.4</v>
      </c>
      <c r="S969">
        <f>ROUND((Source!DO642/100)*ROUND((ROUND((Source!AF642*Source!AV642*Source!I642),2)),2), 2)</f>
        <v>3.14</v>
      </c>
      <c r="T969">
        <f>Source!Y642</f>
        <v>41.51</v>
      </c>
      <c r="U969">
        <f>ROUND((175/100)*ROUND((ROUND((Source!AE642*Source!AV642*Source!I642),2)),2), 2)</f>
        <v>2.82</v>
      </c>
      <c r="V969">
        <f>ROUND((157/100)*ROUND(ROUND((ROUND((Source!AE642*Source!AV642*Source!I642),2)*Source!BS642),2), 2), 2)</f>
        <v>64.31</v>
      </c>
    </row>
    <row r="970" spans="1:28" ht="14.4" x14ac:dyDescent="0.3">
      <c r="A970" s="25"/>
      <c r="B970" s="26"/>
      <c r="C970" s="26" t="s">
        <v>66</v>
      </c>
      <c r="D970" s="28"/>
      <c r="E970" s="27"/>
      <c r="F970" s="30">
        <f>Source!AO642</f>
        <v>6.93</v>
      </c>
      <c r="G970" s="29" t="str">
        <f>Source!DG642</f>
        <v>)*1,15</v>
      </c>
      <c r="H970" s="27">
        <f>Source!AV642</f>
        <v>1</v>
      </c>
      <c r="I970" s="31">
        <f>ROUND((ROUND((Source!AF642*Source!AV642*Source!I642),2)),2)</f>
        <v>3.98</v>
      </c>
      <c r="J970" s="27">
        <f>IF(Source!BA642&lt;&gt; 0, Source!BA642, 1)</f>
        <v>25.44</v>
      </c>
      <c r="K970" s="31">
        <f>Source!S642</f>
        <v>101.25</v>
      </c>
      <c r="W970">
        <f>I970</f>
        <v>3.98</v>
      </c>
    </row>
    <row r="971" spans="1:28" ht="14.4" x14ac:dyDescent="0.3">
      <c r="A971" s="25"/>
      <c r="B971" s="26"/>
      <c r="C971" s="26" t="s">
        <v>67</v>
      </c>
      <c r="D971" s="28"/>
      <c r="E971" s="27"/>
      <c r="F971" s="30">
        <f>Source!AM642</f>
        <v>29.19</v>
      </c>
      <c r="G971" s="29" t="str">
        <f>Source!DE642</f>
        <v>)*1,25</v>
      </c>
      <c r="H971" s="27">
        <f>Source!AV642</f>
        <v>1</v>
      </c>
      <c r="I971" s="31">
        <f>(ROUND((ROUND((((Source!ET642*1.25))*Source!AV642*Source!I642),2)),2)+ROUND((ROUND(((Source!AE642-((Source!EU642*1.25)))*Source!AV642*Source!I642),2)),2))</f>
        <v>18.239999999999998</v>
      </c>
      <c r="J971" s="27">
        <f>IF(Source!BB642&lt;&gt; 0, Source!BB642, 1)</f>
        <v>9.34</v>
      </c>
      <c r="K971" s="31">
        <f>Source!Q642</f>
        <v>170.36</v>
      </c>
    </row>
    <row r="972" spans="1:28" ht="14.4" x14ac:dyDescent="0.3">
      <c r="A972" s="25"/>
      <c r="B972" s="26"/>
      <c r="C972" s="26" t="s">
        <v>68</v>
      </c>
      <c r="D972" s="28"/>
      <c r="E972" s="27"/>
      <c r="F972" s="30">
        <f>Source!AN642</f>
        <v>2.57</v>
      </c>
      <c r="G972" s="29" t="str">
        <f>Source!DF642</f>
        <v>)*1,25</v>
      </c>
      <c r="H972" s="27">
        <f>Source!AV642</f>
        <v>1</v>
      </c>
      <c r="I972" s="32">
        <f>ROUND((ROUND((Source!AE642*Source!AV642*Source!I642),2)),2)</f>
        <v>1.61</v>
      </c>
      <c r="J972" s="27">
        <f>IF(Source!BS642&lt;&gt; 0, Source!BS642, 1)</f>
        <v>25.44</v>
      </c>
      <c r="K972" s="32">
        <f>Source!R642</f>
        <v>40.96</v>
      </c>
      <c r="W972">
        <f>I972</f>
        <v>1.61</v>
      </c>
    </row>
    <row r="973" spans="1:28" ht="27.6" x14ac:dyDescent="0.3">
      <c r="A973" s="25" t="str">
        <f>Source!E643</f>
        <v>96,1</v>
      </c>
      <c r="B973" s="26" t="str">
        <f>Source!F643</f>
        <v>1.3-3-8</v>
      </c>
      <c r="C973" s="26" t="s">
        <v>523</v>
      </c>
      <c r="D973" s="28" t="str">
        <f>Source!H643</f>
        <v>т</v>
      </c>
      <c r="E973" s="27">
        <f>Source!I643</f>
        <v>1.21</v>
      </c>
      <c r="F973" s="30">
        <f>Source!AK643</f>
        <v>307.88</v>
      </c>
      <c r="G973" s="43" t="s">
        <v>143</v>
      </c>
      <c r="H973" s="27">
        <f>Source!AW643</f>
        <v>1</v>
      </c>
      <c r="I973" s="31">
        <f>ROUND((ROUND((Source!AC643*Source!AW643*Source!I643),2)),2)+(ROUND((ROUND(((Source!ET643)*Source!AV643*Source!I643),2)),2)+ROUND((ROUND(((Source!AE643-(Source!EU643))*Source!AV643*Source!I643),2)),2))+ROUND((ROUND((Source!AF643*Source!AV643*Source!I643),2)),2)</f>
        <v>372.53</v>
      </c>
      <c r="J973" s="27">
        <f>IF(Source!BC643&lt;&gt; 0, Source!BC643, 1)</f>
        <v>9.11</v>
      </c>
      <c r="K973" s="31">
        <f>Source!O643</f>
        <v>3393.75</v>
      </c>
      <c r="Q973">
        <f>ROUND((Source!DN643/100)*ROUND((ROUND((Source!AF643*Source!AV643*Source!I643),2)),2), 2)</f>
        <v>0</v>
      </c>
      <c r="R973">
        <f>Source!X643</f>
        <v>0</v>
      </c>
      <c r="S973">
        <f>ROUND((Source!DO643/100)*ROUND((ROUND((Source!AF643*Source!AV643*Source!I643),2)),2), 2)</f>
        <v>0</v>
      </c>
      <c r="T973">
        <f>Source!Y643</f>
        <v>0</v>
      </c>
      <c r="U973">
        <f>ROUND((175/100)*ROUND((ROUND((Source!AE643*Source!AV643*Source!I643),2)),2), 2)</f>
        <v>0</v>
      </c>
      <c r="V973">
        <f>ROUND((157/100)*ROUND(ROUND((ROUND((Source!AE643*Source!AV643*Source!I643),2)*Source!BS643),2), 2), 2)</f>
        <v>0</v>
      </c>
      <c r="X973">
        <f>IF(Source!BI643&lt;=1,I973, 0)</f>
        <v>372.53</v>
      </c>
      <c r="Y973">
        <f>IF(Source!BI643=2,I973, 0)</f>
        <v>0</v>
      </c>
      <c r="Z973">
        <f>IF(Source!BI643=3,I973, 0)</f>
        <v>0</v>
      </c>
      <c r="AA973">
        <f>IF(Source!BI643=4,I973, 0)</f>
        <v>0</v>
      </c>
    </row>
    <row r="974" spans="1:28" ht="14.4" x14ac:dyDescent="0.3">
      <c r="A974" s="25"/>
      <c r="B974" s="26"/>
      <c r="C974" s="26" t="s">
        <v>69</v>
      </c>
      <c r="D974" s="28" t="s">
        <v>70</v>
      </c>
      <c r="E974" s="27">
        <f>Source!DN642</f>
        <v>140</v>
      </c>
      <c r="F974" s="30"/>
      <c r="G974" s="29"/>
      <c r="H974" s="27"/>
      <c r="I974" s="31">
        <f>SUM(Q969:Q973)</f>
        <v>5.57</v>
      </c>
      <c r="J974" s="27">
        <f>Source!BZ642</f>
        <v>112</v>
      </c>
      <c r="K974" s="31">
        <f>SUM(R969:R973)</f>
        <v>113.4</v>
      </c>
    </row>
    <row r="975" spans="1:28" ht="14.4" x14ac:dyDescent="0.3">
      <c r="A975" s="25"/>
      <c r="B975" s="26"/>
      <c r="C975" s="26" t="s">
        <v>71</v>
      </c>
      <c r="D975" s="28" t="s">
        <v>70</v>
      </c>
      <c r="E975" s="27">
        <f>Source!DO642</f>
        <v>79</v>
      </c>
      <c r="F975" s="30"/>
      <c r="G975" s="29"/>
      <c r="H975" s="27"/>
      <c r="I975" s="31">
        <f>SUM(S969:S974)</f>
        <v>3.14</v>
      </c>
      <c r="J975" s="27">
        <f>Source!CA642</f>
        <v>41</v>
      </c>
      <c r="K975" s="31">
        <f>SUM(T969:T974)</f>
        <v>41.51</v>
      </c>
    </row>
    <row r="976" spans="1:28" ht="14.4" x14ac:dyDescent="0.3">
      <c r="A976" s="25"/>
      <c r="B976" s="26"/>
      <c r="C976" s="26" t="s">
        <v>72</v>
      </c>
      <c r="D976" s="28" t="s">
        <v>70</v>
      </c>
      <c r="E976" s="27">
        <f>175</f>
        <v>175</v>
      </c>
      <c r="F976" s="30"/>
      <c r="G976" s="29"/>
      <c r="H976" s="27"/>
      <c r="I976" s="31">
        <f>SUM(U969:U975)</f>
        <v>2.82</v>
      </c>
      <c r="J976" s="27">
        <f>157</f>
        <v>157</v>
      </c>
      <c r="K976" s="31">
        <f>SUM(V969:V975)</f>
        <v>64.31</v>
      </c>
    </row>
    <row r="977" spans="1:28" ht="14.4" x14ac:dyDescent="0.3">
      <c r="A977" s="34"/>
      <c r="B977" s="35"/>
      <c r="C977" s="35" t="s">
        <v>73</v>
      </c>
      <c r="D977" s="36" t="s">
        <v>74</v>
      </c>
      <c r="E977" s="37">
        <f>Source!AQ642</f>
        <v>0.53</v>
      </c>
      <c r="F977" s="38"/>
      <c r="G977" s="39" t="str">
        <f>Source!DI642</f>
        <v>)*1,15</v>
      </c>
      <c r="H977" s="37">
        <f>Source!AV642</f>
        <v>1</v>
      </c>
      <c r="I977" s="40">
        <f>Source!U642</f>
        <v>0.30474999999999997</v>
      </c>
      <c r="J977" s="37"/>
      <c r="K977" s="40"/>
      <c r="AB977" s="33">
        <f>I977</f>
        <v>0.30474999999999997</v>
      </c>
    </row>
    <row r="978" spans="1:28" ht="13.8" x14ac:dyDescent="0.25">
      <c r="A978" s="41"/>
      <c r="B978" s="41"/>
      <c r="C978" s="42" t="s">
        <v>75</v>
      </c>
      <c r="D978" s="41"/>
      <c r="E978" s="41"/>
      <c r="F978" s="41"/>
      <c r="G978" s="41"/>
      <c r="H978" s="55">
        <f>I970+I971+I974+I975+I976+SUM(I973:I973)</f>
        <v>406.28</v>
      </c>
      <c r="I978" s="55"/>
      <c r="J978" s="55">
        <f>K970+K971+K974+K975+K976+SUM(K973:K973)</f>
        <v>3884.58</v>
      </c>
      <c r="K978" s="55"/>
      <c r="O978" s="33">
        <f>I970+I971+I974+I975+I976+SUM(I973:I973)</f>
        <v>406.28</v>
      </c>
      <c r="P978" s="33">
        <f>K970+K971+K974+K975+K976+SUM(K973:K973)</f>
        <v>3884.58</v>
      </c>
      <c r="X978">
        <f>IF(Source!BI642&lt;=1,I970+I971+I974+I975+I976-0, 0)</f>
        <v>33.75</v>
      </c>
      <c r="Y978">
        <f>IF(Source!BI642=2,I970+I971+I974+I975+I976-0, 0)</f>
        <v>0</v>
      </c>
      <c r="Z978">
        <f>IF(Source!BI642=3,I970+I971+I974+I975+I976-0, 0)</f>
        <v>0</v>
      </c>
      <c r="AA978">
        <f>IF(Source!BI642=4,I970+I971+I974+I975+I976,0)</f>
        <v>0</v>
      </c>
    </row>
    <row r="980" spans="1:28" ht="43.2" x14ac:dyDescent="0.3">
      <c r="A980" s="25" t="str">
        <f>Source!E644</f>
        <v>97</v>
      </c>
      <c r="B980" s="26" t="str">
        <f>Source!F644</f>
        <v>3.27-26-2</v>
      </c>
      <c r="C980" s="26" t="s">
        <v>745</v>
      </c>
      <c r="D980" s="28" t="str">
        <f>Source!H644</f>
        <v>100 м бортового камня</v>
      </c>
      <c r="E980" s="27">
        <f>Source!I644</f>
        <v>0.4</v>
      </c>
      <c r="F980" s="30"/>
      <c r="G980" s="29"/>
      <c r="H980" s="27"/>
      <c r="I980" s="31"/>
      <c r="J980" s="27"/>
      <c r="K980" s="31"/>
      <c r="Q980">
        <f>ROUND((Source!DN644/100)*ROUND((ROUND((Source!AF644*Source!AV644*Source!I644),2)),2), 2)</f>
        <v>494.02</v>
      </c>
      <c r="R980">
        <f>Source!X644</f>
        <v>10054.25</v>
      </c>
      <c r="S980">
        <f>ROUND((Source!DO644/100)*ROUND((ROUND((Source!AF644*Source!AV644*Source!I644),2)),2), 2)</f>
        <v>278.77</v>
      </c>
      <c r="T980">
        <f>Source!Y644</f>
        <v>3680.57</v>
      </c>
      <c r="U980">
        <f>ROUND((175/100)*ROUND((ROUND((Source!AE644*Source!AV644*Source!I644),2)),2), 2)</f>
        <v>9.6999999999999993</v>
      </c>
      <c r="V980">
        <f>ROUND((157/100)*ROUND(ROUND((ROUND((Source!AE644*Source!AV644*Source!I644),2)*Source!BS644),2), 2), 2)</f>
        <v>221.28</v>
      </c>
    </row>
    <row r="981" spans="1:28" ht="14.4" x14ac:dyDescent="0.3">
      <c r="A981" s="25"/>
      <c r="B981" s="26"/>
      <c r="C981" s="26" t="s">
        <v>66</v>
      </c>
      <c r="D981" s="28"/>
      <c r="E981" s="27"/>
      <c r="F981" s="30">
        <f>Source!AO644</f>
        <v>767.1</v>
      </c>
      <c r="G981" s="29" t="str">
        <f>Source!DG644</f>
        <v>)*1,15</v>
      </c>
      <c r="H981" s="27">
        <f>Source!AV644</f>
        <v>1</v>
      </c>
      <c r="I981" s="31">
        <f>ROUND((ROUND((Source!AF644*Source!AV644*Source!I644),2)),2)</f>
        <v>352.87</v>
      </c>
      <c r="J981" s="27">
        <f>IF(Source!BA644&lt;&gt; 0, Source!BA644, 1)</f>
        <v>25.44</v>
      </c>
      <c r="K981" s="31">
        <f>Source!S644</f>
        <v>8977.01</v>
      </c>
      <c r="W981">
        <f>I981</f>
        <v>352.87</v>
      </c>
    </row>
    <row r="982" spans="1:28" ht="14.4" x14ac:dyDescent="0.3">
      <c r="A982" s="25"/>
      <c r="B982" s="26"/>
      <c r="C982" s="26" t="s">
        <v>67</v>
      </c>
      <c r="D982" s="28"/>
      <c r="E982" s="27"/>
      <c r="F982" s="30">
        <f>Source!AM644</f>
        <v>116.47</v>
      </c>
      <c r="G982" s="29" t="str">
        <f>Source!DE644</f>
        <v>)*1,25</v>
      </c>
      <c r="H982" s="27">
        <f>Source!AV644</f>
        <v>1</v>
      </c>
      <c r="I982" s="31">
        <f>(ROUND((ROUND((((Source!ET644*1.25))*Source!AV644*Source!I644),2)),2)+ROUND((ROUND(((Source!AE644-((Source!EU644*1.25)))*Source!AV644*Source!I644),2)),2))</f>
        <v>58.24</v>
      </c>
      <c r="J982" s="27">
        <f>IF(Source!BB644&lt;&gt; 0, Source!BB644, 1)</f>
        <v>8.56</v>
      </c>
      <c r="K982" s="31">
        <f>Source!Q644</f>
        <v>498.53</v>
      </c>
    </row>
    <row r="983" spans="1:28" ht="14.4" x14ac:dyDescent="0.3">
      <c r="A983" s="25"/>
      <c r="B983" s="26"/>
      <c r="C983" s="26" t="s">
        <v>68</v>
      </c>
      <c r="D983" s="28"/>
      <c r="E983" s="27"/>
      <c r="F983" s="30">
        <f>Source!AN644</f>
        <v>11.07</v>
      </c>
      <c r="G983" s="29" t="str">
        <f>Source!DF644</f>
        <v>)*1,25</v>
      </c>
      <c r="H983" s="27">
        <f>Source!AV644</f>
        <v>1</v>
      </c>
      <c r="I983" s="32">
        <f>ROUND((ROUND((Source!AE644*Source!AV644*Source!I644),2)),2)</f>
        <v>5.54</v>
      </c>
      <c r="J983" s="27">
        <f>IF(Source!BS644&lt;&gt; 0, Source!BS644, 1)</f>
        <v>25.44</v>
      </c>
      <c r="K983" s="32">
        <f>Source!R644</f>
        <v>140.94</v>
      </c>
      <c r="W983">
        <f>I983</f>
        <v>5.54</v>
      </c>
    </row>
    <row r="984" spans="1:28" ht="14.4" x14ac:dyDescent="0.3">
      <c r="A984" s="25"/>
      <c r="B984" s="26"/>
      <c r="C984" s="26" t="s">
        <v>76</v>
      </c>
      <c r="D984" s="28"/>
      <c r="E984" s="27"/>
      <c r="F984" s="30">
        <f>Source!AL644</f>
        <v>4302.26</v>
      </c>
      <c r="G984" s="29" t="str">
        <f>Source!DD644</f>
        <v/>
      </c>
      <c r="H984" s="27">
        <f>Source!AW644</f>
        <v>1</v>
      </c>
      <c r="I984" s="31">
        <f>ROUND((ROUND((Source!AC644*Source!AW644*Source!I644),2)),2)</f>
        <v>1720.9</v>
      </c>
      <c r="J984" s="27">
        <f>IF(Source!BC644&lt;&gt; 0, Source!BC644, 1)</f>
        <v>6.02</v>
      </c>
      <c r="K984" s="31">
        <f>Source!P644</f>
        <v>10359.82</v>
      </c>
    </row>
    <row r="985" spans="1:28" ht="27.6" x14ac:dyDescent="0.3">
      <c r="A985" s="25" t="str">
        <f>Source!E645</f>
        <v>97,1</v>
      </c>
      <c r="B985" s="26" t="str">
        <f>Source!F645</f>
        <v>1.5-3-40</v>
      </c>
      <c r="C985" s="26" t="s">
        <v>752</v>
      </c>
      <c r="D985" s="28" t="str">
        <f>Source!H645</f>
        <v>м3</v>
      </c>
      <c r="E985" s="27">
        <f>Source!I645</f>
        <v>1.72</v>
      </c>
      <c r="F985" s="30">
        <f>Source!AK645</f>
        <v>1765.62</v>
      </c>
      <c r="G985" s="43" t="s">
        <v>143</v>
      </c>
      <c r="H985" s="27">
        <f>Source!AW645</f>
        <v>1</v>
      </c>
      <c r="I985" s="31">
        <f>ROUND((ROUND((Source!AC645*Source!AW645*Source!I645),2)),2)+(ROUND((ROUND(((Source!ET645)*Source!AV645*Source!I645),2)),2)+ROUND((ROUND(((Source!AE645-(Source!EU645))*Source!AV645*Source!I645),2)),2))+ROUND((ROUND((Source!AF645*Source!AV645*Source!I645),2)),2)</f>
        <v>3036.87</v>
      </c>
      <c r="J985" s="27">
        <f>IF(Source!BC645&lt;&gt; 0, Source!BC645, 1)</f>
        <v>3.48</v>
      </c>
      <c r="K985" s="31">
        <f>Source!O645</f>
        <v>10568.31</v>
      </c>
      <c r="Q985">
        <f>ROUND((Source!DN645/100)*ROUND((ROUND((Source!AF645*Source!AV645*Source!I645),2)),2), 2)</f>
        <v>0</v>
      </c>
      <c r="R985">
        <f>Source!X645</f>
        <v>0</v>
      </c>
      <c r="S985">
        <f>ROUND((Source!DO645/100)*ROUND((ROUND((Source!AF645*Source!AV645*Source!I645),2)),2), 2)</f>
        <v>0</v>
      </c>
      <c r="T985">
        <f>Source!Y645</f>
        <v>0</v>
      </c>
      <c r="U985">
        <f>ROUND((175/100)*ROUND((ROUND((Source!AE645*Source!AV645*Source!I645),2)),2), 2)</f>
        <v>0</v>
      </c>
      <c r="V985">
        <f>ROUND((157/100)*ROUND(ROUND((ROUND((Source!AE645*Source!AV645*Source!I645),2)*Source!BS645),2), 2), 2)</f>
        <v>0</v>
      </c>
      <c r="X985">
        <f>IF(Source!BI645&lt;=1,I985, 0)</f>
        <v>3036.87</v>
      </c>
      <c r="Y985">
        <f>IF(Source!BI645=2,I985, 0)</f>
        <v>0</v>
      </c>
      <c r="Z985">
        <f>IF(Source!BI645=3,I985, 0)</f>
        <v>0</v>
      </c>
      <c r="AA985">
        <f>IF(Source!BI645=4,I985, 0)</f>
        <v>0</v>
      </c>
    </row>
    <row r="986" spans="1:28" ht="14.4" x14ac:dyDescent="0.3">
      <c r="A986" s="25"/>
      <c r="B986" s="26"/>
      <c r="C986" s="26" t="s">
        <v>69</v>
      </c>
      <c r="D986" s="28" t="s">
        <v>70</v>
      </c>
      <c r="E986" s="27">
        <f>Source!DN644</f>
        <v>140</v>
      </c>
      <c r="F986" s="30"/>
      <c r="G986" s="29"/>
      <c r="H986" s="27"/>
      <c r="I986" s="31">
        <f>SUM(Q980:Q985)</f>
        <v>494.02</v>
      </c>
      <c r="J986" s="27">
        <f>Source!BZ644</f>
        <v>112</v>
      </c>
      <c r="K986" s="31">
        <f>SUM(R980:R985)</f>
        <v>10054.25</v>
      </c>
    </row>
    <row r="987" spans="1:28" ht="14.4" x14ac:dyDescent="0.3">
      <c r="A987" s="25"/>
      <c r="B987" s="26"/>
      <c r="C987" s="26" t="s">
        <v>71</v>
      </c>
      <c r="D987" s="28" t="s">
        <v>70</v>
      </c>
      <c r="E987" s="27">
        <f>Source!DO644</f>
        <v>79</v>
      </c>
      <c r="F987" s="30"/>
      <c r="G987" s="29"/>
      <c r="H987" s="27"/>
      <c r="I987" s="31">
        <f>SUM(S980:S986)</f>
        <v>278.77</v>
      </c>
      <c r="J987" s="27">
        <f>Source!CA644</f>
        <v>41</v>
      </c>
      <c r="K987" s="31">
        <f>SUM(T980:T986)</f>
        <v>3680.57</v>
      </c>
    </row>
    <row r="988" spans="1:28" ht="14.4" x14ac:dyDescent="0.3">
      <c r="A988" s="25"/>
      <c r="B988" s="26"/>
      <c r="C988" s="26" t="s">
        <v>72</v>
      </c>
      <c r="D988" s="28" t="s">
        <v>70</v>
      </c>
      <c r="E988" s="27">
        <f>175</f>
        <v>175</v>
      </c>
      <c r="F988" s="30"/>
      <c r="G988" s="29"/>
      <c r="H988" s="27"/>
      <c r="I988" s="31">
        <f>SUM(U980:U987)</f>
        <v>9.6999999999999993</v>
      </c>
      <c r="J988" s="27">
        <f>157</f>
        <v>157</v>
      </c>
      <c r="K988" s="31">
        <f>SUM(V980:V987)</f>
        <v>221.28</v>
      </c>
    </row>
    <row r="989" spans="1:28" ht="14.4" x14ac:dyDescent="0.3">
      <c r="A989" s="34"/>
      <c r="B989" s="35"/>
      <c r="C989" s="35" t="s">
        <v>73</v>
      </c>
      <c r="D989" s="36" t="s">
        <v>74</v>
      </c>
      <c r="E989" s="37">
        <f>Source!AQ644</f>
        <v>69.8</v>
      </c>
      <c r="F989" s="38"/>
      <c r="G989" s="39" t="str">
        <f>Source!DI644</f>
        <v>)*1,15</v>
      </c>
      <c r="H989" s="37">
        <f>Source!AV644</f>
        <v>1</v>
      </c>
      <c r="I989" s="40">
        <f>Source!U644</f>
        <v>32.107999999999997</v>
      </c>
      <c r="J989" s="37"/>
      <c r="K989" s="40"/>
      <c r="AB989" s="33">
        <f>I989</f>
        <v>32.107999999999997</v>
      </c>
    </row>
    <row r="990" spans="1:28" ht="13.8" x14ac:dyDescent="0.25">
      <c r="A990" s="41"/>
      <c r="B990" s="41"/>
      <c r="C990" s="42" t="s">
        <v>75</v>
      </c>
      <c r="D990" s="41"/>
      <c r="E990" s="41"/>
      <c r="F990" s="41"/>
      <c r="G990" s="41"/>
      <c r="H990" s="55">
        <f>I981+I982+I984+I986+I987+I988+SUM(I985:I985)</f>
        <v>5951.37</v>
      </c>
      <c r="I990" s="55"/>
      <c r="J990" s="55">
        <f>K981+K982+K984+K986+K987+K988+SUM(K985:K985)</f>
        <v>44359.77</v>
      </c>
      <c r="K990" s="55"/>
      <c r="O990" s="33">
        <f>I981+I982+I984+I986+I987+I988+SUM(I985:I985)</f>
        <v>5951.37</v>
      </c>
      <c r="P990" s="33">
        <f>K981+K982+K984+K986+K987+K988+SUM(K985:K985)</f>
        <v>44359.77</v>
      </c>
      <c r="X990">
        <f>IF(Source!BI644&lt;=1,I981+I982+I984+I986+I987+I988-0, 0)</f>
        <v>2914.5</v>
      </c>
      <c r="Y990">
        <f>IF(Source!BI644=2,I981+I982+I984+I986+I987+I988-0, 0)</f>
        <v>0</v>
      </c>
      <c r="Z990">
        <f>IF(Source!BI644=3,I981+I982+I984+I986+I987+I988-0, 0)</f>
        <v>0</v>
      </c>
      <c r="AA990">
        <f>IF(Source!BI644=4,I981+I982+I984+I986+I987+I988,0)</f>
        <v>0</v>
      </c>
    </row>
    <row r="993" spans="1:23" ht="13.8" x14ac:dyDescent="0.25">
      <c r="A993" s="54" t="str">
        <f>CONCATENATE("Итого по подразделу: ",IF(Source!G647&lt;&gt;"Новый подраздел", Source!G647, ""))</f>
        <v>Итого по подразделу: Востановление покрытия</v>
      </c>
      <c r="B993" s="54"/>
      <c r="C993" s="54"/>
      <c r="D993" s="54"/>
      <c r="E993" s="54"/>
      <c r="F993" s="54"/>
      <c r="G993" s="54"/>
      <c r="H993" s="52">
        <f>SUM(O889:O992)</f>
        <v>24855.599999999999</v>
      </c>
      <c r="I993" s="53"/>
      <c r="J993" s="52">
        <f>SUM(P889:P992)</f>
        <v>200561.05999999997</v>
      </c>
      <c r="K993" s="53"/>
    </row>
    <row r="994" spans="1:23" hidden="1" x14ac:dyDescent="0.25">
      <c r="A994" t="s">
        <v>77</v>
      </c>
      <c r="I994">
        <f>SUM(AC889:AC993)</f>
        <v>0</v>
      </c>
      <c r="J994">
        <f>SUM(AD889:AD993)</f>
        <v>0</v>
      </c>
    </row>
    <row r="995" spans="1:23" hidden="1" x14ac:dyDescent="0.25">
      <c r="A995" t="s">
        <v>78</v>
      </c>
      <c r="I995">
        <f>SUM(AE889:AE994)</f>
        <v>0</v>
      </c>
      <c r="J995">
        <f>SUM(AF889:AF994)</f>
        <v>0</v>
      </c>
    </row>
    <row r="997" spans="1:23" ht="13.8" x14ac:dyDescent="0.25">
      <c r="A997" s="54" t="str">
        <f>CONCATENATE("Итого по разделу: ",IF(Source!G676&lt;&gt;"Новый раздел", Source!G676, ""))</f>
        <v>Итого по разделу: Подпорная стенка №2</v>
      </c>
      <c r="B997" s="54"/>
      <c r="C997" s="54"/>
      <c r="D997" s="54"/>
      <c r="E997" s="54"/>
      <c r="F997" s="54"/>
      <c r="G997" s="54"/>
      <c r="H997" s="52">
        <f>SUM(O442:O996)</f>
        <v>290634.11999999994</v>
      </c>
      <c r="I997" s="53"/>
      <c r="J997" s="52">
        <f>SUM(P442:P996)</f>
        <v>2567199.3700000006</v>
      </c>
      <c r="K997" s="53"/>
    </row>
    <row r="998" spans="1:23" hidden="1" x14ac:dyDescent="0.25">
      <c r="A998" t="s">
        <v>77</v>
      </c>
      <c r="I998">
        <f>SUM(AC442:AC997)</f>
        <v>0</v>
      </c>
      <c r="J998">
        <f>SUM(AD442:AD997)</f>
        <v>0</v>
      </c>
    </row>
    <row r="999" spans="1:23" hidden="1" x14ac:dyDescent="0.25">
      <c r="A999" t="s">
        <v>78</v>
      </c>
      <c r="I999">
        <f>SUM(AE442:AE998)</f>
        <v>0</v>
      </c>
      <c r="J999">
        <f>SUM(AF442:AF998)</f>
        <v>0</v>
      </c>
    </row>
    <row r="1001" spans="1:23" ht="16.8" x14ac:dyDescent="0.3">
      <c r="A1001" s="56" t="str">
        <f>CONCATENATE("Раздел: ",IF(Source!G705&lt;&gt;"Новый раздел", Source!G705, ""))</f>
        <v>Раздел: Подпорная стенка №3</v>
      </c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</row>
    <row r="1003" spans="1:23" ht="16.8" x14ac:dyDescent="0.3">
      <c r="A1003" s="56" t="str">
        <f>CONCATENATE("Подраздел: ",IF(Source!G709&lt;&gt;"Новый подраздел", Source!G709, ""))</f>
        <v>Подраздел: Подготовительные работы</v>
      </c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</row>
    <row r="1004" spans="1:23" ht="14.4" x14ac:dyDescent="0.3">
      <c r="A1004" s="25" t="str">
        <f>Source!E713</f>
        <v>98</v>
      </c>
      <c r="B1004" s="26" t="str">
        <f>Source!F713</f>
        <v>6.68-41-1</v>
      </c>
      <c r="C1004" s="26" t="s">
        <v>158</v>
      </c>
      <c r="D1004" s="28" t="str">
        <f>Source!H713</f>
        <v>1 М</v>
      </c>
      <c r="E1004" s="27">
        <f>Source!I713</f>
        <v>45</v>
      </c>
      <c r="F1004" s="30"/>
      <c r="G1004" s="29"/>
      <c r="H1004" s="27"/>
      <c r="I1004" s="31"/>
      <c r="J1004" s="27"/>
      <c r="K1004" s="31"/>
      <c r="Q1004">
        <f>ROUND((Source!DN713/100)*ROUND((ROUND((Source!AF713*Source!AV713*Source!I713),2)),2), 2)</f>
        <v>25.83</v>
      </c>
      <c r="R1004">
        <f>Source!X713</f>
        <v>525.69000000000005</v>
      </c>
      <c r="S1004">
        <f>ROUND((Source!DO713/100)*ROUND((ROUND((Source!AF713*Source!AV713*Source!I713),2)),2), 2)</f>
        <v>14.58</v>
      </c>
      <c r="T1004">
        <f>Source!Y713</f>
        <v>192.44</v>
      </c>
      <c r="U1004">
        <f>ROUND((175/100)*ROUND((ROUND((Source!AE713*Source!AV713*Source!I713),2)),2), 2)</f>
        <v>11.81</v>
      </c>
      <c r="V1004">
        <f>ROUND((157/100)*ROUND(ROUND((ROUND((Source!AE713*Source!AV713*Source!I713),2)*Source!BS713),2), 2), 2)</f>
        <v>269.60000000000002</v>
      </c>
    </row>
    <row r="1005" spans="1:23" ht="14.4" x14ac:dyDescent="0.3">
      <c r="A1005" s="25"/>
      <c r="B1005" s="26"/>
      <c r="C1005" s="26" t="s">
        <v>66</v>
      </c>
      <c r="D1005" s="28"/>
      <c r="E1005" s="27"/>
      <c r="F1005" s="30">
        <f>Source!AO713</f>
        <v>0.41</v>
      </c>
      <c r="G1005" s="29" t="str">
        <f>Source!DG713</f>
        <v/>
      </c>
      <c r="H1005" s="27">
        <f>Source!AV713</f>
        <v>1</v>
      </c>
      <c r="I1005" s="31">
        <f>ROUND((ROUND((Source!AF713*Source!AV713*Source!I713),2)),2)</f>
        <v>18.45</v>
      </c>
      <c r="J1005" s="27">
        <f>IF(Source!BA713&lt;&gt; 0, Source!BA713, 1)</f>
        <v>25.44</v>
      </c>
      <c r="K1005" s="31">
        <f>Source!S713</f>
        <v>469.37</v>
      </c>
      <c r="W1005">
        <f>I1005</f>
        <v>18.45</v>
      </c>
    </row>
    <row r="1006" spans="1:23" ht="14.4" x14ac:dyDescent="0.3">
      <c r="A1006" s="25"/>
      <c r="B1006" s="26"/>
      <c r="C1006" s="26" t="s">
        <v>67</v>
      </c>
      <c r="D1006" s="28"/>
      <c r="E1006" s="27"/>
      <c r="F1006" s="30">
        <f>Source!AM713</f>
        <v>1.1399999999999999</v>
      </c>
      <c r="G1006" s="29" t="str">
        <f>Source!DE713</f>
        <v/>
      </c>
      <c r="H1006" s="27">
        <f>Source!AV713</f>
        <v>1</v>
      </c>
      <c r="I1006" s="31">
        <f>(ROUND((ROUND(((Source!ET713)*Source!AV713*Source!I713),2)),2)+ROUND((ROUND(((Source!AE713-(Source!EU713))*Source!AV713*Source!I713),2)),2))</f>
        <v>51.3</v>
      </c>
      <c r="J1006" s="27">
        <f>IF(Source!BB713&lt;&gt; 0, Source!BB713, 1)</f>
        <v>9.06</v>
      </c>
      <c r="K1006" s="31">
        <f>Source!Q713</f>
        <v>464.78</v>
      </c>
    </row>
    <row r="1007" spans="1:23" ht="14.4" x14ac:dyDescent="0.3">
      <c r="A1007" s="25"/>
      <c r="B1007" s="26"/>
      <c r="C1007" s="26" t="s">
        <v>68</v>
      </c>
      <c r="D1007" s="28"/>
      <c r="E1007" s="27"/>
      <c r="F1007" s="30">
        <f>Source!AN713</f>
        <v>0.15</v>
      </c>
      <c r="G1007" s="29" t="str">
        <f>Source!DF713</f>
        <v/>
      </c>
      <c r="H1007" s="27">
        <f>Source!AV713</f>
        <v>1</v>
      </c>
      <c r="I1007" s="32">
        <f>ROUND((ROUND((Source!AE713*Source!AV713*Source!I713),2)),2)</f>
        <v>6.75</v>
      </c>
      <c r="J1007" s="27">
        <f>IF(Source!BS713&lt;&gt; 0, Source!BS713, 1)</f>
        <v>25.44</v>
      </c>
      <c r="K1007" s="32">
        <f>Source!R713</f>
        <v>171.72</v>
      </c>
      <c r="W1007">
        <f>I1007</f>
        <v>6.75</v>
      </c>
    </row>
    <row r="1008" spans="1:23" ht="14.4" x14ac:dyDescent="0.3">
      <c r="A1008" s="25"/>
      <c r="B1008" s="26"/>
      <c r="C1008" s="26" t="s">
        <v>69</v>
      </c>
      <c r="D1008" s="28" t="s">
        <v>70</v>
      </c>
      <c r="E1008" s="27">
        <f>Source!DN713</f>
        <v>140</v>
      </c>
      <c r="F1008" s="30"/>
      <c r="G1008" s="29"/>
      <c r="H1008" s="27"/>
      <c r="I1008" s="31">
        <f>SUM(Q1004:Q1007)</f>
        <v>25.83</v>
      </c>
      <c r="J1008" s="27">
        <f>Source!BZ713</f>
        <v>112</v>
      </c>
      <c r="K1008" s="31">
        <f>SUM(R1004:R1007)</f>
        <v>525.69000000000005</v>
      </c>
    </row>
    <row r="1009" spans="1:28" ht="14.4" x14ac:dyDescent="0.3">
      <c r="A1009" s="25"/>
      <c r="B1009" s="26"/>
      <c r="C1009" s="26" t="s">
        <v>71</v>
      </c>
      <c r="D1009" s="28" t="s">
        <v>70</v>
      </c>
      <c r="E1009" s="27">
        <f>Source!DO713</f>
        <v>79</v>
      </c>
      <c r="F1009" s="30"/>
      <c r="G1009" s="29"/>
      <c r="H1009" s="27"/>
      <c r="I1009" s="31">
        <f>SUM(S1004:S1008)</f>
        <v>14.58</v>
      </c>
      <c r="J1009" s="27">
        <f>Source!CA713</f>
        <v>41</v>
      </c>
      <c r="K1009" s="31">
        <f>SUM(T1004:T1008)</f>
        <v>192.44</v>
      </c>
    </row>
    <row r="1010" spans="1:28" ht="14.4" x14ac:dyDescent="0.3">
      <c r="A1010" s="25"/>
      <c r="B1010" s="26"/>
      <c r="C1010" s="26" t="s">
        <v>72</v>
      </c>
      <c r="D1010" s="28" t="s">
        <v>70</v>
      </c>
      <c r="E1010" s="27">
        <f>175</f>
        <v>175</v>
      </c>
      <c r="F1010" s="30"/>
      <c r="G1010" s="29"/>
      <c r="H1010" s="27"/>
      <c r="I1010" s="31">
        <f>SUM(U1004:U1009)</f>
        <v>11.81</v>
      </c>
      <c r="J1010" s="27">
        <f>157</f>
        <v>157</v>
      </c>
      <c r="K1010" s="31">
        <f>SUM(V1004:V1009)</f>
        <v>269.60000000000002</v>
      </c>
    </row>
    <row r="1011" spans="1:28" ht="14.4" x14ac:dyDescent="0.3">
      <c r="A1011" s="34"/>
      <c r="B1011" s="35"/>
      <c r="C1011" s="35" t="s">
        <v>73</v>
      </c>
      <c r="D1011" s="36" t="s">
        <v>74</v>
      </c>
      <c r="E1011" s="37">
        <f>Source!AQ713</f>
        <v>0.04</v>
      </c>
      <c r="F1011" s="38"/>
      <c r="G1011" s="39" t="str">
        <f>Source!DI713</f>
        <v/>
      </c>
      <c r="H1011" s="37">
        <f>Source!AV713</f>
        <v>1</v>
      </c>
      <c r="I1011" s="40">
        <f>Source!U713</f>
        <v>1.8</v>
      </c>
      <c r="J1011" s="37"/>
      <c r="K1011" s="40"/>
      <c r="AB1011" s="33">
        <f>I1011</f>
        <v>1.8</v>
      </c>
    </row>
    <row r="1012" spans="1:28" ht="13.8" x14ac:dyDescent="0.25">
      <c r="A1012" s="41"/>
      <c r="B1012" s="41"/>
      <c r="C1012" s="42" t="s">
        <v>75</v>
      </c>
      <c r="D1012" s="41"/>
      <c r="E1012" s="41"/>
      <c r="F1012" s="41"/>
      <c r="G1012" s="41"/>
      <c r="H1012" s="55">
        <f>I1005+I1006+I1008+I1009+I1010</f>
        <v>121.97</v>
      </c>
      <c r="I1012" s="55"/>
      <c r="J1012" s="55">
        <f>K1005+K1006+K1008+K1009+K1010</f>
        <v>1921.88</v>
      </c>
      <c r="K1012" s="55"/>
      <c r="O1012" s="33">
        <f>I1005+I1006+I1008+I1009+I1010</f>
        <v>121.97</v>
      </c>
      <c r="P1012" s="33">
        <f>K1005+K1006+K1008+K1009+K1010</f>
        <v>1921.88</v>
      </c>
      <c r="X1012">
        <f>IF(Source!BI713&lt;=1,I1005+I1006+I1008+I1009+I1010-0, 0)</f>
        <v>121.97</v>
      </c>
      <c r="Y1012">
        <f>IF(Source!BI713=2,I1005+I1006+I1008+I1009+I1010-0, 0)</f>
        <v>0</v>
      </c>
      <c r="Z1012">
        <f>IF(Source!BI713=3,I1005+I1006+I1008+I1009+I1010-0, 0)</f>
        <v>0</v>
      </c>
      <c r="AA1012">
        <f>IF(Source!BI713=4,I1005+I1006+I1008+I1009+I1010,0)</f>
        <v>0</v>
      </c>
    </row>
    <row r="1014" spans="1:28" ht="14.4" x14ac:dyDescent="0.3">
      <c r="A1014" s="25" t="str">
        <f>Source!E714</f>
        <v>99</v>
      </c>
      <c r="B1014" s="26" t="str">
        <f>Source!F714</f>
        <v>3.27-35-1</v>
      </c>
      <c r="C1014" s="26" t="s">
        <v>166</v>
      </c>
      <c r="D1014" s="28" t="str">
        <f>Source!H714</f>
        <v>100 м шва</v>
      </c>
      <c r="E1014" s="27">
        <f>Source!I714</f>
        <v>0.45</v>
      </c>
      <c r="F1014" s="30"/>
      <c r="G1014" s="29"/>
      <c r="H1014" s="27"/>
      <c r="I1014" s="31"/>
      <c r="J1014" s="27"/>
      <c r="K1014" s="31"/>
      <c r="Q1014">
        <f>ROUND((Source!DN714/100)*ROUND((ROUND((Source!AF714*Source!AV714*Source!I714),2)),2), 2)</f>
        <v>55.23</v>
      </c>
      <c r="R1014">
        <f>Source!X714</f>
        <v>1124.04</v>
      </c>
      <c r="S1014">
        <f>ROUND((Source!DO714/100)*ROUND((ROUND((Source!AF714*Source!AV714*Source!I714),2)),2), 2)</f>
        <v>31.17</v>
      </c>
      <c r="T1014">
        <f>Source!Y714</f>
        <v>411.48</v>
      </c>
      <c r="U1014">
        <f>ROUND((175/100)*ROUND((ROUND((Source!AE714*Source!AV714*Source!I714),2)),2), 2)</f>
        <v>622.54999999999995</v>
      </c>
      <c r="V1014">
        <f>ROUND((157/100)*ROUND(ROUND((ROUND((Source!AE714*Source!AV714*Source!I714),2)*Source!BS714),2), 2), 2)</f>
        <v>14208.55</v>
      </c>
    </row>
    <row r="1015" spans="1:28" ht="14.4" x14ac:dyDescent="0.3">
      <c r="A1015" s="25"/>
      <c r="B1015" s="26"/>
      <c r="C1015" s="26" t="s">
        <v>66</v>
      </c>
      <c r="D1015" s="28"/>
      <c r="E1015" s="27"/>
      <c r="F1015" s="30">
        <f>Source!AO714</f>
        <v>76.239999999999995</v>
      </c>
      <c r="G1015" s="29" t="str">
        <f>Source!DG714</f>
        <v>)*1,15</v>
      </c>
      <c r="H1015" s="27">
        <f>Source!AV714</f>
        <v>1</v>
      </c>
      <c r="I1015" s="31">
        <f>ROUND((ROUND((Source!AF714*Source!AV714*Source!I714),2)),2)</f>
        <v>39.450000000000003</v>
      </c>
      <c r="J1015" s="27">
        <f>IF(Source!BA714&lt;&gt; 0, Source!BA714, 1)</f>
        <v>25.44</v>
      </c>
      <c r="K1015" s="31">
        <f>Source!S714</f>
        <v>1003.61</v>
      </c>
      <c r="W1015">
        <f>I1015</f>
        <v>39.450000000000003</v>
      </c>
    </row>
    <row r="1016" spans="1:28" ht="14.4" x14ac:dyDescent="0.3">
      <c r="A1016" s="25"/>
      <c r="B1016" s="26"/>
      <c r="C1016" s="26" t="s">
        <v>67</v>
      </c>
      <c r="D1016" s="28"/>
      <c r="E1016" s="27"/>
      <c r="F1016" s="30">
        <f>Source!AM714</f>
        <v>4680.3</v>
      </c>
      <c r="G1016" s="29" t="str">
        <f>Source!DE714</f>
        <v>)*1,25</v>
      </c>
      <c r="H1016" s="27">
        <f>Source!AV714</f>
        <v>1</v>
      </c>
      <c r="I1016" s="31">
        <f>(ROUND((ROUND((((Source!ET714*1.25))*Source!AV714*Source!I714),2)),2)+ROUND((ROUND(((Source!AE714-((Source!EU714*1.25)))*Source!AV714*Source!I714),2)),2))</f>
        <v>2632.67</v>
      </c>
      <c r="J1016" s="27">
        <f>IF(Source!BB714&lt;&gt; 0, Source!BB714, 1)</f>
        <v>5.73</v>
      </c>
      <c r="K1016" s="31">
        <f>Source!Q714</f>
        <v>15085.2</v>
      </c>
    </row>
    <row r="1017" spans="1:28" ht="14.4" x14ac:dyDescent="0.3">
      <c r="A1017" s="25"/>
      <c r="B1017" s="26"/>
      <c r="C1017" s="26" t="s">
        <v>68</v>
      </c>
      <c r="D1017" s="28"/>
      <c r="E1017" s="27"/>
      <c r="F1017" s="30">
        <f>Source!AN714</f>
        <v>632.42999999999995</v>
      </c>
      <c r="G1017" s="29" t="str">
        <f>Source!DF714</f>
        <v>)*1,25</v>
      </c>
      <c r="H1017" s="27">
        <f>Source!AV714</f>
        <v>1</v>
      </c>
      <c r="I1017" s="32">
        <f>ROUND((ROUND((Source!AE714*Source!AV714*Source!I714),2)),2)</f>
        <v>355.74</v>
      </c>
      <c r="J1017" s="27">
        <f>IF(Source!BS714&lt;&gt; 0, Source!BS714, 1)</f>
        <v>25.44</v>
      </c>
      <c r="K1017" s="32">
        <f>Source!R714</f>
        <v>9050.0300000000007</v>
      </c>
      <c r="W1017">
        <f>I1017</f>
        <v>355.74</v>
      </c>
    </row>
    <row r="1018" spans="1:28" ht="14.4" x14ac:dyDescent="0.3">
      <c r="A1018" s="25"/>
      <c r="B1018" s="26"/>
      <c r="C1018" s="26" t="s">
        <v>76</v>
      </c>
      <c r="D1018" s="28"/>
      <c r="E1018" s="27"/>
      <c r="F1018" s="30">
        <f>Source!AL714</f>
        <v>564.32000000000005</v>
      </c>
      <c r="G1018" s="29" t="str">
        <f>Source!DD714</f>
        <v/>
      </c>
      <c r="H1018" s="27">
        <f>Source!AW714</f>
        <v>1</v>
      </c>
      <c r="I1018" s="31">
        <f>ROUND((ROUND((Source!AC714*Source!AW714*Source!I714),2)),2)</f>
        <v>253.94</v>
      </c>
      <c r="J1018" s="27">
        <f>IF(Source!BC714&lt;&gt; 0, Source!BC714, 1)</f>
        <v>5.7</v>
      </c>
      <c r="K1018" s="31">
        <f>Source!P714</f>
        <v>1447.46</v>
      </c>
    </row>
    <row r="1019" spans="1:28" ht="14.4" x14ac:dyDescent="0.3">
      <c r="A1019" s="25"/>
      <c r="B1019" s="26"/>
      <c r="C1019" s="26" t="s">
        <v>69</v>
      </c>
      <c r="D1019" s="28" t="s">
        <v>70</v>
      </c>
      <c r="E1019" s="27">
        <f>Source!DN714</f>
        <v>140</v>
      </c>
      <c r="F1019" s="30"/>
      <c r="G1019" s="29"/>
      <c r="H1019" s="27"/>
      <c r="I1019" s="31">
        <f>SUM(Q1014:Q1018)</f>
        <v>55.23</v>
      </c>
      <c r="J1019" s="27">
        <f>Source!BZ714</f>
        <v>112</v>
      </c>
      <c r="K1019" s="31">
        <f>SUM(R1014:R1018)</f>
        <v>1124.04</v>
      </c>
    </row>
    <row r="1020" spans="1:28" ht="14.4" x14ac:dyDescent="0.3">
      <c r="A1020" s="25"/>
      <c r="B1020" s="26"/>
      <c r="C1020" s="26" t="s">
        <v>71</v>
      </c>
      <c r="D1020" s="28" t="s">
        <v>70</v>
      </c>
      <c r="E1020" s="27">
        <f>Source!DO714</f>
        <v>79</v>
      </c>
      <c r="F1020" s="30"/>
      <c r="G1020" s="29"/>
      <c r="H1020" s="27"/>
      <c r="I1020" s="31">
        <f>SUM(S1014:S1019)</f>
        <v>31.17</v>
      </c>
      <c r="J1020" s="27">
        <f>Source!CA714</f>
        <v>41</v>
      </c>
      <c r="K1020" s="31">
        <f>SUM(T1014:T1019)</f>
        <v>411.48</v>
      </c>
    </row>
    <row r="1021" spans="1:28" ht="14.4" x14ac:dyDescent="0.3">
      <c r="A1021" s="25"/>
      <c r="B1021" s="26"/>
      <c r="C1021" s="26" t="s">
        <v>72</v>
      </c>
      <c r="D1021" s="28" t="s">
        <v>70</v>
      </c>
      <c r="E1021" s="27">
        <f>175</f>
        <v>175</v>
      </c>
      <c r="F1021" s="30"/>
      <c r="G1021" s="29"/>
      <c r="H1021" s="27"/>
      <c r="I1021" s="31">
        <f>SUM(U1014:U1020)</f>
        <v>622.54999999999995</v>
      </c>
      <c r="J1021" s="27">
        <f>157</f>
        <v>157</v>
      </c>
      <c r="K1021" s="31">
        <f>SUM(V1014:V1020)</f>
        <v>14208.55</v>
      </c>
    </row>
    <row r="1022" spans="1:28" ht="14.4" x14ac:dyDescent="0.3">
      <c r="A1022" s="34"/>
      <c r="B1022" s="35"/>
      <c r="C1022" s="35" t="s">
        <v>73</v>
      </c>
      <c r="D1022" s="36" t="s">
        <v>74</v>
      </c>
      <c r="E1022" s="37">
        <f>Source!AQ714</f>
        <v>7.46</v>
      </c>
      <c r="F1022" s="38"/>
      <c r="G1022" s="39" t="str">
        <f>Source!DI714</f>
        <v>)*1,15</v>
      </c>
      <c r="H1022" s="37">
        <f>Source!AV714</f>
        <v>1</v>
      </c>
      <c r="I1022" s="40">
        <f>Source!U714</f>
        <v>3.8605499999999995</v>
      </c>
      <c r="J1022" s="37"/>
      <c r="K1022" s="40"/>
      <c r="AB1022" s="33">
        <f>I1022</f>
        <v>3.8605499999999995</v>
      </c>
    </row>
    <row r="1023" spans="1:28" ht="13.8" x14ac:dyDescent="0.25">
      <c r="A1023" s="41"/>
      <c r="B1023" s="41"/>
      <c r="C1023" s="42" t="s">
        <v>75</v>
      </c>
      <c r="D1023" s="41"/>
      <c r="E1023" s="41"/>
      <c r="F1023" s="41"/>
      <c r="G1023" s="41"/>
      <c r="H1023" s="55">
        <f>I1015+I1016+I1018+I1019+I1020+I1021</f>
        <v>3635.01</v>
      </c>
      <c r="I1023" s="55"/>
      <c r="J1023" s="55">
        <f>K1015+K1016+K1018+K1019+K1020+K1021</f>
        <v>33280.339999999997</v>
      </c>
      <c r="K1023" s="55"/>
      <c r="O1023" s="33">
        <f>I1015+I1016+I1018+I1019+I1020+I1021</f>
        <v>3635.01</v>
      </c>
      <c r="P1023" s="33">
        <f>K1015+K1016+K1018+K1019+K1020+K1021</f>
        <v>33280.339999999997</v>
      </c>
      <c r="X1023">
        <f>IF(Source!BI714&lt;=1,I1015+I1016+I1018+I1019+I1020+I1021-0, 0)</f>
        <v>3635.01</v>
      </c>
      <c r="Y1023">
        <f>IF(Source!BI714=2,I1015+I1016+I1018+I1019+I1020+I1021-0, 0)</f>
        <v>0</v>
      </c>
      <c r="Z1023">
        <f>IF(Source!BI714=3,I1015+I1016+I1018+I1019+I1020+I1021-0, 0)</f>
        <v>0</v>
      </c>
      <c r="AA1023">
        <f>IF(Source!BI714=4,I1015+I1016+I1018+I1019+I1020+I1021,0)</f>
        <v>0</v>
      </c>
    </row>
    <row r="1025" spans="1:28" ht="43.2" x14ac:dyDescent="0.3">
      <c r="A1025" s="25" t="str">
        <f>Source!E715</f>
        <v>100</v>
      </c>
      <c r="B1025" s="26" t="str">
        <f>Source!F715</f>
        <v>6.68-51-4</v>
      </c>
      <c r="C1025" s="26" t="s">
        <v>758</v>
      </c>
      <c r="D1025" s="28" t="str">
        <f>Source!H715</f>
        <v>100 м3 конструкций</v>
      </c>
      <c r="E1025" s="27">
        <f>Source!I715</f>
        <v>4.4999999999999998E-2</v>
      </c>
      <c r="F1025" s="30"/>
      <c r="G1025" s="29"/>
      <c r="H1025" s="27"/>
      <c r="I1025" s="31"/>
      <c r="J1025" s="27"/>
      <c r="K1025" s="31"/>
      <c r="Q1025">
        <f>ROUND((Source!DN715/100)*ROUND((ROUND((Source!AF715*Source!AV715*Source!I715),2)),2), 2)</f>
        <v>60.77</v>
      </c>
      <c r="R1025">
        <f>Source!X715</f>
        <v>1314.05</v>
      </c>
      <c r="S1025">
        <f>ROUND((Source!DO715/100)*ROUND((ROUND((Source!AF715*Source!AV715*Source!I715),2)),2), 2)</f>
        <v>41.78</v>
      </c>
      <c r="T1025">
        <f>Source!Y715</f>
        <v>792.29</v>
      </c>
      <c r="U1025">
        <f>ROUND((175/100)*ROUND((ROUND((Source!AE715*Source!AV715*Source!I715),2)),2), 2)</f>
        <v>57.91</v>
      </c>
      <c r="V1025">
        <f>ROUND((157/100)*ROUND(ROUND((ROUND((Source!AE715*Source!AV715*Source!I715),2)*Source!BS715),2), 2), 2)</f>
        <v>1321.64</v>
      </c>
    </row>
    <row r="1026" spans="1:28" ht="14.4" x14ac:dyDescent="0.3">
      <c r="A1026" s="25"/>
      <c r="B1026" s="26"/>
      <c r="C1026" s="26" t="s">
        <v>66</v>
      </c>
      <c r="D1026" s="28"/>
      <c r="E1026" s="27"/>
      <c r="F1026" s="30">
        <f>Source!AO715</f>
        <v>1687.95</v>
      </c>
      <c r="G1026" s="29" t="str">
        <f>Source!DG715</f>
        <v/>
      </c>
      <c r="H1026" s="27">
        <f>Source!AV715</f>
        <v>1</v>
      </c>
      <c r="I1026" s="31">
        <f>ROUND((ROUND((Source!AF715*Source!AV715*Source!I715),2)),2)</f>
        <v>75.959999999999994</v>
      </c>
      <c r="J1026" s="27">
        <f>IF(Source!BA715&lt;&gt; 0, Source!BA715, 1)</f>
        <v>25.44</v>
      </c>
      <c r="K1026" s="31">
        <f>Source!S715</f>
        <v>1932.42</v>
      </c>
      <c r="W1026">
        <f>I1026</f>
        <v>75.959999999999994</v>
      </c>
    </row>
    <row r="1027" spans="1:28" ht="14.4" x14ac:dyDescent="0.3">
      <c r="A1027" s="25"/>
      <c r="B1027" s="26"/>
      <c r="C1027" s="26" t="s">
        <v>67</v>
      </c>
      <c r="D1027" s="28"/>
      <c r="E1027" s="27"/>
      <c r="F1027" s="30">
        <f>Source!AM715</f>
        <v>2713.55</v>
      </c>
      <c r="G1027" s="29" t="str">
        <f>Source!DE715</f>
        <v/>
      </c>
      <c r="H1027" s="27">
        <f>Source!AV715</f>
        <v>1</v>
      </c>
      <c r="I1027" s="31">
        <f>(ROUND((ROUND(((Source!ET715)*Source!AV715*Source!I715),2)),2)+ROUND((ROUND(((Source!AE715-(Source!EU715))*Source!AV715*Source!I715),2)),2))</f>
        <v>122.11</v>
      </c>
      <c r="J1027" s="27">
        <f>IF(Source!BB715&lt;&gt; 0, Source!BB715, 1)</f>
        <v>11.58</v>
      </c>
      <c r="K1027" s="31">
        <f>Source!Q715</f>
        <v>1414.03</v>
      </c>
    </row>
    <row r="1028" spans="1:28" ht="14.4" x14ac:dyDescent="0.3">
      <c r="A1028" s="25"/>
      <c r="B1028" s="26"/>
      <c r="C1028" s="26" t="s">
        <v>68</v>
      </c>
      <c r="D1028" s="28"/>
      <c r="E1028" s="27"/>
      <c r="F1028" s="30">
        <f>Source!AN715</f>
        <v>735.23</v>
      </c>
      <c r="G1028" s="29" t="str">
        <f>Source!DF715</f>
        <v/>
      </c>
      <c r="H1028" s="27">
        <f>Source!AV715</f>
        <v>1</v>
      </c>
      <c r="I1028" s="32">
        <f>ROUND((ROUND((Source!AE715*Source!AV715*Source!I715),2)),2)</f>
        <v>33.090000000000003</v>
      </c>
      <c r="J1028" s="27">
        <f>IF(Source!BS715&lt;&gt; 0, Source!BS715, 1)</f>
        <v>25.44</v>
      </c>
      <c r="K1028" s="32">
        <f>Source!R715</f>
        <v>841.81</v>
      </c>
      <c r="W1028">
        <f>I1028</f>
        <v>33.090000000000003</v>
      </c>
    </row>
    <row r="1029" spans="1:28" ht="14.4" x14ac:dyDescent="0.3">
      <c r="A1029" s="25"/>
      <c r="B1029" s="26"/>
      <c r="C1029" s="26" t="s">
        <v>69</v>
      </c>
      <c r="D1029" s="28" t="s">
        <v>70</v>
      </c>
      <c r="E1029" s="27">
        <f>Source!DN715</f>
        <v>80</v>
      </c>
      <c r="F1029" s="30"/>
      <c r="G1029" s="29"/>
      <c r="H1029" s="27"/>
      <c r="I1029" s="31">
        <f>SUM(Q1025:Q1028)</f>
        <v>60.77</v>
      </c>
      <c r="J1029" s="27">
        <f>Source!BZ715</f>
        <v>68</v>
      </c>
      <c r="K1029" s="31">
        <f>SUM(R1025:R1028)</f>
        <v>1314.05</v>
      </c>
    </row>
    <row r="1030" spans="1:28" ht="14.4" x14ac:dyDescent="0.3">
      <c r="A1030" s="25"/>
      <c r="B1030" s="26"/>
      <c r="C1030" s="26" t="s">
        <v>71</v>
      </c>
      <c r="D1030" s="28" t="s">
        <v>70</v>
      </c>
      <c r="E1030" s="27">
        <f>Source!DO715</f>
        <v>55</v>
      </c>
      <c r="F1030" s="30"/>
      <c r="G1030" s="29"/>
      <c r="H1030" s="27"/>
      <c r="I1030" s="31">
        <f>SUM(S1025:S1029)</f>
        <v>41.78</v>
      </c>
      <c r="J1030" s="27">
        <f>Source!CA715</f>
        <v>41</v>
      </c>
      <c r="K1030" s="31">
        <f>SUM(T1025:T1029)</f>
        <v>792.29</v>
      </c>
    </row>
    <row r="1031" spans="1:28" ht="14.4" x14ac:dyDescent="0.3">
      <c r="A1031" s="25"/>
      <c r="B1031" s="26"/>
      <c r="C1031" s="26" t="s">
        <v>72</v>
      </c>
      <c r="D1031" s="28" t="s">
        <v>70</v>
      </c>
      <c r="E1031" s="27">
        <f>175</f>
        <v>175</v>
      </c>
      <c r="F1031" s="30"/>
      <c r="G1031" s="29"/>
      <c r="H1031" s="27"/>
      <c r="I1031" s="31">
        <f>SUM(U1025:U1030)</f>
        <v>57.91</v>
      </c>
      <c r="J1031" s="27">
        <f>157</f>
        <v>157</v>
      </c>
      <c r="K1031" s="31">
        <f>SUM(V1025:V1030)</f>
        <v>1321.64</v>
      </c>
    </row>
    <row r="1032" spans="1:28" ht="14.4" x14ac:dyDescent="0.3">
      <c r="A1032" s="34"/>
      <c r="B1032" s="35"/>
      <c r="C1032" s="35" t="s">
        <v>73</v>
      </c>
      <c r="D1032" s="36" t="s">
        <v>74</v>
      </c>
      <c r="E1032" s="37">
        <f>Source!AQ715</f>
        <v>155</v>
      </c>
      <c r="F1032" s="38"/>
      <c r="G1032" s="39" t="str">
        <f>Source!DI715</f>
        <v/>
      </c>
      <c r="H1032" s="37">
        <f>Source!AV715</f>
        <v>1</v>
      </c>
      <c r="I1032" s="40">
        <f>Source!U715</f>
        <v>6.9749999999999996</v>
      </c>
      <c r="J1032" s="37"/>
      <c r="K1032" s="40"/>
      <c r="AB1032" s="33">
        <f>I1032</f>
        <v>6.9749999999999996</v>
      </c>
    </row>
    <row r="1033" spans="1:28" ht="13.8" x14ac:dyDescent="0.25">
      <c r="A1033" s="41"/>
      <c r="B1033" s="41"/>
      <c r="C1033" s="42" t="s">
        <v>75</v>
      </c>
      <c r="D1033" s="41"/>
      <c r="E1033" s="41"/>
      <c r="F1033" s="41"/>
      <c r="G1033" s="41"/>
      <c r="H1033" s="55">
        <f>I1026+I1027+I1029+I1030+I1031</f>
        <v>358.53</v>
      </c>
      <c r="I1033" s="55"/>
      <c r="J1033" s="55">
        <f>K1026+K1027+K1029+K1030+K1031</f>
        <v>6774.43</v>
      </c>
      <c r="K1033" s="55"/>
      <c r="O1033" s="33">
        <f>I1026+I1027+I1029+I1030+I1031</f>
        <v>358.53</v>
      </c>
      <c r="P1033" s="33">
        <f>K1026+K1027+K1029+K1030+K1031</f>
        <v>6774.43</v>
      </c>
      <c r="X1033">
        <f>IF(Source!BI715&lt;=1,I1026+I1027+I1029+I1030+I1031-0, 0)</f>
        <v>358.53</v>
      </c>
      <c r="Y1033">
        <f>IF(Source!BI715=2,I1026+I1027+I1029+I1030+I1031-0, 0)</f>
        <v>0</v>
      </c>
      <c r="Z1033">
        <f>IF(Source!BI715=3,I1026+I1027+I1029+I1030+I1031-0, 0)</f>
        <v>0</v>
      </c>
      <c r="AA1033">
        <f>IF(Source!BI715=4,I1026+I1027+I1029+I1030+I1031,0)</f>
        <v>0</v>
      </c>
    </row>
    <row r="1035" spans="1:28" ht="43.2" x14ac:dyDescent="0.3">
      <c r="A1035" s="25" t="str">
        <f>Source!E716</f>
        <v>101</v>
      </c>
      <c r="B1035" s="26" t="str">
        <f>Source!F716</f>
        <v>6.68-51-5</v>
      </c>
      <c r="C1035" s="26" t="s">
        <v>760</v>
      </c>
      <c r="D1035" s="28" t="str">
        <f>Source!H716</f>
        <v>100 м3 конструкций</v>
      </c>
      <c r="E1035" s="27">
        <f>Source!I716</f>
        <v>0.09</v>
      </c>
      <c r="F1035" s="30"/>
      <c r="G1035" s="29"/>
      <c r="H1035" s="27"/>
      <c r="I1035" s="31"/>
      <c r="J1035" s="27"/>
      <c r="K1035" s="31"/>
      <c r="Q1035">
        <f>ROUND((Source!DN716/100)*ROUND((ROUND((Source!AF716*Source!AV716*Source!I716),2)),2), 2)</f>
        <v>44.98</v>
      </c>
      <c r="R1035">
        <f>Source!X716</f>
        <v>972.56</v>
      </c>
      <c r="S1035">
        <f>ROUND((Source!DO716/100)*ROUND((ROUND((Source!AF716*Source!AV716*Source!I716),2)),2), 2)</f>
        <v>30.92</v>
      </c>
      <c r="T1035">
        <f>Source!Y716</f>
        <v>586.4</v>
      </c>
      <c r="U1035">
        <f>ROUND((175/100)*ROUND((ROUND((Source!AE716*Source!AV716*Source!I716),2)),2), 2)</f>
        <v>41.2</v>
      </c>
      <c r="V1035">
        <f>ROUND((157/100)*ROUND(ROUND((ROUND((Source!AE716*Source!AV716*Source!I716),2)*Source!BS716),2), 2), 2)</f>
        <v>940.21</v>
      </c>
    </row>
    <row r="1036" spans="1:28" ht="14.4" x14ac:dyDescent="0.3">
      <c r="A1036" s="25"/>
      <c r="B1036" s="26"/>
      <c r="C1036" s="26" t="s">
        <v>66</v>
      </c>
      <c r="D1036" s="28"/>
      <c r="E1036" s="27"/>
      <c r="F1036" s="30">
        <f>Source!AO716</f>
        <v>624.69000000000005</v>
      </c>
      <c r="G1036" s="29" t="str">
        <f>Source!DG716</f>
        <v/>
      </c>
      <c r="H1036" s="27">
        <f>Source!AV716</f>
        <v>1</v>
      </c>
      <c r="I1036" s="31">
        <f>ROUND((ROUND((Source!AF716*Source!AV716*Source!I716),2)),2)</f>
        <v>56.22</v>
      </c>
      <c r="J1036" s="27">
        <f>IF(Source!BA716&lt;&gt; 0, Source!BA716, 1)</f>
        <v>25.44</v>
      </c>
      <c r="K1036" s="31">
        <f>Source!S716</f>
        <v>1430.24</v>
      </c>
      <c r="W1036">
        <f>I1036</f>
        <v>56.22</v>
      </c>
    </row>
    <row r="1037" spans="1:28" ht="14.4" x14ac:dyDescent="0.3">
      <c r="A1037" s="25"/>
      <c r="B1037" s="26"/>
      <c r="C1037" s="26" t="s">
        <v>67</v>
      </c>
      <c r="D1037" s="28"/>
      <c r="E1037" s="27"/>
      <c r="F1037" s="30">
        <f>Source!AM716</f>
        <v>1770.51</v>
      </c>
      <c r="G1037" s="29" t="str">
        <f>Source!DE716</f>
        <v/>
      </c>
      <c r="H1037" s="27">
        <f>Source!AV716</f>
        <v>1</v>
      </c>
      <c r="I1037" s="31">
        <f>(ROUND((ROUND(((Source!ET716)*Source!AV716*Source!I716),2)),2)+ROUND((ROUND(((Source!AE716-(Source!EU716))*Source!AV716*Source!I716),2)),2))</f>
        <v>159.35</v>
      </c>
      <c r="J1037" s="27">
        <f>IF(Source!BB716&lt;&gt; 0, Source!BB716, 1)</f>
        <v>9.89</v>
      </c>
      <c r="K1037" s="31">
        <f>Source!Q716</f>
        <v>1575.97</v>
      </c>
    </row>
    <row r="1038" spans="1:28" ht="14.4" x14ac:dyDescent="0.3">
      <c r="A1038" s="25"/>
      <c r="B1038" s="26"/>
      <c r="C1038" s="26" t="s">
        <v>68</v>
      </c>
      <c r="D1038" s="28"/>
      <c r="E1038" s="27"/>
      <c r="F1038" s="30">
        <f>Source!AN716</f>
        <v>261.54000000000002</v>
      </c>
      <c r="G1038" s="29" t="str">
        <f>Source!DF716</f>
        <v/>
      </c>
      <c r="H1038" s="27">
        <f>Source!AV716</f>
        <v>1</v>
      </c>
      <c r="I1038" s="32">
        <f>ROUND((ROUND((Source!AE716*Source!AV716*Source!I716),2)),2)</f>
        <v>23.54</v>
      </c>
      <c r="J1038" s="27">
        <f>IF(Source!BS716&lt;&gt; 0, Source!BS716, 1)</f>
        <v>25.44</v>
      </c>
      <c r="K1038" s="32">
        <f>Source!R716</f>
        <v>598.86</v>
      </c>
      <c r="W1038">
        <f>I1038</f>
        <v>23.54</v>
      </c>
    </row>
    <row r="1039" spans="1:28" ht="14.4" x14ac:dyDescent="0.3">
      <c r="A1039" s="25"/>
      <c r="B1039" s="26"/>
      <c r="C1039" s="26" t="s">
        <v>69</v>
      </c>
      <c r="D1039" s="28" t="s">
        <v>70</v>
      </c>
      <c r="E1039" s="27">
        <f>Source!DN716</f>
        <v>80</v>
      </c>
      <c r="F1039" s="30"/>
      <c r="G1039" s="29"/>
      <c r="H1039" s="27"/>
      <c r="I1039" s="31">
        <f>SUM(Q1035:Q1038)</f>
        <v>44.98</v>
      </c>
      <c r="J1039" s="27">
        <f>Source!BZ716</f>
        <v>68</v>
      </c>
      <c r="K1039" s="31">
        <f>SUM(R1035:R1038)</f>
        <v>972.56</v>
      </c>
    </row>
    <row r="1040" spans="1:28" ht="14.4" x14ac:dyDescent="0.3">
      <c r="A1040" s="25"/>
      <c r="B1040" s="26"/>
      <c r="C1040" s="26" t="s">
        <v>71</v>
      </c>
      <c r="D1040" s="28" t="s">
        <v>70</v>
      </c>
      <c r="E1040" s="27">
        <f>Source!DO716</f>
        <v>55</v>
      </c>
      <c r="F1040" s="30"/>
      <c r="G1040" s="29"/>
      <c r="H1040" s="27"/>
      <c r="I1040" s="31">
        <f>SUM(S1035:S1039)</f>
        <v>30.92</v>
      </c>
      <c r="J1040" s="27">
        <f>Source!CA716</f>
        <v>41</v>
      </c>
      <c r="K1040" s="31">
        <f>SUM(T1035:T1039)</f>
        <v>586.4</v>
      </c>
    </row>
    <row r="1041" spans="1:28" ht="14.4" x14ac:dyDescent="0.3">
      <c r="A1041" s="25"/>
      <c r="B1041" s="26"/>
      <c r="C1041" s="26" t="s">
        <v>72</v>
      </c>
      <c r="D1041" s="28" t="s">
        <v>70</v>
      </c>
      <c r="E1041" s="27">
        <f>175</f>
        <v>175</v>
      </c>
      <c r="F1041" s="30"/>
      <c r="G1041" s="29"/>
      <c r="H1041" s="27"/>
      <c r="I1041" s="31">
        <f>SUM(U1035:U1040)</f>
        <v>41.2</v>
      </c>
      <c r="J1041" s="27">
        <f>157</f>
        <v>157</v>
      </c>
      <c r="K1041" s="31">
        <f>SUM(V1035:V1040)</f>
        <v>940.21</v>
      </c>
    </row>
    <row r="1042" spans="1:28" ht="14.4" x14ac:dyDescent="0.3">
      <c r="A1042" s="34"/>
      <c r="B1042" s="35"/>
      <c r="C1042" s="35" t="s">
        <v>73</v>
      </c>
      <c r="D1042" s="36" t="s">
        <v>74</v>
      </c>
      <c r="E1042" s="37">
        <f>Source!AQ716</f>
        <v>49.5</v>
      </c>
      <c r="F1042" s="38"/>
      <c r="G1042" s="39" t="str">
        <f>Source!DI716</f>
        <v/>
      </c>
      <c r="H1042" s="37">
        <f>Source!AV716</f>
        <v>1</v>
      </c>
      <c r="I1042" s="40">
        <f>Source!U716</f>
        <v>4.4550000000000001</v>
      </c>
      <c r="J1042" s="37"/>
      <c r="K1042" s="40"/>
      <c r="AB1042" s="33">
        <f>I1042</f>
        <v>4.4550000000000001</v>
      </c>
    </row>
    <row r="1043" spans="1:28" ht="13.8" x14ac:dyDescent="0.25">
      <c r="A1043" s="41"/>
      <c r="B1043" s="41"/>
      <c r="C1043" s="42" t="s">
        <v>75</v>
      </c>
      <c r="D1043" s="41"/>
      <c r="E1043" s="41"/>
      <c r="F1043" s="41"/>
      <c r="G1043" s="41"/>
      <c r="H1043" s="55">
        <f>I1036+I1037+I1039+I1040+I1041</f>
        <v>332.67</v>
      </c>
      <c r="I1043" s="55"/>
      <c r="J1043" s="55">
        <f>K1036+K1037+K1039+K1040+K1041</f>
        <v>5505.38</v>
      </c>
      <c r="K1043" s="55"/>
      <c r="O1043" s="33">
        <f>I1036+I1037+I1039+I1040+I1041</f>
        <v>332.67</v>
      </c>
      <c r="P1043" s="33">
        <f>K1036+K1037+K1039+K1040+K1041</f>
        <v>5505.38</v>
      </c>
      <c r="X1043">
        <f>IF(Source!BI716&lt;=1,I1036+I1037+I1039+I1040+I1041-0, 0)</f>
        <v>332.67</v>
      </c>
      <c r="Y1043">
        <f>IF(Source!BI716=2,I1036+I1037+I1039+I1040+I1041-0, 0)</f>
        <v>0</v>
      </c>
      <c r="Z1043">
        <f>IF(Source!BI716=3,I1036+I1037+I1039+I1040+I1041-0, 0)</f>
        <v>0</v>
      </c>
      <c r="AA1043">
        <f>IF(Source!BI716=4,I1036+I1037+I1039+I1040+I1041,0)</f>
        <v>0</v>
      </c>
    </row>
    <row r="1045" spans="1:28" ht="43.2" x14ac:dyDescent="0.3">
      <c r="A1045" s="25" t="str">
        <f>Source!E717</f>
        <v>102</v>
      </c>
      <c r="B1045" s="26" t="str">
        <f>Source!F717</f>
        <v>6.68-51-2</v>
      </c>
      <c r="C1045" s="26" t="s">
        <v>762</v>
      </c>
      <c r="D1045" s="28" t="str">
        <f>Source!H717</f>
        <v>100 м3 конструкций</v>
      </c>
      <c r="E1045" s="27">
        <f>Source!I717</f>
        <v>0.09</v>
      </c>
      <c r="F1045" s="30"/>
      <c r="G1045" s="29"/>
      <c r="H1045" s="27"/>
      <c r="I1045" s="31"/>
      <c r="J1045" s="27"/>
      <c r="K1045" s="31"/>
      <c r="Q1045">
        <f>ROUND((Source!DN717/100)*ROUND((ROUND((Source!AF717*Source!AV717*Source!I717),2)),2), 2)</f>
        <v>7.94</v>
      </c>
      <c r="R1045">
        <f>Source!X717</f>
        <v>171.78</v>
      </c>
      <c r="S1045">
        <f>ROUND((Source!DO717/100)*ROUND((ROUND((Source!AF717*Source!AV717*Source!I717),2)),2), 2)</f>
        <v>5.46</v>
      </c>
      <c r="T1045">
        <f>Source!Y717</f>
        <v>103.57</v>
      </c>
      <c r="U1045">
        <f>ROUND((175/100)*ROUND((ROUND((Source!AE717*Source!AV717*Source!I717),2)),2), 2)</f>
        <v>12.85</v>
      </c>
      <c r="V1045">
        <f>ROUND((157/100)*ROUND(ROUND((ROUND((Source!AE717*Source!AV717*Source!I717),2)*Source!BS717),2), 2), 2)</f>
        <v>293.17</v>
      </c>
    </row>
    <row r="1046" spans="1:28" ht="14.4" x14ac:dyDescent="0.3">
      <c r="A1046" s="25"/>
      <c r="B1046" s="26"/>
      <c r="C1046" s="26" t="s">
        <v>66</v>
      </c>
      <c r="D1046" s="28"/>
      <c r="E1046" s="27"/>
      <c r="F1046" s="30">
        <f>Source!AO717</f>
        <v>110.33</v>
      </c>
      <c r="G1046" s="29" t="str">
        <f>Source!DG717</f>
        <v/>
      </c>
      <c r="H1046" s="27">
        <f>Source!AV717</f>
        <v>1</v>
      </c>
      <c r="I1046" s="31">
        <f>ROUND((ROUND((Source!AF717*Source!AV717*Source!I717),2)),2)</f>
        <v>9.93</v>
      </c>
      <c r="J1046" s="27">
        <f>IF(Source!BA717&lt;&gt; 0, Source!BA717, 1)</f>
        <v>25.44</v>
      </c>
      <c r="K1046" s="31">
        <f>Source!S717</f>
        <v>252.62</v>
      </c>
      <c r="W1046">
        <f>I1046</f>
        <v>9.93</v>
      </c>
    </row>
    <row r="1047" spans="1:28" ht="14.4" x14ac:dyDescent="0.3">
      <c r="A1047" s="25"/>
      <c r="B1047" s="26"/>
      <c r="C1047" s="26" t="s">
        <v>67</v>
      </c>
      <c r="D1047" s="28"/>
      <c r="E1047" s="27"/>
      <c r="F1047" s="30">
        <f>Source!AM717</f>
        <v>402.43</v>
      </c>
      <c r="G1047" s="29" t="str">
        <f>Source!DE717</f>
        <v/>
      </c>
      <c r="H1047" s="27">
        <f>Source!AV717</f>
        <v>1</v>
      </c>
      <c r="I1047" s="31">
        <f>(ROUND((ROUND(((Source!ET717)*Source!AV717*Source!I717),2)),2)+ROUND((ROUND(((Source!AE717-(Source!EU717))*Source!AV717*Source!I717),2)),2))</f>
        <v>36.22</v>
      </c>
      <c r="J1047" s="27">
        <f>IF(Source!BB717&lt;&gt; 0, Source!BB717, 1)</f>
        <v>11.39</v>
      </c>
      <c r="K1047" s="31">
        <f>Source!Q717</f>
        <v>412.55</v>
      </c>
    </row>
    <row r="1048" spans="1:28" ht="14.4" x14ac:dyDescent="0.3">
      <c r="A1048" s="25"/>
      <c r="B1048" s="26"/>
      <c r="C1048" s="26" t="s">
        <v>68</v>
      </c>
      <c r="D1048" s="28"/>
      <c r="E1048" s="27"/>
      <c r="F1048" s="30">
        <f>Source!AN717</f>
        <v>81.58</v>
      </c>
      <c r="G1048" s="29" t="str">
        <f>Source!DF717</f>
        <v/>
      </c>
      <c r="H1048" s="27">
        <f>Source!AV717</f>
        <v>1</v>
      </c>
      <c r="I1048" s="32">
        <f>ROUND((ROUND((Source!AE717*Source!AV717*Source!I717),2)),2)</f>
        <v>7.34</v>
      </c>
      <c r="J1048" s="27">
        <f>IF(Source!BS717&lt;&gt; 0, Source!BS717, 1)</f>
        <v>25.44</v>
      </c>
      <c r="K1048" s="32">
        <f>Source!R717</f>
        <v>186.73</v>
      </c>
      <c r="W1048">
        <f>I1048</f>
        <v>7.34</v>
      </c>
    </row>
    <row r="1049" spans="1:28" ht="14.4" x14ac:dyDescent="0.3">
      <c r="A1049" s="25"/>
      <c r="B1049" s="26"/>
      <c r="C1049" s="26" t="s">
        <v>69</v>
      </c>
      <c r="D1049" s="28" t="s">
        <v>70</v>
      </c>
      <c r="E1049" s="27">
        <f>Source!DN717</f>
        <v>80</v>
      </c>
      <c r="F1049" s="30"/>
      <c r="G1049" s="29"/>
      <c r="H1049" s="27"/>
      <c r="I1049" s="31">
        <f>SUM(Q1045:Q1048)</f>
        <v>7.94</v>
      </c>
      <c r="J1049" s="27">
        <f>Source!BZ717</f>
        <v>68</v>
      </c>
      <c r="K1049" s="31">
        <f>SUM(R1045:R1048)</f>
        <v>171.78</v>
      </c>
    </row>
    <row r="1050" spans="1:28" ht="14.4" x14ac:dyDescent="0.3">
      <c r="A1050" s="25"/>
      <c r="B1050" s="26"/>
      <c r="C1050" s="26" t="s">
        <v>71</v>
      </c>
      <c r="D1050" s="28" t="s">
        <v>70</v>
      </c>
      <c r="E1050" s="27">
        <f>Source!DO717</f>
        <v>55</v>
      </c>
      <c r="F1050" s="30"/>
      <c r="G1050" s="29"/>
      <c r="H1050" s="27"/>
      <c r="I1050" s="31">
        <f>SUM(S1045:S1049)</f>
        <v>5.46</v>
      </c>
      <c r="J1050" s="27">
        <f>Source!CA717</f>
        <v>41</v>
      </c>
      <c r="K1050" s="31">
        <f>SUM(T1045:T1049)</f>
        <v>103.57</v>
      </c>
    </row>
    <row r="1051" spans="1:28" ht="14.4" x14ac:dyDescent="0.3">
      <c r="A1051" s="25"/>
      <c r="B1051" s="26"/>
      <c r="C1051" s="26" t="s">
        <v>72</v>
      </c>
      <c r="D1051" s="28" t="s">
        <v>70</v>
      </c>
      <c r="E1051" s="27">
        <f>175</f>
        <v>175</v>
      </c>
      <c r="F1051" s="30"/>
      <c r="G1051" s="29"/>
      <c r="H1051" s="27"/>
      <c r="I1051" s="31">
        <f>SUM(U1045:U1050)</f>
        <v>12.85</v>
      </c>
      <c r="J1051" s="27">
        <f>157</f>
        <v>157</v>
      </c>
      <c r="K1051" s="31">
        <f>SUM(V1045:V1050)</f>
        <v>293.17</v>
      </c>
    </row>
    <row r="1052" spans="1:28" ht="14.4" x14ac:dyDescent="0.3">
      <c r="A1052" s="34"/>
      <c r="B1052" s="35"/>
      <c r="C1052" s="35" t="s">
        <v>73</v>
      </c>
      <c r="D1052" s="36" t="s">
        <v>74</v>
      </c>
      <c r="E1052" s="37">
        <f>Source!AQ717</f>
        <v>11.7</v>
      </c>
      <c r="F1052" s="38"/>
      <c r="G1052" s="39" t="str">
        <f>Source!DI717</f>
        <v/>
      </c>
      <c r="H1052" s="37">
        <f>Source!AV717</f>
        <v>1</v>
      </c>
      <c r="I1052" s="40">
        <f>Source!U717</f>
        <v>1.0529999999999999</v>
      </c>
      <c r="J1052" s="37"/>
      <c r="K1052" s="40"/>
      <c r="AB1052" s="33">
        <f>I1052</f>
        <v>1.0529999999999999</v>
      </c>
    </row>
    <row r="1053" spans="1:28" ht="13.8" x14ac:dyDescent="0.25">
      <c r="A1053" s="41"/>
      <c r="B1053" s="41"/>
      <c r="C1053" s="42" t="s">
        <v>75</v>
      </c>
      <c r="D1053" s="41"/>
      <c r="E1053" s="41"/>
      <c r="F1053" s="41"/>
      <c r="G1053" s="41"/>
      <c r="H1053" s="55">
        <f>I1046+I1047+I1049+I1050+I1051</f>
        <v>72.399999999999991</v>
      </c>
      <c r="I1053" s="55"/>
      <c r="J1053" s="55">
        <f>K1046+K1047+K1049+K1050+K1051</f>
        <v>1233.69</v>
      </c>
      <c r="K1053" s="55"/>
      <c r="O1053" s="33">
        <f>I1046+I1047+I1049+I1050+I1051</f>
        <v>72.399999999999991</v>
      </c>
      <c r="P1053" s="33">
        <f>K1046+K1047+K1049+K1050+K1051</f>
        <v>1233.69</v>
      </c>
      <c r="X1053">
        <f>IF(Source!BI717&lt;=1,I1046+I1047+I1049+I1050+I1051-0, 0)</f>
        <v>72.399999999999991</v>
      </c>
      <c r="Y1053">
        <f>IF(Source!BI717=2,I1046+I1047+I1049+I1050+I1051-0, 0)</f>
        <v>0</v>
      </c>
      <c r="Z1053">
        <f>IF(Source!BI717=3,I1046+I1047+I1049+I1050+I1051-0, 0)</f>
        <v>0</v>
      </c>
      <c r="AA1053">
        <f>IF(Source!BI717=4,I1046+I1047+I1049+I1050+I1051,0)</f>
        <v>0</v>
      </c>
    </row>
    <row r="1055" spans="1:28" ht="41.4" x14ac:dyDescent="0.3">
      <c r="A1055" s="25" t="str">
        <f>Source!E718</f>
        <v>103</v>
      </c>
      <c r="B1055" s="26" t="str">
        <f>Source!F718</f>
        <v>6.68-13-1</v>
      </c>
      <c r="C1055" s="26" t="s">
        <v>764</v>
      </c>
      <c r="D1055" s="28" t="str">
        <f>Source!H718</f>
        <v>1 Т</v>
      </c>
      <c r="E1055" s="27">
        <f>Source!I718</f>
        <v>43.74</v>
      </c>
      <c r="F1055" s="30"/>
      <c r="G1055" s="29"/>
      <c r="H1055" s="27"/>
      <c r="I1055" s="31"/>
      <c r="J1055" s="27"/>
      <c r="K1055" s="31"/>
      <c r="Q1055">
        <f>ROUND((Source!DN718/100)*ROUND((ROUND((Source!AF718*Source!AV718*Source!I718),2)),2), 2)</f>
        <v>0</v>
      </c>
      <c r="R1055">
        <f>Source!X718</f>
        <v>0</v>
      </c>
      <c r="S1055">
        <f>ROUND((Source!DO718/100)*ROUND((ROUND((Source!AF718*Source!AV718*Source!I718),2)),2), 2)</f>
        <v>0</v>
      </c>
      <c r="T1055">
        <f>Source!Y718</f>
        <v>0</v>
      </c>
      <c r="U1055">
        <f>ROUND((175/100)*ROUND((ROUND((Source!AE718*Source!AV718*Source!I718),2)),2), 2)</f>
        <v>113.3</v>
      </c>
      <c r="V1055">
        <f>ROUND((157/100)*ROUND(ROUND((ROUND((Source!AE718*Source!AV718*Source!I718),2)*Source!BS718),2), 2), 2)</f>
        <v>2585.77</v>
      </c>
    </row>
    <row r="1056" spans="1:28" ht="14.4" x14ac:dyDescent="0.3">
      <c r="A1056" s="25"/>
      <c r="B1056" s="26"/>
      <c r="C1056" s="26" t="s">
        <v>67</v>
      </c>
      <c r="D1056" s="28"/>
      <c r="E1056" s="27"/>
      <c r="F1056" s="30">
        <f>Source!AM718</f>
        <v>8.86</v>
      </c>
      <c r="G1056" s="29" t="str">
        <f>Source!DE718</f>
        <v/>
      </c>
      <c r="H1056" s="27">
        <f>Source!AV718</f>
        <v>1</v>
      </c>
      <c r="I1056" s="31">
        <f>(ROUND((ROUND(((Source!ET718)*Source!AV718*Source!I718),2)),2)+ROUND((ROUND(((Source!AE718-(Source!EU718))*Source!AV718*Source!I718),2)),2))</f>
        <v>387.54</v>
      </c>
      <c r="J1056" s="27">
        <f>IF(Source!BB718&lt;&gt; 0, Source!BB718, 1)</f>
        <v>9.06</v>
      </c>
      <c r="K1056" s="31">
        <f>Source!Q718</f>
        <v>3511.11</v>
      </c>
    </row>
    <row r="1057" spans="1:28" ht="14.4" x14ac:dyDescent="0.3">
      <c r="A1057" s="25"/>
      <c r="B1057" s="26"/>
      <c r="C1057" s="26" t="s">
        <v>68</v>
      </c>
      <c r="D1057" s="28"/>
      <c r="E1057" s="27"/>
      <c r="F1057" s="30">
        <f>Source!AN718</f>
        <v>1.48</v>
      </c>
      <c r="G1057" s="29" t="str">
        <f>Source!DF718</f>
        <v/>
      </c>
      <c r="H1057" s="27">
        <f>Source!AV718</f>
        <v>1</v>
      </c>
      <c r="I1057" s="32">
        <f>ROUND((ROUND((Source!AE718*Source!AV718*Source!I718),2)),2)</f>
        <v>64.739999999999995</v>
      </c>
      <c r="J1057" s="27">
        <f>IF(Source!BS718&lt;&gt; 0, Source!BS718, 1)</f>
        <v>25.44</v>
      </c>
      <c r="K1057" s="32">
        <f>Source!R718</f>
        <v>1646.99</v>
      </c>
      <c r="W1057">
        <f>I1057</f>
        <v>64.739999999999995</v>
      </c>
    </row>
    <row r="1058" spans="1:28" ht="14.4" x14ac:dyDescent="0.3">
      <c r="A1058" s="34"/>
      <c r="B1058" s="35"/>
      <c r="C1058" s="35" t="s">
        <v>72</v>
      </c>
      <c r="D1058" s="36" t="s">
        <v>70</v>
      </c>
      <c r="E1058" s="37">
        <f>175</f>
        <v>175</v>
      </c>
      <c r="F1058" s="38"/>
      <c r="G1058" s="39"/>
      <c r="H1058" s="37"/>
      <c r="I1058" s="40">
        <f>SUM(U1055:U1057)</f>
        <v>113.3</v>
      </c>
      <c r="J1058" s="37">
        <f>157</f>
        <v>157</v>
      </c>
      <c r="K1058" s="40">
        <f>SUM(V1055:V1057)</f>
        <v>2585.77</v>
      </c>
    </row>
    <row r="1059" spans="1:28" ht="13.8" x14ac:dyDescent="0.25">
      <c r="A1059" s="41"/>
      <c r="B1059" s="41"/>
      <c r="C1059" s="42" t="s">
        <v>75</v>
      </c>
      <c r="D1059" s="41"/>
      <c r="E1059" s="41"/>
      <c r="F1059" s="41"/>
      <c r="G1059" s="41"/>
      <c r="H1059" s="55">
        <f>I1056+I1058</f>
        <v>500.84000000000003</v>
      </c>
      <c r="I1059" s="55"/>
      <c r="J1059" s="55">
        <f>K1056+K1058</f>
        <v>6096.88</v>
      </c>
      <c r="K1059" s="55"/>
      <c r="O1059" s="33">
        <f>I1056+I1058</f>
        <v>500.84000000000003</v>
      </c>
      <c r="P1059" s="33">
        <f>K1056+K1058</f>
        <v>6096.88</v>
      </c>
      <c r="X1059">
        <f>IF(Source!BI718&lt;=1,I1056+I1058-0, 0)</f>
        <v>500.84000000000003</v>
      </c>
      <c r="Y1059">
        <f>IF(Source!BI718=2,I1056+I1058-0, 0)</f>
        <v>0</v>
      </c>
      <c r="Z1059">
        <f>IF(Source!BI718=3,I1056+I1058-0, 0)</f>
        <v>0</v>
      </c>
      <c r="AA1059">
        <f>IF(Source!BI718=4,I1056+I1058,0)</f>
        <v>0</v>
      </c>
    </row>
    <row r="1061" spans="1:28" ht="41.4" x14ac:dyDescent="0.3">
      <c r="A1061" s="25" t="str">
        <f>Source!E719</f>
        <v>104</v>
      </c>
      <c r="B1061" s="26" t="str">
        <f>Source!F719</f>
        <v>6.69-19-1</v>
      </c>
      <c r="C1061" s="26" t="s">
        <v>198</v>
      </c>
      <c r="D1061" s="28" t="str">
        <f>Source!H719</f>
        <v>1 Т</v>
      </c>
      <c r="E1061" s="27">
        <f>Source!I719</f>
        <v>4.8600000000000003</v>
      </c>
      <c r="F1061" s="30"/>
      <c r="G1061" s="29"/>
      <c r="H1061" s="27"/>
      <c r="I1061" s="31"/>
      <c r="J1061" s="27"/>
      <c r="K1061" s="31"/>
      <c r="Q1061">
        <f>ROUND((Source!DN719/100)*ROUND((ROUND((Source!AF719*Source!AV719*Source!I719),2)),2), 2)</f>
        <v>42.54</v>
      </c>
      <c r="R1061">
        <f>Source!X719</f>
        <v>868.2</v>
      </c>
      <c r="S1061">
        <f>ROUND((Source!DO719/100)*ROUND((ROUND((Source!AF719*Source!AV719*Source!I719),2)),2), 2)</f>
        <v>32.729999999999997</v>
      </c>
      <c r="T1061">
        <f>Source!Y719</f>
        <v>487.62</v>
      </c>
      <c r="U1061">
        <f>ROUND((175/100)*ROUND((ROUND((Source!AE719*Source!AV719*Source!I719),2)),2), 2)</f>
        <v>0</v>
      </c>
      <c r="V1061">
        <f>ROUND((157/100)*ROUND(ROUND((ROUND((Source!AE719*Source!AV719*Source!I719),2)*Source!BS719),2), 2), 2)</f>
        <v>0</v>
      </c>
    </row>
    <row r="1062" spans="1:28" ht="14.4" x14ac:dyDescent="0.3">
      <c r="A1062" s="25"/>
      <c r="B1062" s="26"/>
      <c r="C1062" s="26" t="s">
        <v>66</v>
      </c>
      <c r="D1062" s="28"/>
      <c r="E1062" s="27"/>
      <c r="F1062" s="30">
        <f>Source!AO719</f>
        <v>9.6199999999999992</v>
      </c>
      <c r="G1062" s="29" t="str">
        <f>Source!DG719</f>
        <v/>
      </c>
      <c r="H1062" s="27">
        <f>Source!AV719</f>
        <v>1</v>
      </c>
      <c r="I1062" s="31">
        <f>ROUND((ROUND((Source!AF719*Source!AV719*Source!I719),2)),2)</f>
        <v>46.75</v>
      </c>
      <c r="J1062" s="27">
        <f>IF(Source!BA719&lt;&gt; 0, Source!BA719, 1)</f>
        <v>25.44</v>
      </c>
      <c r="K1062" s="31">
        <f>Source!S719</f>
        <v>1189.32</v>
      </c>
      <c r="W1062">
        <f>I1062</f>
        <v>46.75</v>
      </c>
    </row>
    <row r="1063" spans="1:28" ht="14.4" x14ac:dyDescent="0.3">
      <c r="A1063" s="25"/>
      <c r="B1063" s="26"/>
      <c r="C1063" s="26" t="s">
        <v>69</v>
      </c>
      <c r="D1063" s="28" t="s">
        <v>70</v>
      </c>
      <c r="E1063" s="27">
        <f>Source!DN719</f>
        <v>91</v>
      </c>
      <c r="F1063" s="30"/>
      <c r="G1063" s="29"/>
      <c r="H1063" s="27"/>
      <c r="I1063" s="31">
        <f>SUM(Q1061:Q1062)</f>
        <v>42.54</v>
      </c>
      <c r="J1063" s="27">
        <f>Source!BZ719</f>
        <v>73</v>
      </c>
      <c r="K1063" s="31">
        <f>SUM(R1061:R1062)</f>
        <v>868.2</v>
      </c>
    </row>
    <row r="1064" spans="1:28" ht="14.4" x14ac:dyDescent="0.3">
      <c r="A1064" s="25"/>
      <c r="B1064" s="26"/>
      <c r="C1064" s="26" t="s">
        <v>71</v>
      </c>
      <c r="D1064" s="28" t="s">
        <v>70</v>
      </c>
      <c r="E1064" s="27">
        <f>Source!DO719</f>
        <v>70</v>
      </c>
      <c r="F1064" s="30"/>
      <c r="G1064" s="29"/>
      <c r="H1064" s="27"/>
      <c r="I1064" s="31">
        <f>SUM(S1061:S1063)</f>
        <v>32.729999999999997</v>
      </c>
      <c r="J1064" s="27">
        <f>Source!CA719</f>
        <v>41</v>
      </c>
      <c r="K1064" s="31">
        <f>SUM(T1061:T1063)</f>
        <v>487.62</v>
      </c>
    </row>
    <row r="1065" spans="1:28" ht="14.4" x14ac:dyDescent="0.3">
      <c r="A1065" s="34"/>
      <c r="B1065" s="35"/>
      <c r="C1065" s="35" t="s">
        <v>73</v>
      </c>
      <c r="D1065" s="36" t="s">
        <v>74</v>
      </c>
      <c r="E1065" s="37">
        <f>Source!AQ719</f>
        <v>1.02</v>
      </c>
      <c r="F1065" s="38"/>
      <c r="G1065" s="39" t="str">
        <f>Source!DI719</f>
        <v/>
      </c>
      <c r="H1065" s="37">
        <f>Source!AV719</f>
        <v>1</v>
      </c>
      <c r="I1065" s="40">
        <f>Source!U719</f>
        <v>4.9572000000000003</v>
      </c>
      <c r="J1065" s="37"/>
      <c r="K1065" s="40"/>
      <c r="AB1065" s="33">
        <f>I1065</f>
        <v>4.9572000000000003</v>
      </c>
    </row>
    <row r="1066" spans="1:28" ht="13.8" x14ac:dyDescent="0.25">
      <c r="A1066" s="41"/>
      <c r="B1066" s="41"/>
      <c r="C1066" s="42" t="s">
        <v>75</v>
      </c>
      <c r="D1066" s="41"/>
      <c r="E1066" s="41"/>
      <c r="F1066" s="41"/>
      <c r="G1066" s="41"/>
      <c r="H1066" s="55">
        <f>I1062+I1063+I1064</f>
        <v>122.01999999999998</v>
      </c>
      <c r="I1066" s="55"/>
      <c r="J1066" s="55">
        <f>K1062+K1063+K1064</f>
        <v>2545.14</v>
      </c>
      <c r="K1066" s="55"/>
      <c r="O1066" s="33">
        <f>I1062+I1063+I1064</f>
        <v>122.01999999999998</v>
      </c>
      <c r="P1066" s="33">
        <f>K1062+K1063+K1064</f>
        <v>2545.14</v>
      </c>
      <c r="X1066">
        <f>IF(Source!BI719&lt;=1,I1062+I1063+I1064-0, 0)</f>
        <v>122.01999999999998</v>
      </c>
      <c r="Y1066">
        <f>IF(Source!BI719=2,I1062+I1063+I1064-0, 0)</f>
        <v>0</v>
      </c>
      <c r="Z1066">
        <f>IF(Source!BI719=3,I1062+I1063+I1064-0, 0)</f>
        <v>0</v>
      </c>
      <c r="AA1066">
        <f>IF(Source!BI719=4,I1062+I1063+I1064,0)</f>
        <v>0</v>
      </c>
    </row>
    <row r="1068" spans="1:28" ht="41.4" x14ac:dyDescent="0.3">
      <c r="A1068" s="25" t="str">
        <f>Source!E720</f>
        <v>105</v>
      </c>
      <c r="B1068" s="26" t="str">
        <f>Source!F720</f>
        <v>15.2-50-11</v>
      </c>
      <c r="C1068" s="26" t="s">
        <v>204</v>
      </c>
      <c r="D1068" s="28" t="str">
        <f>Source!H720</f>
        <v>т</v>
      </c>
      <c r="E1068" s="27">
        <f>Source!I720</f>
        <v>48.6</v>
      </c>
      <c r="F1068" s="30"/>
      <c r="G1068" s="29"/>
      <c r="H1068" s="27"/>
      <c r="I1068" s="31"/>
      <c r="J1068" s="27"/>
      <c r="K1068" s="31"/>
      <c r="Q1068">
        <f>ROUND((Source!DN720/100)*ROUND((ROUND((Source!AF720*Source!AV720*Source!I720),2)),2), 2)</f>
        <v>0</v>
      </c>
      <c r="R1068">
        <f>Source!X720</f>
        <v>0</v>
      </c>
      <c r="S1068">
        <f>ROUND((Source!DO720/100)*ROUND((ROUND((Source!AF720*Source!AV720*Source!I720),2)),2), 2)</f>
        <v>0</v>
      </c>
      <c r="T1068">
        <f>Source!Y720</f>
        <v>0</v>
      </c>
      <c r="U1068">
        <f>ROUND((175/100)*ROUND((ROUND((Source!AE720*Source!AV720*Source!I720),2)),2), 2)</f>
        <v>0</v>
      </c>
      <c r="V1068">
        <f>ROUND((157/100)*ROUND(ROUND((ROUND((Source!AE720*Source!AV720*Source!I720),2)*Source!BS720),2), 2), 2)</f>
        <v>0</v>
      </c>
    </row>
    <row r="1069" spans="1:28" ht="14.4" x14ac:dyDescent="0.3">
      <c r="A1069" s="34"/>
      <c r="B1069" s="35"/>
      <c r="C1069" s="35" t="s">
        <v>67</v>
      </c>
      <c r="D1069" s="36"/>
      <c r="E1069" s="37"/>
      <c r="F1069" s="38">
        <f>Source!AM720</f>
        <v>54.93</v>
      </c>
      <c r="G1069" s="39" t="str">
        <f>Source!DE720</f>
        <v/>
      </c>
      <c r="H1069" s="37">
        <f>Source!AV720</f>
        <v>1</v>
      </c>
      <c r="I1069" s="40">
        <f>(ROUND((ROUND(((Source!ET720)*Source!AV720*Source!I720),2)),2)+ROUND((ROUND(((Source!AE720-(Source!EU720))*Source!AV720*Source!I720),2)),2))</f>
        <v>2669.6</v>
      </c>
      <c r="J1069" s="37">
        <f>IF(Source!BB720&lt;&gt; 0, Source!BB720, 1)</f>
        <v>10.47</v>
      </c>
      <c r="K1069" s="40">
        <f>Source!Q720</f>
        <v>27950.71</v>
      </c>
    </row>
    <row r="1070" spans="1:28" ht="13.8" x14ac:dyDescent="0.25">
      <c r="A1070" s="41"/>
      <c r="B1070" s="41"/>
      <c r="C1070" s="42" t="s">
        <v>75</v>
      </c>
      <c r="D1070" s="41"/>
      <c r="E1070" s="41"/>
      <c r="F1070" s="41"/>
      <c r="G1070" s="41"/>
      <c r="H1070" s="55">
        <f>I1069</f>
        <v>2669.6</v>
      </c>
      <c r="I1070" s="55"/>
      <c r="J1070" s="55">
        <f>K1069</f>
        <v>27950.71</v>
      </c>
      <c r="K1070" s="55"/>
      <c r="O1070" s="33">
        <f>I1069</f>
        <v>2669.6</v>
      </c>
      <c r="P1070" s="33">
        <f>K1069</f>
        <v>27950.71</v>
      </c>
      <c r="X1070">
        <f>IF(Source!BI720&lt;=1,I1069-0, 0)</f>
        <v>0</v>
      </c>
      <c r="Y1070">
        <f>IF(Source!BI720=2,I1069-0, 0)</f>
        <v>0</v>
      </c>
      <c r="Z1070">
        <f>IF(Source!BI720=3,I1069-0, 0)</f>
        <v>0</v>
      </c>
      <c r="AA1070">
        <f>IF(Source!BI720=4,I1069,0)</f>
        <v>2669.6</v>
      </c>
    </row>
    <row r="1072" spans="1:28" ht="41.4" x14ac:dyDescent="0.3">
      <c r="A1072" s="25" t="str">
        <f>Source!E721</f>
        <v>106</v>
      </c>
      <c r="B1072" s="26" t="str">
        <f>Source!F721</f>
        <v>15.1-1201-09</v>
      </c>
      <c r="C1072" s="26" t="s">
        <v>212</v>
      </c>
      <c r="D1072" s="28" t="str">
        <f>Source!H721</f>
        <v>1 Т</v>
      </c>
      <c r="E1072" s="27">
        <f>Source!I721</f>
        <v>21.6</v>
      </c>
      <c r="F1072" s="30"/>
      <c r="G1072" s="29"/>
      <c r="H1072" s="27"/>
      <c r="I1072" s="31"/>
      <c r="J1072" s="27"/>
      <c r="K1072" s="31"/>
      <c r="Q1072">
        <f>ROUND((Source!DN721/100)*ROUND((ROUND((Source!AF721*Source!AV721*Source!I721),2)),2), 2)</f>
        <v>0</v>
      </c>
      <c r="R1072">
        <f>Source!X721</f>
        <v>0</v>
      </c>
      <c r="S1072">
        <f>ROUND((Source!DO721/100)*ROUND((ROUND((Source!AF721*Source!AV721*Source!I721),2)),2), 2)</f>
        <v>0</v>
      </c>
      <c r="T1072">
        <f>Source!Y721</f>
        <v>0</v>
      </c>
      <c r="U1072">
        <f>ROUND((175/100)*ROUND((ROUND((Source!AE721*Source!AV721*Source!I721),2)),2), 2)</f>
        <v>0</v>
      </c>
      <c r="V1072">
        <f>ROUND((157/100)*ROUND(ROUND((ROUND((Source!AE721*Source!AV721*Source!I721),2)*Source!BS721),2), 2), 2)</f>
        <v>0</v>
      </c>
    </row>
    <row r="1073" spans="1:27" ht="14.4" x14ac:dyDescent="0.3">
      <c r="A1073" s="34"/>
      <c r="B1073" s="35"/>
      <c r="C1073" s="35" t="s">
        <v>67</v>
      </c>
      <c r="D1073" s="36"/>
      <c r="E1073" s="37"/>
      <c r="F1073" s="38">
        <f>Source!AM721</f>
        <v>38.770000000000003</v>
      </c>
      <c r="G1073" s="39" t="str">
        <f>Source!DE721</f>
        <v/>
      </c>
      <c r="H1073" s="37">
        <f>Source!AV721</f>
        <v>1</v>
      </c>
      <c r="I1073" s="40">
        <f>(ROUND((ROUND(((Source!ET721)*Source!AV721*Source!I721),2)),2)+ROUND((ROUND(((Source!AE721-(Source!EU721))*Source!AV721*Source!I721),2)),2))</f>
        <v>837.43</v>
      </c>
      <c r="J1073" s="37">
        <f>IF(Source!BB721&lt;&gt; 0, Source!BB721, 1)</f>
        <v>7.63</v>
      </c>
      <c r="K1073" s="40">
        <f>Source!Q721</f>
        <v>6389.59</v>
      </c>
    </row>
    <row r="1074" spans="1:27" ht="13.8" x14ac:dyDescent="0.25">
      <c r="A1074" s="41"/>
      <c r="B1074" s="41"/>
      <c r="C1074" s="42" t="s">
        <v>75</v>
      </c>
      <c r="D1074" s="41"/>
      <c r="E1074" s="41"/>
      <c r="F1074" s="41"/>
      <c r="G1074" s="41"/>
      <c r="H1074" s="55">
        <f>I1073</f>
        <v>837.43</v>
      </c>
      <c r="I1074" s="55"/>
      <c r="J1074" s="55">
        <f>K1073</f>
        <v>6389.59</v>
      </c>
      <c r="K1074" s="55"/>
      <c r="O1074" s="33">
        <f>I1073</f>
        <v>837.43</v>
      </c>
      <c r="P1074" s="33">
        <f>K1073</f>
        <v>6389.59</v>
      </c>
      <c r="X1074">
        <f>IF(Source!BI721&lt;=1,I1073-0, 0)</f>
        <v>0</v>
      </c>
      <c r="Y1074">
        <f>IF(Source!BI721=2,I1073-0, 0)</f>
        <v>0</v>
      </c>
      <c r="Z1074">
        <f>IF(Source!BI721=3,I1073-0, 0)</f>
        <v>0</v>
      </c>
      <c r="AA1074">
        <f>IF(Source!BI721=4,I1073,0)</f>
        <v>837.43</v>
      </c>
    </row>
    <row r="1076" spans="1:27" ht="69" x14ac:dyDescent="0.3">
      <c r="A1076" s="25" t="str">
        <f>Source!E722</f>
        <v>107</v>
      </c>
      <c r="B1076" s="26" t="str">
        <f>Source!F722</f>
        <v>15.1-1500-03</v>
      </c>
      <c r="C1076" s="26" t="s">
        <v>216</v>
      </c>
      <c r="D1076" s="28" t="str">
        <f>Source!H722</f>
        <v>1 Т</v>
      </c>
      <c r="E1076" s="27">
        <f>Source!I722</f>
        <v>16.2</v>
      </c>
      <c r="F1076" s="30"/>
      <c r="G1076" s="29"/>
      <c r="H1076" s="27"/>
      <c r="I1076" s="31"/>
      <c r="J1076" s="27"/>
      <c r="K1076" s="31"/>
      <c r="Q1076">
        <f>ROUND((Source!DN722/100)*ROUND((ROUND((Source!AF722*Source!AV722*Source!I722),2)),2), 2)</f>
        <v>0</v>
      </c>
      <c r="R1076">
        <f>Source!X722</f>
        <v>0</v>
      </c>
      <c r="S1076">
        <f>ROUND((Source!DO722/100)*ROUND((ROUND((Source!AF722*Source!AV722*Source!I722),2)),2), 2)</f>
        <v>0</v>
      </c>
      <c r="T1076">
        <f>Source!Y722</f>
        <v>0</v>
      </c>
      <c r="U1076">
        <f>ROUND((175/100)*ROUND((ROUND((Source!AE722*Source!AV722*Source!I722),2)),2), 2)</f>
        <v>0</v>
      </c>
      <c r="V1076">
        <f>ROUND((157/100)*ROUND(ROUND((ROUND((Source!AE722*Source!AV722*Source!I722),2)*Source!BS722),2), 2), 2)</f>
        <v>0</v>
      </c>
    </row>
    <row r="1077" spans="1:27" ht="14.4" x14ac:dyDescent="0.3">
      <c r="A1077" s="34"/>
      <c r="B1077" s="35"/>
      <c r="C1077" s="35" t="s">
        <v>67</v>
      </c>
      <c r="D1077" s="36"/>
      <c r="E1077" s="37"/>
      <c r="F1077" s="38">
        <f>Source!AM722</f>
        <v>54.61</v>
      </c>
      <c r="G1077" s="39" t="str">
        <f>Source!DE722</f>
        <v/>
      </c>
      <c r="H1077" s="37">
        <f>Source!AV722</f>
        <v>1</v>
      </c>
      <c r="I1077" s="40">
        <f>(ROUND((ROUND(((Source!ET722)*Source!AV722*Source!I722),2)),2)+ROUND((ROUND(((Source!AE722-(Source!EU722))*Source!AV722*Source!I722),2)),2))</f>
        <v>884.68</v>
      </c>
      <c r="J1077" s="37">
        <f>IF(Source!BB722&lt;&gt; 0, Source!BB722, 1)</f>
        <v>7.63</v>
      </c>
      <c r="K1077" s="40">
        <f>Source!Q722</f>
        <v>6750.11</v>
      </c>
    </row>
    <row r="1078" spans="1:27" ht="13.8" x14ac:dyDescent="0.25">
      <c r="A1078" s="41"/>
      <c r="B1078" s="41"/>
      <c r="C1078" s="42" t="s">
        <v>75</v>
      </c>
      <c r="D1078" s="41"/>
      <c r="E1078" s="41"/>
      <c r="F1078" s="41"/>
      <c r="G1078" s="41"/>
      <c r="H1078" s="55">
        <f>I1077</f>
        <v>884.68</v>
      </c>
      <c r="I1078" s="55"/>
      <c r="J1078" s="55">
        <f>K1077</f>
        <v>6750.11</v>
      </c>
      <c r="K1078" s="55"/>
      <c r="O1078" s="33">
        <f>I1077</f>
        <v>884.68</v>
      </c>
      <c r="P1078" s="33">
        <f>K1077</f>
        <v>6750.11</v>
      </c>
      <c r="X1078">
        <f>IF(Source!BI722&lt;=1,I1077-0, 0)</f>
        <v>0</v>
      </c>
      <c r="Y1078">
        <f>IF(Source!BI722=2,I1077-0, 0)</f>
        <v>0</v>
      </c>
      <c r="Z1078">
        <f>IF(Source!BI722=3,I1077-0, 0)</f>
        <v>0</v>
      </c>
      <c r="AA1078">
        <f>IF(Source!BI722=4,I1077,0)</f>
        <v>884.68</v>
      </c>
    </row>
    <row r="1080" spans="1:27" ht="27.6" x14ac:dyDescent="0.3">
      <c r="A1080" s="25" t="str">
        <f>Source!E723</f>
        <v>108</v>
      </c>
      <c r="B1080" s="26" t="str">
        <f>Source!F723</f>
        <v>15.1-1300-02</v>
      </c>
      <c r="C1080" s="26" t="s">
        <v>220</v>
      </c>
      <c r="D1080" s="28" t="str">
        <f>Source!H723</f>
        <v>1 Т</v>
      </c>
      <c r="E1080" s="27">
        <f>Source!I723</f>
        <v>10.8</v>
      </c>
      <c r="F1080" s="30"/>
      <c r="G1080" s="29"/>
      <c r="H1080" s="27"/>
      <c r="I1080" s="31"/>
      <c r="J1080" s="27"/>
      <c r="K1080" s="31"/>
      <c r="Q1080">
        <f>ROUND((Source!DN723/100)*ROUND((ROUND((Source!AF723*Source!AV723*Source!I723),2)),2), 2)</f>
        <v>0</v>
      </c>
      <c r="R1080">
        <f>Source!X723</f>
        <v>0</v>
      </c>
      <c r="S1080">
        <f>ROUND((Source!DO723/100)*ROUND((ROUND((Source!AF723*Source!AV723*Source!I723),2)),2), 2)</f>
        <v>0</v>
      </c>
      <c r="T1080">
        <f>Source!Y723</f>
        <v>0</v>
      </c>
      <c r="U1080">
        <f>ROUND((175/100)*ROUND((ROUND((Source!AE723*Source!AV723*Source!I723),2)),2), 2)</f>
        <v>0</v>
      </c>
      <c r="V1080">
        <f>ROUND((157/100)*ROUND(ROUND((ROUND((Source!AE723*Source!AV723*Source!I723),2)*Source!BS723),2), 2), 2)</f>
        <v>0</v>
      </c>
    </row>
    <row r="1081" spans="1:27" ht="14.4" x14ac:dyDescent="0.3">
      <c r="A1081" s="34"/>
      <c r="B1081" s="35"/>
      <c r="C1081" s="35" t="s">
        <v>67</v>
      </c>
      <c r="D1081" s="36"/>
      <c r="E1081" s="37"/>
      <c r="F1081" s="38">
        <f>Source!AM723</f>
        <v>36.590000000000003</v>
      </c>
      <c r="G1081" s="39" t="str">
        <f>Source!DE723</f>
        <v/>
      </c>
      <c r="H1081" s="37">
        <f>Source!AV723</f>
        <v>1</v>
      </c>
      <c r="I1081" s="40">
        <f>(ROUND((ROUND(((Source!ET723)*Source!AV723*Source!I723),2)),2)+ROUND((ROUND(((Source!AE723-(Source!EU723))*Source!AV723*Source!I723),2)),2))</f>
        <v>395.17</v>
      </c>
      <c r="J1081" s="37">
        <f>IF(Source!BB723&lt;&gt; 0, Source!BB723, 1)</f>
        <v>7.63</v>
      </c>
      <c r="K1081" s="40">
        <f>Source!Q723</f>
        <v>3015.15</v>
      </c>
    </row>
    <row r="1082" spans="1:27" ht="13.8" x14ac:dyDescent="0.25">
      <c r="A1082" s="41"/>
      <c r="B1082" s="41"/>
      <c r="C1082" s="42" t="s">
        <v>75</v>
      </c>
      <c r="D1082" s="41"/>
      <c r="E1082" s="41"/>
      <c r="F1082" s="41"/>
      <c r="G1082" s="41"/>
      <c r="H1082" s="55">
        <f>I1081</f>
        <v>395.17</v>
      </c>
      <c r="I1082" s="55"/>
      <c r="J1082" s="55">
        <f>K1081</f>
        <v>3015.15</v>
      </c>
      <c r="K1082" s="55"/>
      <c r="O1082" s="33">
        <f>I1081</f>
        <v>395.17</v>
      </c>
      <c r="P1082" s="33">
        <f>K1081</f>
        <v>3015.15</v>
      </c>
      <c r="X1082">
        <f>IF(Source!BI723&lt;=1,I1081-0, 0)</f>
        <v>0</v>
      </c>
      <c r="Y1082">
        <f>IF(Source!BI723=2,I1081-0, 0)</f>
        <v>0</v>
      </c>
      <c r="Z1082">
        <f>IF(Source!BI723=3,I1081-0, 0)</f>
        <v>0</v>
      </c>
      <c r="AA1082">
        <f>IF(Source!BI723=4,I1081,0)</f>
        <v>395.17</v>
      </c>
    </row>
    <row r="1085" spans="1:27" ht="13.8" x14ac:dyDescent="0.25">
      <c r="A1085" s="54" t="str">
        <f>CONCATENATE("Итого по подразделу: ",IF(Source!G725&lt;&gt;"Новый подраздел", Source!G725, ""))</f>
        <v>Итого по подразделу: Подготовительные работы</v>
      </c>
      <c r="B1085" s="54"/>
      <c r="C1085" s="54"/>
      <c r="D1085" s="54"/>
      <c r="E1085" s="54"/>
      <c r="F1085" s="54"/>
      <c r="G1085" s="54"/>
      <c r="H1085" s="52">
        <f>SUM(O1003:O1084)</f>
        <v>9930.3200000000015</v>
      </c>
      <c r="I1085" s="53"/>
      <c r="J1085" s="52">
        <f>SUM(P1003:P1084)</f>
        <v>101463.29999999997</v>
      </c>
      <c r="K1085" s="53"/>
    </row>
    <row r="1086" spans="1:27" hidden="1" x14ac:dyDescent="0.25">
      <c r="A1086" t="s">
        <v>77</v>
      </c>
      <c r="I1086">
        <f>SUM(AC1003:AC1085)</f>
        <v>0</v>
      </c>
      <c r="J1086">
        <f>SUM(AD1003:AD1085)</f>
        <v>0</v>
      </c>
    </row>
    <row r="1087" spans="1:27" hidden="1" x14ac:dyDescent="0.25">
      <c r="A1087" t="s">
        <v>78</v>
      </c>
      <c r="I1087">
        <f>SUM(AE1003:AE1086)</f>
        <v>0</v>
      </c>
      <c r="J1087">
        <f>SUM(AF1003:AF1086)</f>
        <v>0</v>
      </c>
    </row>
    <row r="1089" spans="1:28" ht="16.8" x14ac:dyDescent="0.3">
      <c r="A1089" s="56" t="str">
        <f>CONCATENATE("Подраздел: ",IF(Source!G754&lt;&gt;"Новый подраздел", Source!G754, ""))</f>
        <v>Подраздел: Демонтажные работы</v>
      </c>
      <c r="B1089" s="56"/>
      <c r="C1089" s="56"/>
      <c r="D1089" s="56"/>
      <c r="E1089" s="56"/>
      <c r="F1089" s="56"/>
      <c r="G1089" s="56"/>
      <c r="H1089" s="56"/>
      <c r="I1089" s="56"/>
      <c r="J1089" s="56"/>
      <c r="K1089" s="56"/>
    </row>
    <row r="1090" spans="1:28" ht="41.4" x14ac:dyDescent="0.3">
      <c r="A1090" s="25" t="str">
        <f>Source!E758</f>
        <v>109</v>
      </c>
      <c r="B1090" s="26" t="str">
        <f>Source!F758</f>
        <v>6.69-66-1</v>
      </c>
      <c r="C1090" s="26" t="s">
        <v>277</v>
      </c>
      <c r="D1090" s="28" t="str">
        <f>Source!H758</f>
        <v>1 м3</v>
      </c>
      <c r="E1090" s="27">
        <f>Source!I758</f>
        <v>4.5</v>
      </c>
      <c r="F1090" s="30"/>
      <c r="G1090" s="29"/>
      <c r="H1090" s="27"/>
      <c r="I1090" s="31"/>
      <c r="J1090" s="27"/>
      <c r="K1090" s="31"/>
      <c r="Q1090">
        <f>ROUND((Source!DN758/100)*ROUND((ROUND((Source!AF758*Source!AV758*Source!I758),2)),2), 2)</f>
        <v>27.98</v>
      </c>
      <c r="R1090">
        <f>Source!X758</f>
        <v>604.96</v>
      </c>
      <c r="S1090">
        <f>ROUND((Source!DO758/100)*ROUND((ROUND((Source!AF758*Source!AV758*Source!I758),2)),2), 2)</f>
        <v>19.23</v>
      </c>
      <c r="T1090">
        <f>Source!Y758</f>
        <v>364.75</v>
      </c>
      <c r="U1090">
        <f>ROUND((175/100)*ROUND((ROUND((Source!AE758*Source!AV758*Source!I758),2)),2), 2)</f>
        <v>232.31</v>
      </c>
      <c r="V1090">
        <f>ROUND((157/100)*ROUND(ROUND((ROUND((Source!AE758*Source!AV758*Source!I758),2)*Source!BS758),2), 2), 2)</f>
        <v>5302.14</v>
      </c>
    </row>
    <row r="1091" spans="1:28" ht="14.4" x14ac:dyDescent="0.3">
      <c r="A1091" s="25"/>
      <c r="B1091" s="26"/>
      <c r="C1091" s="26" t="s">
        <v>66</v>
      </c>
      <c r="D1091" s="28"/>
      <c r="E1091" s="27"/>
      <c r="F1091" s="30">
        <f>Source!AO758</f>
        <v>7.77</v>
      </c>
      <c r="G1091" s="29" t="str">
        <f>Source!DG758</f>
        <v/>
      </c>
      <c r="H1091" s="27">
        <f>Source!AV758</f>
        <v>1</v>
      </c>
      <c r="I1091" s="31">
        <f>ROUND((ROUND((Source!AF758*Source!AV758*Source!I758),2)),2)</f>
        <v>34.97</v>
      </c>
      <c r="J1091" s="27">
        <f>IF(Source!BA758&lt;&gt; 0, Source!BA758, 1)</f>
        <v>25.44</v>
      </c>
      <c r="K1091" s="31">
        <f>Source!S758</f>
        <v>889.64</v>
      </c>
      <c r="W1091">
        <f>I1091</f>
        <v>34.97</v>
      </c>
    </row>
    <row r="1092" spans="1:28" ht="14.4" x14ac:dyDescent="0.3">
      <c r="A1092" s="25"/>
      <c r="B1092" s="26"/>
      <c r="C1092" s="26" t="s">
        <v>67</v>
      </c>
      <c r="D1092" s="28"/>
      <c r="E1092" s="27"/>
      <c r="F1092" s="30">
        <f>Source!AM758</f>
        <v>230.04</v>
      </c>
      <c r="G1092" s="29" t="str">
        <f>Source!DE758</f>
        <v/>
      </c>
      <c r="H1092" s="27">
        <f>Source!AV758</f>
        <v>1</v>
      </c>
      <c r="I1092" s="31">
        <f>(ROUND((ROUND(((Source!ET758)*Source!AV758*Source!I758),2)),2)+ROUND((ROUND(((Source!AE758-(Source!EU758))*Source!AV758*Source!I758),2)),2))</f>
        <v>1035.18</v>
      </c>
      <c r="J1092" s="27">
        <f>IF(Source!BB758&lt;&gt; 0, Source!BB758, 1)</f>
        <v>10.99</v>
      </c>
      <c r="K1092" s="31">
        <f>Source!Q758</f>
        <v>11376.63</v>
      </c>
    </row>
    <row r="1093" spans="1:28" ht="14.4" x14ac:dyDescent="0.3">
      <c r="A1093" s="25"/>
      <c r="B1093" s="26"/>
      <c r="C1093" s="26" t="s">
        <v>68</v>
      </c>
      <c r="D1093" s="28"/>
      <c r="E1093" s="27"/>
      <c r="F1093" s="30">
        <f>Source!AN758</f>
        <v>29.5</v>
      </c>
      <c r="G1093" s="29" t="str">
        <f>Source!DF758</f>
        <v/>
      </c>
      <c r="H1093" s="27">
        <f>Source!AV758</f>
        <v>1</v>
      </c>
      <c r="I1093" s="32">
        <f>ROUND((ROUND((Source!AE758*Source!AV758*Source!I758),2)),2)</f>
        <v>132.75</v>
      </c>
      <c r="J1093" s="27">
        <f>IF(Source!BS758&lt;&gt; 0, Source!BS758, 1)</f>
        <v>25.44</v>
      </c>
      <c r="K1093" s="32">
        <f>Source!R758</f>
        <v>3377.16</v>
      </c>
      <c r="W1093">
        <f>I1093</f>
        <v>132.75</v>
      </c>
    </row>
    <row r="1094" spans="1:28" ht="14.4" x14ac:dyDescent="0.3">
      <c r="A1094" s="25"/>
      <c r="B1094" s="26"/>
      <c r="C1094" s="26" t="s">
        <v>76</v>
      </c>
      <c r="D1094" s="28"/>
      <c r="E1094" s="27"/>
      <c r="F1094" s="30">
        <f>Source!AL758</f>
        <v>2.52</v>
      </c>
      <c r="G1094" s="29" t="str">
        <f>Source!DD758</f>
        <v/>
      </c>
      <c r="H1094" s="27">
        <f>Source!AW758</f>
        <v>1</v>
      </c>
      <c r="I1094" s="31">
        <f>ROUND((ROUND((Source!AC758*Source!AW758*Source!I758),2)),2)</f>
        <v>11.34</v>
      </c>
      <c r="J1094" s="27">
        <f>IF(Source!BC758&lt;&gt; 0, Source!BC758, 1)</f>
        <v>8.5399999999999991</v>
      </c>
      <c r="K1094" s="31">
        <f>Source!P758</f>
        <v>96.84</v>
      </c>
    </row>
    <row r="1095" spans="1:28" ht="14.4" x14ac:dyDescent="0.3">
      <c r="A1095" s="25"/>
      <c r="B1095" s="26"/>
      <c r="C1095" s="26" t="s">
        <v>69</v>
      </c>
      <c r="D1095" s="28" t="s">
        <v>70</v>
      </c>
      <c r="E1095" s="27">
        <f>Source!DN758</f>
        <v>80</v>
      </c>
      <c r="F1095" s="30"/>
      <c r="G1095" s="29"/>
      <c r="H1095" s="27"/>
      <c r="I1095" s="31">
        <f>SUM(Q1090:Q1094)</f>
        <v>27.98</v>
      </c>
      <c r="J1095" s="27">
        <f>Source!BZ758</f>
        <v>68</v>
      </c>
      <c r="K1095" s="31">
        <f>SUM(R1090:R1094)</f>
        <v>604.96</v>
      </c>
    </row>
    <row r="1096" spans="1:28" ht="14.4" x14ac:dyDescent="0.3">
      <c r="A1096" s="25"/>
      <c r="B1096" s="26"/>
      <c r="C1096" s="26" t="s">
        <v>71</v>
      </c>
      <c r="D1096" s="28" t="s">
        <v>70</v>
      </c>
      <c r="E1096" s="27">
        <f>Source!DO758</f>
        <v>55</v>
      </c>
      <c r="F1096" s="30"/>
      <c r="G1096" s="29"/>
      <c r="H1096" s="27"/>
      <c r="I1096" s="31">
        <f>SUM(S1090:S1095)</f>
        <v>19.23</v>
      </c>
      <c r="J1096" s="27">
        <f>Source!CA758</f>
        <v>41</v>
      </c>
      <c r="K1096" s="31">
        <f>SUM(T1090:T1095)</f>
        <v>364.75</v>
      </c>
    </row>
    <row r="1097" spans="1:28" ht="14.4" x14ac:dyDescent="0.3">
      <c r="A1097" s="25"/>
      <c r="B1097" s="26"/>
      <c r="C1097" s="26" t="s">
        <v>72</v>
      </c>
      <c r="D1097" s="28" t="s">
        <v>70</v>
      </c>
      <c r="E1097" s="27">
        <f>175</f>
        <v>175</v>
      </c>
      <c r="F1097" s="30"/>
      <c r="G1097" s="29"/>
      <c r="H1097" s="27"/>
      <c r="I1097" s="31">
        <f>SUM(U1090:U1096)</f>
        <v>232.31</v>
      </c>
      <c r="J1097" s="27">
        <f>157</f>
        <v>157</v>
      </c>
      <c r="K1097" s="31">
        <f>SUM(V1090:V1096)</f>
        <v>5302.14</v>
      </c>
    </row>
    <row r="1098" spans="1:28" ht="14.4" x14ac:dyDescent="0.3">
      <c r="A1098" s="34"/>
      <c r="B1098" s="35"/>
      <c r="C1098" s="35" t="s">
        <v>73</v>
      </c>
      <c r="D1098" s="36" t="s">
        <v>74</v>
      </c>
      <c r="E1098" s="37">
        <f>Source!AQ758</f>
        <v>0.71</v>
      </c>
      <c r="F1098" s="38"/>
      <c r="G1098" s="39" t="str">
        <f>Source!DI758</f>
        <v/>
      </c>
      <c r="H1098" s="37">
        <f>Source!AV758</f>
        <v>1</v>
      </c>
      <c r="I1098" s="40">
        <f>Source!U758</f>
        <v>3.1949999999999998</v>
      </c>
      <c r="J1098" s="37"/>
      <c r="K1098" s="40"/>
      <c r="AB1098" s="33">
        <f>I1098</f>
        <v>3.1949999999999998</v>
      </c>
    </row>
    <row r="1099" spans="1:28" ht="13.8" x14ac:dyDescent="0.25">
      <c r="A1099" s="41"/>
      <c r="B1099" s="41"/>
      <c r="C1099" s="42" t="s">
        <v>75</v>
      </c>
      <c r="D1099" s="41"/>
      <c r="E1099" s="41"/>
      <c r="F1099" s="41"/>
      <c r="G1099" s="41"/>
      <c r="H1099" s="55">
        <f>I1091+I1092+I1094+I1095+I1096+I1097</f>
        <v>1361.01</v>
      </c>
      <c r="I1099" s="55"/>
      <c r="J1099" s="55">
        <f>K1091+K1092+K1094+K1095+K1096+K1097</f>
        <v>18634.96</v>
      </c>
      <c r="K1099" s="55"/>
      <c r="O1099" s="33">
        <f>I1091+I1092+I1094+I1095+I1096+I1097</f>
        <v>1361.01</v>
      </c>
      <c r="P1099" s="33">
        <f>K1091+K1092+K1094+K1095+K1096+K1097</f>
        <v>18634.96</v>
      </c>
      <c r="X1099">
        <f>IF(Source!BI758&lt;=1,I1091+I1092+I1094+I1095+I1096+I1097-0, 0)</f>
        <v>1361.01</v>
      </c>
      <c r="Y1099">
        <f>IF(Source!BI758=2,I1091+I1092+I1094+I1095+I1096+I1097-0, 0)</f>
        <v>0</v>
      </c>
      <c r="Z1099">
        <f>IF(Source!BI758=3,I1091+I1092+I1094+I1095+I1096+I1097-0, 0)</f>
        <v>0</v>
      </c>
      <c r="AA1099">
        <f>IF(Source!BI758=4,I1091+I1092+I1094+I1095+I1096+I1097,0)</f>
        <v>0</v>
      </c>
    </row>
    <row r="1101" spans="1:28" ht="41.4" x14ac:dyDescent="0.3">
      <c r="A1101" s="25" t="str">
        <f>Source!E759</f>
        <v>110</v>
      </c>
      <c r="B1101" s="26" t="str">
        <f>Source!F759</f>
        <v>6.68-13-1</v>
      </c>
      <c r="C1101" s="26" t="s">
        <v>772</v>
      </c>
      <c r="D1101" s="28" t="str">
        <f>Source!H759</f>
        <v>1 Т</v>
      </c>
      <c r="E1101" s="27">
        <f>Source!I759</f>
        <v>10.125</v>
      </c>
      <c r="F1101" s="30"/>
      <c r="G1101" s="29"/>
      <c r="H1101" s="27"/>
      <c r="I1101" s="31"/>
      <c r="J1101" s="27"/>
      <c r="K1101" s="31"/>
      <c r="Q1101">
        <f>ROUND((Source!DN759/100)*ROUND((ROUND((Source!AF759*Source!AV759*Source!I759),2)),2), 2)</f>
        <v>0</v>
      </c>
      <c r="R1101">
        <f>Source!X759</f>
        <v>0</v>
      </c>
      <c r="S1101">
        <f>ROUND((Source!DO759/100)*ROUND((ROUND((Source!AF759*Source!AV759*Source!I759),2)),2), 2)</f>
        <v>0</v>
      </c>
      <c r="T1101">
        <f>Source!Y759</f>
        <v>0</v>
      </c>
      <c r="U1101">
        <f>ROUND((175/100)*ROUND((ROUND((Source!AE759*Source!AV759*Source!I759),2)),2), 2)</f>
        <v>26.23</v>
      </c>
      <c r="V1101">
        <f>ROUND((157/100)*ROUND(ROUND((ROUND((Source!AE759*Source!AV759*Source!I759),2)*Source!BS759),2), 2), 2)</f>
        <v>598.72</v>
      </c>
    </row>
    <row r="1102" spans="1:28" ht="14.4" x14ac:dyDescent="0.3">
      <c r="A1102" s="25"/>
      <c r="B1102" s="26"/>
      <c r="C1102" s="26" t="s">
        <v>67</v>
      </c>
      <c r="D1102" s="28"/>
      <c r="E1102" s="27"/>
      <c r="F1102" s="30">
        <f>Source!AM759</f>
        <v>8.86</v>
      </c>
      <c r="G1102" s="29" t="str">
        <f>Source!DE759</f>
        <v/>
      </c>
      <c r="H1102" s="27">
        <f>Source!AV759</f>
        <v>1</v>
      </c>
      <c r="I1102" s="31">
        <f>(ROUND((ROUND(((Source!ET759)*Source!AV759*Source!I759),2)),2)+ROUND((ROUND(((Source!AE759-(Source!EU759))*Source!AV759*Source!I759),2)),2))</f>
        <v>89.71</v>
      </c>
      <c r="J1102" s="27">
        <f>IF(Source!BB759&lt;&gt; 0, Source!BB759, 1)</f>
        <v>9.06</v>
      </c>
      <c r="K1102" s="31">
        <f>Source!Q759</f>
        <v>812.77</v>
      </c>
    </row>
    <row r="1103" spans="1:28" ht="14.4" x14ac:dyDescent="0.3">
      <c r="A1103" s="25"/>
      <c r="B1103" s="26"/>
      <c r="C1103" s="26" t="s">
        <v>68</v>
      </c>
      <c r="D1103" s="28"/>
      <c r="E1103" s="27"/>
      <c r="F1103" s="30">
        <f>Source!AN759</f>
        <v>1.48</v>
      </c>
      <c r="G1103" s="29" t="str">
        <f>Source!DF759</f>
        <v/>
      </c>
      <c r="H1103" s="27">
        <f>Source!AV759</f>
        <v>1</v>
      </c>
      <c r="I1103" s="32">
        <f>ROUND((ROUND((Source!AE759*Source!AV759*Source!I759),2)),2)</f>
        <v>14.99</v>
      </c>
      <c r="J1103" s="27">
        <f>IF(Source!BS759&lt;&gt; 0, Source!BS759, 1)</f>
        <v>25.44</v>
      </c>
      <c r="K1103" s="32">
        <f>Source!R759</f>
        <v>381.35</v>
      </c>
      <c r="W1103">
        <f>I1103</f>
        <v>14.99</v>
      </c>
    </row>
    <row r="1104" spans="1:28" ht="14.4" x14ac:dyDescent="0.3">
      <c r="A1104" s="34"/>
      <c r="B1104" s="35"/>
      <c r="C1104" s="35" t="s">
        <v>72</v>
      </c>
      <c r="D1104" s="36" t="s">
        <v>70</v>
      </c>
      <c r="E1104" s="37">
        <f>175</f>
        <v>175</v>
      </c>
      <c r="F1104" s="38"/>
      <c r="G1104" s="39"/>
      <c r="H1104" s="37"/>
      <c r="I1104" s="40">
        <f>SUM(U1101:U1103)</f>
        <v>26.23</v>
      </c>
      <c r="J1104" s="37">
        <f>157</f>
        <v>157</v>
      </c>
      <c r="K1104" s="40">
        <f>SUM(V1101:V1103)</f>
        <v>598.72</v>
      </c>
    </row>
    <row r="1105" spans="1:28" ht="13.8" x14ac:dyDescent="0.25">
      <c r="A1105" s="41"/>
      <c r="B1105" s="41"/>
      <c r="C1105" s="42" t="s">
        <v>75</v>
      </c>
      <c r="D1105" s="41"/>
      <c r="E1105" s="41"/>
      <c r="F1105" s="41"/>
      <c r="G1105" s="41"/>
      <c r="H1105" s="55">
        <f>I1102+I1104</f>
        <v>115.94</v>
      </c>
      <c r="I1105" s="55"/>
      <c r="J1105" s="55">
        <f>K1102+K1104</f>
        <v>1411.49</v>
      </c>
      <c r="K1105" s="55"/>
      <c r="O1105" s="33">
        <f>I1102+I1104</f>
        <v>115.94</v>
      </c>
      <c r="P1105" s="33">
        <f>K1102+K1104</f>
        <v>1411.49</v>
      </c>
      <c r="X1105">
        <f>IF(Source!BI759&lt;=1,I1102+I1104-0, 0)</f>
        <v>115.94</v>
      </c>
      <c r="Y1105">
        <f>IF(Source!BI759=2,I1102+I1104-0, 0)</f>
        <v>0</v>
      </c>
      <c r="Z1105">
        <f>IF(Source!BI759=3,I1102+I1104-0, 0)</f>
        <v>0</v>
      </c>
      <c r="AA1105">
        <f>IF(Source!BI759=4,I1102+I1104,0)</f>
        <v>0</v>
      </c>
    </row>
    <row r="1107" spans="1:28" ht="41.4" x14ac:dyDescent="0.3">
      <c r="A1107" s="25" t="str">
        <f>Source!E760</f>
        <v>111</v>
      </c>
      <c r="B1107" s="26" t="str">
        <f>Source!F760</f>
        <v>6.69-19-1</v>
      </c>
      <c r="C1107" s="26" t="s">
        <v>198</v>
      </c>
      <c r="D1107" s="28" t="str">
        <f>Source!H760</f>
        <v>1 Т</v>
      </c>
      <c r="E1107" s="27">
        <f>Source!I760</f>
        <v>1.125</v>
      </c>
      <c r="F1107" s="30"/>
      <c r="G1107" s="29"/>
      <c r="H1107" s="27"/>
      <c r="I1107" s="31"/>
      <c r="J1107" s="27"/>
      <c r="K1107" s="31"/>
      <c r="Q1107">
        <f>ROUND((Source!DN760/100)*ROUND((ROUND((Source!AF760*Source!AV760*Source!I760),2)),2), 2)</f>
        <v>9.85</v>
      </c>
      <c r="R1107">
        <f>Source!X760</f>
        <v>200.94</v>
      </c>
      <c r="S1107">
        <f>ROUND((Source!DO760/100)*ROUND((ROUND((Source!AF760*Source!AV760*Source!I760),2)),2), 2)</f>
        <v>7.57</v>
      </c>
      <c r="T1107">
        <f>Source!Y760</f>
        <v>112.86</v>
      </c>
      <c r="U1107">
        <f>ROUND((175/100)*ROUND((ROUND((Source!AE760*Source!AV760*Source!I760),2)),2), 2)</f>
        <v>0</v>
      </c>
      <c r="V1107">
        <f>ROUND((157/100)*ROUND(ROUND((ROUND((Source!AE760*Source!AV760*Source!I760),2)*Source!BS760),2), 2), 2)</f>
        <v>0</v>
      </c>
    </row>
    <row r="1108" spans="1:28" ht="14.4" x14ac:dyDescent="0.3">
      <c r="A1108" s="25"/>
      <c r="B1108" s="26"/>
      <c r="C1108" s="26" t="s">
        <v>66</v>
      </c>
      <c r="D1108" s="28"/>
      <c r="E1108" s="27"/>
      <c r="F1108" s="30">
        <f>Source!AO760</f>
        <v>9.6199999999999992</v>
      </c>
      <c r="G1108" s="29" t="str">
        <f>Source!DG760</f>
        <v/>
      </c>
      <c r="H1108" s="27">
        <f>Source!AV760</f>
        <v>1</v>
      </c>
      <c r="I1108" s="31">
        <f>ROUND((ROUND((Source!AF760*Source!AV760*Source!I760),2)),2)</f>
        <v>10.82</v>
      </c>
      <c r="J1108" s="27">
        <f>IF(Source!BA760&lt;&gt; 0, Source!BA760, 1)</f>
        <v>25.44</v>
      </c>
      <c r="K1108" s="31">
        <f>Source!S760</f>
        <v>275.26</v>
      </c>
      <c r="W1108">
        <f>I1108</f>
        <v>10.82</v>
      </c>
    </row>
    <row r="1109" spans="1:28" ht="14.4" x14ac:dyDescent="0.3">
      <c r="A1109" s="25"/>
      <c r="B1109" s="26"/>
      <c r="C1109" s="26" t="s">
        <v>69</v>
      </c>
      <c r="D1109" s="28" t="s">
        <v>70</v>
      </c>
      <c r="E1109" s="27">
        <f>Source!DN760</f>
        <v>91</v>
      </c>
      <c r="F1109" s="30"/>
      <c r="G1109" s="29"/>
      <c r="H1109" s="27"/>
      <c r="I1109" s="31">
        <f>SUM(Q1107:Q1108)</f>
        <v>9.85</v>
      </c>
      <c r="J1109" s="27">
        <f>Source!BZ760</f>
        <v>73</v>
      </c>
      <c r="K1109" s="31">
        <f>SUM(R1107:R1108)</f>
        <v>200.94</v>
      </c>
    </row>
    <row r="1110" spans="1:28" ht="14.4" x14ac:dyDescent="0.3">
      <c r="A1110" s="25"/>
      <c r="B1110" s="26"/>
      <c r="C1110" s="26" t="s">
        <v>71</v>
      </c>
      <c r="D1110" s="28" t="s">
        <v>70</v>
      </c>
      <c r="E1110" s="27">
        <f>Source!DO760</f>
        <v>70</v>
      </c>
      <c r="F1110" s="30"/>
      <c r="G1110" s="29"/>
      <c r="H1110" s="27"/>
      <c r="I1110" s="31">
        <f>SUM(S1107:S1109)</f>
        <v>7.57</v>
      </c>
      <c r="J1110" s="27">
        <f>Source!CA760</f>
        <v>41</v>
      </c>
      <c r="K1110" s="31">
        <f>SUM(T1107:T1109)</f>
        <v>112.86</v>
      </c>
    </row>
    <row r="1111" spans="1:28" ht="14.4" x14ac:dyDescent="0.3">
      <c r="A1111" s="34"/>
      <c r="B1111" s="35"/>
      <c r="C1111" s="35" t="s">
        <v>73</v>
      </c>
      <c r="D1111" s="36" t="s">
        <v>74</v>
      </c>
      <c r="E1111" s="37">
        <f>Source!AQ760</f>
        <v>1.02</v>
      </c>
      <c r="F1111" s="38"/>
      <c r="G1111" s="39" t="str">
        <f>Source!DI760</f>
        <v/>
      </c>
      <c r="H1111" s="37">
        <f>Source!AV760</f>
        <v>1</v>
      </c>
      <c r="I1111" s="40">
        <f>Source!U760</f>
        <v>1.1475</v>
      </c>
      <c r="J1111" s="37"/>
      <c r="K1111" s="40"/>
      <c r="AB1111" s="33">
        <f>I1111</f>
        <v>1.1475</v>
      </c>
    </row>
    <row r="1112" spans="1:28" ht="13.8" x14ac:dyDescent="0.25">
      <c r="A1112" s="41"/>
      <c r="B1112" s="41"/>
      <c r="C1112" s="42" t="s">
        <v>75</v>
      </c>
      <c r="D1112" s="41"/>
      <c r="E1112" s="41"/>
      <c r="F1112" s="41"/>
      <c r="G1112" s="41"/>
      <c r="H1112" s="55">
        <f>I1108+I1109+I1110</f>
        <v>28.240000000000002</v>
      </c>
      <c r="I1112" s="55"/>
      <c r="J1112" s="55">
        <f>K1108+K1109+K1110</f>
        <v>589.05999999999995</v>
      </c>
      <c r="K1112" s="55"/>
      <c r="O1112" s="33">
        <f>I1108+I1109+I1110</f>
        <v>28.240000000000002</v>
      </c>
      <c r="P1112" s="33">
        <f>K1108+K1109+K1110</f>
        <v>589.05999999999995</v>
      </c>
      <c r="X1112">
        <f>IF(Source!BI760&lt;=1,I1108+I1109+I1110-0, 0)</f>
        <v>28.240000000000002</v>
      </c>
      <c r="Y1112">
        <f>IF(Source!BI760=2,I1108+I1109+I1110-0, 0)</f>
        <v>0</v>
      </c>
      <c r="Z1112">
        <f>IF(Source!BI760=3,I1108+I1109+I1110-0, 0)</f>
        <v>0</v>
      </c>
      <c r="AA1112">
        <f>IF(Source!BI760=4,I1108+I1109+I1110,0)</f>
        <v>0</v>
      </c>
    </row>
    <row r="1114" spans="1:28" ht="41.4" x14ac:dyDescent="0.3">
      <c r="A1114" s="25" t="str">
        <f>Source!E761</f>
        <v>112</v>
      </c>
      <c r="B1114" s="26" t="str">
        <f>Source!F761</f>
        <v>15.2-50-11</v>
      </c>
      <c r="C1114" s="26" t="s">
        <v>204</v>
      </c>
      <c r="D1114" s="28" t="str">
        <f>Source!H761</f>
        <v>т</v>
      </c>
      <c r="E1114" s="27">
        <f>Source!I761</f>
        <v>11.25</v>
      </c>
      <c r="F1114" s="30"/>
      <c r="G1114" s="29"/>
      <c r="H1114" s="27"/>
      <c r="I1114" s="31"/>
      <c r="J1114" s="27"/>
      <c r="K1114" s="31"/>
      <c r="Q1114">
        <f>ROUND((Source!DN761/100)*ROUND((ROUND((Source!AF761*Source!AV761*Source!I761),2)),2), 2)</f>
        <v>0</v>
      </c>
      <c r="R1114">
        <f>Source!X761</f>
        <v>0</v>
      </c>
      <c r="S1114">
        <f>ROUND((Source!DO761/100)*ROUND((ROUND((Source!AF761*Source!AV761*Source!I761),2)),2), 2)</f>
        <v>0</v>
      </c>
      <c r="T1114">
        <f>Source!Y761</f>
        <v>0</v>
      </c>
      <c r="U1114">
        <f>ROUND((175/100)*ROUND((ROUND((Source!AE761*Source!AV761*Source!I761),2)),2), 2)</f>
        <v>0</v>
      </c>
      <c r="V1114">
        <f>ROUND((157/100)*ROUND(ROUND((ROUND((Source!AE761*Source!AV761*Source!I761),2)*Source!BS761),2), 2), 2)</f>
        <v>0</v>
      </c>
    </row>
    <row r="1115" spans="1:28" ht="14.4" x14ac:dyDescent="0.3">
      <c r="A1115" s="34"/>
      <c r="B1115" s="35"/>
      <c r="C1115" s="35" t="s">
        <v>67</v>
      </c>
      <c r="D1115" s="36"/>
      <c r="E1115" s="37"/>
      <c r="F1115" s="38">
        <f>Source!AM761</f>
        <v>54.93</v>
      </c>
      <c r="G1115" s="39" t="str">
        <f>Source!DE761</f>
        <v/>
      </c>
      <c r="H1115" s="37">
        <f>Source!AV761</f>
        <v>1</v>
      </c>
      <c r="I1115" s="40">
        <f>(ROUND((ROUND(((Source!ET761)*Source!AV761*Source!I761),2)),2)+ROUND((ROUND(((Source!AE761-(Source!EU761))*Source!AV761*Source!I761),2)),2))</f>
        <v>617.96</v>
      </c>
      <c r="J1115" s="37">
        <f>IF(Source!BB761&lt;&gt; 0, Source!BB761, 1)</f>
        <v>10.47</v>
      </c>
      <c r="K1115" s="40">
        <f>Source!Q761</f>
        <v>6470.04</v>
      </c>
    </row>
    <row r="1116" spans="1:28" ht="13.8" x14ac:dyDescent="0.25">
      <c r="A1116" s="41"/>
      <c r="B1116" s="41"/>
      <c r="C1116" s="42" t="s">
        <v>75</v>
      </c>
      <c r="D1116" s="41"/>
      <c r="E1116" s="41"/>
      <c r="F1116" s="41"/>
      <c r="G1116" s="41"/>
      <c r="H1116" s="55">
        <f>I1115</f>
        <v>617.96</v>
      </c>
      <c r="I1116" s="55"/>
      <c r="J1116" s="55">
        <f>K1115</f>
        <v>6470.04</v>
      </c>
      <c r="K1116" s="55"/>
      <c r="O1116" s="33">
        <f>I1115</f>
        <v>617.96</v>
      </c>
      <c r="P1116" s="33">
        <f>K1115</f>
        <v>6470.04</v>
      </c>
      <c r="X1116">
        <f>IF(Source!BI761&lt;=1,I1115-0, 0)</f>
        <v>0</v>
      </c>
      <c r="Y1116">
        <f>IF(Source!BI761=2,I1115-0, 0)</f>
        <v>0</v>
      </c>
      <c r="Z1116">
        <f>IF(Source!BI761=3,I1115-0, 0)</f>
        <v>0</v>
      </c>
      <c r="AA1116">
        <f>IF(Source!BI761=4,I1115,0)</f>
        <v>617.96</v>
      </c>
    </row>
    <row r="1118" spans="1:28" ht="27.6" x14ac:dyDescent="0.3">
      <c r="A1118" s="25" t="str">
        <f>Source!E762</f>
        <v>113</v>
      </c>
      <c r="B1118" s="26" t="str">
        <f>Source!F762</f>
        <v>15.1-1500-01</v>
      </c>
      <c r="C1118" s="26" t="s">
        <v>289</v>
      </c>
      <c r="D1118" s="28" t="str">
        <f>Source!H762</f>
        <v>1 Т</v>
      </c>
      <c r="E1118" s="27">
        <f>Source!I762</f>
        <v>11.25</v>
      </c>
      <c r="F1118" s="30"/>
      <c r="G1118" s="29"/>
      <c r="H1118" s="27"/>
      <c r="I1118" s="31"/>
      <c r="J1118" s="27"/>
      <c r="K1118" s="31"/>
      <c r="Q1118">
        <f>ROUND((Source!DN762/100)*ROUND((ROUND((Source!AF762*Source!AV762*Source!I762),2)),2), 2)</f>
        <v>0</v>
      </c>
      <c r="R1118">
        <f>Source!X762</f>
        <v>0</v>
      </c>
      <c r="S1118">
        <f>ROUND((Source!DO762/100)*ROUND((ROUND((Source!AF762*Source!AV762*Source!I762),2)),2), 2)</f>
        <v>0</v>
      </c>
      <c r="T1118">
        <f>Source!Y762</f>
        <v>0</v>
      </c>
      <c r="U1118">
        <f>ROUND((175/100)*ROUND((ROUND((Source!AE762*Source!AV762*Source!I762),2)),2), 2)</f>
        <v>0</v>
      </c>
      <c r="V1118">
        <f>ROUND((157/100)*ROUND(ROUND((ROUND((Source!AE762*Source!AV762*Source!I762),2)*Source!BS762),2), 2), 2)</f>
        <v>0</v>
      </c>
    </row>
    <row r="1119" spans="1:28" ht="14.4" x14ac:dyDescent="0.3">
      <c r="A1119" s="34"/>
      <c r="B1119" s="35"/>
      <c r="C1119" s="35" t="s">
        <v>67</v>
      </c>
      <c r="D1119" s="36"/>
      <c r="E1119" s="37"/>
      <c r="F1119" s="38">
        <f>Source!AM762</f>
        <v>31.67</v>
      </c>
      <c r="G1119" s="39" t="str">
        <f>Source!DE762</f>
        <v/>
      </c>
      <c r="H1119" s="37">
        <f>Source!AV762</f>
        <v>1</v>
      </c>
      <c r="I1119" s="40">
        <f>(ROUND((ROUND(((Source!ET762)*Source!AV762*Source!I762),2)),2)+ROUND((ROUND(((Source!AE762-(Source!EU762))*Source!AV762*Source!I762),2)),2))</f>
        <v>356.29</v>
      </c>
      <c r="J1119" s="37">
        <f>IF(Source!BB762&lt;&gt; 0, Source!BB762, 1)</f>
        <v>7.63</v>
      </c>
      <c r="K1119" s="40">
        <f>Source!Q762</f>
        <v>2718.49</v>
      </c>
    </row>
    <row r="1120" spans="1:28" ht="13.8" x14ac:dyDescent="0.25">
      <c r="A1120" s="41"/>
      <c r="B1120" s="41"/>
      <c r="C1120" s="42" t="s">
        <v>75</v>
      </c>
      <c r="D1120" s="41"/>
      <c r="E1120" s="41"/>
      <c r="F1120" s="41"/>
      <c r="G1120" s="41"/>
      <c r="H1120" s="55">
        <f>I1119</f>
        <v>356.29</v>
      </c>
      <c r="I1120" s="55"/>
      <c r="J1120" s="55">
        <f>K1119</f>
        <v>2718.49</v>
      </c>
      <c r="K1120" s="55"/>
      <c r="O1120" s="33">
        <f>I1119</f>
        <v>356.29</v>
      </c>
      <c r="P1120" s="33">
        <f>K1119</f>
        <v>2718.49</v>
      </c>
      <c r="X1120">
        <f>IF(Source!BI762&lt;=1,I1119-0, 0)</f>
        <v>0</v>
      </c>
      <c r="Y1120">
        <f>IF(Source!BI762=2,I1119-0, 0)</f>
        <v>0</v>
      </c>
      <c r="Z1120">
        <f>IF(Source!BI762=3,I1119-0, 0)</f>
        <v>0</v>
      </c>
      <c r="AA1120">
        <f>IF(Source!BI762=4,I1119,0)</f>
        <v>356.29</v>
      </c>
    </row>
    <row r="1123" spans="1:28" ht="13.8" x14ac:dyDescent="0.25">
      <c r="A1123" s="54" t="str">
        <f>CONCATENATE("Итого по подразделу: ",IF(Source!G764&lt;&gt;"Новый подраздел", Source!G764, ""))</f>
        <v>Итого по подразделу: Демонтажные работы</v>
      </c>
      <c r="B1123" s="54"/>
      <c r="C1123" s="54"/>
      <c r="D1123" s="54"/>
      <c r="E1123" s="54"/>
      <c r="F1123" s="54"/>
      <c r="G1123" s="54"/>
      <c r="H1123" s="52">
        <f>SUM(O1089:O1122)</f>
        <v>2479.44</v>
      </c>
      <c r="I1123" s="53"/>
      <c r="J1123" s="52">
        <f>SUM(P1089:P1122)</f>
        <v>29824.04</v>
      </c>
      <c r="K1123" s="53"/>
    </row>
    <row r="1124" spans="1:28" hidden="1" x14ac:dyDescent="0.25">
      <c r="A1124" t="s">
        <v>77</v>
      </c>
      <c r="I1124">
        <f>SUM(AC1089:AC1123)</f>
        <v>0</v>
      </c>
      <c r="J1124">
        <f>SUM(AD1089:AD1123)</f>
        <v>0</v>
      </c>
    </row>
    <row r="1125" spans="1:28" hidden="1" x14ac:dyDescent="0.25">
      <c r="A1125" t="s">
        <v>78</v>
      </c>
      <c r="I1125">
        <f>SUM(AE1089:AE1124)</f>
        <v>0</v>
      </c>
      <c r="J1125">
        <f>SUM(AF1089:AF1124)</f>
        <v>0</v>
      </c>
    </row>
    <row r="1127" spans="1:28" ht="16.8" x14ac:dyDescent="0.3">
      <c r="A1127" s="56" t="str">
        <f>CONCATENATE("Подраздел: ",IF(Source!G793&lt;&gt;"Новый подраздел", Source!G793, ""))</f>
        <v>Подраздел: Усиление подпорной стенки</v>
      </c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</row>
    <row r="1128" spans="1:28" ht="55.2" x14ac:dyDescent="0.3">
      <c r="A1128" s="25" t="str">
        <f>Source!E797</f>
        <v>114</v>
      </c>
      <c r="B1128" s="26" t="str">
        <f>Source!F797</f>
        <v>3.1-3-2</v>
      </c>
      <c r="C1128" s="26" t="s">
        <v>778</v>
      </c>
      <c r="D1128" s="28" t="str">
        <f>Source!H797</f>
        <v>100 м3 грунта</v>
      </c>
      <c r="E1128" s="27">
        <f>Source!I797</f>
        <v>0.81</v>
      </c>
      <c r="F1128" s="30"/>
      <c r="G1128" s="29"/>
      <c r="H1128" s="27"/>
      <c r="I1128" s="31"/>
      <c r="J1128" s="27"/>
      <c r="K1128" s="31"/>
      <c r="Q1128">
        <f>ROUND((Source!DN797/100)*ROUND((ROUND((Source!AF797*Source!AV797*Source!I797),2)),2), 2)</f>
        <v>11.1</v>
      </c>
      <c r="R1128">
        <f>Source!X797</f>
        <v>265.18</v>
      </c>
      <c r="S1128">
        <f>ROUND((Source!DO797/100)*ROUND((ROUND((Source!AF797*Source!AV797*Source!I797),2)),2), 2)</f>
        <v>8.7200000000000006</v>
      </c>
      <c r="T1128">
        <f>Source!Y797</f>
        <v>144.12</v>
      </c>
      <c r="U1128">
        <f>ROUND((175/100)*ROUND((ROUND((Source!AE797*Source!AV797*Source!I797),2)),2), 2)</f>
        <v>224.39</v>
      </c>
      <c r="V1128">
        <f>ROUND((157/100)*ROUND(ROUND((ROUND((Source!AE797*Source!AV797*Source!I797),2)*Source!BS797),2), 2), 2)</f>
        <v>5121.21</v>
      </c>
    </row>
    <row r="1129" spans="1:28" ht="14.4" x14ac:dyDescent="0.3">
      <c r="A1129" s="25"/>
      <c r="B1129" s="26"/>
      <c r="C1129" s="26" t="s">
        <v>66</v>
      </c>
      <c r="D1129" s="28"/>
      <c r="E1129" s="27"/>
      <c r="F1129" s="30">
        <f>Source!AO797</f>
        <v>12.16</v>
      </c>
      <c r="G1129" s="29" t="str">
        <f>Source!DG797</f>
        <v>)*1,15</v>
      </c>
      <c r="H1129" s="27">
        <f>Source!AV797</f>
        <v>1</v>
      </c>
      <c r="I1129" s="31">
        <f>ROUND((ROUND((Source!AF797*Source!AV797*Source!I797),2)),2)</f>
        <v>11.33</v>
      </c>
      <c r="J1129" s="27">
        <f>IF(Source!BA797&lt;&gt; 0, Source!BA797, 1)</f>
        <v>25.44</v>
      </c>
      <c r="K1129" s="31">
        <f>Source!S797</f>
        <v>288.24</v>
      </c>
      <c r="W1129">
        <f>I1129</f>
        <v>11.33</v>
      </c>
    </row>
    <row r="1130" spans="1:28" ht="14.4" x14ac:dyDescent="0.3">
      <c r="A1130" s="25"/>
      <c r="B1130" s="26"/>
      <c r="C1130" s="26" t="s">
        <v>67</v>
      </c>
      <c r="D1130" s="28"/>
      <c r="E1130" s="27"/>
      <c r="F1130" s="30">
        <f>Source!AM797</f>
        <v>412.41</v>
      </c>
      <c r="G1130" s="29" t="str">
        <f>Source!DE797</f>
        <v>)*1,25</v>
      </c>
      <c r="H1130" s="27">
        <f>Source!AV797</f>
        <v>1</v>
      </c>
      <c r="I1130" s="31">
        <f>(ROUND((ROUND((((Source!ET797*1.25))*Source!AV797*Source!I797),2)),2)+ROUND((ROUND(((Source!AE797-((Source!EU797*1.25)))*Source!AV797*Source!I797),2)),2))</f>
        <v>417.57</v>
      </c>
      <c r="J1130" s="27">
        <f>IF(Source!BB797&lt;&gt; 0, Source!BB797, 1)</f>
        <v>11.34</v>
      </c>
      <c r="K1130" s="31">
        <f>Source!Q797</f>
        <v>4735.24</v>
      </c>
    </row>
    <row r="1131" spans="1:28" ht="14.4" x14ac:dyDescent="0.3">
      <c r="A1131" s="25"/>
      <c r="B1131" s="26"/>
      <c r="C1131" s="26" t="s">
        <v>68</v>
      </c>
      <c r="D1131" s="28"/>
      <c r="E1131" s="27"/>
      <c r="F1131" s="30">
        <f>Source!AN797</f>
        <v>126.64</v>
      </c>
      <c r="G1131" s="29" t="str">
        <f>Source!DF797</f>
        <v>)*1,25</v>
      </c>
      <c r="H1131" s="27">
        <f>Source!AV797</f>
        <v>1</v>
      </c>
      <c r="I1131" s="32">
        <f>ROUND((ROUND((Source!AE797*Source!AV797*Source!I797),2)),2)</f>
        <v>128.22</v>
      </c>
      <c r="J1131" s="27">
        <f>IF(Source!BS797&lt;&gt; 0, Source!BS797, 1)</f>
        <v>25.44</v>
      </c>
      <c r="K1131" s="32">
        <f>Source!R797</f>
        <v>3261.92</v>
      </c>
      <c r="W1131">
        <f>I1131</f>
        <v>128.22</v>
      </c>
    </row>
    <row r="1132" spans="1:28" ht="14.4" x14ac:dyDescent="0.3">
      <c r="A1132" s="25"/>
      <c r="B1132" s="26"/>
      <c r="C1132" s="26" t="s">
        <v>69</v>
      </c>
      <c r="D1132" s="28" t="s">
        <v>70</v>
      </c>
      <c r="E1132" s="27">
        <f>Source!DN797</f>
        <v>98</v>
      </c>
      <c r="F1132" s="30"/>
      <c r="G1132" s="29"/>
      <c r="H1132" s="27"/>
      <c r="I1132" s="31">
        <f>SUM(Q1128:Q1131)</f>
        <v>11.1</v>
      </c>
      <c r="J1132" s="27">
        <f>Source!BZ797</f>
        <v>92</v>
      </c>
      <c r="K1132" s="31">
        <f>SUM(R1128:R1131)</f>
        <v>265.18</v>
      </c>
    </row>
    <row r="1133" spans="1:28" ht="14.4" x14ac:dyDescent="0.3">
      <c r="A1133" s="25"/>
      <c r="B1133" s="26"/>
      <c r="C1133" s="26" t="s">
        <v>71</v>
      </c>
      <c r="D1133" s="28" t="s">
        <v>70</v>
      </c>
      <c r="E1133" s="27">
        <f>Source!DO797</f>
        <v>77</v>
      </c>
      <c r="F1133" s="30"/>
      <c r="G1133" s="29"/>
      <c r="H1133" s="27"/>
      <c r="I1133" s="31">
        <f>SUM(S1128:S1132)</f>
        <v>8.7200000000000006</v>
      </c>
      <c r="J1133" s="27">
        <f>Source!CA797</f>
        <v>50</v>
      </c>
      <c r="K1133" s="31">
        <f>SUM(T1128:T1132)</f>
        <v>144.12</v>
      </c>
    </row>
    <row r="1134" spans="1:28" ht="14.4" x14ac:dyDescent="0.3">
      <c r="A1134" s="25"/>
      <c r="B1134" s="26"/>
      <c r="C1134" s="26" t="s">
        <v>72</v>
      </c>
      <c r="D1134" s="28" t="s">
        <v>70</v>
      </c>
      <c r="E1134" s="27">
        <f>175</f>
        <v>175</v>
      </c>
      <c r="F1134" s="30"/>
      <c r="G1134" s="29"/>
      <c r="H1134" s="27"/>
      <c r="I1134" s="31">
        <f>SUM(U1128:U1133)</f>
        <v>224.39</v>
      </c>
      <c r="J1134" s="27">
        <f>157</f>
        <v>157</v>
      </c>
      <c r="K1134" s="31">
        <f>SUM(V1128:V1133)</f>
        <v>5121.21</v>
      </c>
    </row>
    <row r="1135" spans="1:28" ht="14.4" x14ac:dyDescent="0.3">
      <c r="A1135" s="34"/>
      <c r="B1135" s="35"/>
      <c r="C1135" s="35" t="s">
        <v>73</v>
      </c>
      <c r="D1135" s="36" t="s">
        <v>74</v>
      </c>
      <c r="E1135" s="37">
        <f>Source!AQ797</f>
        <v>1.19</v>
      </c>
      <c r="F1135" s="38"/>
      <c r="G1135" s="39" t="str">
        <f>Source!DI797</f>
        <v>)*1,15</v>
      </c>
      <c r="H1135" s="37">
        <f>Source!AV797</f>
        <v>1</v>
      </c>
      <c r="I1135" s="40">
        <f>Source!U797</f>
        <v>1.1084849999999999</v>
      </c>
      <c r="J1135" s="37"/>
      <c r="K1135" s="40"/>
      <c r="AB1135" s="33">
        <f>I1135</f>
        <v>1.1084849999999999</v>
      </c>
    </row>
    <row r="1136" spans="1:28" ht="13.8" x14ac:dyDescent="0.25">
      <c r="A1136" s="41"/>
      <c r="B1136" s="41"/>
      <c r="C1136" s="42" t="s">
        <v>75</v>
      </c>
      <c r="D1136" s="41"/>
      <c r="E1136" s="41"/>
      <c r="F1136" s="41"/>
      <c r="G1136" s="41"/>
      <c r="H1136" s="55">
        <f>I1129+I1130+I1132+I1133+I1134</f>
        <v>673.11</v>
      </c>
      <c r="I1136" s="55"/>
      <c r="J1136" s="55">
        <f>K1129+K1130+K1132+K1133+K1134</f>
        <v>10553.99</v>
      </c>
      <c r="K1136" s="55"/>
      <c r="O1136" s="33">
        <f>I1129+I1130+I1132+I1133+I1134</f>
        <v>673.11</v>
      </c>
      <c r="P1136" s="33">
        <f>K1129+K1130+K1132+K1133+K1134</f>
        <v>10553.99</v>
      </c>
      <c r="X1136">
        <f>IF(Source!BI797&lt;=1,I1129+I1130+I1132+I1133+I1134-0, 0)</f>
        <v>673.11</v>
      </c>
      <c r="Y1136">
        <f>IF(Source!BI797=2,I1129+I1130+I1132+I1133+I1134-0, 0)</f>
        <v>0</v>
      </c>
      <c r="Z1136">
        <f>IF(Source!BI797=3,I1129+I1130+I1132+I1133+I1134-0, 0)</f>
        <v>0</v>
      </c>
      <c r="AA1136">
        <f>IF(Source!BI797=4,I1129+I1130+I1132+I1133+I1134,0)</f>
        <v>0</v>
      </c>
    </row>
    <row r="1138" spans="1:28" ht="55.2" x14ac:dyDescent="0.3">
      <c r="A1138" s="25" t="str">
        <f>Source!E798</f>
        <v>115</v>
      </c>
      <c r="B1138" s="26" t="str">
        <f>Source!F798</f>
        <v>3.1-49-1</v>
      </c>
      <c r="C1138" s="26" t="s">
        <v>780</v>
      </c>
      <c r="D1138" s="28" t="str">
        <f>Source!H798</f>
        <v>100 м3 грунта</v>
      </c>
      <c r="E1138" s="27">
        <f>Source!I798</f>
        <v>0.09</v>
      </c>
      <c r="F1138" s="30"/>
      <c r="G1138" s="29"/>
      <c r="H1138" s="27"/>
      <c r="I1138" s="31"/>
      <c r="J1138" s="27"/>
      <c r="K1138" s="31"/>
      <c r="Q1138">
        <f>ROUND((Source!DN798/100)*ROUND((ROUND((Source!AF798*Source!AV798*Source!I798),2)),2), 2)</f>
        <v>243.46</v>
      </c>
      <c r="R1138">
        <f>Source!X798</f>
        <v>4968.54</v>
      </c>
      <c r="S1138">
        <f>ROUND((Source!DO798/100)*ROUND((ROUND((Source!AF798*Source!AV798*Source!I798),2)),2), 2)</f>
        <v>179.25</v>
      </c>
      <c r="T1138">
        <f>Source!Y798</f>
        <v>2790.55</v>
      </c>
      <c r="U1138">
        <f>ROUND((175/100)*ROUND((ROUND((Source!AE798*Source!AV798*Source!I798),2)),2), 2)</f>
        <v>0</v>
      </c>
      <c r="V1138">
        <f>ROUND((157/100)*ROUND(ROUND((ROUND((Source!AE798*Source!AV798*Source!I798),2)*Source!BS798),2), 2), 2)</f>
        <v>0</v>
      </c>
    </row>
    <row r="1139" spans="1:28" ht="14.4" x14ac:dyDescent="0.3">
      <c r="A1139" s="25"/>
      <c r="B1139" s="26"/>
      <c r="C1139" s="26" t="s">
        <v>66</v>
      </c>
      <c r="D1139" s="28"/>
      <c r="E1139" s="27"/>
      <c r="F1139" s="30">
        <f>Source!AO798</f>
        <v>2584.9699999999998</v>
      </c>
      <c r="G1139" s="29" t="str">
        <f>Source!DG798</f>
        <v>)*1,15</v>
      </c>
      <c r="H1139" s="27">
        <f>Source!AV798</f>
        <v>1</v>
      </c>
      <c r="I1139" s="31">
        <f>ROUND((ROUND((Source!AF798*Source!AV798*Source!I798),2)),2)</f>
        <v>267.54000000000002</v>
      </c>
      <c r="J1139" s="27">
        <f>IF(Source!BA798&lt;&gt; 0, Source!BA798, 1)</f>
        <v>25.44</v>
      </c>
      <c r="K1139" s="31">
        <f>Source!S798</f>
        <v>6806.22</v>
      </c>
      <c r="W1139">
        <f>I1139</f>
        <v>267.54000000000002</v>
      </c>
    </row>
    <row r="1140" spans="1:28" ht="14.4" x14ac:dyDescent="0.3">
      <c r="A1140" s="25"/>
      <c r="B1140" s="26"/>
      <c r="C1140" s="26" t="s">
        <v>69</v>
      </c>
      <c r="D1140" s="28" t="s">
        <v>70</v>
      </c>
      <c r="E1140" s="27">
        <f>Source!DN798</f>
        <v>91</v>
      </c>
      <c r="F1140" s="30"/>
      <c r="G1140" s="29"/>
      <c r="H1140" s="27"/>
      <c r="I1140" s="31">
        <f>SUM(Q1138:Q1139)</f>
        <v>243.46</v>
      </c>
      <c r="J1140" s="27">
        <f>Source!BZ798</f>
        <v>73</v>
      </c>
      <c r="K1140" s="31">
        <f>SUM(R1138:R1139)</f>
        <v>4968.54</v>
      </c>
    </row>
    <row r="1141" spans="1:28" ht="14.4" x14ac:dyDescent="0.3">
      <c r="A1141" s="25"/>
      <c r="B1141" s="26"/>
      <c r="C1141" s="26" t="s">
        <v>71</v>
      </c>
      <c r="D1141" s="28" t="s">
        <v>70</v>
      </c>
      <c r="E1141" s="27">
        <f>Source!DO798</f>
        <v>67</v>
      </c>
      <c r="F1141" s="30"/>
      <c r="G1141" s="29"/>
      <c r="H1141" s="27"/>
      <c r="I1141" s="31">
        <f>SUM(S1138:S1140)</f>
        <v>179.25</v>
      </c>
      <c r="J1141" s="27">
        <f>Source!CA798</f>
        <v>41</v>
      </c>
      <c r="K1141" s="31">
        <f>SUM(T1138:T1140)</f>
        <v>2790.55</v>
      </c>
    </row>
    <row r="1142" spans="1:28" ht="14.4" x14ac:dyDescent="0.3">
      <c r="A1142" s="34"/>
      <c r="B1142" s="35"/>
      <c r="C1142" s="35" t="s">
        <v>73</v>
      </c>
      <c r="D1142" s="36" t="s">
        <v>74</v>
      </c>
      <c r="E1142" s="37">
        <f>Source!AQ798</f>
        <v>222.65</v>
      </c>
      <c r="F1142" s="38"/>
      <c r="G1142" s="39" t="str">
        <f>Source!DI798</f>
        <v>)*1,15</v>
      </c>
      <c r="H1142" s="37">
        <f>Source!AV798</f>
        <v>1</v>
      </c>
      <c r="I1142" s="40">
        <f>Source!U798</f>
        <v>23.044274999999999</v>
      </c>
      <c r="J1142" s="37"/>
      <c r="K1142" s="40"/>
      <c r="AB1142" s="33">
        <f>I1142</f>
        <v>23.044274999999999</v>
      </c>
    </row>
    <row r="1143" spans="1:28" ht="13.8" x14ac:dyDescent="0.25">
      <c r="A1143" s="41"/>
      <c r="B1143" s="41"/>
      <c r="C1143" s="42" t="s">
        <v>75</v>
      </c>
      <c r="D1143" s="41"/>
      <c r="E1143" s="41"/>
      <c r="F1143" s="41"/>
      <c r="G1143" s="41"/>
      <c r="H1143" s="55">
        <f>I1139+I1140+I1141</f>
        <v>690.25</v>
      </c>
      <c r="I1143" s="55"/>
      <c r="J1143" s="55">
        <f>K1139+K1140+K1141</f>
        <v>14565.310000000001</v>
      </c>
      <c r="K1143" s="55"/>
      <c r="O1143" s="33">
        <f>I1139+I1140+I1141</f>
        <v>690.25</v>
      </c>
      <c r="P1143" s="33">
        <f>K1139+K1140+K1141</f>
        <v>14565.310000000001</v>
      </c>
      <c r="X1143">
        <f>IF(Source!BI798&lt;=1,I1139+I1140+I1141-0, 0)</f>
        <v>690.25</v>
      </c>
      <c r="Y1143">
        <f>IF(Source!BI798=2,I1139+I1140+I1141-0, 0)</f>
        <v>0</v>
      </c>
      <c r="Z1143">
        <f>IF(Source!BI798=3,I1139+I1140+I1141-0, 0)</f>
        <v>0</v>
      </c>
      <c r="AA1143">
        <f>IF(Source!BI798=4,I1139+I1140+I1141,0)</f>
        <v>0</v>
      </c>
    </row>
    <row r="1145" spans="1:28" ht="57.6" x14ac:dyDescent="0.3">
      <c r="A1145" s="25" t="str">
        <f>Source!E799</f>
        <v>116</v>
      </c>
      <c r="B1145" s="26" t="str">
        <f>Source!F799</f>
        <v>3.1-29-1</v>
      </c>
      <c r="C1145" s="26" t="s">
        <v>307</v>
      </c>
      <c r="D1145" s="28" t="str">
        <f>Source!H799</f>
        <v>100 м3 уплотненного грунта</v>
      </c>
      <c r="E1145" s="27">
        <f>Source!I799</f>
        <v>0.9</v>
      </c>
      <c r="F1145" s="30"/>
      <c r="G1145" s="29"/>
      <c r="H1145" s="27"/>
      <c r="I1145" s="31"/>
      <c r="J1145" s="27"/>
      <c r="K1145" s="31"/>
      <c r="Q1145">
        <f>ROUND((Source!DN799/100)*ROUND((ROUND((Source!AF799*Source!AV799*Source!I799),2)),2), 2)</f>
        <v>122.47</v>
      </c>
      <c r="R1145">
        <f>Source!X799</f>
        <v>2924.9</v>
      </c>
      <c r="S1145">
        <f>ROUND((Source!DO799/100)*ROUND((ROUND((Source!AF799*Source!AV799*Source!I799),2)),2), 2)</f>
        <v>96.23</v>
      </c>
      <c r="T1145">
        <f>Source!Y799</f>
        <v>1589.62</v>
      </c>
      <c r="U1145">
        <f>ROUND((175/100)*ROUND((ROUND((Source!AE799*Source!AV799*Source!I799),2)),2), 2)</f>
        <v>383.86</v>
      </c>
      <c r="V1145">
        <f>ROUND((157/100)*ROUND(ROUND((ROUND((Source!AE799*Source!AV799*Source!I799),2)*Source!BS799),2), 2), 2)</f>
        <v>8761.01</v>
      </c>
    </row>
    <row r="1146" spans="1:28" ht="14.4" x14ac:dyDescent="0.3">
      <c r="A1146" s="25"/>
      <c r="B1146" s="26"/>
      <c r="C1146" s="26" t="s">
        <v>66</v>
      </c>
      <c r="D1146" s="28"/>
      <c r="E1146" s="27"/>
      <c r="F1146" s="30">
        <f>Source!AO799</f>
        <v>120.74</v>
      </c>
      <c r="G1146" s="29" t="str">
        <f>Source!DG799</f>
        <v>)*1,15</v>
      </c>
      <c r="H1146" s="27">
        <f>Source!AV799</f>
        <v>1</v>
      </c>
      <c r="I1146" s="31">
        <f>ROUND((ROUND((Source!AF799*Source!AV799*Source!I799),2)),2)</f>
        <v>124.97</v>
      </c>
      <c r="J1146" s="27">
        <f>IF(Source!BA799&lt;&gt; 0, Source!BA799, 1)</f>
        <v>25.44</v>
      </c>
      <c r="K1146" s="31">
        <f>Source!S799</f>
        <v>3179.24</v>
      </c>
      <c r="W1146">
        <f>I1146</f>
        <v>124.97</v>
      </c>
    </row>
    <row r="1147" spans="1:28" ht="14.4" x14ac:dyDescent="0.3">
      <c r="A1147" s="25"/>
      <c r="B1147" s="26"/>
      <c r="C1147" s="26" t="s">
        <v>67</v>
      </c>
      <c r="D1147" s="28"/>
      <c r="E1147" s="27"/>
      <c r="F1147" s="30">
        <f>Source!AM799</f>
        <v>643.97</v>
      </c>
      <c r="G1147" s="29" t="str">
        <f>Source!DE799</f>
        <v>)*1,25</v>
      </c>
      <c r="H1147" s="27">
        <f>Source!AV799</f>
        <v>1</v>
      </c>
      <c r="I1147" s="31">
        <f>(ROUND((ROUND((((Source!ET799*1.25))*Source!AV799*Source!I799),2)),2)+ROUND((ROUND(((Source!AE799-((Source!EU799*1.25)))*Source!AV799*Source!I799),2)),2))</f>
        <v>724.47</v>
      </c>
      <c r="J1147" s="27">
        <f>IF(Source!BB799&lt;&gt; 0, Source!BB799, 1)</f>
        <v>12.48</v>
      </c>
      <c r="K1147" s="31">
        <f>Source!Q799</f>
        <v>9041.39</v>
      </c>
    </row>
    <row r="1148" spans="1:28" ht="14.4" x14ac:dyDescent="0.3">
      <c r="A1148" s="25"/>
      <c r="B1148" s="26"/>
      <c r="C1148" s="26" t="s">
        <v>68</v>
      </c>
      <c r="D1148" s="28"/>
      <c r="E1148" s="27"/>
      <c r="F1148" s="30">
        <f>Source!AN799</f>
        <v>194.98</v>
      </c>
      <c r="G1148" s="29" t="str">
        <f>Source!DF799</f>
        <v>)*1,25</v>
      </c>
      <c r="H1148" s="27">
        <f>Source!AV799</f>
        <v>1</v>
      </c>
      <c r="I1148" s="32">
        <f>ROUND((ROUND((Source!AE799*Source!AV799*Source!I799),2)),2)</f>
        <v>219.35</v>
      </c>
      <c r="J1148" s="27">
        <f>IF(Source!BS799&lt;&gt; 0, Source!BS799, 1)</f>
        <v>25.44</v>
      </c>
      <c r="K1148" s="32">
        <f>Source!R799</f>
        <v>5580.26</v>
      </c>
      <c r="W1148">
        <f>I1148</f>
        <v>219.35</v>
      </c>
    </row>
    <row r="1149" spans="1:28" ht="14.4" x14ac:dyDescent="0.3">
      <c r="A1149" s="25"/>
      <c r="B1149" s="26"/>
      <c r="C1149" s="26" t="s">
        <v>69</v>
      </c>
      <c r="D1149" s="28" t="s">
        <v>70</v>
      </c>
      <c r="E1149" s="27">
        <f>Source!DN799</f>
        <v>98</v>
      </c>
      <c r="F1149" s="30"/>
      <c r="G1149" s="29"/>
      <c r="H1149" s="27"/>
      <c r="I1149" s="31">
        <f>SUM(Q1145:Q1148)</f>
        <v>122.47</v>
      </c>
      <c r="J1149" s="27">
        <f>Source!BZ799</f>
        <v>92</v>
      </c>
      <c r="K1149" s="31">
        <f>SUM(R1145:R1148)</f>
        <v>2924.9</v>
      </c>
    </row>
    <row r="1150" spans="1:28" ht="14.4" x14ac:dyDescent="0.3">
      <c r="A1150" s="25"/>
      <c r="B1150" s="26"/>
      <c r="C1150" s="26" t="s">
        <v>71</v>
      </c>
      <c r="D1150" s="28" t="s">
        <v>70</v>
      </c>
      <c r="E1150" s="27">
        <f>Source!DO799</f>
        <v>77</v>
      </c>
      <c r="F1150" s="30"/>
      <c r="G1150" s="29"/>
      <c r="H1150" s="27"/>
      <c r="I1150" s="31">
        <f>SUM(S1145:S1149)</f>
        <v>96.23</v>
      </c>
      <c r="J1150" s="27">
        <f>Source!CA799</f>
        <v>50</v>
      </c>
      <c r="K1150" s="31">
        <f>SUM(T1145:T1149)</f>
        <v>1589.62</v>
      </c>
    </row>
    <row r="1151" spans="1:28" ht="14.4" x14ac:dyDescent="0.3">
      <c r="A1151" s="25"/>
      <c r="B1151" s="26"/>
      <c r="C1151" s="26" t="s">
        <v>72</v>
      </c>
      <c r="D1151" s="28" t="s">
        <v>70</v>
      </c>
      <c r="E1151" s="27">
        <f>175</f>
        <v>175</v>
      </c>
      <c r="F1151" s="30"/>
      <c r="G1151" s="29"/>
      <c r="H1151" s="27"/>
      <c r="I1151" s="31">
        <f>SUM(U1145:U1150)</f>
        <v>383.86</v>
      </c>
      <c r="J1151" s="27">
        <f>157</f>
        <v>157</v>
      </c>
      <c r="K1151" s="31">
        <f>SUM(V1145:V1150)</f>
        <v>8761.01</v>
      </c>
    </row>
    <row r="1152" spans="1:28" ht="14.4" x14ac:dyDescent="0.3">
      <c r="A1152" s="34"/>
      <c r="B1152" s="35"/>
      <c r="C1152" s="35" t="s">
        <v>73</v>
      </c>
      <c r="D1152" s="36" t="s">
        <v>74</v>
      </c>
      <c r="E1152" s="37">
        <f>Source!AQ799</f>
        <v>10.8</v>
      </c>
      <c r="F1152" s="38"/>
      <c r="G1152" s="39" t="str">
        <f>Source!DI799</f>
        <v>)*1,15</v>
      </c>
      <c r="H1152" s="37">
        <f>Source!AV799</f>
        <v>1</v>
      </c>
      <c r="I1152" s="40">
        <f>Source!U799</f>
        <v>11.178000000000001</v>
      </c>
      <c r="J1152" s="37"/>
      <c r="K1152" s="40"/>
      <c r="AB1152" s="33">
        <f>I1152</f>
        <v>11.178000000000001</v>
      </c>
    </row>
    <row r="1153" spans="1:28" ht="13.8" x14ac:dyDescent="0.25">
      <c r="A1153" s="41"/>
      <c r="B1153" s="41"/>
      <c r="C1153" s="42" t="s">
        <v>75</v>
      </c>
      <c r="D1153" s="41"/>
      <c r="E1153" s="41"/>
      <c r="F1153" s="41"/>
      <c r="G1153" s="41"/>
      <c r="H1153" s="55">
        <f>I1146+I1147+I1149+I1150+I1151</f>
        <v>1452</v>
      </c>
      <c r="I1153" s="55"/>
      <c r="J1153" s="55">
        <f>K1146+K1147+K1149+K1150+K1151</f>
        <v>25496.159999999996</v>
      </c>
      <c r="K1153" s="55"/>
      <c r="O1153" s="33">
        <f>I1146+I1147+I1149+I1150+I1151</f>
        <v>1452</v>
      </c>
      <c r="P1153" s="33">
        <f>K1146+K1147+K1149+K1150+K1151</f>
        <v>25496.159999999996</v>
      </c>
      <c r="X1153">
        <f>IF(Source!BI799&lt;=1,I1146+I1147+I1149+I1150+I1151-0, 0)</f>
        <v>1452</v>
      </c>
      <c r="Y1153">
        <f>IF(Source!BI799=2,I1146+I1147+I1149+I1150+I1151-0, 0)</f>
        <v>0</v>
      </c>
      <c r="Z1153">
        <f>IF(Source!BI799=3,I1146+I1147+I1149+I1150+I1151-0, 0)</f>
        <v>0</v>
      </c>
      <c r="AA1153">
        <f>IF(Source!BI799=4,I1146+I1147+I1149+I1150+I1151,0)</f>
        <v>0</v>
      </c>
    </row>
    <row r="1155" spans="1:28" ht="28.8" x14ac:dyDescent="0.3">
      <c r="A1155" s="25" t="str">
        <f>Source!E800</f>
        <v>117</v>
      </c>
      <c r="B1155" s="26" t="str">
        <f>Source!F800</f>
        <v>3.8-1-1</v>
      </c>
      <c r="C1155" s="26" t="s">
        <v>315</v>
      </c>
      <c r="D1155" s="28" t="str">
        <f>Source!H800</f>
        <v>1 м3 основания</v>
      </c>
      <c r="E1155" s="27">
        <f>Source!I800</f>
        <v>22.5</v>
      </c>
      <c r="F1155" s="30"/>
      <c r="G1155" s="29"/>
      <c r="H1155" s="27"/>
      <c r="I1155" s="31"/>
      <c r="J1155" s="27"/>
      <c r="K1155" s="31"/>
      <c r="Q1155">
        <f>ROUND((Source!DN800/100)*ROUND((ROUND((Source!AF800*Source!AV800*Source!I800),2)),2), 2)</f>
        <v>191.2</v>
      </c>
      <c r="R1155">
        <f>Source!X800</f>
        <v>3902</v>
      </c>
      <c r="S1155">
        <f>ROUND((Source!DO800/100)*ROUND((ROUND((Source!AF800*Source!AV800*Source!I800),2)),2), 2)</f>
        <v>147.08000000000001</v>
      </c>
      <c r="T1155">
        <f>Source!Y800</f>
        <v>2191.5300000000002</v>
      </c>
      <c r="U1155">
        <f>ROUND((175/100)*ROUND((ROUND((Source!AE800*Source!AV800*Source!I800),2)),2), 2)</f>
        <v>186.04</v>
      </c>
      <c r="V1155">
        <f>ROUND((157/100)*ROUND(ROUND((ROUND((Source!AE800*Source!AV800*Source!I800),2)*Source!BS800),2), 2), 2)</f>
        <v>4246.1099999999997</v>
      </c>
    </row>
    <row r="1156" spans="1:28" ht="14.4" x14ac:dyDescent="0.3">
      <c r="A1156" s="25"/>
      <c r="B1156" s="26"/>
      <c r="C1156" s="26" t="s">
        <v>66</v>
      </c>
      <c r="D1156" s="28"/>
      <c r="E1156" s="27"/>
      <c r="F1156" s="30">
        <f>Source!AO800</f>
        <v>8.1199999999999992</v>
      </c>
      <c r="G1156" s="29" t="str">
        <f>Source!DG800</f>
        <v>)*1,15</v>
      </c>
      <c r="H1156" s="27">
        <f>Source!AV800</f>
        <v>1</v>
      </c>
      <c r="I1156" s="31">
        <f>ROUND((ROUND((Source!AF800*Source!AV800*Source!I800),2)),2)</f>
        <v>210.11</v>
      </c>
      <c r="J1156" s="27">
        <f>IF(Source!BA800&lt;&gt; 0, Source!BA800, 1)</f>
        <v>25.44</v>
      </c>
      <c r="K1156" s="31">
        <f>Source!S800</f>
        <v>5345.2</v>
      </c>
      <c r="W1156">
        <f>I1156</f>
        <v>210.11</v>
      </c>
    </row>
    <row r="1157" spans="1:28" ht="14.4" x14ac:dyDescent="0.3">
      <c r="A1157" s="25"/>
      <c r="B1157" s="26"/>
      <c r="C1157" s="26" t="s">
        <v>67</v>
      </c>
      <c r="D1157" s="28"/>
      <c r="E1157" s="27"/>
      <c r="F1157" s="30">
        <f>Source!AM800</f>
        <v>15.17</v>
      </c>
      <c r="G1157" s="29" t="str">
        <f>Source!DE800</f>
        <v>)*1,25</v>
      </c>
      <c r="H1157" s="27">
        <f>Source!AV800</f>
        <v>1</v>
      </c>
      <c r="I1157" s="31">
        <f>(ROUND((ROUND((((Source!ET800*1.25))*Source!AV800*Source!I800),2)),2)+ROUND((ROUND(((Source!AE800-((Source!EU800*1.25)))*Source!AV800*Source!I800),2)),2))</f>
        <v>426.66</v>
      </c>
      <c r="J1157" s="27">
        <f>IF(Source!BB800&lt;&gt; 0, Source!BB800, 1)</f>
        <v>11.52</v>
      </c>
      <c r="K1157" s="31">
        <f>Source!Q800</f>
        <v>4915.12</v>
      </c>
    </row>
    <row r="1158" spans="1:28" ht="14.4" x14ac:dyDescent="0.3">
      <c r="A1158" s="25"/>
      <c r="B1158" s="26"/>
      <c r="C1158" s="26" t="s">
        <v>68</v>
      </c>
      <c r="D1158" s="28"/>
      <c r="E1158" s="27"/>
      <c r="F1158" s="30">
        <f>Source!AN800</f>
        <v>3.78</v>
      </c>
      <c r="G1158" s="29" t="str">
        <f>Source!DF800</f>
        <v>)*1,25</v>
      </c>
      <c r="H1158" s="27">
        <f>Source!AV800</f>
        <v>1</v>
      </c>
      <c r="I1158" s="32">
        <f>ROUND((ROUND((Source!AE800*Source!AV800*Source!I800),2)),2)</f>
        <v>106.31</v>
      </c>
      <c r="J1158" s="27">
        <f>IF(Source!BS800&lt;&gt; 0, Source!BS800, 1)</f>
        <v>25.44</v>
      </c>
      <c r="K1158" s="32">
        <f>Source!R800</f>
        <v>2704.53</v>
      </c>
      <c r="W1158">
        <f>I1158</f>
        <v>106.31</v>
      </c>
    </row>
    <row r="1159" spans="1:28" ht="14.4" x14ac:dyDescent="0.3">
      <c r="A1159" s="25"/>
      <c r="B1159" s="26"/>
      <c r="C1159" s="26" t="s">
        <v>76</v>
      </c>
      <c r="D1159" s="28"/>
      <c r="E1159" s="27"/>
      <c r="F1159" s="30">
        <f>Source!AL800</f>
        <v>1.06</v>
      </c>
      <c r="G1159" s="29" t="str">
        <f>Source!DD800</f>
        <v/>
      </c>
      <c r="H1159" s="27">
        <f>Source!AW800</f>
        <v>1</v>
      </c>
      <c r="I1159" s="31">
        <f>ROUND((ROUND((Source!AC800*Source!AW800*Source!I800),2)),2)</f>
        <v>23.85</v>
      </c>
      <c r="J1159" s="27">
        <f>IF(Source!BC800&lt;&gt; 0, Source!BC800, 1)</f>
        <v>4.99</v>
      </c>
      <c r="K1159" s="31">
        <f>Source!P800</f>
        <v>119.01</v>
      </c>
    </row>
    <row r="1160" spans="1:28" ht="14.4" x14ac:dyDescent="0.3">
      <c r="A1160" s="25" t="str">
        <f>Source!E801</f>
        <v>117,1</v>
      </c>
      <c r="B1160" s="26" t="str">
        <f>Source!F801</f>
        <v>1.1-1-766</v>
      </c>
      <c r="C1160" s="26" t="s">
        <v>322</v>
      </c>
      <c r="D1160" s="28" t="str">
        <f>Source!H801</f>
        <v>м3</v>
      </c>
      <c r="E1160" s="27">
        <f>Source!I801</f>
        <v>24.75</v>
      </c>
      <c r="F1160" s="30">
        <f>Source!AK801</f>
        <v>104.99</v>
      </c>
      <c r="G1160" s="43" t="s">
        <v>143</v>
      </c>
      <c r="H1160" s="27">
        <f>Source!AW801</f>
        <v>1</v>
      </c>
      <c r="I1160" s="31">
        <f>ROUND((ROUND((Source!AC801*Source!AW801*Source!I801),2)),2)+(ROUND((ROUND(((Source!ET801)*Source!AV801*Source!I801),2)),2)+ROUND((ROUND(((Source!AE801-(Source!EU801))*Source!AV801*Source!I801),2)),2))+ROUND((ROUND((Source!AF801*Source!AV801*Source!I801),2)),2)</f>
        <v>2598.5</v>
      </c>
      <c r="J1160" s="27">
        <f>IF(Source!BC801&lt;&gt; 0, Source!BC801, 1)</f>
        <v>5.26</v>
      </c>
      <c r="K1160" s="31">
        <f>Source!O801</f>
        <v>13668.11</v>
      </c>
      <c r="Q1160">
        <f>ROUND((Source!DN801/100)*ROUND((ROUND((Source!AF801*Source!AV801*Source!I801),2)),2), 2)</f>
        <v>0</v>
      </c>
      <c r="R1160">
        <f>Source!X801</f>
        <v>0</v>
      </c>
      <c r="S1160">
        <f>ROUND((Source!DO801/100)*ROUND((ROUND((Source!AF801*Source!AV801*Source!I801),2)),2), 2)</f>
        <v>0</v>
      </c>
      <c r="T1160">
        <f>Source!Y801</f>
        <v>0</v>
      </c>
      <c r="U1160">
        <f>ROUND((175/100)*ROUND((ROUND((Source!AE801*Source!AV801*Source!I801),2)),2), 2)</f>
        <v>0</v>
      </c>
      <c r="V1160">
        <f>ROUND((157/100)*ROUND(ROUND((ROUND((Source!AE801*Source!AV801*Source!I801),2)*Source!BS801),2), 2), 2)</f>
        <v>0</v>
      </c>
      <c r="X1160">
        <f>IF(Source!BI801&lt;=1,I1160, 0)</f>
        <v>2598.5</v>
      </c>
      <c r="Y1160">
        <f>IF(Source!BI801=2,I1160, 0)</f>
        <v>0</v>
      </c>
      <c r="Z1160">
        <f>IF(Source!BI801=3,I1160, 0)</f>
        <v>0</v>
      </c>
      <c r="AA1160">
        <f>IF(Source!BI801=4,I1160, 0)</f>
        <v>0</v>
      </c>
    </row>
    <row r="1161" spans="1:28" ht="14.4" x14ac:dyDescent="0.3">
      <c r="A1161" s="25"/>
      <c r="B1161" s="26"/>
      <c r="C1161" s="26" t="s">
        <v>69</v>
      </c>
      <c r="D1161" s="28" t="s">
        <v>70</v>
      </c>
      <c r="E1161" s="27">
        <f>Source!DN800</f>
        <v>91</v>
      </c>
      <c r="F1161" s="30"/>
      <c r="G1161" s="29"/>
      <c r="H1161" s="27"/>
      <c r="I1161" s="31">
        <f>SUM(Q1155:Q1160)</f>
        <v>191.2</v>
      </c>
      <c r="J1161" s="27">
        <f>Source!BZ800</f>
        <v>73</v>
      </c>
      <c r="K1161" s="31">
        <f>SUM(R1155:R1160)</f>
        <v>3902</v>
      </c>
    </row>
    <row r="1162" spans="1:28" ht="14.4" x14ac:dyDescent="0.3">
      <c r="A1162" s="25"/>
      <c r="B1162" s="26"/>
      <c r="C1162" s="26" t="s">
        <v>71</v>
      </c>
      <c r="D1162" s="28" t="s">
        <v>70</v>
      </c>
      <c r="E1162" s="27">
        <f>Source!DO800</f>
        <v>70</v>
      </c>
      <c r="F1162" s="30"/>
      <c r="G1162" s="29"/>
      <c r="H1162" s="27"/>
      <c r="I1162" s="31">
        <f>SUM(S1155:S1161)</f>
        <v>147.08000000000001</v>
      </c>
      <c r="J1162" s="27">
        <f>Source!CA800</f>
        <v>41</v>
      </c>
      <c r="K1162" s="31">
        <f>SUM(T1155:T1161)</f>
        <v>2191.5300000000002</v>
      </c>
    </row>
    <row r="1163" spans="1:28" ht="14.4" x14ac:dyDescent="0.3">
      <c r="A1163" s="25"/>
      <c r="B1163" s="26"/>
      <c r="C1163" s="26" t="s">
        <v>72</v>
      </c>
      <c r="D1163" s="28" t="s">
        <v>70</v>
      </c>
      <c r="E1163" s="27">
        <f>175</f>
        <v>175</v>
      </c>
      <c r="F1163" s="30"/>
      <c r="G1163" s="29"/>
      <c r="H1163" s="27"/>
      <c r="I1163" s="31">
        <f>SUM(U1155:U1162)</f>
        <v>186.04</v>
      </c>
      <c r="J1163" s="27">
        <f>157</f>
        <v>157</v>
      </c>
      <c r="K1163" s="31">
        <f>SUM(V1155:V1162)</f>
        <v>4246.1099999999997</v>
      </c>
    </row>
    <row r="1164" spans="1:28" ht="14.4" x14ac:dyDescent="0.3">
      <c r="A1164" s="34"/>
      <c r="B1164" s="35"/>
      <c r="C1164" s="35" t="s">
        <v>73</v>
      </c>
      <c r="D1164" s="36" t="s">
        <v>74</v>
      </c>
      <c r="E1164" s="37">
        <f>Source!AQ800</f>
        <v>0.78</v>
      </c>
      <c r="F1164" s="38"/>
      <c r="G1164" s="39" t="str">
        <f>Source!DI800</f>
        <v>)*1,15</v>
      </c>
      <c r="H1164" s="37">
        <f>Source!AV800</f>
        <v>1</v>
      </c>
      <c r="I1164" s="40">
        <f>Source!U800</f>
        <v>20.182499999999997</v>
      </c>
      <c r="J1164" s="37"/>
      <c r="K1164" s="40"/>
      <c r="AB1164" s="33">
        <f>I1164</f>
        <v>20.182499999999997</v>
      </c>
    </row>
    <row r="1165" spans="1:28" ht="13.8" x14ac:dyDescent="0.25">
      <c r="A1165" s="41"/>
      <c r="B1165" s="41"/>
      <c r="C1165" s="42" t="s">
        <v>75</v>
      </c>
      <c r="D1165" s="41"/>
      <c r="E1165" s="41"/>
      <c r="F1165" s="41"/>
      <c r="G1165" s="41"/>
      <c r="H1165" s="55">
        <f>I1156+I1157+I1159+I1161+I1162+I1163+SUM(I1160:I1160)</f>
        <v>3783.44</v>
      </c>
      <c r="I1165" s="55"/>
      <c r="J1165" s="55">
        <f>K1156+K1157+K1159+K1161+K1162+K1163+SUM(K1160:K1160)</f>
        <v>34387.08</v>
      </c>
      <c r="K1165" s="55"/>
      <c r="O1165" s="33">
        <f>I1156+I1157+I1159+I1161+I1162+I1163+SUM(I1160:I1160)</f>
        <v>3783.44</v>
      </c>
      <c r="P1165" s="33">
        <f>K1156+K1157+K1159+K1161+K1162+K1163+SUM(K1160:K1160)</f>
        <v>34387.08</v>
      </c>
      <c r="X1165">
        <f>IF(Source!BI800&lt;=1,I1156+I1157+I1159+I1161+I1162+I1163-0, 0)</f>
        <v>1184.94</v>
      </c>
      <c r="Y1165">
        <f>IF(Source!BI800=2,I1156+I1157+I1159+I1161+I1162+I1163-0, 0)</f>
        <v>0</v>
      </c>
      <c r="Z1165">
        <f>IF(Source!BI800=3,I1156+I1157+I1159+I1161+I1162+I1163-0, 0)</f>
        <v>0</v>
      </c>
      <c r="AA1165">
        <f>IF(Source!BI800=4,I1156+I1157+I1159+I1161+I1162+I1163,0)</f>
        <v>0</v>
      </c>
    </row>
    <row r="1167" spans="1:28" ht="28.8" x14ac:dyDescent="0.3">
      <c r="A1167" s="25" t="str">
        <f>Source!E802</f>
        <v>118</v>
      </c>
      <c r="B1167" s="26" t="str">
        <f>Source!F802</f>
        <v>3.8-1-2</v>
      </c>
      <c r="C1167" s="26" t="s">
        <v>327</v>
      </c>
      <c r="D1167" s="28" t="str">
        <f>Source!H802</f>
        <v>1 м3 основания</v>
      </c>
      <c r="E1167" s="27">
        <f>Source!I802</f>
        <v>13.5</v>
      </c>
      <c r="F1167" s="30"/>
      <c r="G1167" s="29"/>
      <c r="H1167" s="27"/>
      <c r="I1167" s="31"/>
      <c r="J1167" s="27"/>
      <c r="K1167" s="31"/>
      <c r="Q1167">
        <f>ROUND((Source!DN802/100)*ROUND((ROUND((Source!AF802*Source!AV802*Source!I802),2)),2), 2)</f>
        <v>125.03</v>
      </c>
      <c r="R1167">
        <f>Source!X802</f>
        <v>2551.69</v>
      </c>
      <c r="S1167">
        <f>ROUND((Source!DO802/100)*ROUND((ROUND((Source!AF802*Source!AV802*Source!I802),2)),2), 2)</f>
        <v>96.18</v>
      </c>
      <c r="T1167">
        <f>Source!Y802</f>
        <v>1433.14</v>
      </c>
      <c r="U1167">
        <f>ROUND((175/100)*ROUND((ROUND((Source!AE802*Source!AV802*Source!I802),2)),2), 2)</f>
        <v>119.6</v>
      </c>
      <c r="V1167">
        <f>ROUND((157/100)*ROUND(ROUND((ROUND((Source!AE802*Source!AV802*Source!I802),2)*Source!BS802),2), 2), 2)</f>
        <v>2729.55</v>
      </c>
    </row>
    <row r="1168" spans="1:28" ht="14.4" x14ac:dyDescent="0.3">
      <c r="A1168" s="25"/>
      <c r="B1168" s="26"/>
      <c r="C1168" s="26" t="s">
        <v>66</v>
      </c>
      <c r="D1168" s="28"/>
      <c r="E1168" s="27"/>
      <c r="F1168" s="30">
        <f>Source!AO802</f>
        <v>8.85</v>
      </c>
      <c r="G1168" s="29" t="str">
        <f>Source!DG802</f>
        <v>)*1,15</v>
      </c>
      <c r="H1168" s="27">
        <f>Source!AV802</f>
        <v>1</v>
      </c>
      <c r="I1168" s="31">
        <f>ROUND((ROUND((Source!AF802*Source!AV802*Source!I802),2)),2)</f>
        <v>137.4</v>
      </c>
      <c r="J1168" s="27">
        <f>IF(Source!BA802&lt;&gt; 0, Source!BA802, 1)</f>
        <v>25.44</v>
      </c>
      <c r="K1168" s="31">
        <f>Source!S802</f>
        <v>3495.46</v>
      </c>
      <c r="W1168">
        <f>I1168</f>
        <v>137.4</v>
      </c>
    </row>
    <row r="1169" spans="1:28" ht="14.4" x14ac:dyDescent="0.3">
      <c r="A1169" s="25"/>
      <c r="B1169" s="26"/>
      <c r="C1169" s="26" t="s">
        <v>67</v>
      </c>
      <c r="D1169" s="28"/>
      <c r="E1169" s="27"/>
      <c r="F1169" s="30">
        <f>Source!AM802</f>
        <v>16.02</v>
      </c>
      <c r="G1169" s="29" t="str">
        <f>Source!DE802</f>
        <v>)*1,25</v>
      </c>
      <c r="H1169" s="27">
        <f>Source!AV802</f>
        <v>1</v>
      </c>
      <c r="I1169" s="31">
        <f>(ROUND((ROUND((((Source!ET802*1.25))*Source!AV802*Source!I802),2)),2)+ROUND((ROUND(((Source!AE802-((Source!EU802*1.25)))*Source!AV802*Source!I802),2)),2))</f>
        <v>270.33999999999997</v>
      </c>
      <c r="J1169" s="27">
        <f>IF(Source!BB802&lt;&gt; 0, Source!BB802, 1)</f>
        <v>11.53</v>
      </c>
      <c r="K1169" s="31">
        <f>Source!Q802</f>
        <v>3117.02</v>
      </c>
    </row>
    <row r="1170" spans="1:28" ht="14.4" x14ac:dyDescent="0.3">
      <c r="A1170" s="25"/>
      <c r="B1170" s="26"/>
      <c r="C1170" s="26" t="s">
        <v>68</v>
      </c>
      <c r="D1170" s="28"/>
      <c r="E1170" s="27"/>
      <c r="F1170" s="30">
        <f>Source!AN802</f>
        <v>4.05</v>
      </c>
      <c r="G1170" s="29" t="str">
        <f>Source!DF802</f>
        <v>)*1,25</v>
      </c>
      <c r="H1170" s="27">
        <f>Source!AV802</f>
        <v>1</v>
      </c>
      <c r="I1170" s="32">
        <f>ROUND((ROUND((Source!AE802*Source!AV802*Source!I802),2)),2)</f>
        <v>68.34</v>
      </c>
      <c r="J1170" s="27">
        <f>IF(Source!BS802&lt;&gt; 0, Source!BS802, 1)</f>
        <v>25.44</v>
      </c>
      <c r="K1170" s="32">
        <f>Source!R802</f>
        <v>1738.57</v>
      </c>
      <c r="W1170">
        <f>I1170</f>
        <v>68.34</v>
      </c>
    </row>
    <row r="1171" spans="1:28" ht="14.4" x14ac:dyDescent="0.3">
      <c r="A1171" s="25"/>
      <c r="B1171" s="26"/>
      <c r="C1171" s="26" t="s">
        <v>76</v>
      </c>
      <c r="D1171" s="28"/>
      <c r="E1171" s="27"/>
      <c r="F1171" s="30">
        <f>Source!AL802</f>
        <v>1.06</v>
      </c>
      <c r="G1171" s="29" t="str">
        <f>Source!DD802</f>
        <v/>
      </c>
      <c r="H1171" s="27">
        <f>Source!AW802</f>
        <v>1</v>
      </c>
      <c r="I1171" s="31">
        <f>ROUND((ROUND((Source!AC802*Source!AW802*Source!I802),2)),2)</f>
        <v>14.31</v>
      </c>
      <c r="J1171" s="27">
        <f>IF(Source!BC802&lt;&gt; 0, Source!BC802, 1)</f>
        <v>4.99</v>
      </c>
      <c r="K1171" s="31">
        <f>Source!P802</f>
        <v>71.41</v>
      </c>
    </row>
    <row r="1172" spans="1:28" ht="41.4" x14ac:dyDescent="0.3">
      <c r="A1172" s="25" t="str">
        <f>Source!E803</f>
        <v>118,1</v>
      </c>
      <c r="B1172" s="26" t="str">
        <f>Source!F803</f>
        <v>1.1-1-1530</v>
      </c>
      <c r="C1172" s="26" t="s">
        <v>331</v>
      </c>
      <c r="D1172" s="28" t="str">
        <f>Source!H803</f>
        <v>м3</v>
      </c>
      <c r="E1172" s="27">
        <f>Source!I803</f>
        <v>15.525</v>
      </c>
      <c r="F1172" s="30">
        <f>Source!AK803</f>
        <v>214.13</v>
      </c>
      <c r="G1172" s="43" t="s">
        <v>143</v>
      </c>
      <c r="H1172" s="27">
        <f>Source!AW803</f>
        <v>1</v>
      </c>
      <c r="I1172" s="31">
        <f>ROUND((ROUND((Source!AC803*Source!AW803*Source!I803),2)),2)+(ROUND((ROUND(((Source!ET803)*Source!AV803*Source!I803),2)),2)+ROUND((ROUND(((Source!AE803-(Source!EU803))*Source!AV803*Source!I803),2)),2))+ROUND((ROUND((Source!AF803*Source!AV803*Source!I803),2)),2)</f>
        <v>3324.37</v>
      </c>
      <c r="J1172" s="27">
        <f>IF(Source!BC803&lt;&gt; 0, Source!BC803, 1)</f>
        <v>9.52</v>
      </c>
      <c r="K1172" s="31">
        <f>Source!O803</f>
        <v>31648</v>
      </c>
      <c r="Q1172">
        <f>ROUND((Source!DN803/100)*ROUND((ROUND((Source!AF803*Source!AV803*Source!I803),2)),2), 2)</f>
        <v>0</v>
      </c>
      <c r="R1172">
        <f>Source!X803</f>
        <v>0</v>
      </c>
      <c r="S1172">
        <f>ROUND((Source!DO803/100)*ROUND((ROUND((Source!AF803*Source!AV803*Source!I803),2)),2), 2)</f>
        <v>0</v>
      </c>
      <c r="T1172">
        <f>Source!Y803</f>
        <v>0</v>
      </c>
      <c r="U1172">
        <f>ROUND((175/100)*ROUND((ROUND((Source!AE803*Source!AV803*Source!I803),2)),2), 2)</f>
        <v>0</v>
      </c>
      <c r="V1172">
        <f>ROUND((157/100)*ROUND(ROUND((ROUND((Source!AE803*Source!AV803*Source!I803),2)*Source!BS803),2), 2), 2)</f>
        <v>0</v>
      </c>
      <c r="X1172">
        <f>IF(Source!BI803&lt;=1,I1172, 0)</f>
        <v>3324.37</v>
      </c>
      <c r="Y1172">
        <f>IF(Source!BI803=2,I1172, 0)</f>
        <v>0</v>
      </c>
      <c r="Z1172">
        <f>IF(Source!BI803=3,I1172, 0)</f>
        <v>0</v>
      </c>
      <c r="AA1172">
        <f>IF(Source!BI803=4,I1172, 0)</f>
        <v>0</v>
      </c>
    </row>
    <row r="1173" spans="1:28" ht="14.4" x14ac:dyDescent="0.3">
      <c r="A1173" s="25"/>
      <c r="B1173" s="26"/>
      <c r="C1173" s="26" t="s">
        <v>69</v>
      </c>
      <c r="D1173" s="28" t="s">
        <v>70</v>
      </c>
      <c r="E1173" s="27">
        <f>Source!DN802</f>
        <v>91</v>
      </c>
      <c r="F1173" s="30"/>
      <c r="G1173" s="29"/>
      <c r="H1173" s="27"/>
      <c r="I1173" s="31">
        <f>SUM(Q1167:Q1172)</f>
        <v>125.03</v>
      </c>
      <c r="J1173" s="27">
        <f>Source!BZ802</f>
        <v>73</v>
      </c>
      <c r="K1173" s="31">
        <f>SUM(R1167:R1172)</f>
        <v>2551.69</v>
      </c>
    </row>
    <row r="1174" spans="1:28" ht="14.4" x14ac:dyDescent="0.3">
      <c r="A1174" s="25"/>
      <c r="B1174" s="26"/>
      <c r="C1174" s="26" t="s">
        <v>71</v>
      </c>
      <c r="D1174" s="28" t="s">
        <v>70</v>
      </c>
      <c r="E1174" s="27">
        <f>Source!DO802</f>
        <v>70</v>
      </c>
      <c r="F1174" s="30"/>
      <c r="G1174" s="29"/>
      <c r="H1174" s="27"/>
      <c r="I1174" s="31">
        <f>SUM(S1167:S1173)</f>
        <v>96.18</v>
      </c>
      <c r="J1174" s="27">
        <f>Source!CA802</f>
        <v>41</v>
      </c>
      <c r="K1174" s="31">
        <f>SUM(T1167:T1173)</f>
        <v>1433.14</v>
      </c>
    </row>
    <row r="1175" spans="1:28" ht="14.4" x14ac:dyDescent="0.3">
      <c r="A1175" s="25"/>
      <c r="B1175" s="26"/>
      <c r="C1175" s="26" t="s">
        <v>72</v>
      </c>
      <c r="D1175" s="28" t="s">
        <v>70</v>
      </c>
      <c r="E1175" s="27">
        <f>175</f>
        <v>175</v>
      </c>
      <c r="F1175" s="30"/>
      <c r="G1175" s="29"/>
      <c r="H1175" s="27"/>
      <c r="I1175" s="31">
        <f>SUM(U1167:U1174)</f>
        <v>119.6</v>
      </c>
      <c r="J1175" s="27">
        <f>157</f>
        <v>157</v>
      </c>
      <c r="K1175" s="31">
        <f>SUM(V1167:V1174)</f>
        <v>2729.55</v>
      </c>
    </row>
    <row r="1176" spans="1:28" ht="14.4" x14ac:dyDescent="0.3">
      <c r="A1176" s="34"/>
      <c r="B1176" s="35"/>
      <c r="C1176" s="35" t="s">
        <v>73</v>
      </c>
      <c r="D1176" s="36" t="s">
        <v>74</v>
      </c>
      <c r="E1176" s="37">
        <f>Source!AQ802</f>
        <v>0.85</v>
      </c>
      <c r="F1176" s="38"/>
      <c r="G1176" s="39" t="str">
        <f>Source!DI802</f>
        <v>)*1,15</v>
      </c>
      <c r="H1176" s="37">
        <f>Source!AV802</f>
        <v>1</v>
      </c>
      <c r="I1176" s="40">
        <f>Source!U802</f>
        <v>13.196249999999999</v>
      </c>
      <c r="J1176" s="37"/>
      <c r="K1176" s="40"/>
      <c r="AB1176" s="33">
        <f>I1176</f>
        <v>13.196249999999999</v>
      </c>
    </row>
    <row r="1177" spans="1:28" ht="13.8" x14ac:dyDescent="0.25">
      <c r="A1177" s="41"/>
      <c r="B1177" s="41"/>
      <c r="C1177" s="42" t="s">
        <v>75</v>
      </c>
      <c r="D1177" s="41"/>
      <c r="E1177" s="41"/>
      <c r="F1177" s="41"/>
      <c r="G1177" s="41"/>
      <c r="H1177" s="55">
        <f>I1168+I1169+I1171+I1173+I1174+I1175+SUM(I1172:I1172)</f>
        <v>4087.23</v>
      </c>
      <c r="I1177" s="55"/>
      <c r="J1177" s="55">
        <f>K1168+K1169+K1171+K1173+K1174+K1175+SUM(K1172:K1172)</f>
        <v>45046.270000000004</v>
      </c>
      <c r="K1177" s="55"/>
      <c r="O1177" s="33">
        <f>I1168+I1169+I1171+I1173+I1174+I1175+SUM(I1172:I1172)</f>
        <v>4087.23</v>
      </c>
      <c r="P1177" s="33">
        <f>K1168+K1169+K1171+K1173+K1174+K1175+SUM(K1172:K1172)</f>
        <v>45046.270000000004</v>
      </c>
      <c r="X1177">
        <f>IF(Source!BI802&lt;=1,I1168+I1169+I1171+I1173+I1174+I1175-0, 0)</f>
        <v>762.86</v>
      </c>
      <c r="Y1177">
        <f>IF(Source!BI802=2,I1168+I1169+I1171+I1173+I1174+I1175-0, 0)</f>
        <v>0</v>
      </c>
      <c r="Z1177">
        <f>IF(Source!BI802=3,I1168+I1169+I1171+I1173+I1174+I1175-0, 0)</f>
        <v>0</v>
      </c>
      <c r="AA1177">
        <f>IF(Source!BI802=4,I1168+I1169+I1171+I1173+I1174+I1175,0)</f>
        <v>0</v>
      </c>
    </row>
    <row r="1179" spans="1:28" ht="28.8" x14ac:dyDescent="0.3">
      <c r="A1179" s="25" t="str">
        <f>Source!E804</f>
        <v>119</v>
      </c>
      <c r="B1179" s="26" t="str">
        <f>Source!F804</f>
        <v>3.6-13-1</v>
      </c>
      <c r="C1179" s="26" t="s">
        <v>335</v>
      </c>
      <c r="D1179" s="28" t="str">
        <f>Source!H804</f>
        <v>100 м3 в деле</v>
      </c>
      <c r="E1179" s="27">
        <f>Source!I804</f>
        <v>0.54</v>
      </c>
      <c r="F1179" s="30"/>
      <c r="G1179" s="29"/>
      <c r="H1179" s="27"/>
      <c r="I1179" s="31"/>
      <c r="J1179" s="27"/>
      <c r="K1179" s="31"/>
      <c r="Q1179">
        <f>ROUND((Source!DN804/100)*ROUND((ROUND((Source!AF804*Source!AV804*Source!I804),2)),2), 2)</f>
        <v>5121.2</v>
      </c>
      <c r="R1179">
        <f>Source!X804</f>
        <v>104226.64</v>
      </c>
      <c r="S1179">
        <f>ROUND((Source!DO804/100)*ROUND((ROUND((Source!AF804*Source!AV804*Source!I804),2)),2), 2)</f>
        <v>4217.46</v>
      </c>
      <c r="T1179">
        <f>Source!Y804</f>
        <v>62842.53</v>
      </c>
      <c r="U1179">
        <f>ROUND((175/100)*ROUND((ROUND((Source!AE804*Source!AV804*Source!I804),2)),2), 2)</f>
        <v>49.19</v>
      </c>
      <c r="V1179">
        <f>ROUND((157/100)*ROUND(ROUND((ROUND((Source!AE804*Source!AV804*Source!I804),2)*Source!BS804),2), 2), 2)</f>
        <v>1122.74</v>
      </c>
    </row>
    <row r="1180" spans="1:28" ht="14.4" x14ac:dyDescent="0.3">
      <c r="A1180" s="25"/>
      <c r="B1180" s="26"/>
      <c r="C1180" s="26" t="s">
        <v>66</v>
      </c>
      <c r="D1180" s="28"/>
      <c r="E1180" s="27"/>
      <c r="F1180" s="30">
        <f>Source!AO804</f>
        <v>9702</v>
      </c>
      <c r="G1180" s="29" t="str">
        <f>Source!DG804</f>
        <v>)*1,15</v>
      </c>
      <c r="H1180" s="27">
        <f>Source!AV804</f>
        <v>1</v>
      </c>
      <c r="I1180" s="31">
        <f>ROUND((ROUND((Source!AF804*Source!AV804*Source!I804),2)),2)</f>
        <v>6024.94</v>
      </c>
      <c r="J1180" s="27">
        <f>IF(Source!BA804&lt;&gt; 0, Source!BA804, 1)</f>
        <v>25.44</v>
      </c>
      <c r="K1180" s="31">
        <f>Source!S804</f>
        <v>153274.47</v>
      </c>
      <c r="W1180">
        <f>I1180</f>
        <v>6024.94</v>
      </c>
    </row>
    <row r="1181" spans="1:28" ht="14.4" x14ac:dyDescent="0.3">
      <c r="A1181" s="25"/>
      <c r="B1181" s="26"/>
      <c r="C1181" s="26" t="s">
        <v>67</v>
      </c>
      <c r="D1181" s="28"/>
      <c r="E1181" s="27"/>
      <c r="F1181" s="30">
        <f>Source!AM804</f>
        <v>1413.31</v>
      </c>
      <c r="G1181" s="29" t="str">
        <f>Source!DE804</f>
        <v>)*1,25</v>
      </c>
      <c r="H1181" s="27">
        <f>Source!AV804</f>
        <v>1</v>
      </c>
      <c r="I1181" s="31">
        <f>(ROUND((ROUND((((Source!ET804*1.25))*Source!AV804*Source!I804),2)),2)+ROUND((ROUND(((Source!AE804-((Source!EU804*1.25)))*Source!AV804*Source!I804),2)),2))</f>
        <v>953.98</v>
      </c>
      <c r="J1181" s="27">
        <f>IF(Source!BB804&lt;&gt; 0, Source!BB804, 1)</f>
        <v>8.4700000000000006</v>
      </c>
      <c r="K1181" s="31">
        <f>Source!Q804</f>
        <v>8080.21</v>
      </c>
    </row>
    <row r="1182" spans="1:28" ht="14.4" x14ac:dyDescent="0.3">
      <c r="A1182" s="25"/>
      <c r="B1182" s="26"/>
      <c r="C1182" s="26" t="s">
        <v>68</v>
      </c>
      <c r="D1182" s="28"/>
      <c r="E1182" s="27"/>
      <c r="F1182" s="30">
        <f>Source!AN804</f>
        <v>41.64</v>
      </c>
      <c r="G1182" s="29" t="str">
        <f>Source!DF804</f>
        <v>)*1,25</v>
      </c>
      <c r="H1182" s="27">
        <f>Source!AV804</f>
        <v>1</v>
      </c>
      <c r="I1182" s="32">
        <f>ROUND((ROUND((Source!AE804*Source!AV804*Source!I804),2)),2)</f>
        <v>28.11</v>
      </c>
      <c r="J1182" s="27">
        <f>IF(Source!BS804&lt;&gt; 0, Source!BS804, 1)</f>
        <v>25.44</v>
      </c>
      <c r="K1182" s="32">
        <f>Source!R804</f>
        <v>715.12</v>
      </c>
      <c r="W1182">
        <f>I1182</f>
        <v>28.11</v>
      </c>
    </row>
    <row r="1183" spans="1:28" ht="14.4" x14ac:dyDescent="0.3">
      <c r="A1183" s="25"/>
      <c r="B1183" s="26"/>
      <c r="C1183" s="26" t="s">
        <v>76</v>
      </c>
      <c r="D1183" s="28"/>
      <c r="E1183" s="27"/>
      <c r="F1183" s="30">
        <f>Source!AL804</f>
        <v>9404.02</v>
      </c>
      <c r="G1183" s="29" t="str">
        <f>Source!DD804</f>
        <v/>
      </c>
      <c r="H1183" s="27">
        <f>Source!AW804</f>
        <v>1</v>
      </c>
      <c r="I1183" s="31">
        <f>ROUND((ROUND((Source!AC804*Source!AW804*Source!I804),2)),2)</f>
        <v>5078.17</v>
      </c>
      <c r="J1183" s="27">
        <f>IF(Source!BC804&lt;&gt; 0, Source!BC804, 1)</f>
        <v>7.82</v>
      </c>
      <c r="K1183" s="31">
        <f>Source!P804</f>
        <v>39711.29</v>
      </c>
    </row>
    <row r="1184" spans="1:28" ht="55.2" x14ac:dyDescent="0.3">
      <c r="A1184" s="25" t="str">
        <f>Source!E805</f>
        <v>119,1</v>
      </c>
      <c r="B1184" s="26" t="str">
        <f>Source!F805</f>
        <v>1.3-4-84</v>
      </c>
      <c r="C1184" s="26" t="s">
        <v>342</v>
      </c>
      <c r="D1184" s="28" t="str">
        <f>Source!H805</f>
        <v>т</v>
      </c>
      <c r="E1184" s="27">
        <f>Source!I805</f>
        <v>5.4</v>
      </c>
      <c r="F1184" s="30">
        <f>Source!AK805</f>
        <v>6340.75</v>
      </c>
      <c r="G1184" s="43" t="s">
        <v>143</v>
      </c>
      <c r="H1184" s="27">
        <f>Source!AW805</f>
        <v>1</v>
      </c>
      <c r="I1184" s="31">
        <f>ROUND((ROUND((Source!AC805*Source!AW805*Source!I805),2)),2)+(ROUND((ROUND(((Source!ET805)*Source!AV805*Source!I805),2)),2)+ROUND((ROUND(((Source!AE805-(Source!EU805))*Source!AV805*Source!I805),2)),2))+ROUND((ROUND((Source!AF805*Source!AV805*Source!I805),2)),2)</f>
        <v>34240.050000000003</v>
      </c>
      <c r="J1184" s="27">
        <f>IF(Source!BC805&lt;&gt; 0, Source!BC805, 1)</f>
        <v>12.26</v>
      </c>
      <c r="K1184" s="31">
        <f>Source!O805</f>
        <v>419783.01</v>
      </c>
      <c r="Q1184">
        <f>ROUND((Source!DN805/100)*ROUND((ROUND((Source!AF805*Source!AV805*Source!I805),2)),2), 2)</f>
        <v>0</v>
      </c>
      <c r="R1184">
        <f>Source!X805</f>
        <v>0</v>
      </c>
      <c r="S1184">
        <f>ROUND((Source!DO805/100)*ROUND((ROUND((Source!AF805*Source!AV805*Source!I805),2)),2), 2)</f>
        <v>0</v>
      </c>
      <c r="T1184">
        <f>Source!Y805</f>
        <v>0</v>
      </c>
      <c r="U1184">
        <f>ROUND((175/100)*ROUND((ROUND((Source!AE805*Source!AV805*Source!I805),2)),2), 2)</f>
        <v>0</v>
      </c>
      <c r="V1184">
        <f>ROUND((157/100)*ROUND(ROUND((ROUND((Source!AE805*Source!AV805*Source!I805),2)*Source!BS805),2), 2), 2)</f>
        <v>0</v>
      </c>
      <c r="X1184">
        <f>IF(Source!BI805&lt;=1,I1184, 0)</f>
        <v>34240.050000000003</v>
      </c>
      <c r="Y1184">
        <f>IF(Source!BI805=2,I1184, 0)</f>
        <v>0</v>
      </c>
      <c r="Z1184">
        <f>IF(Source!BI805=3,I1184, 0)</f>
        <v>0</v>
      </c>
      <c r="AA1184">
        <f>IF(Source!BI805=4,I1184, 0)</f>
        <v>0</v>
      </c>
    </row>
    <row r="1185" spans="1:28" ht="55.2" x14ac:dyDescent="0.3">
      <c r="A1185" s="25" t="str">
        <f>Source!E806</f>
        <v>119,2</v>
      </c>
      <c r="B1185" s="26" t="str">
        <f>Source!F806</f>
        <v>1.3-4-82</v>
      </c>
      <c r="C1185" s="26" t="s">
        <v>346</v>
      </c>
      <c r="D1185" s="28" t="str">
        <f>Source!H806</f>
        <v>т</v>
      </c>
      <c r="E1185" s="27">
        <f>Source!I806</f>
        <v>1.35</v>
      </c>
      <c r="F1185" s="30">
        <f>Source!AK806</f>
        <v>6340.75</v>
      </c>
      <c r="G1185" s="43" t="s">
        <v>143</v>
      </c>
      <c r="H1185" s="27">
        <f>Source!AW806</f>
        <v>1</v>
      </c>
      <c r="I1185" s="31">
        <f>ROUND((ROUND((Source!AC806*Source!AW806*Source!I806),2)),2)+(ROUND((ROUND(((Source!ET806)*Source!AV806*Source!I806),2)),2)+ROUND((ROUND(((Source!AE806-(Source!EU806))*Source!AV806*Source!I806),2)),2))+ROUND((ROUND((Source!AF806*Source!AV806*Source!I806),2)),2)</f>
        <v>8560.01</v>
      </c>
      <c r="J1185" s="27">
        <f>IF(Source!BC806&lt;&gt; 0, Source!BC806, 1)</f>
        <v>12.39</v>
      </c>
      <c r="K1185" s="31">
        <f>Source!O806</f>
        <v>106058.52</v>
      </c>
      <c r="Q1185">
        <f>ROUND((Source!DN806/100)*ROUND((ROUND((Source!AF806*Source!AV806*Source!I806),2)),2), 2)</f>
        <v>0</v>
      </c>
      <c r="R1185">
        <f>Source!X806</f>
        <v>0</v>
      </c>
      <c r="S1185">
        <f>ROUND((Source!DO806/100)*ROUND((ROUND((Source!AF806*Source!AV806*Source!I806),2)),2), 2)</f>
        <v>0</v>
      </c>
      <c r="T1185">
        <f>Source!Y806</f>
        <v>0</v>
      </c>
      <c r="U1185">
        <f>ROUND((175/100)*ROUND((ROUND((Source!AE806*Source!AV806*Source!I806),2)),2), 2)</f>
        <v>0</v>
      </c>
      <c r="V1185">
        <f>ROUND((157/100)*ROUND(ROUND((ROUND((Source!AE806*Source!AV806*Source!I806),2)*Source!BS806),2), 2), 2)</f>
        <v>0</v>
      </c>
      <c r="X1185">
        <f>IF(Source!BI806&lt;=1,I1185, 0)</f>
        <v>8560.01</v>
      </c>
      <c r="Y1185">
        <f>IF(Source!BI806=2,I1185, 0)</f>
        <v>0</v>
      </c>
      <c r="Z1185">
        <f>IF(Source!BI806=3,I1185, 0)</f>
        <v>0</v>
      </c>
      <c r="AA1185">
        <f>IF(Source!BI806=4,I1185, 0)</f>
        <v>0</v>
      </c>
    </row>
    <row r="1186" spans="1:28" ht="55.2" x14ac:dyDescent="0.3">
      <c r="A1186" s="25" t="str">
        <f>Source!E807</f>
        <v>119,3</v>
      </c>
      <c r="B1186" s="26" t="str">
        <f>Source!F807</f>
        <v>1.3-1-60</v>
      </c>
      <c r="C1186" s="26" t="s">
        <v>350</v>
      </c>
      <c r="D1186" s="28" t="str">
        <f>Source!H807</f>
        <v>м3</v>
      </c>
      <c r="E1186" s="27">
        <f>Source!I807</f>
        <v>54.81</v>
      </c>
      <c r="F1186" s="30">
        <f>Source!AK807</f>
        <v>811.26</v>
      </c>
      <c r="G1186" s="43" t="s">
        <v>143</v>
      </c>
      <c r="H1186" s="27">
        <f>Source!AW807</f>
        <v>1</v>
      </c>
      <c r="I1186" s="31">
        <f>ROUND((ROUND((Source!AC807*Source!AW807*Source!I807),2)),2)+(ROUND((ROUND(((Source!ET807)*Source!AV807*Source!I807),2)),2)+ROUND((ROUND(((Source!AE807-(Source!EU807))*Source!AV807*Source!I807),2)),2))+ROUND((ROUND((Source!AF807*Source!AV807*Source!I807),2)),2)</f>
        <v>44465.16</v>
      </c>
      <c r="J1186" s="27">
        <f>IF(Source!BC807&lt;&gt; 0, Source!BC807, 1)</f>
        <v>5.87</v>
      </c>
      <c r="K1186" s="31">
        <f>Source!O807</f>
        <v>261010.49</v>
      </c>
      <c r="Q1186">
        <f>ROUND((Source!DN807/100)*ROUND((ROUND((Source!AF807*Source!AV807*Source!I807),2)),2), 2)</f>
        <v>0</v>
      </c>
      <c r="R1186">
        <f>Source!X807</f>
        <v>0</v>
      </c>
      <c r="S1186">
        <f>ROUND((Source!DO807/100)*ROUND((ROUND((Source!AF807*Source!AV807*Source!I807),2)),2), 2)</f>
        <v>0</v>
      </c>
      <c r="T1186">
        <f>Source!Y807</f>
        <v>0</v>
      </c>
      <c r="U1186">
        <f>ROUND((175/100)*ROUND((ROUND((Source!AE807*Source!AV807*Source!I807),2)),2), 2)</f>
        <v>0</v>
      </c>
      <c r="V1186">
        <f>ROUND((157/100)*ROUND(ROUND((ROUND((Source!AE807*Source!AV807*Source!I807),2)*Source!BS807),2), 2), 2)</f>
        <v>0</v>
      </c>
      <c r="X1186">
        <f>IF(Source!BI807&lt;=1,I1186, 0)</f>
        <v>44465.16</v>
      </c>
      <c r="Y1186">
        <f>IF(Source!BI807=2,I1186, 0)</f>
        <v>0</v>
      </c>
      <c r="Z1186">
        <f>IF(Source!BI807=3,I1186, 0)</f>
        <v>0</v>
      </c>
      <c r="AA1186">
        <f>IF(Source!BI807=4,I1186, 0)</f>
        <v>0</v>
      </c>
    </row>
    <row r="1187" spans="1:28" ht="14.4" x14ac:dyDescent="0.3">
      <c r="A1187" s="25"/>
      <c r="B1187" s="26"/>
      <c r="C1187" s="26" t="s">
        <v>69</v>
      </c>
      <c r="D1187" s="28" t="s">
        <v>70</v>
      </c>
      <c r="E1187" s="27">
        <f>Source!DN804</f>
        <v>85</v>
      </c>
      <c r="F1187" s="30"/>
      <c r="G1187" s="29"/>
      <c r="H1187" s="27"/>
      <c r="I1187" s="31">
        <f>SUM(Q1179:Q1186)</f>
        <v>5121.2</v>
      </c>
      <c r="J1187" s="27">
        <f>Source!BZ804</f>
        <v>68</v>
      </c>
      <c r="K1187" s="31">
        <f>SUM(R1179:R1186)</f>
        <v>104226.64</v>
      </c>
    </row>
    <row r="1188" spans="1:28" ht="14.4" x14ac:dyDescent="0.3">
      <c r="A1188" s="25"/>
      <c r="B1188" s="26"/>
      <c r="C1188" s="26" t="s">
        <v>71</v>
      </c>
      <c r="D1188" s="28" t="s">
        <v>70</v>
      </c>
      <c r="E1188" s="27">
        <f>Source!DO804</f>
        <v>70</v>
      </c>
      <c r="F1188" s="30"/>
      <c r="G1188" s="29"/>
      <c r="H1188" s="27"/>
      <c r="I1188" s="31">
        <f>SUM(S1179:S1187)</f>
        <v>4217.46</v>
      </c>
      <c r="J1188" s="27">
        <f>Source!CA804</f>
        <v>41</v>
      </c>
      <c r="K1188" s="31">
        <f>SUM(T1179:T1187)</f>
        <v>62842.53</v>
      </c>
    </row>
    <row r="1189" spans="1:28" ht="14.4" x14ac:dyDescent="0.3">
      <c r="A1189" s="25"/>
      <c r="B1189" s="26"/>
      <c r="C1189" s="26" t="s">
        <v>72</v>
      </c>
      <c r="D1189" s="28" t="s">
        <v>70</v>
      </c>
      <c r="E1189" s="27">
        <f>175</f>
        <v>175</v>
      </c>
      <c r="F1189" s="30"/>
      <c r="G1189" s="29"/>
      <c r="H1189" s="27"/>
      <c r="I1189" s="31">
        <f>SUM(U1179:U1188)</f>
        <v>49.19</v>
      </c>
      <c r="J1189" s="27">
        <f>157</f>
        <v>157</v>
      </c>
      <c r="K1189" s="31">
        <f>SUM(V1179:V1188)</f>
        <v>1122.74</v>
      </c>
    </row>
    <row r="1190" spans="1:28" ht="14.4" x14ac:dyDescent="0.3">
      <c r="A1190" s="34"/>
      <c r="B1190" s="35"/>
      <c r="C1190" s="35" t="s">
        <v>73</v>
      </c>
      <c r="D1190" s="36" t="s">
        <v>74</v>
      </c>
      <c r="E1190" s="37">
        <f>Source!AQ804</f>
        <v>825</v>
      </c>
      <c r="F1190" s="38"/>
      <c r="G1190" s="39" t="str">
        <f>Source!DI804</f>
        <v>)*1,15</v>
      </c>
      <c r="H1190" s="37">
        <f>Source!AV804</f>
        <v>1</v>
      </c>
      <c r="I1190" s="40">
        <f>Source!U804</f>
        <v>512.32499999999993</v>
      </c>
      <c r="J1190" s="37"/>
      <c r="K1190" s="40"/>
      <c r="AB1190" s="33">
        <f>I1190</f>
        <v>512.32499999999993</v>
      </c>
    </row>
    <row r="1191" spans="1:28" ht="13.8" x14ac:dyDescent="0.25">
      <c r="A1191" s="41"/>
      <c r="B1191" s="41"/>
      <c r="C1191" s="42" t="s">
        <v>75</v>
      </c>
      <c r="D1191" s="41"/>
      <c r="E1191" s="41"/>
      <c r="F1191" s="41"/>
      <c r="G1191" s="41"/>
      <c r="H1191" s="55">
        <f>I1180+I1181+I1183+I1187+I1188+I1189+SUM(I1184:I1186)</f>
        <v>108710.16</v>
      </c>
      <c r="I1191" s="55"/>
      <c r="J1191" s="55">
        <f>K1180+K1181+K1183+K1187+K1188+K1189+SUM(K1184:K1186)</f>
        <v>1156109.8999999999</v>
      </c>
      <c r="K1191" s="55"/>
      <c r="O1191" s="33">
        <f>I1180+I1181+I1183+I1187+I1188+I1189+SUM(I1184:I1186)</f>
        <v>108710.16</v>
      </c>
      <c r="P1191" s="33">
        <f>K1180+K1181+K1183+K1187+K1188+K1189+SUM(K1184:K1186)</f>
        <v>1156109.8999999999</v>
      </c>
      <c r="X1191">
        <f>IF(Source!BI804&lt;=1,I1180+I1181+I1183+I1187+I1188+I1189-0, 0)</f>
        <v>21444.94</v>
      </c>
      <c r="Y1191">
        <f>IF(Source!BI804=2,I1180+I1181+I1183+I1187+I1188+I1189-0, 0)</f>
        <v>0</v>
      </c>
      <c r="Z1191">
        <f>IF(Source!BI804=3,I1180+I1181+I1183+I1187+I1188+I1189-0, 0)</f>
        <v>0</v>
      </c>
      <c r="AA1191">
        <f>IF(Source!BI804=4,I1180+I1181+I1183+I1187+I1188+I1189,0)</f>
        <v>0</v>
      </c>
    </row>
    <row r="1194" spans="1:28" ht="13.8" x14ac:dyDescent="0.25">
      <c r="A1194" s="54" t="str">
        <f>CONCATENATE("Итого по подразделу: ",IF(Source!G809&lt;&gt;"Новый подраздел", Source!G809, ""))</f>
        <v>Итого по подразделу: Усиление подпорной стенки</v>
      </c>
      <c r="B1194" s="54"/>
      <c r="C1194" s="54"/>
      <c r="D1194" s="54"/>
      <c r="E1194" s="54"/>
      <c r="F1194" s="54"/>
      <c r="G1194" s="54"/>
      <c r="H1194" s="52">
        <f>SUM(O1127:O1193)</f>
        <v>119396.19</v>
      </c>
      <c r="I1194" s="53"/>
      <c r="J1194" s="52">
        <f>SUM(P1127:P1193)</f>
        <v>1286158.71</v>
      </c>
      <c r="K1194" s="53"/>
    </row>
    <row r="1195" spans="1:28" hidden="1" x14ac:dyDescent="0.25">
      <c r="A1195" t="s">
        <v>77</v>
      </c>
      <c r="I1195">
        <f>SUM(AC1127:AC1194)</f>
        <v>0</v>
      </c>
      <c r="J1195">
        <f>SUM(AD1127:AD1194)</f>
        <v>0</v>
      </c>
    </row>
    <row r="1196" spans="1:28" hidden="1" x14ac:dyDescent="0.25">
      <c r="A1196" t="s">
        <v>78</v>
      </c>
      <c r="I1196">
        <f>SUM(AE1127:AE1195)</f>
        <v>0</v>
      </c>
      <c r="J1196">
        <f>SUM(AF1127:AF1195)</f>
        <v>0</v>
      </c>
    </row>
    <row r="1198" spans="1:28" ht="16.8" x14ac:dyDescent="0.3">
      <c r="A1198" s="56" t="str">
        <f>CONCATENATE("Подраздел: ",IF(Source!G838&lt;&gt;"Новый подраздел", Source!G838, ""))</f>
        <v>Подраздел: Отделка с лицевой стороны</v>
      </c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</row>
    <row r="1199" spans="1:28" ht="27.6" x14ac:dyDescent="0.3">
      <c r="A1199" s="25" t="str">
        <f>Source!E842</f>
        <v>120</v>
      </c>
      <c r="B1199" s="26" t="str">
        <f>Source!F842</f>
        <v>6.61-26-1</v>
      </c>
      <c r="C1199" s="26" t="s">
        <v>367</v>
      </c>
      <c r="D1199" s="28" t="str">
        <f>Source!H842</f>
        <v>100 м2</v>
      </c>
      <c r="E1199" s="27">
        <f>Source!I842</f>
        <v>1.1000000000000001</v>
      </c>
      <c r="F1199" s="30"/>
      <c r="G1199" s="29"/>
      <c r="H1199" s="27"/>
      <c r="I1199" s="31"/>
      <c r="J1199" s="27"/>
      <c r="K1199" s="31"/>
      <c r="Q1199">
        <f>ROUND((Source!DN842/100)*ROUND((ROUND((Source!AF842*Source!AV842*Source!I842),2)),2), 2)</f>
        <v>517.14</v>
      </c>
      <c r="R1199">
        <f>Source!X842</f>
        <v>11182.55</v>
      </c>
      <c r="S1199">
        <f>ROUND((Source!DO842/100)*ROUND((ROUND((Source!AF842*Source!AV842*Source!I842),2)),2), 2)</f>
        <v>355.53</v>
      </c>
      <c r="T1199">
        <f>Source!Y842</f>
        <v>6742.42</v>
      </c>
      <c r="U1199">
        <f>ROUND((175/100)*ROUND((ROUND((Source!AE842*Source!AV842*Source!I842),2)),2), 2)</f>
        <v>0</v>
      </c>
      <c r="V1199">
        <f>ROUND((157/100)*ROUND(ROUND((ROUND((Source!AE842*Source!AV842*Source!I842),2)*Source!BS842),2), 2), 2)</f>
        <v>0</v>
      </c>
    </row>
    <row r="1200" spans="1:28" ht="14.4" x14ac:dyDescent="0.3">
      <c r="A1200" s="25"/>
      <c r="B1200" s="26"/>
      <c r="C1200" s="26" t="s">
        <v>66</v>
      </c>
      <c r="D1200" s="28"/>
      <c r="E1200" s="27"/>
      <c r="F1200" s="30">
        <f>Source!AO842</f>
        <v>587.65</v>
      </c>
      <c r="G1200" s="29" t="str">
        <f>Source!DG842</f>
        <v/>
      </c>
      <c r="H1200" s="27">
        <f>Source!AV842</f>
        <v>1</v>
      </c>
      <c r="I1200" s="31">
        <f>ROUND((ROUND((Source!AF842*Source!AV842*Source!I842),2)),2)</f>
        <v>646.41999999999996</v>
      </c>
      <c r="J1200" s="27">
        <f>IF(Source!BA842&lt;&gt; 0, Source!BA842, 1)</f>
        <v>25.44</v>
      </c>
      <c r="K1200" s="31">
        <f>Source!S842</f>
        <v>16444.919999999998</v>
      </c>
      <c r="W1200">
        <f>I1200</f>
        <v>646.41999999999996</v>
      </c>
    </row>
    <row r="1201" spans="1:28" ht="14.4" x14ac:dyDescent="0.3">
      <c r="A1201" s="25" t="str">
        <f>Source!E843</f>
        <v>120,1</v>
      </c>
      <c r="B1201" s="26" t="str">
        <f>Source!F843</f>
        <v>справочно</v>
      </c>
      <c r="C1201" s="26" t="s">
        <v>374</v>
      </c>
      <c r="D1201" s="28" t="str">
        <f>Source!H843</f>
        <v>т</v>
      </c>
      <c r="E1201" s="27">
        <f>Source!I843</f>
        <v>5.0599999999999996</v>
      </c>
      <c r="F1201" s="30">
        <f>Source!AK843</f>
        <v>0</v>
      </c>
      <c r="G1201" s="43" t="s">
        <v>143</v>
      </c>
      <c r="H1201" s="27">
        <f>Source!AW843</f>
        <v>1</v>
      </c>
      <c r="I1201" s="31">
        <f>ROUND((ROUND((Source!AC843*Source!AW843*Source!I843),2)),2)+(ROUND((ROUND(((Source!ET843)*Source!AV843*Source!I843),2)),2)+ROUND((ROUND(((Source!AE843-(Source!EU843))*Source!AV843*Source!I843),2)),2))+ROUND((ROUND((Source!AF843*Source!AV843*Source!I843),2)),2)</f>
        <v>0</v>
      </c>
      <c r="J1201" s="27">
        <f>IF(Source!BC843&lt;&gt; 0, Source!BC843, 1)</f>
        <v>1</v>
      </c>
      <c r="K1201" s="31">
        <f>Source!O843</f>
        <v>0</v>
      </c>
      <c r="Q1201">
        <f>ROUND((Source!DN843/100)*ROUND((ROUND((Source!AF843*Source!AV843*Source!I843),2)),2), 2)</f>
        <v>0</v>
      </c>
      <c r="R1201">
        <f>Source!X843</f>
        <v>0</v>
      </c>
      <c r="S1201">
        <f>ROUND((Source!DO843/100)*ROUND((ROUND((Source!AF843*Source!AV843*Source!I843),2)),2), 2)</f>
        <v>0</v>
      </c>
      <c r="T1201">
        <f>Source!Y843</f>
        <v>0</v>
      </c>
      <c r="U1201">
        <f>ROUND((175/100)*ROUND((ROUND((Source!AE843*Source!AV843*Source!I843),2)),2), 2)</f>
        <v>0</v>
      </c>
      <c r="V1201">
        <f>ROUND((157/100)*ROUND(ROUND((ROUND((Source!AE843*Source!AV843*Source!I843),2)*Source!BS843),2), 2), 2)</f>
        <v>0</v>
      </c>
      <c r="X1201">
        <f>IF(Source!BI843&lt;=1,I1201, 0)</f>
        <v>0</v>
      </c>
      <c r="Y1201">
        <f>IF(Source!BI843=2,I1201, 0)</f>
        <v>0</v>
      </c>
      <c r="Z1201">
        <f>IF(Source!BI843=3,I1201, 0)</f>
        <v>0</v>
      </c>
      <c r="AA1201">
        <f>IF(Source!BI843=4,I1201, 0)</f>
        <v>0</v>
      </c>
    </row>
    <row r="1202" spans="1:28" ht="14.4" x14ac:dyDescent="0.3">
      <c r="A1202" s="25"/>
      <c r="B1202" s="26"/>
      <c r="C1202" s="26" t="s">
        <v>69</v>
      </c>
      <c r="D1202" s="28" t="s">
        <v>70</v>
      </c>
      <c r="E1202" s="27">
        <f>Source!DN842</f>
        <v>80</v>
      </c>
      <c r="F1202" s="30"/>
      <c r="G1202" s="29"/>
      <c r="H1202" s="27"/>
      <c r="I1202" s="31">
        <f>SUM(Q1199:Q1201)</f>
        <v>517.14</v>
      </c>
      <c r="J1202" s="27">
        <f>Source!BZ842</f>
        <v>68</v>
      </c>
      <c r="K1202" s="31">
        <f>SUM(R1199:R1201)</f>
        <v>11182.55</v>
      </c>
    </row>
    <row r="1203" spans="1:28" ht="14.4" x14ac:dyDescent="0.3">
      <c r="A1203" s="25"/>
      <c r="B1203" s="26"/>
      <c r="C1203" s="26" t="s">
        <v>71</v>
      </c>
      <c r="D1203" s="28" t="s">
        <v>70</v>
      </c>
      <c r="E1203" s="27">
        <f>Source!DO842</f>
        <v>55</v>
      </c>
      <c r="F1203" s="30"/>
      <c r="G1203" s="29"/>
      <c r="H1203" s="27"/>
      <c r="I1203" s="31">
        <f>SUM(S1199:S1202)</f>
        <v>355.53</v>
      </c>
      <c r="J1203" s="27">
        <f>Source!CA842</f>
        <v>41</v>
      </c>
      <c r="K1203" s="31">
        <f>SUM(T1199:T1202)</f>
        <v>6742.42</v>
      </c>
    </row>
    <row r="1204" spans="1:28" ht="14.4" x14ac:dyDescent="0.3">
      <c r="A1204" s="34"/>
      <c r="B1204" s="35"/>
      <c r="C1204" s="35" t="s">
        <v>73</v>
      </c>
      <c r="D1204" s="36" t="s">
        <v>74</v>
      </c>
      <c r="E1204" s="37">
        <f>Source!AQ842</f>
        <v>57.5</v>
      </c>
      <c r="F1204" s="38"/>
      <c r="G1204" s="39" t="str">
        <f>Source!DI842</f>
        <v/>
      </c>
      <c r="H1204" s="37">
        <f>Source!AV842</f>
        <v>1</v>
      </c>
      <c r="I1204" s="40">
        <f>Source!U842</f>
        <v>63.250000000000007</v>
      </c>
      <c r="J1204" s="37"/>
      <c r="K1204" s="40"/>
      <c r="AB1204" s="33">
        <f>I1204</f>
        <v>63.250000000000007</v>
      </c>
    </row>
    <row r="1205" spans="1:28" ht="13.8" x14ac:dyDescent="0.25">
      <c r="A1205" s="41"/>
      <c r="B1205" s="41"/>
      <c r="C1205" s="42" t="s">
        <v>75</v>
      </c>
      <c r="D1205" s="41"/>
      <c r="E1205" s="41"/>
      <c r="F1205" s="41"/>
      <c r="G1205" s="41"/>
      <c r="H1205" s="55">
        <f>I1200+I1202+I1203+SUM(I1201:I1201)</f>
        <v>1519.09</v>
      </c>
      <c r="I1205" s="55"/>
      <c r="J1205" s="55">
        <f>K1200+K1202+K1203+SUM(K1201:K1201)</f>
        <v>34369.89</v>
      </c>
      <c r="K1205" s="55"/>
      <c r="O1205" s="33">
        <f>I1200+I1202+I1203+SUM(I1201:I1201)</f>
        <v>1519.09</v>
      </c>
      <c r="P1205" s="33">
        <f>K1200+K1202+K1203+SUM(K1201:K1201)</f>
        <v>34369.89</v>
      </c>
      <c r="X1205">
        <f>IF(Source!BI842&lt;=1,I1200+I1202+I1203-0, 0)</f>
        <v>1519.09</v>
      </c>
      <c r="Y1205">
        <f>IF(Source!BI842=2,I1200+I1202+I1203-0, 0)</f>
        <v>0</v>
      </c>
      <c r="Z1205">
        <f>IF(Source!BI842=3,I1200+I1202+I1203-0, 0)</f>
        <v>0</v>
      </c>
      <c r="AA1205">
        <f>IF(Source!BI842=4,I1200+I1202+I1203,0)</f>
        <v>0</v>
      </c>
    </row>
    <row r="1207" spans="1:28" ht="41.4" x14ac:dyDescent="0.3">
      <c r="A1207" s="25" t="str">
        <f>Source!E844</f>
        <v>121</v>
      </c>
      <c r="B1207" s="26" t="str">
        <f>Source!F844</f>
        <v>6.68-13-1</v>
      </c>
      <c r="C1207" s="26" t="s">
        <v>793</v>
      </c>
      <c r="D1207" s="28" t="str">
        <f>Source!H844</f>
        <v>1 Т</v>
      </c>
      <c r="E1207" s="27">
        <f>Source!I844</f>
        <v>4.5540000000000003</v>
      </c>
      <c r="F1207" s="30"/>
      <c r="G1207" s="29"/>
      <c r="H1207" s="27"/>
      <c r="I1207" s="31"/>
      <c r="J1207" s="27"/>
      <c r="K1207" s="31"/>
      <c r="Q1207">
        <f>ROUND((Source!DN844/100)*ROUND((ROUND((Source!AF844*Source!AV844*Source!I844),2)),2), 2)</f>
        <v>0</v>
      </c>
      <c r="R1207">
        <f>Source!X844</f>
        <v>0</v>
      </c>
      <c r="S1207">
        <f>ROUND((Source!DO844/100)*ROUND((ROUND((Source!AF844*Source!AV844*Source!I844),2)),2), 2)</f>
        <v>0</v>
      </c>
      <c r="T1207">
        <f>Source!Y844</f>
        <v>0</v>
      </c>
      <c r="U1207">
        <f>ROUND((175/100)*ROUND((ROUND((Source!AE844*Source!AV844*Source!I844),2)),2), 2)</f>
        <v>11.8</v>
      </c>
      <c r="V1207">
        <f>ROUND((157/100)*ROUND(ROUND((ROUND((Source!AE844*Source!AV844*Source!I844),2)*Source!BS844),2), 2), 2)</f>
        <v>269.20999999999998</v>
      </c>
    </row>
    <row r="1208" spans="1:28" ht="14.4" x14ac:dyDescent="0.3">
      <c r="A1208" s="25"/>
      <c r="B1208" s="26"/>
      <c r="C1208" s="26" t="s">
        <v>67</v>
      </c>
      <c r="D1208" s="28"/>
      <c r="E1208" s="27"/>
      <c r="F1208" s="30">
        <f>Source!AM844</f>
        <v>8.86</v>
      </c>
      <c r="G1208" s="29" t="str">
        <f>Source!DE844</f>
        <v/>
      </c>
      <c r="H1208" s="27">
        <f>Source!AV844</f>
        <v>1</v>
      </c>
      <c r="I1208" s="31">
        <f>(ROUND((ROUND(((Source!ET844)*Source!AV844*Source!I844),2)),2)+ROUND((ROUND(((Source!AE844-(Source!EU844))*Source!AV844*Source!I844),2)),2))</f>
        <v>40.35</v>
      </c>
      <c r="J1208" s="27">
        <f>IF(Source!BB844&lt;&gt; 0, Source!BB844, 1)</f>
        <v>9.06</v>
      </c>
      <c r="K1208" s="31">
        <f>Source!Q844</f>
        <v>365.57</v>
      </c>
    </row>
    <row r="1209" spans="1:28" ht="14.4" x14ac:dyDescent="0.3">
      <c r="A1209" s="25"/>
      <c r="B1209" s="26"/>
      <c r="C1209" s="26" t="s">
        <v>68</v>
      </c>
      <c r="D1209" s="28"/>
      <c r="E1209" s="27"/>
      <c r="F1209" s="30">
        <f>Source!AN844</f>
        <v>1.48</v>
      </c>
      <c r="G1209" s="29" t="str">
        <f>Source!DF844</f>
        <v/>
      </c>
      <c r="H1209" s="27">
        <f>Source!AV844</f>
        <v>1</v>
      </c>
      <c r="I1209" s="32">
        <f>ROUND((ROUND((Source!AE844*Source!AV844*Source!I844),2)),2)</f>
        <v>6.74</v>
      </c>
      <c r="J1209" s="27">
        <f>IF(Source!BS844&lt;&gt; 0, Source!BS844, 1)</f>
        <v>25.44</v>
      </c>
      <c r="K1209" s="32">
        <f>Source!R844</f>
        <v>171.47</v>
      </c>
      <c r="W1209">
        <f>I1209</f>
        <v>6.74</v>
      </c>
    </row>
    <row r="1210" spans="1:28" ht="14.4" x14ac:dyDescent="0.3">
      <c r="A1210" s="34"/>
      <c r="B1210" s="35"/>
      <c r="C1210" s="35" t="s">
        <v>72</v>
      </c>
      <c r="D1210" s="36" t="s">
        <v>70</v>
      </c>
      <c r="E1210" s="37">
        <f>175</f>
        <v>175</v>
      </c>
      <c r="F1210" s="38"/>
      <c r="G1210" s="39"/>
      <c r="H1210" s="37"/>
      <c r="I1210" s="40">
        <f>SUM(U1207:U1209)</f>
        <v>11.8</v>
      </c>
      <c r="J1210" s="37">
        <f>157</f>
        <v>157</v>
      </c>
      <c r="K1210" s="40">
        <f>SUM(V1207:V1209)</f>
        <v>269.20999999999998</v>
      </c>
    </row>
    <row r="1211" spans="1:28" ht="13.8" x14ac:dyDescent="0.25">
      <c r="A1211" s="41"/>
      <c r="B1211" s="41"/>
      <c r="C1211" s="42" t="s">
        <v>75</v>
      </c>
      <c r="D1211" s="41"/>
      <c r="E1211" s="41"/>
      <c r="F1211" s="41"/>
      <c r="G1211" s="41"/>
      <c r="H1211" s="55">
        <f>I1208+I1210</f>
        <v>52.150000000000006</v>
      </c>
      <c r="I1211" s="55"/>
      <c r="J1211" s="55">
        <f>K1208+K1210</f>
        <v>634.78</v>
      </c>
      <c r="K1211" s="55"/>
      <c r="O1211" s="33">
        <f>I1208+I1210</f>
        <v>52.150000000000006</v>
      </c>
      <c r="P1211" s="33">
        <f>K1208+K1210</f>
        <v>634.78</v>
      </c>
      <c r="X1211">
        <f>IF(Source!BI844&lt;=1,I1208+I1210-0, 0)</f>
        <v>52.150000000000006</v>
      </c>
      <c r="Y1211">
        <f>IF(Source!BI844=2,I1208+I1210-0, 0)</f>
        <v>0</v>
      </c>
      <c r="Z1211">
        <f>IF(Source!BI844=3,I1208+I1210-0, 0)</f>
        <v>0</v>
      </c>
      <c r="AA1211">
        <f>IF(Source!BI844=4,I1208+I1210,0)</f>
        <v>0</v>
      </c>
    </row>
    <row r="1213" spans="1:28" ht="41.4" x14ac:dyDescent="0.3">
      <c r="A1213" s="25" t="str">
        <f>Source!E845</f>
        <v>122</v>
      </c>
      <c r="B1213" s="26" t="str">
        <f>Source!F845</f>
        <v>6.69-19-1</v>
      </c>
      <c r="C1213" s="26" t="s">
        <v>198</v>
      </c>
      <c r="D1213" s="28" t="str">
        <f>Source!H845</f>
        <v>1 Т</v>
      </c>
      <c r="E1213" s="27">
        <f>Source!I845</f>
        <v>0.50600000000000001</v>
      </c>
      <c r="F1213" s="30"/>
      <c r="G1213" s="29"/>
      <c r="H1213" s="27"/>
      <c r="I1213" s="31"/>
      <c r="J1213" s="27"/>
      <c r="K1213" s="31"/>
      <c r="Q1213">
        <f>ROUND((Source!DN845/100)*ROUND((ROUND((Source!AF845*Source!AV845*Source!I845),2)),2), 2)</f>
        <v>4.43</v>
      </c>
      <c r="R1213">
        <f>Source!X845</f>
        <v>90.44</v>
      </c>
      <c r="S1213">
        <f>ROUND((Source!DO845/100)*ROUND((ROUND((Source!AF845*Source!AV845*Source!I845),2)),2), 2)</f>
        <v>3.41</v>
      </c>
      <c r="T1213">
        <f>Source!Y845</f>
        <v>50.79</v>
      </c>
      <c r="U1213">
        <f>ROUND((175/100)*ROUND((ROUND((Source!AE845*Source!AV845*Source!I845),2)),2), 2)</f>
        <v>0</v>
      </c>
      <c r="V1213">
        <f>ROUND((157/100)*ROUND(ROUND((ROUND((Source!AE845*Source!AV845*Source!I845),2)*Source!BS845),2), 2), 2)</f>
        <v>0</v>
      </c>
    </row>
    <row r="1214" spans="1:28" ht="14.4" x14ac:dyDescent="0.3">
      <c r="A1214" s="25"/>
      <c r="B1214" s="26"/>
      <c r="C1214" s="26" t="s">
        <v>66</v>
      </c>
      <c r="D1214" s="28"/>
      <c r="E1214" s="27"/>
      <c r="F1214" s="30">
        <f>Source!AO845</f>
        <v>9.6199999999999992</v>
      </c>
      <c r="G1214" s="29" t="str">
        <f>Source!DG845</f>
        <v/>
      </c>
      <c r="H1214" s="27">
        <f>Source!AV845</f>
        <v>1</v>
      </c>
      <c r="I1214" s="31">
        <f>ROUND((ROUND((Source!AF845*Source!AV845*Source!I845),2)),2)</f>
        <v>4.87</v>
      </c>
      <c r="J1214" s="27">
        <f>IF(Source!BA845&lt;&gt; 0, Source!BA845, 1)</f>
        <v>25.44</v>
      </c>
      <c r="K1214" s="31">
        <f>Source!S845</f>
        <v>123.89</v>
      </c>
      <c r="W1214">
        <f>I1214</f>
        <v>4.87</v>
      </c>
    </row>
    <row r="1215" spans="1:28" ht="14.4" x14ac:dyDescent="0.3">
      <c r="A1215" s="25"/>
      <c r="B1215" s="26"/>
      <c r="C1215" s="26" t="s">
        <v>69</v>
      </c>
      <c r="D1215" s="28" t="s">
        <v>70</v>
      </c>
      <c r="E1215" s="27">
        <f>Source!DN845</f>
        <v>91</v>
      </c>
      <c r="F1215" s="30"/>
      <c r="G1215" s="29"/>
      <c r="H1215" s="27"/>
      <c r="I1215" s="31">
        <f>SUM(Q1213:Q1214)</f>
        <v>4.43</v>
      </c>
      <c r="J1215" s="27">
        <f>Source!BZ845</f>
        <v>73</v>
      </c>
      <c r="K1215" s="31">
        <f>SUM(R1213:R1214)</f>
        <v>90.44</v>
      </c>
    </row>
    <row r="1216" spans="1:28" ht="14.4" x14ac:dyDescent="0.3">
      <c r="A1216" s="25"/>
      <c r="B1216" s="26"/>
      <c r="C1216" s="26" t="s">
        <v>71</v>
      </c>
      <c r="D1216" s="28" t="s">
        <v>70</v>
      </c>
      <c r="E1216" s="27">
        <f>Source!DO845</f>
        <v>70</v>
      </c>
      <c r="F1216" s="30"/>
      <c r="G1216" s="29"/>
      <c r="H1216" s="27"/>
      <c r="I1216" s="31">
        <f>SUM(S1213:S1215)</f>
        <v>3.41</v>
      </c>
      <c r="J1216" s="27">
        <f>Source!CA845</f>
        <v>41</v>
      </c>
      <c r="K1216" s="31">
        <f>SUM(T1213:T1215)</f>
        <v>50.79</v>
      </c>
    </row>
    <row r="1217" spans="1:28" ht="14.4" x14ac:dyDescent="0.3">
      <c r="A1217" s="34"/>
      <c r="B1217" s="35"/>
      <c r="C1217" s="35" t="s">
        <v>73</v>
      </c>
      <c r="D1217" s="36" t="s">
        <v>74</v>
      </c>
      <c r="E1217" s="37">
        <f>Source!AQ845</f>
        <v>1.02</v>
      </c>
      <c r="F1217" s="38"/>
      <c r="G1217" s="39" t="str">
        <f>Source!DI845</f>
        <v/>
      </c>
      <c r="H1217" s="37">
        <f>Source!AV845</f>
        <v>1</v>
      </c>
      <c r="I1217" s="40">
        <f>Source!U845</f>
        <v>0.51612000000000002</v>
      </c>
      <c r="J1217" s="37"/>
      <c r="K1217" s="40"/>
      <c r="AB1217" s="33">
        <f>I1217</f>
        <v>0.51612000000000002</v>
      </c>
    </row>
    <row r="1218" spans="1:28" ht="13.8" x14ac:dyDescent="0.25">
      <c r="A1218" s="41"/>
      <c r="B1218" s="41"/>
      <c r="C1218" s="42" t="s">
        <v>75</v>
      </c>
      <c r="D1218" s="41"/>
      <c r="E1218" s="41"/>
      <c r="F1218" s="41"/>
      <c r="G1218" s="41"/>
      <c r="H1218" s="55">
        <f>I1214+I1215+I1216</f>
        <v>12.71</v>
      </c>
      <c r="I1218" s="55"/>
      <c r="J1218" s="55">
        <f>K1214+K1215+K1216</f>
        <v>265.12</v>
      </c>
      <c r="K1218" s="55"/>
      <c r="O1218" s="33">
        <f>I1214+I1215+I1216</f>
        <v>12.71</v>
      </c>
      <c r="P1218" s="33">
        <f>K1214+K1215+K1216</f>
        <v>265.12</v>
      </c>
      <c r="X1218">
        <f>IF(Source!BI845&lt;=1,I1214+I1215+I1216-0, 0)</f>
        <v>12.71</v>
      </c>
      <c r="Y1218">
        <f>IF(Source!BI845=2,I1214+I1215+I1216-0, 0)</f>
        <v>0</v>
      </c>
      <c r="Z1218">
        <f>IF(Source!BI845=3,I1214+I1215+I1216-0, 0)</f>
        <v>0</v>
      </c>
      <c r="AA1218">
        <f>IF(Source!BI845=4,I1214+I1215+I1216,0)</f>
        <v>0</v>
      </c>
    </row>
    <row r="1220" spans="1:28" ht="41.4" x14ac:dyDescent="0.3">
      <c r="A1220" s="25" t="str">
        <f>Source!E846</f>
        <v>123</v>
      </c>
      <c r="B1220" s="26" t="str">
        <f>Source!F846</f>
        <v>15.2-50-10</v>
      </c>
      <c r="C1220" s="26" t="s">
        <v>285</v>
      </c>
      <c r="D1220" s="28" t="str">
        <f>Source!H846</f>
        <v>т</v>
      </c>
      <c r="E1220" s="27">
        <f>Source!I846</f>
        <v>5.0599999999999996</v>
      </c>
      <c r="F1220" s="30"/>
      <c r="G1220" s="29"/>
      <c r="H1220" s="27"/>
      <c r="I1220" s="31"/>
      <c r="J1220" s="27"/>
      <c r="K1220" s="31"/>
      <c r="Q1220">
        <f>ROUND((Source!DN846/100)*ROUND((ROUND((Source!AF846*Source!AV846*Source!I846),2)),2), 2)</f>
        <v>0</v>
      </c>
      <c r="R1220">
        <f>Source!X846</f>
        <v>0</v>
      </c>
      <c r="S1220">
        <f>ROUND((Source!DO846/100)*ROUND((ROUND((Source!AF846*Source!AV846*Source!I846),2)),2), 2)</f>
        <v>0</v>
      </c>
      <c r="T1220">
        <f>Source!Y846</f>
        <v>0</v>
      </c>
      <c r="U1220">
        <f>ROUND((175/100)*ROUND((ROUND((Source!AE846*Source!AV846*Source!I846),2)),2), 2)</f>
        <v>0</v>
      </c>
      <c r="V1220">
        <f>ROUND((157/100)*ROUND(ROUND((ROUND((Source!AE846*Source!AV846*Source!I846),2)*Source!BS846),2), 2), 2)</f>
        <v>0</v>
      </c>
    </row>
    <row r="1221" spans="1:28" ht="14.4" x14ac:dyDescent="0.3">
      <c r="A1221" s="34"/>
      <c r="B1221" s="35"/>
      <c r="C1221" s="35" t="s">
        <v>67</v>
      </c>
      <c r="D1221" s="36"/>
      <c r="E1221" s="37"/>
      <c r="F1221" s="38">
        <f>Source!AM846</f>
        <v>44.81</v>
      </c>
      <c r="G1221" s="39" t="str">
        <f>Source!DE846</f>
        <v/>
      </c>
      <c r="H1221" s="37">
        <f>Source!AV846</f>
        <v>1</v>
      </c>
      <c r="I1221" s="40">
        <f>(ROUND((ROUND(((Source!ET846)*Source!AV846*Source!I846),2)),2)+ROUND((ROUND(((Source!AE846-(Source!EU846))*Source!AV846*Source!I846),2)),2))</f>
        <v>226.74</v>
      </c>
      <c r="J1221" s="37">
        <f>IF(Source!BB846&lt;&gt; 0, Source!BB846, 1)</f>
        <v>11.63</v>
      </c>
      <c r="K1221" s="40">
        <f>Source!Q846</f>
        <v>2636.99</v>
      </c>
    </row>
    <row r="1222" spans="1:28" ht="13.8" x14ac:dyDescent="0.25">
      <c r="A1222" s="41"/>
      <c r="B1222" s="41"/>
      <c r="C1222" s="42" t="s">
        <v>75</v>
      </c>
      <c r="D1222" s="41"/>
      <c r="E1222" s="41"/>
      <c r="F1222" s="41"/>
      <c r="G1222" s="41"/>
      <c r="H1222" s="55">
        <f>I1221</f>
        <v>226.74</v>
      </c>
      <c r="I1222" s="55"/>
      <c r="J1222" s="55">
        <f>K1221</f>
        <v>2636.99</v>
      </c>
      <c r="K1222" s="55"/>
      <c r="O1222" s="33">
        <f>I1221</f>
        <v>226.74</v>
      </c>
      <c r="P1222" s="33">
        <f>K1221</f>
        <v>2636.99</v>
      </c>
      <c r="X1222">
        <f>IF(Source!BI846&lt;=1,I1221-0, 0)</f>
        <v>0</v>
      </c>
      <c r="Y1222">
        <f>IF(Source!BI846=2,I1221-0, 0)</f>
        <v>0</v>
      </c>
      <c r="Z1222">
        <f>IF(Source!BI846=3,I1221-0, 0)</f>
        <v>0</v>
      </c>
      <c r="AA1222">
        <f>IF(Source!BI846=4,I1221,0)</f>
        <v>226.74</v>
      </c>
    </row>
    <row r="1224" spans="1:28" ht="27.6" x14ac:dyDescent="0.3">
      <c r="A1224" s="25" t="str">
        <f>Source!E847</f>
        <v>124</v>
      </c>
      <c r="B1224" s="26" t="str">
        <f>Source!F847</f>
        <v>15.1-1500-01</v>
      </c>
      <c r="C1224" s="26" t="s">
        <v>289</v>
      </c>
      <c r="D1224" s="28" t="str">
        <f>Source!H847</f>
        <v>1 Т</v>
      </c>
      <c r="E1224" s="27">
        <f>Source!I847</f>
        <v>5.0599999999999996</v>
      </c>
      <c r="F1224" s="30"/>
      <c r="G1224" s="29"/>
      <c r="H1224" s="27"/>
      <c r="I1224" s="31"/>
      <c r="J1224" s="27"/>
      <c r="K1224" s="31"/>
      <c r="Q1224">
        <f>ROUND((Source!DN847/100)*ROUND((ROUND((Source!AF847*Source!AV847*Source!I847),2)),2), 2)</f>
        <v>0</v>
      </c>
      <c r="R1224">
        <f>Source!X847</f>
        <v>0</v>
      </c>
      <c r="S1224">
        <f>ROUND((Source!DO847/100)*ROUND((ROUND((Source!AF847*Source!AV847*Source!I847),2)),2), 2)</f>
        <v>0</v>
      </c>
      <c r="T1224">
        <f>Source!Y847</f>
        <v>0</v>
      </c>
      <c r="U1224">
        <f>ROUND((175/100)*ROUND((ROUND((Source!AE847*Source!AV847*Source!I847),2)),2), 2)</f>
        <v>0</v>
      </c>
      <c r="V1224">
        <f>ROUND((157/100)*ROUND(ROUND((ROUND((Source!AE847*Source!AV847*Source!I847),2)*Source!BS847),2), 2), 2)</f>
        <v>0</v>
      </c>
    </row>
    <row r="1225" spans="1:28" ht="14.4" x14ac:dyDescent="0.3">
      <c r="A1225" s="34"/>
      <c r="B1225" s="35"/>
      <c r="C1225" s="35" t="s">
        <v>67</v>
      </c>
      <c r="D1225" s="36"/>
      <c r="E1225" s="37"/>
      <c r="F1225" s="38">
        <f>Source!AM847</f>
        <v>31.67</v>
      </c>
      <c r="G1225" s="39" t="str">
        <f>Source!DE847</f>
        <v/>
      </c>
      <c r="H1225" s="37">
        <f>Source!AV847</f>
        <v>1</v>
      </c>
      <c r="I1225" s="40">
        <f>(ROUND((ROUND(((Source!ET847)*Source!AV847*Source!I847),2)),2)+ROUND((ROUND(((Source!AE847-(Source!EU847))*Source!AV847*Source!I847),2)),2))</f>
        <v>160.25</v>
      </c>
      <c r="J1225" s="37">
        <f>IF(Source!BB847&lt;&gt; 0, Source!BB847, 1)</f>
        <v>7.63</v>
      </c>
      <c r="K1225" s="40">
        <f>Source!Q847</f>
        <v>1222.71</v>
      </c>
    </row>
    <row r="1226" spans="1:28" ht="13.8" x14ac:dyDescent="0.25">
      <c r="A1226" s="41"/>
      <c r="B1226" s="41"/>
      <c r="C1226" s="42" t="s">
        <v>75</v>
      </c>
      <c r="D1226" s="41"/>
      <c r="E1226" s="41"/>
      <c r="F1226" s="41"/>
      <c r="G1226" s="41"/>
      <c r="H1226" s="55">
        <f>I1225</f>
        <v>160.25</v>
      </c>
      <c r="I1226" s="55"/>
      <c r="J1226" s="55">
        <f>K1225</f>
        <v>1222.71</v>
      </c>
      <c r="K1226" s="55"/>
      <c r="O1226" s="33">
        <f>I1225</f>
        <v>160.25</v>
      </c>
      <c r="P1226" s="33">
        <f>K1225</f>
        <v>1222.71</v>
      </c>
      <c r="X1226">
        <f>IF(Source!BI847&lt;=1,I1225-0, 0)</f>
        <v>0</v>
      </c>
      <c r="Y1226">
        <f>IF(Source!BI847=2,I1225-0, 0)</f>
        <v>0</v>
      </c>
      <c r="Z1226">
        <f>IF(Source!BI847=3,I1225-0, 0)</f>
        <v>0</v>
      </c>
      <c r="AA1226">
        <f>IF(Source!BI847=4,I1225,0)</f>
        <v>160.25</v>
      </c>
    </row>
    <row r="1228" spans="1:28" ht="82.8" x14ac:dyDescent="0.3">
      <c r="A1228" s="25" t="str">
        <f>Source!E848</f>
        <v>125</v>
      </c>
      <c r="B1228" s="26" t="str">
        <f>Source!F848</f>
        <v>3.15-160-1</v>
      </c>
      <c r="C1228" s="26" t="s">
        <v>574</v>
      </c>
      <c r="D1228" s="28" t="str">
        <f>Source!H848</f>
        <v>100 м2</v>
      </c>
      <c r="E1228" s="27">
        <f>Source!I848</f>
        <v>1.1000000000000001</v>
      </c>
      <c r="F1228" s="30"/>
      <c r="G1228" s="29"/>
      <c r="H1228" s="27"/>
      <c r="I1228" s="31"/>
      <c r="J1228" s="27"/>
      <c r="K1228" s="31"/>
      <c r="Q1228">
        <f>ROUND((Source!DN848/100)*ROUND((ROUND((Source!AF848*Source!AV848*Source!I848),2)),2), 2)</f>
        <v>1694.06</v>
      </c>
      <c r="R1228">
        <f>Source!X848</f>
        <v>34908.480000000003</v>
      </c>
      <c r="S1228">
        <f>ROUND((Source!DO848/100)*ROUND((ROUND((Source!AF848*Source!AV848*Source!I848),2)),2), 2)</f>
        <v>1084.2</v>
      </c>
      <c r="T1228">
        <f>Source!Y848</f>
        <v>17669.72</v>
      </c>
      <c r="U1228">
        <f>ROUND((175/100)*ROUND((ROUND((Source!AE848*Source!AV848*Source!I848),2)),2), 2)</f>
        <v>30.33</v>
      </c>
      <c r="V1228">
        <f>ROUND((157/100)*ROUND(ROUND((ROUND((Source!AE848*Source!AV848*Source!I848),2)*Source!BS848),2), 2), 2)</f>
        <v>692.18</v>
      </c>
    </row>
    <row r="1229" spans="1:28" ht="14.4" x14ac:dyDescent="0.3">
      <c r="A1229" s="25"/>
      <c r="B1229" s="26"/>
      <c r="C1229" s="26" t="s">
        <v>66</v>
      </c>
      <c r="D1229" s="28"/>
      <c r="E1229" s="27"/>
      <c r="F1229" s="30">
        <f>Source!AO848</f>
        <v>1339.18</v>
      </c>
      <c r="G1229" s="29" t="str">
        <f>Source!DG848</f>
        <v>)*1,15</v>
      </c>
      <c r="H1229" s="27">
        <f>Source!AV848</f>
        <v>1</v>
      </c>
      <c r="I1229" s="31">
        <f>ROUND((ROUND((Source!AF848*Source!AV848*Source!I848),2)),2)</f>
        <v>1694.06</v>
      </c>
      <c r="J1229" s="27">
        <f>IF(Source!BA848&lt;&gt; 0, Source!BA848, 1)</f>
        <v>25.44</v>
      </c>
      <c r="K1229" s="31">
        <f>Source!S848</f>
        <v>43096.89</v>
      </c>
      <c r="W1229">
        <f>I1229</f>
        <v>1694.06</v>
      </c>
    </row>
    <row r="1230" spans="1:28" ht="14.4" x14ac:dyDescent="0.3">
      <c r="A1230" s="25"/>
      <c r="B1230" s="26"/>
      <c r="C1230" s="26" t="s">
        <v>67</v>
      </c>
      <c r="D1230" s="28"/>
      <c r="E1230" s="27"/>
      <c r="F1230" s="30">
        <f>Source!AM848</f>
        <v>135.72999999999999</v>
      </c>
      <c r="G1230" s="29" t="str">
        <f>Source!DE848</f>
        <v>)*1,25</v>
      </c>
      <c r="H1230" s="27">
        <f>Source!AV848</f>
        <v>1</v>
      </c>
      <c r="I1230" s="31">
        <f>(ROUND((ROUND((((Source!ET848*1.25))*Source!AV848*Source!I848),2)),2)+ROUND((ROUND(((Source!AE848-((Source!EU848*1.25)))*Source!AV848*Source!I848),2)),2))</f>
        <v>186.63</v>
      </c>
      <c r="J1230" s="27">
        <f>IF(Source!BB848&lt;&gt; 0, Source!BB848, 1)</f>
        <v>9.14</v>
      </c>
      <c r="K1230" s="31">
        <f>Source!Q848</f>
        <v>1705.8</v>
      </c>
    </row>
    <row r="1231" spans="1:28" ht="14.4" x14ac:dyDescent="0.3">
      <c r="A1231" s="25"/>
      <c r="B1231" s="26"/>
      <c r="C1231" s="26" t="s">
        <v>68</v>
      </c>
      <c r="D1231" s="28"/>
      <c r="E1231" s="27"/>
      <c r="F1231" s="30">
        <f>Source!AN848</f>
        <v>12.6</v>
      </c>
      <c r="G1231" s="29" t="str">
        <f>Source!DF848</f>
        <v>)*1,25</v>
      </c>
      <c r="H1231" s="27">
        <f>Source!AV848</f>
        <v>1</v>
      </c>
      <c r="I1231" s="32">
        <f>ROUND((ROUND((Source!AE848*Source!AV848*Source!I848),2)),2)</f>
        <v>17.329999999999998</v>
      </c>
      <c r="J1231" s="27">
        <f>IF(Source!BS848&lt;&gt; 0, Source!BS848, 1)</f>
        <v>25.44</v>
      </c>
      <c r="K1231" s="32">
        <f>Source!R848</f>
        <v>440.88</v>
      </c>
      <c r="W1231">
        <f>I1231</f>
        <v>17.329999999999998</v>
      </c>
    </row>
    <row r="1232" spans="1:28" ht="14.4" x14ac:dyDescent="0.3">
      <c r="A1232" s="25"/>
      <c r="B1232" s="26"/>
      <c r="C1232" s="26" t="s">
        <v>76</v>
      </c>
      <c r="D1232" s="28"/>
      <c r="E1232" s="27"/>
      <c r="F1232" s="30">
        <f>Source!AL848</f>
        <v>3219.22</v>
      </c>
      <c r="G1232" s="29" t="str">
        <f>Source!DD848</f>
        <v/>
      </c>
      <c r="H1232" s="27">
        <f>Source!AW848</f>
        <v>1</v>
      </c>
      <c r="I1232" s="31">
        <f>ROUND((ROUND((Source!AC848*Source!AW848*Source!I848),2)),2)</f>
        <v>3541.14</v>
      </c>
      <c r="J1232" s="27">
        <f>IF(Source!BC848&lt;&gt; 0, Source!BC848, 1)</f>
        <v>2.23</v>
      </c>
      <c r="K1232" s="31">
        <f>Source!P848</f>
        <v>7896.74</v>
      </c>
    </row>
    <row r="1233" spans="1:28" ht="55.2" x14ac:dyDescent="0.3">
      <c r="A1233" s="25" t="str">
        <f>Source!E849</f>
        <v>125,1</v>
      </c>
      <c r="B1233" s="26" t="str">
        <f>Source!F849</f>
        <v>1.7-1-90</v>
      </c>
      <c r="C1233" s="26" t="s">
        <v>580</v>
      </c>
      <c r="D1233" s="28" t="str">
        <f>Source!H849</f>
        <v>м2</v>
      </c>
      <c r="E1233" s="27">
        <f>Source!I849</f>
        <v>127.6</v>
      </c>
      <c r="F1233" s="30">
        <f>Source!AK849</f>
        <v>114.46</v>
      </c>
      <c r="G1233" s="43" t="s">
        <v>143</v>
      </c>
      <c r="H1233" s="27">
        <f>Source!AW849</f>
        <v>1</v>
      </c>
      <c r="I1233" s="31">
        <f>ROUND((ROUND((Source!AC849*Source!AW849*Source!I849),2)),2)+(ROUND((ROUND(((Source!ET849)*Source!AV849*Source!I849),2)),2)+ROUND((ROUND(((Source!AE849-(Source!EU849))*Source!AV849*Source!I849),2)),2))+ROUND((ROUND((Source!AF849*Source!AV849*Source!I849),2)),2)</f>
        <v>14605.1</v>
      </c>
      <c r="J1233" s="27">
        <f>IF(Source!BC849&lt;&gt; 0, Source!BC849, 1)</f>
        <v>2.76</v>
      </c>
      <c r="K1233" s="31">
        <f>Source!O849</f>
        <v>40310.080000000002</v>
      </c>
      <c r="Q1233">
        <f>ROUND((Source!DN849/100)*ROUND((ROUND((Source!AF849*Source!AV849*Source!I849),2)),2), 2)</f>
        <v>0</v>
      </c>
      <c r="R1233">
        <f>Source!X849</f>
        <v>0</v>
      </c>
      <c r="S1233">
        <f>ROUND((Source!DO849/100)*ROUND((ROUND((Source!AF849*Source!AV849*Source!I849),2)),2), 2)</f>
        <v>0</v>
      </c>
      <c r="T1233">
        <f>Source!Y849</f>
        <v>0</v>
      </c>
      <c r="U1233">
        <f>ROUND((175/100)*ROUND((ROUND((Source!AE849*Source!AV849*Source!I849),2)),2), 2)</f>
        <v>0</v>
      </c>
      <c r="V1233">
        <f>ROUND((157/100)*ROUND(ROUND((ROUND((Source!AE849*Source!AV849*Source!I849),2)*Source!BS849),2), 2), 2)</f>
        <v>0</v>
      </c>
      <c r="X1233">
        <f>IF(Source!BI849&lt;=1,I1233, 0)</f>
        <v>14605.1</v>
      </c>
      <c r="Y1233">
        <f>IF(Source!BI849=2,I1233, 0)</f>
        <v>0</v>
      </c>
      <c r="Z1233">
        <f>IF(Source!BI849=3,I1233, 0)</f>
        <v>0</v>
      </c>
      <c r="AA1233">
        <f>IF(Source!BI849=4,I1233, 0)</f>
        <v>0</v>
      </c>
    </row>
    <row r="1234" spans="1:28" ht="69" x14ac:dyDescent="0.3">
      <c r="A1234" s="25" t="str">
        <f>Source!E850</f>
        <v>125,2</v>
      </c>
      <c r="B1234" s="26" t="str">
        <f>Source!F850</f>
        <v>1.7-1-93</v>
      </c>
      <c r="C1234" s="26" t="s">
        <v>584</v>
      </c>
      <c r="D1234" s="28" t="str">
        <f>Source!H850</f>
        <v>м</v>
      </c>
      <c r="E1234" s="27">
        <f>Source!I850</f>
        <v>13.2</v>
      </c>
      <c r="F1234" s="30">
        <f>Source!AK850</f>
        <v>42.08</v>
      </c>
      <c r="G1234" s="43" t="s">
        <v>143</v>
      </c>
      <c r="H1234" s="27">
        <f>Source!AW850</f>
        <v>1</v>
      </c>
      <c r="I1234" s="31">
        <f>ROUND((ROUND((Source!AC850*Source!AW850*Source!I850),2)),2)+(ROUND((ROUND(((Source!ET850)*Source!AV850*Source!I850),2)),2)+ROUND((ROUND(((Source!AE850-(Source!EU850))*Source!AV850*Source!I850),2)),2))+ROUND((ROUND((Source!AF850*Source!AV850*Source!I850),2)),2)</f>
        <v>555.46</v>
      </c>
      <c r="J1234" s="27">
        <f>IF(Source!BC850&lt;&gt; 0, Source!BC850, 1)</f>
        <v>3.24</v>
      </c>
      <c r="K1234" s="31">
        <f>Source!O850</f>
        <v>1799.69</v>
      </c>
      <c r="Q1234">
        <f>ROUND((Source!DN850/100)*ROUND((ROUND((Source!AF850*Source!AV850*Source!I850),2)),2), 2)</f>
        <v>0</v>
      </c>
      <c r="R1234">
        <f>Source!X850</f>
        <v>0</v>
      </c>
      <c r="S1234">
        <f>ROUND((Source!DO850/100)*ROUND((ROUND((Source!AF850*Source!AV850*Source!I850),2)),2), 2)</f>
        <v>0</v>
      </c>
      <c r="T1234">
        <f>Source!Y850</f>
        <v>0</v>
      </c>
      <c r="U1234">
        <f>ROUND((175/100)*ROUND((ROUND((Source!AE850*Source!AV850*Source!I850),2)),2), 2)</f>
        <v>0</v>
      </c>
      <c r="V1234">
        <f>ROUND((157/100)*ROUND(ROUND((ROUND((Source!AE850*Source!AV850*Source!I850),2)*Source!BS850),2), 2), 2)</f>
        <v>0</v>
      </c>
      <c r="X1234">
        <f>IF(Source!BI850&lt;=1,I1234, 0)</f>
        <v>555.46</v>
      </c>
      <c r="Y1234">
        <f>IF(Source!BI850=2,I1234, 0)</f>
        <v>0</v>
      </c>
      <c r="Z1234">
        <f>IF(Source!BI850=3,I1234, 0)</f>
        <v>0</v>
      </c>
      <c r="AA1234">
        <f>IF(Source!BI850=4,I1234, 0)</f>
        <v>0</v>
      </c>
    </row>
    <row r="1235" spans="1:28" ht="69" x14ac:dyDescent="0.3">
      <c r="A1235" s="25" t="str">
        <f>Source!E851</f>
        <v>125,3</v>
      </c>
      <c r="B1235" s="26" t="str">
        <f>Source!F851</f>
        <v>1.7-1-95</v>
      </c>
      <c r="C1235" s="26" t="s">
        <v>589</v>
      </c>
      <c r="D1235" s="28" t="str">
        <f>Source!H851</f>
        <v>м</v>
      </c>
      <c r="E1235" s="27">
        <f>Source!I851</f>
        <v>60.5</v>
      </c>
      <c r="F1235" s="30">
        <f>Source!AK851</f>
        <v>42.9</v>
      </c>
      <c r="G1235" s="43" t="s">
        <v>143</v>
      </c>
      <c r="H1235" s="27">
        <f>Source!AW851</f>
        <v>1</v>
      </c>
      <c r="I1235" s="31">
        <f>ROUND((ROUND((Source!AC851*Source!AW851*Source!I851),2)),2)+(ROUND((ROUND(((Source!ET851)*Source!AV851*Source!I851),2)),2)+ROUND((ROUND(((Source!AE851-(Source!EU851))*Source!AV851*Source!I851),2)),2))+ROUND((ROUND((Source!AF851*Source!AV851*Source!I851),2)),2)</f>
        <v>2595.4499999999998</v>
      </c>
      <c r="J1235" s="27">
        <f>IF(Source!BC851&lt;&gt; 0, Source!BC851, 1)</f>
        <v>3.62</v>
      </c>
      <c r="K1235" s="31">
        <f>Source!O851</f>
        <v>9395.5300000000007</v>
      </c>
      <c r="Q1235">
        <f>ROUND((Source!DN851/100)*ROUND((ROUND((Source!AF851*Source!AV851*Source!I851),2)),2), 2)</f>
        <v>0</v>
      </c>
      <c r="R1235">
        <f>Source!X851</f>
        <v>0</v>
      </c>
      <c r="S1235">
        <f>ROUND((Source!DO851/100)*ROUND((ROUND((Source!AF851*Source!AV851*Source!I851),2)),2), 2)</f>
        <v>0</v>
      </c>
      <c r="T1235">
        <f>Source!Y851</f>
        <v>0</v>
      </c>
      <c r="U1235">
        <f>ROUND((175/100)*ROUND((ROUND((Source!AE851*Source!AV851*Source!I851),2)),2), 2)</f>
        <v>0</v>
      </c>
      <c r="V1235">
        <f>ROUND((157/100)*ROUND(ROUND((ROUND((Source!AE851*Source!AV851*Source!I851),2)*Source!BS851),2), 2), 2)</f>
        <v>0</v>
      </c>
      <c r="X1235">
        <f>IF(Source!BI851&lt;=1,I1235, 0)</f>
        <v>2595.4499999999998</v>
      </c>
      <c r="Y1235">
        <f>IF(Source!BI851=2,I1235, 0)</f>
        <v>0</v>
      </c>
      <c r="Z1235">
        <f>IF(Source!BI851=3,I1235, 0)</f>
        <v>0</v>
      </c>
      <c r="AA1235">
        <f>IF(Source!BI851=4,I1235, 0)</f>
        <v>0</v>
      </c>
    </row>
    <row r="1236" spans="1:28" ht="55.2" x14ac:dyDescent="0.3">
      <c r="A1236" s="25" t="str">
        <f>Source!E852</f>
        <v>125,4</v>
      </c>
      <c r="B1236" s="26" t="str">
        <f>Source!F852</f>
        <v>1.7-1-92</v>
      </c>
      <c r="C1236" s="26" t="s">
        <v>593</v>
      </c>
      <c r="D1236" s="28" t="str">
        <f>Source!H852</f>
        <v>м</v>
      </c>
      <c r="E1236" s="27">
        <f>Source!I852</f>
        <v>46.2</v>
      </c>
      <c r="F1236" s="30">
        <f>Source!AK852</f>
        <v>12.89</v>
      </c>
      <c r="G1236" s="43" t="s">
        <v>143</v>
      </c>
      <c r="H1236" s="27">
        <f>Source!AW852</f>
        <v>1</v>
      </c>
      <c r="I1236" s="31">
        <f>ROUND((ROUND((Source!AC852*Source!AW852*Source!I852),2)),2)+(ROUND((ROUND(((Source!ET852)*Source!AV852*Source!I852),2)),2)+ROUND((ROUND(((Source!AE852-(Source!EU852))*Source!AV852*Source!I852),2)),2))+ROUND((ROUND((Source!AF852*Source!AV852*Source!I852),2)),2)</f>
        <v>595.52</v>
      </c>
      <c r="J1236" s="27">
        <f>IF(Source!BC852&lt;&gt; 0, Source!BC852, 1)</f>
        <v>3.5</v>
      </c>
      <c r="K1236" s="31">
        <f>Source!O852</f>
        <v>2084.3200000000002</v>
      </c>
      <c r="Q1236">
        <f>ROUND((Source!DN852/100)*ROUND((ROUND((Source!AF852*Source!AV852*Source!I852),2)),2), 2)</f>
        <v>0</v>
      </c>
      <c r="R1236">
        <f>Source!X852</f>
        <v>0</v>
      </c>
      <c r="S1236">
        <f>ROUND((Source!DO852/100)*ROUND((ROUND((Source!AF852*Source!AV852*Source!I852),2)),2), 2)</f>
        <v>0</v>
      </c>
      <c r="T1236">
        <f>Source!Y852</f>
        <v>0</v>
      </c>
      <c r="U1236">
        <f>ROUND((175/100)*ROUND((ROUND((Source!AE852*Source!AV852*Source!I852),2)),2), 2)</f>
        <v>0</v>
      </c>
      <c r="V1236">
        <f>ROUND((157/100)*ROUND(ROUND((ROUND((Source!AE852*Source!AV852*Source!I852),2)*Source!BS852),2), 2), 2)</f>
        <v>0</v>
      </c>
      <c r="X1236">
        <f>IF(Source!BI852&lt;=1,I1236, 0)</f>
        <v>595.52</v>
      </c>
      <c r="Y1236">
        <f>IF(Source!BI852=2,I1236, 0)</f>
        <v>0</v>
      </c>
      <c r="Z1236">
        <f>IF(Source!BI852=3,I1236, 0)</f>
        <v>0</v>
      </c>
      <c r="AA1236">
        <f>IF(Source!BI852=4,I1236, 0)</f>
        <v>0</v>
      </c>
    </row>
    <row r="1237" spans="1:28" ht="110.4" x14ac:dyDescent="0.3">
      <c r="A1237" s="25" t="str">
        <f>Source!E853</f>
        <v>125,5</v>
      </c>
      <c r="B1237" s="26" t="str">
        <f>Source!F853</f>
        <v>1.7-4-18</v>
      </c>
      <c r="C1237" s="26" t="s">
        <v>597</v>
      </c>
      <c r="D1237" s="28" t="str">
        <f>Source!H853</f>
        <v>т</v>
      </c>
      <c r="E1237" s="27">
        <f>Source!I853</f>
        <v>0.15840000000000001</v>
      </c>
      <c r="F1237" s="30">
        <f>Source!AK853</f>
        <v>27885.31</v>
      </c>
      <c r="G1237" s="43" t="s">
        <v>143</v>
      </c>
      <c r="H1237" s="27">
        <f>Source!AW853</f>
        <v>1</v>
      </c>
      <c r="I1237" s="31">
        <f>ROUND((ROUND((Source!AC853*Source!AW853*Source!I853),2)),2)+(ROUND((ROUND(((Source!ET853)*Source!AV853*Source!I853),2)),2)+ROUND((ROUND(((Source!AE853-(Source!EU853))*Source!AV853*Source!I853),2)),2))+ROUND((ROUND((Source!AF853*Source!AV853*Source!I853),2)),2)</f>
        <v>4417.03</v>
      </c>
      <c r="J1237" s="27">
        <f>IF(Source!BC853&lt;&gt; 0, Source!BC853, 1)</f>
        <v>2.39</v>
      </c>
      <c r="K1237" s="31">
        <f>Source!O853</f>
        <v>10556.7</v>
      </c>
      <c r="Q1237">
        <f>ROUND((Source!DN853/100)*ROUND((ROUND((Source!AF853*Source!AV853*Source!I853),2)),2), 2)</f>
        <v>0</v>
      </c>
      <c r="R1237">
        <f>Source!X853</f>
        <v>0</v>
      </c>
      <c r="S1237">
        <f>ROUND((Source!DO853/100)*ROUND((ROUND((Source!AF853*Source!AV853*Source!I853),2)),2), 2)</f>
        <v>0</v>
      </c>
      <c r="T1237">
        <f>Source!Y853</f>
        <v>0</v>
      </c>
      <c r="U1237">
        <f>ROUND((175/100)*ROUND((ROUND((Source!AE853*Source!AV853*Source!I853),2)),2), 2)</f>
        <v>0</v>
      </c>
      <c r="V1237">
        <f>ROUND((157/100)*ROUND(ROUND((ROUND((Source!AE853*Source!AV853*Source!I853),2)*Source!BS853),2), 2), 2)</f>
        <v>0</v>
      </c>
      <c r="X1237">
        <f>IF(Source!BI853&lt;=1,I1237, 0)</f>
        <v>4417.03</v>
      </c>
      <c r="Y1237">
        <f>IF(Source!BI853=2,I1237, 0)</f>
        <v>0</v>
      </c>
      <c r="Z1237">
        <f>IF(Source!BI853=3,I1237, 0)</f>
        <v>0</v>
      </c>
      <c r="AA1237">
        <f>IF(Source!BI853=4,I1237, 0)</f>
        <v>0</v>
      </c>
    </row>
    <row r="1238" spans="1:28" ht="14.4" x14ac:dyDescent="0.3">
      <c r="A1238" s="25"/>
      <c r="B1238" s="26"/>
      <c r="C1238" s="26" t="s">
        <v>69</v>
      </c>
      <c r="D1238" s="28" t="s">
        <v>70</v>
      </c>
      <c r="E1238" s="27">
        <f>Source!DN848</f>
        <v>100</v>
      </c>
      <c r="F1238" s="30"/>
      <c r="G1238" s="29"/>
      <c r="H1238" s="27"/>
      <c r="I1238" s="31">
        <f>SUM(Q1228:Q1237)</f>
        <v>1694.06</v>
      </c>
      <c r="J1238" s="27">
        <f>Source!BZ848</f>
        <v>81</v>
      </c>
      <c r="K1238" s="31">
        <f>SUM(R1228:R1237)</f>
        <v>34908.480000000003</v>
      </c>
    </row>
    <row r="1239" spans="1:28" ht="14.4" x14ac:dyDescent="0.3">
      <c r="A1239" s="25"/>
      <c r="B1239" s="26"/>
      <c r="C1239" s="26" t="s">
        <v>71</v>
      </c>
      <c r="D1239" s="28" t="s">
        <v>70</v>
      </c>
      <c r="E1239" s="27">
        <f>Source!DO848</f>
        <v>64</v>
      </c>
      <c r="F1239" s="30"/>
      <c r="G1239" s="29"/>
      <c r="H1239" s="27"/>
      <c r="I1239" s="31">
        <f>SUM(S1228:S1238)</f>
        <v>1084.2</v>
      </c>
      <c r="J1239" s="27">
        <f>Source!CA848</f>
        <v>41</v>
      </c>
      <c r="K1239" s="31">
        <f>SUM(T1228:T1238)</f>
        <v>17669.72</v>
      </c>
    </row>
    <row r="1240" spans="1:28" ht="14.4" x14ac:dyDescent="0.3">
      <c r="A1240" s="25"/>
      <c r="B1240" s="26"/>
      <c r="C1240" s="26" t="s">
        <v>72</v>
      </c>
      <c r="D1240" s="28" t="s">
        <v>70</v>
      </c>
      <c r="E1240" s="27">
        <f>175</f>
        <v>175</v>
      </c>
      <c r="F1240" s="30"/>
      <c r="G1240" s="29"/>
      <c r="H1240" s="27"/>
      <c r="I1240" s="31">
        <f>SUM(U1228:U1239)</f>
        <v>30.33</v>
      </c>
      <c r="J1240" s="27">
        <f>157</f>
        <v>157</v>
      </c>
      <c r="K1240" s="31">
        <f>SUM(V1228:V1239)</f>
        <v>692.18</v>
      </c>
    </row>
    <row r="1241" spans="1:28" ht="14.4" x14ac:dyDescent="0.3">
      <c r="A1241" s="34"/>
      <c r="B1241" s="35"/>
      <c r="C1241" s="35" t="s">
        <v>73</v>
      </c>
      <c r="D1241" s="36" t="s">
        <v>74</v>
      </c>
      <c r="E1241" s="37">
        <f>Source!AQ848</f>
        <v>111.32</v>
      </c>
      <c r="F1241" s="38"/>
      <c r="G1241" s="39" t="str">
        <f>Source!DI848</f>
        <v>)*1,15</v>
      </c>
      <c r="H1241" s="37">
        <f>Source!AV848</f>
        <v>1</v>
      </c>
      <c r="I1241" s="40">
        <f>Source!U848</f>
        <v>140.81979999999999</v>
      </c>
      <c r="J1241" s="37"/>
      <c r="K1241" s="40"/>
      <c r="AB1241" s="33">
        <f>I1241</f>
        <v>140.81979999999999</v>
      </c>
    </row>
    <row r="1242" spans="1:28" ht="13.8" x14ac:dyDescent="0.25">
      <c r="A1242" s="41"/>
      <c r="B1242" s="41"/>
      <c r="C1242" s="42" t="s">
        <v>75</v>
      </c>
      <c r="D1242" s="41"/>
      <c r="E1242" s="41"/>
      <c r="F1242" s="41"/>
      <c r="G1242" s="41"/>
      <c r="H1242" s="55">
        <f>I1229+I1230+I1232+I1238+I1239+I1240+SUM(I1233:I1237)</f>
        <v>30998.980000000003</v>
      </c>
      <c r="I1242" s="55"/>
      <c r="J1242" s="55">
        <f>K1229+K1230+K1232+K1238+K1239+K1240+SUM(K1233:K1237)</f>
        <v>170116.13</v>
      </c>
      <c r="K1242" s="55"/>
      <c r="O1242" s="33">
        <f>I1229+I1230+I1232+I1238+I1239+I1240+SUM(I1233:I1237)</f>
        <v>30998.980000000003</v>
      </c>
      <c r="P1242" s="33">
        <f>K1229+K1230+K1232+K1238+K1239+K1240+SUM(K1233:K1237)</f>
        <v>170116.13</v>
      </c>
      <c r="X1242">
        <f>IF(Source!BI848&lt;=1,I1229+I1230+I1232+I1238+I1239+I1240-0, 0)</f>
        <v>8230.42</v>
      </c>
      <c r="Y1242">
        <f>IF(Source!BI848=2,I1229+I1230+I1232+I1238+I1239+I1240-0, 0)</f>
        <v>0</v>
      </c>
      <c r="Z1242">
        <f>IF(Source!BI848=3,I1229+I1230+I1232+I1238+I1239+I1240-0, 0)</f>
        <v>0</v>
      </c>
      <c r="AA1242">
        <f>IF(Source!BI848=4,I1229+I1230+I1232+I1238+I1239+I1240,0)</f>
        <v>0</v>
      </c>
    </row>
    <row r="1244" spans="1:28" ht="55.2" x14ac:dyDescent="0.3">
      <c r="A1244" s="25" t="str">
        <f>Source!E854</f>
        <v>126</v>
      </c>
      <c r="B1244" s="26" t="str">
        <f>Source!F854</f>
        <v>3.15-159-3</v>
      </c>
      <c r="C1244" s="26" t="s">
        <v>601</v>
      </c>
      <c r="D1244" s="28" t="str">
        <f>Source!H854</f>
        <v>100 м2</v>
      </c>
      <c r="E1244" s="27">
        <f>Source!I854</f>
        <v>0.2</v>
      </c>
      <c r="F1244" s="30"/>
      <c r="G1244" s="29"/>
      <c r="H1244" s="27"/>
      <c r="I1244" s="31"/>
      <c r="J1244" s="27"/>
      <c r="K1244" s="31"/>
      <c r="Q1244">
        <f>ROUND((Source!DN854/100)*ROUND((ROUND((Source!AF854*Source!AV854*Source!I854),2)),2), 2)</f>
        <v>669.28</v>
      </c>
      <c r="R1244">
        <f>Source!X854</f>
        <v>13791.45</v>
      </c>
      <c r="S1244">
        <f>ROUND((Source!DO854/100)*ROUND((ROUND((Source!AF854*Source!AV854*Source!I854),2)),2), 2)</f>
        <v>428.34</v>
      </c>
      <c r="T1244">
        <f>Source!Y854</f>
        <v>6980.86</v>
      </c>
      <c r="U1244">
        <f>ROUND((175/100)*ROUND((ROUND((Source!AE854*Source!AV854*Source!I854),2)),2), 2)</f>
        <v>5.46</v>
      </c>
      <c r="V1244">
        <f>ROUND((157/100)*ROUND(ROUND((ROUND((Source!AE854*Source!AV854*Source!I854),2)*Source!BS854),2), 2), 2)</f>
        <v>124.61</v>
      </c>
    </row>
    <row r="1245" spans="1:28" ht="14.4" x14ac:dyDescent="0.3">
      <c r="A1245" s="25"/>
      <c r="B1245" s="26"/>
      <c r="C1245" s="26" t="s">
        <v>66</v>
      </c>
      <c r="D1245" s="28"/>
      <c r="E1245" s="27"/>
      <c r="F1245" s="30">
        <f>Source!AO854</f>
        <v>2909.92</v>
      </c>
      <c r="G1245" s="29" t="str">
        <f>Source!DG854</f>
        <v>)*1,15</v>
      </c>
      <c r="H1245" s="27">
        <f>Source!AV854</f>
        <v>1</v>
      </c>
      <c r="I1245" s="31">
        <f>ROUND((ROUND((Source!AF854*Source!AV854*Source!I854),2)),2)</f>
        <v>669.28</v>
      </c>
      <c r="J1245" s="27">
        <f>IF(Source!BA854&lt;&gt; 0, Source!BA854, 1)</f>
        <v>25.44</v>
      </c>
      <c r="K1245" s="31">
        <f>Source!S854</f>
        <v>17026.48</v>
      </c>
      <c r="W1245">
        <f>I1245</f>
        <v>669.28</v>
      </c>
    </row>
    <row r="1246" spans="1:28" ht="14.4" x14ac:dyDescent="0.3">
      <c r="A1246" s="25"/>
      <c r="B1246" s="26"/>
      <c r="C1246" s="26" t="s">
        <v>67</v>
      </c>
      <c r="D1246" s="28"/>
      <c r="E1246" s="27"/>
      <c r="F1246" s="30">
        <f>Source!AM854</f>
        <v>164.65</v>
      </c>
      <c r="G1246" s="29" t="str">
        <f>Source!DE854</f>
        <v>)*1,25</v>
      </c>
      <c r="H1246" s="27">
        <f>Source!AV854</f>
        <v>1</v>
      </c>
      <c r="I1246" s="31">
        <f>(ROUND((ROUND((((Source!ET854*1.25))*Source!AV854*Source!I854),2)),2)+ROUND((ROUND(((Source!AE854-((Source!EU854*1.25)))*Source!AV854*Source!I854),2)),2))</f>
        <v>41.16</v>
      </c>
      <c r="J1246" s="27">
        <f>IF(Source!BB854&lt;&gt; 0, Source!BB854, 1)</f>
        <v>9.06</v>
      </c>
      <c r="K1246" s="31">
        <f>Source!Q854</f>
        <v>372.91</v>
      </c>
    </row>
    <row r="1247" spans="1:28" ht="14.4" x14ac:dyDescent="0.3">
      <c r="A1247" s="25"/>
      <c r="B1247" s="26"/>
      <c r="C1247" s="26" t="s">
        <v>68</v>
      </c>
      <c r="D1247" s="28"/>
      <c r="E1247" s="27"/>
      <c r="F1247" s="30">
        <f>Source!AN854</f>
        <v>12.46</v>
      </c>
      <c r="G1247" s="29" t="str">
        <f>Source!DF854</f>
        <v>)*1,25</v>
      </c>
      <c r="H1247" s="27">
        <f>Source!AV854</f>
        <v>1</v>
      </c>
      <c r="I1247" s="32">
        <f>ROUND((ROUND((Source!AE854*Source!AV854*Source!I854),2)),2)</f>
        <v>3.12</v>
      </c>
      <c r="J1247" s="27">
        <f>IF(Source!BS854&lt;&gt; 0, Source!BS854, 1)</f>
        <v>25.44</v>
      </c>
      <c r="K1247" s="32">
        <f>Source!R854</f>
        <v>79.37</v>
      </c>
      <c r="W1247">
        <f>I1247</f>
        <v>3.12</v>
      </c>
    </row>
    <row r="1248" spans="1:28" ht="14.4" x14ac:dyDescent="0.3">
      <c r="A1248" s="25"/>
      <c r="B1248" s="26"/>
      <c r="C1248" s="26" t="s">
        <v>76</v>
      </c>
      <c r="D1248" s="28"/>
      <c r="E1248" s="27"/>
      <c r="F1248" s="30">
        <f>Source!AL854</f>
        <v>2383.79</v>
      </c>
      <c r="G1248" s="29" t="str">
        <f>Source!DD854</f>
        <v/>
      </c>
      <c r="H1248" s="27">
        <f>Source!AW854</f>
        <v>1</v>
      </c>
      <c r="I1248" s="31">
        <f>ROUND((ROUND((Source!AC854*Source!AW854*Source!I854),2)),2)</f>
        <v>476.76</v>
      </c>
      <c r="J1248" s="27">
        <f>IF(Source!BC854&lt;&gt; 0, Source!BC854, 1)</f>
        <v>11.23</v>
      </c>
      <c r="K1248" s="31">
        <f>Source!P854</f>
        <v>5354.01</v>
      </c>
    </row>
    <row r="1249" spans="1:28" ht="41.4" x14ac:dyDescent="0.3">
      <c r="A1249" s="25" t="str">
        <f>Source!E855</f>
        <v>126,1</v>
      </c>
      <c r="B1249" s="26" t="str">
        <f>Source!F855</f>
        <v>1.1-1-3879</v>
      </c>
      <c r="C1249" s="26" t="s">
        <v>605</v>
      </c>
      <c r="D1249" s="28" t="str">
        <f>Source!H855</f>
        <v>100 шт.</v>
      </c>
      <c r="E1249" s="27">
        <f>Source!I855</f>
        <v>2.74</v>
      </c>
      <c r="F1249" s="30">
        <f>Source!AK855</f>
        <v>425.68</v>
      </c>
      <c r="G1249" s="43" t="s">
        <v>143</v>
      </c>
      <c r="H1249" s="27">
        <f>Source!AW855</f>
        <v>1</v>
      </c>
      <c r="I1249" s="31">
        <f>ROUND((ROUND((Source!AC855*Source!AW855*Source!I855),2)),2)+(ROUND((ROUND(((Source!ET855)*Source!AV855*Source!I855),2)),2)+ROUND((ROUND(((Source!AE855-(Source!EU855))*Source!AV855*Source!I855),2)),2))+ROUND((ROUND((Source!AF855*Source!AV855*Source!I855),2)),2)</f>
        <v>1166.3599999999999</v>
      </c>
      <c r="J1249" s="27">
        <f>IF(Source!BC855&lt;&gt; 0, Source!BC855, 1)</f>
        <v>5.0599999999999996</v>
      </c>
      <c r="K1249" s="31">
        <f>Source!O855</f>
        <v>5901.78</v>
      </c>
      <c r="Q1249">
        <f>ROUND((Source!DN855/100)*ROUND((ROUND((Source!AF855*Source!AV855*Source!I855),2)),2), 2)</f>
        <v>0</v>
      </c>
      <c r="R1249">
        <f>Source!X855</f>
        <v>0</v>
      </c>
      <c r="S1249">
        <f>ROUND((Source!DO855/100)*ROUND((ROUND((Source!AF855*Source!AV855*Source!I855),2)),2), 2)</f>
        <v>0</v>
      </c>
      <c r="T1249">
        <f>Source!Y855</f>
        <v>0</v>
      </c>
      <c r="U1249">
        <f>ROUND((175/100)*ROUND((ROUND((Source!AE855*Source!AV855*Source!I855),2)),2), 2)</f>
        <v>0</v>
      </c>
      <c r="V1249">
        <f>ROUND((157/100)*ROUND(ROUND((ROUND((Source!AE855*Source!AV855*Source!I855),2)*Source!BS855),2), 2), 2)</f>
        <v>0</v>
      </c>
      <c r="X1249">
        <f>IF(Source!BI855&lt;=1,I1249, 0)</f>
        <v>1166.3599999999999</v>
      </c>
      <c r="Y1249">
        <f>IF(Source!BI855=2,I1249, 0)</f>
        <v>0</v>
      </c>
      <c r="Z1249">
        <f>IF(Source!BI855=3,I1249, 0)</f>
        <v>0</v>
      </c>
      <c r="AA1249">
        <f>IF(Source!BI855=4,I1249, 0)</f>
        <v>0</v>
      </c>
    </row>
    <row r="1250" spans="1:28" ht="82.8" x14ac:dyDescent="0.3">
      <c r="A1250" s="25" t="str">
        <f>Source!E856</f>
        <v>126,2</v>
      </c>
      <c r="B1250" s="26" t="str">
        <f>Source!F856</f>
        <v>1.7-1-66</v>
      </c>
      <c r="C1250" s="26" t="s">
        <v>610</v>
      </c>
      <c r="D1250" s="28" t="str">
        <f>Source!H856</f>
        <v>м2</v>
      </c>
      <c r="E1250" s="27">
        <f>Source!I856</f>
        <v>20</v>
      </c>
      <c r="F1250" s="30">
        <f>Source!AK856</f>
        <v>232</v>
      </c>
      <c r="G1250" s="43" t="s">
        <v>143</v>
      </c>
      <c r="H1250" s="27">
        <f>Source!AW856</f>
        <v>1</v>
      </c>
      <c r="I1250" s="31">
        <f>ROUND((ROUND((Source!AC856*Source!AW856*Source!I856),2)),2)+(ROUND((ROUND(((Source!ET856)*Source!AV856*Source!I856),2)),2)+ROUND((ROUND(((Source!AE856-(Source!EU856))*Source!AV856*Source!I856),2)),2))+ROUND((ROUND((Source!AF856*Source!AV856*Source!I856),2)),2)</f>
        <v>4640</v>
      </c>
      <c r="J1250" s="27">
        <f>IF(Source!BC856&lt;&gt; 0, Source!BC856, 1)</f>
        <v>2.82</v>
      </c>
      <c r="K1250" s="31">
        <f>Source!O856</f>
        <v>13084.8</v>
      </c>
      <c r="Q1250">
        <f>ROUND((Source!DN856/100)*ROUND((ROUND((Source!AF856*Source!AV856*Source!I856),2)),2), 2)</f>
        <v>0</v>
      </c>
      <c r="R1250">
        <f>Source!X856</f>
        <v>0</v>
      </c>
      <c r="S1250">
        <f>ROUND((Source!DO856/100)*ROUND((ROUND((Source!AF856*Source!AV856*Source!I856),2)),2), 2)</f>
        <v>0</v>
      </c>
      <c r="T1250">
        <f>Source!Y856</f>
        <v>0</v>
      </c>
      <c r="U1250">
        <f>ROUND((175/100)*ROUND((ROUND((Source!AE856*Source!AV856*Source!I856),2)),2), 2)</f>
        <v>0</v>
      </c>
      <c r="V1250">
        <f>ROUND((157/100)*ROUND(ROUND((ROUND((Source!AE856*Source!AV856*Source!I856),2)*Source!BS856),2), 2), 2)</f>
        <v>0</v>
      </c>
      <c r="X1250">
        <f>IF(Source!BI856&lt;=1,I1250, 0)</f>
        <v>4640</v>
      </c>
      <c r="Y1250">
        <f>IF(Source!BI856=2,I1250, 0)</f>
        <v>0</v>
      </c>
      <c r="Z1250">
        <f>IF(Source!BI856=3,I1250, 0)</f>
        <v>0</v>
      </c>
      <c r="AA1250">
        <f>IF(Source!BI856=4,I1250, 0)</f>
        <v>0</v>
      </c>
    </row>
    <row r="1251" spans="1:28" ht="41.4" x14ac:dyDescent="0.3">
      <c r="A1251" s="25" t="str">
        <f>Source!E857</f>
        <v>126,3</v>
      </c>
      <c r="B1251" s="26" t="str">
        <f>Source!F857</f>
        <v>1.7-1-71</v>
      </c>
      <c r="C1251" s="26" t="s">
        <v>614</v>
      </c>
      <c r="D1251" s="28" t="str">
        <f>Source!H857</f>
        <v>м</v>
      </c>
      <c r="E1251" s="27">
        <f>Source!I857</f>
        <v>8.52</v>
      </c>
      <c r="F1251" s="30">
        <f>Source!AK857</f>
        <v>50.23</v>
      </c>
      <c r="G1251" s="43" t="s">
        <v>143</v>
      </c>
      <c r="H1251" s="27">
        <f>Source!AW857</f>
        <v>1</v>
      </c>
      <c r="I1251" s="31">
        <f>ROUND((ROUND((Source!AC857*Source!AW857*Source!I857),2)),2)+(ROUND((ROUND(((Source!ET857)*Source!AV857*Source!I857),2)),2)+ROUND((ROUND(((Source!AE857-(Source!EU857))*Source!AV857*Source!I857),2)),2))+ROUND((ROUND((Source!AF857*Source!AV857*Source!I857),2)),2)</f>
        <v>427.96</v>
      </c>
      <c r="J1251" s="27">
        <f>IF(Source!BC857&lt;&gt; 0, Source!BC857, 1)</f>
        <v>7.91</v>
      </c>
      <c r="K1251" s="31">
        <f>Source!O857</f>
        <v>3385.16</v>
      </c>
      <c r="Q1251">
        <f>ROUND((Source!DN857/100)*ROUND((ROUND((Source!AF857*Source!AV857*Source!I857),2)),2), 2)</f>
        <v>0</v>
      </c>
      <c r="R1251">
        <f>Source!X857</f>
        <v>0</v>
      </c>
      <c r="S1251">
        <f>ROUND((Source!DO857/100)*ROUND((ROUND((Source!AF857*Source!AV857*Source!I857),2)),2), 2)</f>
        <v>0</v>
      </c>
      <c r="T1251">
        <f>Source!Y857</f>
        <v>0</v>
      </c>
      <c r="U1251">
        <f>ROUND((175/100)*ROUND((ROUND((Source!AE857*Source!AV857*Source!I857),2)),2), 2)</f>
        <v>0</v>
      </c>
      <c r="V1251">
        <f>ROUND((157/100)*ROUND(ROUND((ROUND((Source!AE857*Source!AV857*Source!I857),2)*Source!BS857),2), 2), 2)</f>
        <v>0</v>
      </c>
      <c r="X1251">
        <f>IF(Source!BI857&lt;=1,I1251, 0)</f>
        <v>427.96</v>
      </c>
      <c r="Y1251">
        <f>IF(Source!BI857=2,I1251, 0)</f>
        <v>0</v>
      </c>
      <c r="Z1251">
        <f>IF(Source!BI857=3,I1251, 0)</f>
        <v>0</v>
      </c>
      <c r="AA1251">
        <f>IF(Source!BI857=4,I1251, 0)</f>
        <v>0</v>
      </c>
    </row>
    <row r="1252" spans="1:28" ht="41.4" x14ac:dyDescent="0.3">
      <c r="A1252" s="25" t="str">
        <f>Source!E858</f>
        <v>126,4</v>
      </c>
      <c r="B1252" s="26" t="str">
        <f>Source!F858</f>
        <v>1.7-1-72</v>
      </c>
      <c r="C1252" s="26" t="s">
        <v>618</v>
      </c>
      <c r="D1252" s="28" t="str">
        <f>Source!H858</f>
        <v>м</v>
      </c>
      <c r="E1252" s="27">
        <f>Source!I858</f>
        <v>8.52</v>
      </c>
      <c r="F1252" s="30">
        <f>Source!AK858</f>
        <v>20.45</v>
      </c>
      <c r="G1252" s="43" t="s">
        <v>143</v>
      </c>
      <c r="H1252" s="27">
        <f>Source!AW858</f>
        <v>1</v>
      </c>
      <c r="I1252" s="31">
        <f>ROUND((ROUND((Source!AC858*Source!AW858*Source!I858),2)),2)+(ROUND((ROUND(((Source!ET858)*Source!AV858*Source!I858),2)),2)+ROUND((ROUND(((Source!AE858-(Source!EU858))*Source!AV858*Source!I858),2)),2))+ROUND((ROUND((Source!AF858*Source!AV858*Source!I858),2)),2)</f>
        <v>174.23</v>
      </c>
      <c r="J1252" s="27">
        <f>IF(Source!BC858&lt;&gt; 0, Source!BC858, 1)</f>
        <v>5.17</v>
      </c>
      <c r="K1252" s="31">
        <f>Source!O858</f>
        <v>900.77</v>
      </c>
      <c r="Q1252">
        <f>ROUND((Source!DN858/100)*ROUND((ROUND((Source!AF858*Source!AV858*Source!I858),2)),2), 2)</f>
        <v>0</v>
      </c>
      <c r="R1252">
        <f>Source!X858</f>
        <v>0</v>
      </c>
      <c r="S1252">
        <f>ROUND((Source!DO858/100)*ROUND((ROUND((Source!AF858*Source!AV858*Source!I858),2)),2), 2)</f>
        <v>0</v>
      </c>
      <c r="T1252">
        <f>Source!Y858</f>
        <v>0</v>
      </c>
      <c r="U1252">
        <f>ROUND((175/100)*ROUND((ROUND((Source!AE858*Source!AV858*Source!I858),2)),2), 2)</f>
        <v>0</v>
      </c>
      <c r="V1252">
        <f>ROUND((157/100)*ROUND(ROUND((ROUND((Source!AE858*Source!AV858*Source!I858),2)*Source!BS858),2), 2), 2)</f>
        <v>0</v>
      </c>
      <c r="X1252">
        <f>IF(Source!BI858&lt;=1,I1252, 0)</f>
        <v>174.23</v>
      </c>
      <c r="Y1252">
        <f>IF(Source!BI858=2,I1252, 0)</f>
        <v>0</v>
      </c>
      <c r="Z1252">
        <f>IF(Source!BI858=3,I1252, 0)</f>
        <v>0</v>
      </c>
      <c r="AA1252">
        <f>IF(Source!BI858=4,I1252, 0)</f>
        <v>0</v>
      </c>
    </row>
    <row r="1253" spans="1:28" ht="41.4" x14ac:dyDescent="0.3">
      <c r="A1253" s="25" t="str">
        <f>Source!E859</f>
        <v>126,5</v>
      </c>
      <c r="B1253" s="26" t="str">
        <f>Source!F859</f>
        <v>1.7-1-67</v>
      </c>
      <c r="C1253" s="26" t="s">
        <v>622</v>
      </c>
      <c r="D1253" s="28" t="str">
        <f>Source!H859</f>
        <v>м</v>
      </c>
      <c r="E1253" s="27">
        <f>Source!I859</f>
        <v>16.122</v>
      </c>
      <c r="F1253" s="30">
        <f>Source!AK859</f>
        <v>85.36</v>
      </c>
      <c r="G1253" s="43" t="s">
        <v>143</v>
      </c>
      <c r="H1253" s="27">
        <f>Source!AW859</f>
        <v>1</v>
      </c>
      <c r="I1253" s="31">
        <f>ROUND((ROUND((Source!AC859*Source!AW859*Source!I859),2)),2)+(ROUND((ROUND(((Source!ET859)*Source!AV859*Source!I859),2)),2)+ROUND((ROUND(((Source!AE859-(Source!EU859))*Source!AV859*Source!I859),2)),2))+ROUND((ROUND((Source!AF859*Source!AV859*Source!I859),2)),2)</f>
        <v>1376.17</v>
      </c>
      <c r="J1253" s="27">
        <f>IF(Source!BC859&lt;&gt; 0, Source!BC859, 1)</f>
        <v>3.17</v>
      </c>
      <c r="K1253" s="31">
        <f>Source!O859</f>
        <v>4362.46</v>
      </c>
      <c r="Q1253">
        <f>ROUND((Source!DN859/100)*ROUND((ROUND((Source!AF859*Source!AV859*Source!I859),2)),2), 2)</f>
        <v>0</v>
      </c>
      <c r="R1253">
        <f>Source!X859</f>
        <v>0</v>
      </c>
      <c r="S1253">
        <f>ROUND((Source!DO859/100)*ROUND((ROUND((Source!AF859*Source!AV859*Source!I859),2)),2), 2)</f>
        <v>0</v>
      </c>
      <c r="T1253">
        <f>Source!Y859</f>
        <v>0</v>
      </c>
      <c r="U1253">
        <f>ROUND((175/100)*ROUND((ROUND((Source!AE859*Source!AV859*Source!I859),2)),2), 2)</f>
        <v>0</v>
      </c>
      <c r="V1253">
        <f>ROUND((157/100)*ROUND(ROUND((ROUND((Source!AE859*Source!AV859*Source!I859),2)*Source!BS859),2), 2), 2)</f>
        <v>0</v>
      </c>
      <c r="X1253">
        <f>IF(Source!BI859&lt;=1,I1253, 0)</f>
        <v>1376.17</v>
      </c>
      <c r="Y1253">
        <f>IF(Source!BI859=2,I1253, 0)</f>
        <v>0</v>
      </c>
      <c r="Z1253">
        <f>IF(Source!BI859=3,I1253, 0)</f>
        <v>0</v>
      </c>
      <c r="AA1253">
        <f>IF(Source!BI859=4,I1253, 0)</f>
        <v>0</v>
      </c>
    </row>
    <row r="1254" spans="1:28" ht="41.4" x14ac:dyDescent="0.3">
      <c r="A1254" s="25" t="str">
        <f>Source!E860</f>
        <v>126,6</v>
      </c>
      <c r="B1254" s="26" t="str">
        <f>Source!F860</f>
        <v>1.7-1-80</v>
      </c>
      <c r="C1254" s="26" t="s">
        <v>626</v>
      </c>
      <c r="D1254" s="28" t="str">
        <f>Source!H860</f>
        <v>м</v>
      </c>
      <c r="E1254" s="27">
        <f>Source!I860</f>
        <v>16.122</v>
      </c>
      <c r="F1254" s="30">
        <f>Source!AK860</f>
        <v>49.02</v>
      </c>
      <c r="G1254" s="43" t="s">
        <v>143</v>
      </c>
      <c r="H1254" s="27">
        <f>Source!AW860</f>
        <v>1</v>
      </c>
      <c r="I1254" s="31">
        <f>ROUND((ROUND((Source!AC860*Source!AW860*Source!I860),2)),2)+(ROUND((ROUND(((Source!ET860)*Source!AV860*Source!I860),2)),2)+ROUND((ROUND(((Source!AE860-(Source!EU860))*Source!AV860*Source!I860),2)),2))+ROUND((ROUND((Source!AF860*Source!AV860*Source!I860),2)),2)</f>
        <v>790.3</v>
      </c>
      <c r="J1254" s="27">
        <f>IF(Source!BC860&lt;&gt; 0, Source!BC860, 1)</f>
        <v>5.82</v>
      </c>
      <c r="K1254" s="31">
        <f>Source!O860</f>
        <v>4599.55</v>
      </c>
      <c r="Q1254">
        <f>ROUND((Source!DN860/100)*ROUND((ROUND((Source!AF860*Source!AV860*Source!I860),2)),2), 2)</f>
        <v>0</v>
      </c>
      <c r="R1254">
        <f>Source!X860</f>
        <v>0</v>
      </c>
      <c r="S1254">
        <f>ROUND((Source!DO860/100)*ROUND((ROUND((Source!AF860*Source!AV860*Source!I860),2)),2), 2)</f>
        <v>0</v>
      </c>
      <c r="T1254">
        <f>Source!Y860</f>
        <v>0</v>
      </c>
      <c r="U1254">
        <f>ROUND((175/100)*ROUND((ROUND((Source!AE860*Source!AV860*Source!I860),2)),2), 2)</f>
        <v>0</v>
      </c>
      <c r="V1254">
        <f>ROUND((157/100)*ROUND(ROUND((ROUND((Source!AE860*Source!AV860*Source!I860),2)*Source!BS860),2), 2), 2)</f>
        <v>0</v>
      </c>
      <c r="X1254">
        <f>IF(Source!BI860&lt;=1,I1254, 0)</f>
        <v>790.3</v>
      </c>
      <c r="Y1254">
        <f>IF(Source!BI860=2,I1254, 0)</f>
        <v>0</v>
      </c>
      <c r="Z1254">
        <f>IF(Source!BI860=3,I1254, 0)</f>
        <v>0</v>
      </c>
      <c r="AA1254">
        <f>IF(Source!BI860=4,I1254, 0)</f>
        <v>0</v>
      </c>
    </row>
    <row r="1255" spans="1:28" ht="41.4" x14ac:dyDescent="0.3">
      <c r="A1255" s="25" t="str">
        <f>Source!E861</f>
        <v>126,7</v>
      </c>
      <c r="B1255" s="26" t="str">
        <f>Source!F861</f>
        <v>1.7-1-63</v>
      </c>
      <c r="C1255" s="26" t="s">
        <v>630</v>
      </c>
      <c r="D1255" s="28" t="str">
        <f>Source!H861</f>
        <v>шт.</v>
      </c>
      <c r="E1255" s="27">
        <f>Source!I861</f>
        <v>129</v>
      </c>
      <c r="F1255" s="30">
        <f>Source!AK861</f>
        <v>48.47</v>
      </c>
      <c r="G1255" s="43" t="s">
        <v>143</v>
      </c>
      <c r="H1255" s="27">
        <f>Source!AW861</f>
        <v>1</v>
      </c>
      <c r="I1255" s="31">
        <f>ROUND((ROUND((Source!AC861*Source!AW861*Source!I861),2)),2)+(ROUND((ROUND(((Source!ET861)*Source!AV861*Source!I861),2)),2)+ROUND((ROUND(((Source!AE861-(Source!EU861))*Source!AV861*Source!I861),2)),2))+ROUND((ROUND((Source!AF861*Source!AV861*Source!I861),2)),2)</f>
        <v>6252.63</v>
      </c>
      <c r="J1255" s="27">
        <f>IF(Source!BC861&lt;&gt; 0, Source!BC861, 1)</f>
        <v>5.22</v>
      </c>
      <c r="K1255" s="31">
        <f>Source!O861</f>
        <v>32638.73</v>
      </c>
      <c r="Q1255">
        <f>ROUND((Source!DN861/100)*ROUND((ROUND((Source!AF861*Source!AV861*Source!I861),2)),2), 2)</f>
        <v>0</v>
      </c>
      <c r="R1255">
        <f>Source!X861</f>
        <v>0</v>
      </c>
      <c r="S1255">
        <f>ROUND((Source!DO861/100)*ROUND((ROUND((Source!AF861*Source!AV861*Source!I861),2)),2), 2)</f>
        <v>0</v>
      </c>
      <c r="T1255">
        <f>Source!Y861</f>
        <v>0</v>
      </c>
      <c r="U1255">
        <f>ROUND((175/100)*ROUND((ROUND((Source!AE861*Source!AV861*Source!I861),2)),2), 2)</f>
        <v>0</v>
      </c>
      <c r="V1255">
        <f>ROUND((157/100)*ROUND(ROUND((ROUND((Source!AE861*Source!AV861*Source!I861),2)*Source!BS861),2), 2), 2)</f>
        <v>0</v>
      </c>
      <c r="X1255">
        <f>IF(Source!BI861&lt;=1,I1255, 0)</f>
        <v>6252.63</v>
      </c>
      <c r="Y1255">
        <f>IF(Source!BI861=2,I1255, 0)</f>
        <v>0</v>
      </c>
      <c r="Z1255">
        <f>IF(Source!BI861=3,I1255, 0)</f>
        <v>0</v>
      </c>
      <c r="AA1255">
        <f>IF(Source!BI861=4,I1255, 0)</f>
        <v>0</v>
      </c>
    </row>
    <row r="1256" spans="1:28" ht="14.4" x14ac:dyDescent="0.3">
      <c r="A1256" s="25"/>
      <c r="B1256" s="26"/>
      <c r="C1256" s="26" t="s">
        <v>69</v>
      </c>
      <c r="D1256" s="28" t="s">
        <v>70</v>
      </c>
      <c r="E1256" s="27">
        <f>Source!DN854</f>
        <v>100</v>
      </c>
      <c r="F1256" s="30"/>
      <c r="G1256" s="29"/>
      <c r="H1256" s="27"/>
      <c r="I1256" s="31">
        <f>SUM(Q1244:Q1255)</f>
        <v>669.28</v>
      </c>
      <c r="J1256" s="27">
        <f>Source!BZ854</f>
        <v>81</v>
      </c>
      <c r="K1256" s="31">
        <f>SUM(R1244:R1255)</f>
        <v>13791.45</v>
      </c>
    </row>
    <row r="1257" spans="1:28" ht="14.4" x14ac:dyDescent="0.3">
      <c r="A1257" s="25"/>
      <c r="B1257" s="26"/>
      <c r="C1257" s="26" t="s">
        <v>71</v>
      </c>
      <c r="D1257" s="28" t="s">
        <v>70</v>
      </c>
      <c r="E1257" s="27">
        <f>Source!DO854</f>
        <v>64</v>
      </c>
      <c r="F1257" s="30"/>
      <c r="G1257" s="29"/>
      <c r="H1257" s="27"/>
      <c r="I1257" s="31">
        <f>SUM(S1244:S1256)</f>
        <v>428.34</v>
      </c>
      <c r="J1257" s="27">
        <f>Source!CA854</f>
        <v>41</v>
      </c>
      <c r="K1257" s="31">
        <f>SUM(T1244:T1256)</f>
        <v>6980.86</v>
      </c>
    </row>
    <row r="1258" spans="1:28" ht="14.4" x14ac:dyDescent="0.3">
      <c r="A1258" s="25"/>
      <c r="B1258" s="26"/>
      <c r="C1258" s="26" t="s">
        <v>72</v>
      </c>
      <c r="D1258" s="28" t="s">
        <v>70</v>
      </c>
      <c r="E1258" s="27">
        <f>175</f>
        <v>175</v>
      </c>
      <c r="F1258" s="30"/>
      <c r="G1258" s="29"/>
      <c r="H1258" s="27"/>
      <c r="I1258" s="31">
        <f>SUM(U1244:U1257)</f>
        <v>5.46</v>
      </c>
      <c r="J1258" s="27">
        <f>157</f>
        <v>157</v>
      </c>
      <c r="K1258" s="31">
        <f>SUM(V1244:V1257)</f>
        <v>124.61</v>
      </c>
    </row>
    <row r="1259" spans="1:28" ht="14.4" x14ac:dyDescent="0.3">
      <c r="A1259" s="34"/>
      <c r="B1259" s="35"/>
      <c r="C1259" s="35" t="s">
        <v>73</v>
      </c>
      <c r="D1259" s="36" t="s">
        <v>74</v>
      </c>
      <c r="E1259" s="37">
        <f>Source!AQ854</f>
        <v>247.22</v>
      </c>
      <c r="F1259" s="38"/>
      <c r="G1259" s="39" t="str">
        <f>Source!DI854</f>
        <v>)*1,15</v>
      </c>
      <c r="H1259" s="37">
        <f>Source!AV854</f>
        <v>1</v>
      </c>
      <c r="I1259" s="40">
        <f>Source!U854</f>
        <v>56.860600000000005</v>
      </c>
      <c r="J1259" s="37"/>
      <c r="K1259" s="40"/>
      <c r="AB1259" s="33">
        <f>I1259</f>
        <v>56.860600000000005</v>
      </c>
    </row>
    <row r="1260" spans="1:28" ht="13.8" x14ac:dyDescent="0.25">
      <c r="A1260" s="41"/>
      <c r="B1260" s="41"/>
      <c r="C1260" s="42" t="s">
        <v>75</v>
      </c>
      <c r="D1260" s="41"/>
      <c r="E1260" s="41"/>
      <c r="F1260" s="41"/>
      <c r="G1260" s="41"/>
      <c r="H1260" s="55">
        <f>I1245+I1246+I1248+I1256+I1257+I1258+SUM(I1249:I1255)</f>
        <v>17117.929999999997</v>
      </c>
      <c r="I1260" s="55"/>
      <c r="J1260" s="55">
        <f>K1245+K1246+K1248+K1256+K1257+K1258+SUM(K1249:K1255)</f>
        <v>108523.57</v>
      </c>
      <c r="K1260" s="55"/>
      <c r="O1260" s="33">
        <f>I1245+I1246+I1248+I1256+I1257+I1258+SUM(I1249:I1255)</f>
        <v>17117.929999999997</v>
      </c>
      <c r="P1260" s="33">
        <f>K1245+K1246+K1248+K1256+K1257+K1258+SUM(K1249:K1255)</f>
        <v>108523.57</v>
      </c>
      <c r="X1260">
        <f>IF(Source!BI854&lt;=1,I1245+I1246+I1248+I1256+I1257+I1258-0, 0)</f>
        <v>2290.2799999999997</v>
      </c>
      <c r="Y1260">
        <f>IF(Source!BI854=2,I1245+I1246+I1248+I1256+I1257+I1258-0, 0)</f>
        <v>0</v>
      </c>
      <c r="Z1260">
        <f>IF(Source!BI854=3,I1245+I1246+I1248+I1256+I1257+I1258-0, 0)</f>
        <v>0</v>
      </c>
      <c r="AA1260">
        <f>IF(Source!BI854=4,I1245+I1246+I1248+I1256+I1257+I1258,0)</f>
        <v>0</v>
      </c>
    </row>
    <row r="1262" spans="1:28" ht="69" x14ac:dyDescent="0.3">
      <c r="A1262" s="25" t="str">
        <f>Source!E862</f>
        <v>127</v>
      </c>
      <c r="B1262" s="26" t="str">
        <f>Source!F862</f>
        <v>3.15-159-4</v>
      </c>
      <c r="C1262" s="26" t="s">
        <v>634</v>
      </c>
      <c r="D1262" s="28" t="str">
        <f>Source!H862</f>
        <v>100 м2</v>
      </c>
      <c r="E1262" s="27">
        <f>Source!I862</f>
        <v>0.32</v>
      </c>
      <c r="F1262" s="30"/>
      <c r="G1262" s="29"/>
      <c r="H1262" s="27"/>
      <c r="I1262" s="31"/>
      <c r="J1262" s="27"/>
      <c r="K1262" s="31"/>
      <c r="Q1262">
        <f>ROUND((Source!DN862/100)*ROUND((ROUND((Source!AF862*Source!AV862*Source!I862),2)),2), 2)</f>
        <v>694.1</v>
      </c>
      <c r="R1262">
        <f>Source!X862</f>
        <v>14302.9</v>
      </c>
      <c r="S1262">
        <f>ROUND((Source!DO862/100)*ROUND((ROUND((Source!AF862*Source!AV862*Source!I862),2)),2), 2)</f>
        <v>444.22</v>
      </c>
      <c r="T1262">
        <f>Source!Y862</f>
        <v>7239.74</v>
      </c>
      <c r="U1262">
        <f>ROUND((175/100)*ROUND((ROUND((Source!AE862*Source!AV862*Source!I862),2)),2), 2)</f>
        <v>6.02</v>
      </c>
      <c r="V1262">
        <f>ROUND((157/100)*ROUND(ROUND((ROUND((Source!AE862*Source!AV862*Source!I862),2)*Source!BS862),2), 2), 2)</f>
        <v>137.38999999999999</v>
      </c>
    </row>
    <row r="1263" spans="1:28" ht="14.4" x14ac:dyDescent="0.3">
      <c r="A1263" s="25"/>
      <c r="B1263" s="26"/>
      <c r="C1263" s="26" t="s">
        <v>66</v>
      </c>
      <c r="D1263" s="28"/>
      <c r="E1263" s="27"/>
      <c r="F1263" s="30">
        <f>Source!AO862</f>
        <v>1886.15</v>
      </c>
      <c r="G1263" s="29" t="str">
        <f>Source!DG862</f>
        <v>)*1,15</v>
      </c>
      <c r="H1263" s="27">
        <f>Source!AV862</f>
        <v>1</v>
      </c>
      <c r="I1263" s="31">
        <f>ROUND((ROUND((Source!AF862*Source!AV862*Source!I862),2)),2)</f>
        <v>694.1</v>
      </c>
      <c r="J1263" s="27">
        <f>IF(Source!BA862&lt;&gt; 0, Source!BA862, 1)</f>
        <v>25.44</v>
      </c>
      <c r="K1263" s="31">
        <f>Source!S862</f>
        <v>17657.900000000001</v>
      </c>
      <c r="W1263">
        <f>I1263</f>
        <v>694.1</v>
      </c>
    </row>
    <row r="1264" spans="1:28" ht="14.4" x14ac:dyDescent="0.3">
      <c r="A1264" s="25"/>
      <c r="B1264" s="26"/>
      <c r="C1264" s="26" t="s">
        <v>67</v>
      </c>
      <c r="D1264" s="28"/>
      <c r="E1264" s="27"/>
      <c r="F1264" s="30">
        <f>Source!AM862</f>
        <v>101.32</v>
      </c>
      <c r="G1264" s="29" t="str">
        <f>Source!DE862</f>
        <v>)*1,25</v>
      </c>
      <c r="H1264" s="27">
        <f>Source!AV862</f>
        <v>1</v>
      </c>
      <c r="I1264" s="31">
        <f>(ROUND((ROUND((((Source!ET862*1.25))*Source!AV862*Source!I862),2)),2)+ROUND((ROUND(((Source!AE862-((Source!EU862*1.25)))*Source!AV862*Source!I862),2)),2))</f>
        <v>40.53</v>
      </c>
      <c r="J1264" s="27">
        <f>IF(Source!BB862&lt;&gt; 0, Source!BB862, 1)</f>
        <v>6.8</v>
      </c>
      <c r="K1264" s="31">
        <f>Source!Q862</f>
        <v>275.60000000000002</v>
      </c>
    </row>
    <row r="1265" spans="1:28" ht="14.4" x14ac:dyDescent="0.3">
      <c r="A1265" s="25"/>
      <c r="B1265" s="26"/>
      <c r="C1265" s="26" t="s">
        <v>68</v>
      </c>
      <c r="D1265" s="28"/>
      <c r="E1265" s="27"/>
      <c r="F1265" s="30">
        <f>Source!AN862</f>
        <v>8.61</v>
      </c>
      <c r="G1265" s="29" t="str">
        <f>Source!DF862</f>
        <v>)*1,25</v>
      </c>
      <c r="H1265" s="27">
        <f>Source!AV862</f>
        <v>1</v>
      </c>
      <c r="I1265" s="32">
        <f>ROUND((ROUND((Source!AE862*Source!AV862*Source!I862),2)),2)</f>
        <v>3.44</v>
      </c>
      <c r="J1265" s="27">
        <f>IF(Source!BS862&lt;&gt; 0, Source!BS862, 1)</f>
        <v>25.44</v>
      </c>
      <c r="K1265" s="32">
        <f>Source!R862</f>
        <v>87.51</v>
      </c>
      <c r="W1265">
        <f>I1265</f>
        <v>3.44</v>
      </c>
    </row>
    <row r="1266" spans="1:28" ht="14.4" x14ac:dyDescent="0.3">
      <c r="A1266" s="25"/>
      <c r="B1266" s="26"/>
      <c r="C1266" s="26" t="s">
        <v>76</v>
      </c>
      <c r="D1266" s="28"/>
      <c r="E1266" s="27"/>
      <c r="F1266" s="30">
        <f>Source!AL862</f>
        <v>2623.37</v>
      </c>
      <c r="G1266" s="29" t="str">
        <f>Source!DD862</f>
        <v/>
      </c>
      <c r="H1266" s="27">
        <f>Source!AW862</f>
        <v>1</v>
      </c>
      <c r="I1266" s="31">
        <f>ROUND((ROUND((Source!AC862*Source!AW862*Source!I862),2)),2)</f>
        <v>839.48</v>
      </c>
      <c r="J1266" s="27">
        <f>IF(Source!BC862&lt;&gt; 0, Source!BC862, 1)</f>
        <v>11.5</v>
      </c>
      <c r="K1266" s="31">
        <f>Source!P862</f>
        <v>9654.02</v>
      </c>
    </row>
    <row r="1267" spans="1:28" ht="41.4" x14ac:dyDescent="0.3">
      <c r="A1267" s="25" t="str">
        <f>Source!E863</f>
        <v>127,1</v>
      </c>
      <c r="B1267" s="26" t="str">
        <f>Source!F863</f>
        <v>1.1-1-3879</v>
      </c>
      <c r="C1267" s="26" t="s">
        <v>605</v>
      </c>
      <c r="D1267" s="28" t="str">
        <f>Source!H863</f>
        <v>100 шт.</v>
      </c>
      <c r="E1267" s="27">
        <f>Source!I863</f>
        <v>1.7023999999999999</v>
      </c>
      <c r="F1267" s="30">
        <f>Source!AK863</f>
        <v>425.68</v>
      </c>
      <c r="G1267" s="43" t="s">
        <v>143</v>
      </c>
      <c r="H1267" s="27">
        <f>Source!AW863</f>
        <v>1</v>
      </c>
      <c r="I1267" s="31">
        <f>ROUND((ROUND((Source!AC863*Source!AW863*Source!I863),2)),2)+(ROUND((ROUND(((Source!ET863)*Source!AV863*Source!I863),2)),2)+ROUND((ROUND(((Source!AE863-(Source!EU863))*Source!AV863*Source!I863),2)),2))+ROUND((ROUND((Source!AF863*Source!AV863*Source!I863),2)),2)</f>
        <v>724.68</v>
      </c>
      <c r="J1267" s="27">
        <f>IF(Source!BC863&lt;&gt; 0, Source!BC863, 1)</f>
        <v>5.0599999999999996</v>
      </c>
      <c r="K1267" s="31">
        <f>Source!O863</f>
        <v>3666.88</v>
      </c>
      <c r="Q1267">
        <f>ROUND((Source!DN863/100)*ROUND((ROUND((Source!AF863*Source!AV863*Source!I863),2)),2), 2)</f>
        <v>0</v>
      </c>
      <c r="R1267">
        <f>Source!X863</f>
        <v>0</v>
      </c>
      <c r="S1267">
        <f>ROUND((Source!DO863/100)*ROUND((ROUND((Source!AF863*Source!AV863*Source!I863),2)),2), 2)</f>
        <v>0</v>
      </c>
      <c r="T1267">
        <f>Source!Y863</f>
        <v>0</v>
      </c>
      <c r="U1267">
        <f>ROUND((175/100)*ROUND((ROUND((Source!AE863*Source!AV863*Source!I863),2)),2), 2)</f>
        <v>0</v>
      </c>
      <c r="V1267">
        <f>ROUND((157/100)*ROUND(ROUND((ROUND((Source!AE863*Source!AV863*Source!I863),2)*Source!BS863),2), 2), 2)</f>
        <v>0</v>
      </c>
      <c r="X1267">
        <f>IF(Source!BI863&lt;=1,I1267, 0)</f>
        <v>724.68</v>
      </c>
      <c r="Y1267">
        <f>IF(Source!BI863=2,I1267, 0)</f>
        <v>0</v>
      </c>
      <c r="Z1267">
        <f>IF(Source!BI863=3,I1267, 0)</f>
        <v>0</v>
      </c>
      <c r="AA1267">
        <f>IF(Source!BI863=4,I1267, 0)</f>
        <v>0</v>
      </c>
    </row>
    <row r="1268" spans="1:28" ht="82.8" x14ac:dyDescent="0.3">
      <c r="A1268" s="25" t="str">
        <f>Source!E864</f>
        <v>127,2</v>
      </c>
      <c r="B1268" s="26" t="str">
        <f>Source!F864</f>
        <v>1.7-1-66</v>
      </c>
      <c r="C1268" s="26" t="s">
        <v>610</v>
      </c>
      <c r="D1268" s="28" t="str">
        <f>Source!H864</f>
        <v>м2</v>
      </c>
      <c r="E1268" s="27">
        <f>Source!I864</f>
        <v>32</v>
      </c>
      <c r="F1268" s="30">
        <f>Source!AK864</f>
        <v>232</v>
      </c>
      <c r="G1268" s="43" t="s">
        <v>143</v>
      </c>
      <c r="H1268" s="27">
        <f>Source!AW864</f>
        <v>1</v>
      </c>
      <c r="I1268" s="31">
        <f>ROUND((ROUND((Source!AC864*Source!AW864*Source!I864),2)),2)+(ROUND((ROUND(((Source!ET864)*Source!AV864*Source!I864),2)),2)+ROUND((ROUND(((Source!AE864-(Source!EU864))*Source!AV864*Source!I864),2)),2))+ROUND((ROUND((Source!AF864*Source!AV864*Source!I864),2)),2)</f>
        <v>7424</v>
      </c>
      <c r="J1268" s="27">
        <f>IF(Source!BC864&lt;&gt; 0, Source!BC864, 1)</f>
        <v>2.82</v>
      </c>
      <c r="K1268" s="31">
        <f>Source!O864</f>
        <v>20935.68</v>
      </c>
      <c r="Q1268">
        <f>ROUND((Source!DN864/100)*ROUND((ROUND((Source!AF864*Source!AV864*Source!I864),2)),2), 2)</f>
        <v>0</v>
      </c>
      <c r="R1268">
        <f>Source!X864</f>
        <v>0</v>
      </c>
      <c r="S1268">
        <f>ROUND((Source!DO864/100)*ROUND((ROUND((Source!AF864*Source!AV864*Source!I864),2)),2), 2)</f>
        <v>0</v>
      </c>
      <c r="T1268">
        <f>Source!Y864</f>
        <v>0</v>
      </c>
      <c r="U1268">
        <f>ROUND((175/100)*ROUND((ROUND((Source!AE864*Source!AV864*Source!I864),2)),2), 2)</f>
        <v>0</v>
      </c>
      <c r="V1268">
        <f>ROUND((157/100)*ROUND(ROUND((ROUND((Source!AE864*Source!AV864*Source!I864),2)*Source!BS864),2), 2), 2)</f>
        <v>0</v>
      </c>
      <c r="X1268">
        <f>IF(Source!BI864&lt;=1,I1268, 0)</f>
        <v>7424</v>
      </c>
      <c r="Y1268">
        <f>IF(Source!BI864=2,I1268, 0)</f>
        <v>0</v>
      </c>
      <c r="Z1268">
        <f>IF(Source!BI864=3,I1268, 0)</f>
        <v>0</v>
      </c>
      <c r="AA1268">
        <f>IF(Source!BI864=4,I1268, 0)</f>
        <v>0</v>
      </c>
    </row>
    <row r="1269" spans="1:28" ht="14.4" x14ac:dyDescent="0.3">
      <c r="A1269" s="25"/>
      <c r="B1269" s="26"/>
      <c r="C1269" s="26" t="s">
        <v>69</v>
      </c>
      <c r="D1269" s="28" t="s">
        <v>70</v>
      </c>
      <c r="E1269" s="27">
        <f>Source!DN862</f>
        <v>100</v>
      </c>
      <c r="F1269" s="30"/>
      <c r="G1269" s="29"/>
      <c r="H1269" s="27"/>
      <c r="I1269" s="31">
        <f>SUM(Q1262:Q1268)</f>
        <v>694.1</v>
      </c>
      <c r="J1269" s="27">
        <f>Source!BZ862</f>
        <v>81</v>
      </c>
      <c r="K1269" s="31">
        <f>SUM(R1262:R1268)</f>
        <v>14302.9</v>
      </c>
    </row>
    <row r="1270" spans="1:28" ht="14.4" x14ac:dyDescent="0.3">
      <c r="A1270" s="25"/>
      <c r="B1270" s="26"/>
      <c r="C1270" s="26" t="s">
        <v>71</v>
      </c>
      <c r="D1270" s="28" t="s">
        <v>70</v>
      </c>
      <c r="E1270" s="27">
        <f>Source!DO862</f>
        <v>64</v>
      </c>
      <c r="F1270" s="30"/>
      <c r="G1270" s="29"/>
      <c r="H1270" s="27"/>
      <c r="I1270" s="31">
        <f>SUM(S1262:S1269)</f>
        <v>444.22</v>
      </c>
      <c r="J1270" s="27">
        <f>Source!CA862</f>
        <v>41</v>
      </c>
      <c r="K1270" s="31">
        <f>SUM(T1262:T1269)</f>
        <v>7239.74</v>
      </c>
    </row>
    <row r="1271" spans="1:28" ht="14.4" x14ac:dyDescent="0.3">
      <c r="A1271" s="25"/>
      <c r="B1271" s="26"/>
      <c r="C1271" s="26" t="s">
        <v>72</v>
      </c>
      <c r="D1271" s="28" t="s">
        <v>70</v>
      </c>
      <c r="E1271" s="27">
        <f>175</f>
        <v>175</v>
      </c>
      <c r="F1271" s="30"/>
      <c r="G1271" s="29"/>
      <c r="H1271" s="27"/>
      <c r="I1271" s="31">
        <f>SUM(U1262:U1270)</f>
        <v>6.02</v>
      </c>
      <c r="J1271" s="27">
        <f>157</f>
        <v>157</v>
      </c>
      <c r="K1271" s="31">
        <f>SUM(V1262:V1270)</f>
        <v>137.38999999999999</v>
      </c>
    </row>
    <row r="1272" spans="1:28" ht="14.4" x14ac:dyDescent="0.3">
      <c r="A1272" s="34"/>
      <c r="B1272" s="35"/>
      <c r="C1272" s="35" t="s">
        <v>73</v>
      </c>
      <c r="D1272" s="36" t="s">
        <v>74</v>
      </c>
      <c r="E1272" s="37">
        <f>Source!AQ862</f>
        <v>147.30000000000001</v>
      </c>
      <c r="F1272" s="38"/>
      <c r="G1272" s="39" t="str">
        <f>Source!DI862</f>
        <v>)*1,15</v>
      </c>
      <c r="H1272" s="37">
        <f>Source!AV862</f>
        <v>1</v>
      </c>
      <c r="I1272" s="40">
        <f>Source!U862</f>
        <v>54.206400000000002</v>
      </c>
      <c r="J1272" s="37"/>
      <c r="K1272" s="40"/>
      <c r="AB1272" s="33">
        <f>I1272</f>
        <v>54.206400000000002</v>
      </c>
    </row>
    <row r="1273" spans="1:28" ht="13.8" x14ac:dyDescent="0.25">
      <c r="A1273" s="41"/>
      <c r="B1273" s="41"/>
      <c r="C1273" s="42" t="s">
        <v>75</v>
      </c>
      <c r="D1273" s="41"/>
      <c r="E1273" s="41"/>
      <c r="F1273" s="41"/>
      <c r="G1273" s="41"/>
      <c r="H1273" s="55">
        <f>I1263+I1264+I1266+I1269+I1270+I1271+SUM(I1267:I1268)</f>
        <v>10867.130000000001</v>
      </c>
      <c r="I1273" s="55"/>
      <c r="J1273" s="55">
        <f>K1263+K1264+K1266+K1269+K1270+K1271+SUM(K1267:K1268)</f>
        <v>73870.11</v>
      </c>
      <c r="K1273" s="55"/>
      <c r="O1273" s="33">
        <f>I1263+I1264+I1266+I1269+I1270+I1271+SUM(I1267:I1268)</f>
        <v>10867.130000000001</v>
      </c>
      <c r="P1273" s="33">
        <f>K1263+K1264+K1266+K1269+K1270+K1271+SUM(K1267:K1268)</f>
        <v>73870.11</v>
      </c>
      <c r="X1273">
        <f>IF(Source!BI862&lt;=1,I1263+I1264+I1266+I1269+I1270+I1271-0, 0)</f>
        <v>2718.4500000000003</v>
      </c>
      <c r="Y1273">
        <f>IF(Source!BI862=2,I1263+I1264+I1266+I1269+I1270+I1271-0, 0)</f>
        <v>0</v>
      </c>
      <c r="Z1273">
        <f>IF(Source!BI862=3,I1263+I1264+I1266+I1269+I1270+I1271-0, 0)</f>
        <v>0</v>
      </c>
      <c r="AA1273">
        <f>IF(Source!BI862=4,I1263+I1264+I1266+I1269+I1270+I1271,0)</f>
        <v>0</v>
      </c>
    </row>
    <row r="1275" spans="1:28" ht="41.4" x14ac:dyDescent="0.3">
      <c r="A1275" s="25" t="str">
        <f>Source!E865</f>
        <v>128</v>
      </c>
      <c r="B1275" s="26" t="str">
        <f>Source!F865</f>
        <v>3.15-182-3</v>
      </c>
      <c r="C1275" s="26" t="s">
        <v>640</v>
      </c>
      <c r="D1275" s="28" t="str">
        <f>Source!H865</f>
        <v>100 м2</v>
      </c>
      <c r="E1275" s="27">
        <f>Source!I865</f>
        <v>0.52</v>
      </c>
      <c r="F1275" s="30"/>
      <c r="G1275" s="29"/>
      <c r="H1275" s="27"/>
      <c r="I1275" s="31"/>
      <c r="J1275" s="27"/>
      <c r="K1275" s="31"/>
      <c r="Q1275">
        <f>ROUND((Source!DN865/100)*ROUND((ROUND((Source!AF865*Source!AV865*Source!I865),2)),2), 2)</f>
        <v>522.65</v>
      </c>
      <c r="R1275">
        <f>Source!X865</f>
        <v>10769.94</v>
      </c>
      <c r="S1275">
        <f>ROUND((Source!DO865/100)*ROUND((ROUND((Source!AF865*Source!AV865*Source!I865),2)),2), 2)</f>
        <v>334.5</v>
      </c>
      <c r="T1275">
        <f>Source!Y865</f>
        <v>5451.45</v>
      </c>
      <c r="U1275">
        <f>ROUND((175/100)*ROUND((ROUND((Source!AE865*Source!AV865*Source!I865),2)),2), 2)</f>
        <v>5.58</v>
      </c>
      <c r="V1275">
        <f>ROUND((157/100)*ROUND(ROUND((ROUND((Source!AE865*Source!AV865*Source!I865),2)*Source!BS865),2), 2), 2)</f>
        <v>127.41</v>
      </c>
    </row>
    <row r="1276" spans="1:28" ht="14.4" x14ac:dyDescent="0.3">
      <c r="A1276" s="25"/>
      <c r="B1276" s="26"/>
      <c r="C1276" s="26" t="s">
        <v>66</v>
      </c>
      <c r="D1276" s="28"/>
      <c r="E1276" s="27"/>
      <c r="F1276" s="30">
        <f>Source!AO865</f>
        <v>874</v>
      </c>
      <c r="G1276" s="29" t="str">
        <f>Source!DG865</f>
        <v>)*1,15</v>
      </c>
      <c r="H1276" s="27">
        <f>Source!AV865</f>
        <v>1</v>
      </c>
      <c r="I1276" s="31">
        <f>ROUND((ROUND((Source!AF865*Source!AV865*Source!I865),2)),2)</f>
        <v>522.65</v>
      </c>
      <c r="J1276" s="27">
        <f>IF(Source!BA865&lt;&gt; 0, Source!BA865, 1)</f>
        <v>25.44</v>
      </c>
      <c r="K1276" s="31">
        <f>Source!S865</f>
        <v>13296.22</v>
      </c>
      <c r="W1276">
        <f>I1276</f>
        <v>522.65</v>
      </c>
    </row>
    <row r="1277" spans="1:28" ht="14.4" x14ac:dyDescent="0.3">
      <c r="A1277" s="25"/>
      <c r="B1277" s="26"/>
      <c r="C1277" s="26" t="s">
        <v>67</v>
      </c>
      <c r="D1277" s="28"/>
      <c r="E1277" s="27"/>
      <c r="F1277" s="30">
        <f>Source!AM865</f>
        <v>67.63</v>
      </c>
      <c r="G1277" s="29" t="str">
        <f>Source!DE865</f>
        <v>)*1,25</v>
      </c>
      <c r="H1277" s="27">
        <f>Source!AV865</f>
        <v>1</v>
      </c>
      <c r="I1277" s="31">
        <f>(ROUND((ROUND((((Source!ET865*1.25))*Source!AV865*Source!I865),2)),2)+ROUND((ROUND(((Source!AE865-((Source!EU865*1.25)))*Source!AV865*Source!I865),2)),2))</f>
        <v>43.96</v>
      </c>
      <c r="J1277" s="27">
        <f>IF(Source!BB865&lt;&gt; 0, Source!BB865, 1)</f>
        <v>5.92</v>
      </c>
      <c r="K1277" s="31">
        <f>Source!Q865</f>
        <v>260.24</v>
      </c>
    </row>
    <row r="1278" spans="1:28" ht="14.4" x14ac:dyDescent="0.3">
      <c r="A1278" s="25"/>
      <c r="B1278" s="26"/>
      <c r="C1278" s="26" t="s">
        <v>68</v>
      </c>
      <c r="D1278" s="28"/>
      <c r="E1278" s="27"/>
      <c r="F1278" s="30">
        <f>Source!AN865</f>
        <v>4.91</v>
      </c>
      <c r="G1278" s="29" t="str">
        <f>Source!DF865</f>
        <v>)*1,25</v>
      </c>
      <c r="H1278" s="27">
        <f>Source!AV865</f>
        <v>1</v>
      </c>
      <c r="I1278" s="32">
        <f>ROUND((ROUND((Source!AE865*Source!AV865*Source!I865),2)),2)</f>
        <v>3.19</v>
      </c>
      <c r="J1278" s="27">
        <f>IF(Source!BS865&lt;&gt; 0, Source!BS865, 1)</f>
        <v>25.44</v>
      </c>
      <c r="K1278" s="32">
        <f>Source!R865</f>
        <v>81.150000000000006</v>
      </c>
      <c r="W1278">
        <f>I1278</f>
        <v>3.19</v>
      </c>
    </row>
    <row r="1279" spans="1:28" ht="14.4" x14ac:dyDescent="0.3">
      <c r="A1279" s="25"/>
      <c r="B1279" s="26"/>
      <c r="C1279" s="26" t="s">
        <v>76</v>
      </c>
      <c r="D1279" s="28"/>
      <c r="E1279" s="27"/>
      <c r="F1279" s="30">
        <f>Source!AL865</f>
        <v>7108.08</v>
      </c>
      <c r="G1279" s="29" t="str">
        <f>Source!DD865</f>
        <v/>
      </c>
      <c r="H1279" s="27">
        <f>Source!AW865</f>
        <v>1</v>
      </c>
      <c r="I1279" s="31">
        <f>ROUND((ROUND((Source!AC865*Source!AW865*Source!I865),2)),2)</f>
        <v>3696.2</v>
      </c>
      <c r="J1279" s="27">
        <f>IF(Source!BC865&lt;&gt; 0, Source!BC865, 1)</f>
        <v>9.34</v>
      </c>
      <c r="K1279" s="31">
        <f>Source!P865</f>
        <v>34522.51</v>
      </c>
    </row>
    <row r="1280" spans="1:28" ht="55.2" x14ac:dyDescent="0.3">
      <c r="A1280" s="25" t="str">
        <f>Source!E866</f>
        <v>128,1</v>
      </c>
      <c r="B1280" s="26" t="str">
        <f>Source!F866</f>
        <v>1.7-3-1</v>
      </c>
      <c r="C1280" s="26" t="s">
        <v>646</v>
      </c>
      <c r="D1280" s="28" t="str">
        <f>Source!H866</f>
        <v>шт.</v>
      </c>
      <c r="E1280" s="27">
        <f>Source!I866</f>
        <v>1.04</v>
      </c>
      <c r="F1280" s="30">
        <f>Source!AK866</f>
        <v>2634.9</v>
      </c>
      <c r="G1280" s="43" t="s">
        <v>143</v>
      </c>
      <c r="H1280" s="27">
        <f>Source!AW866</f>
        <v>1</v>
      </c>
      <c r="I1280" s="31">
        <f>ROUND((ROUND((Source!AC866*Source!AW866*Source!I866),2)),2)+(ROUND((ROUND(((Source!ET866)*Source!AV866*Source!I866),2)),2)+ROUND((ROUND(((Source!AE866-(Source!EU866))*Source!AV866*Source!I866),2)),2))+ROUND((ROUND((Source!AF866*Source!AV866*Source!I866),2)),2)</f>
        <v>2740.3</v>
      </c>
      <c r="J1280" s="27">
        <f>IF(Source!BC866&lt;&gt; 0, Source!BC866, 1)</f>
        <v>2.0099999999999998</v>
      </c>
      <c r="K1280" s="31">
        <f>Source!O866</f>
        <v>5508</v>
      </c>
      <c r="Q1280">
        <f>ROUND((Source!DN866/100)*ROUND((ROUND((Source!AF866*Source!AV866*Source!I866),2)),2), 2)</f>
        <v>0</v>
      </c>
      <c r="R1280">
        <f>Source!X866</f>
        <v>0</v>
      </c>
      <c r="S1280">
        <f>ROUND((Source!DO866/100)*ROUND((ROUND((Source!AF866*Source!AV866*Source!I866),2)),2), 2)</f>
        <v>0</v>
      </c>
      <c r="T1280">
        <f>Source!Y866</f>
        <v>0</v>
      </c>
      <c r="U1280">
        <f>ROUND((175/100)*ROUND((ROUND((Source!AE866*Source!AV866*Source!I866),2)),2), 2)</f>
        <v>0</v>
      </c>
      <c r="V1280">
        <f>ROUND((157/100)*ROUND(ROUND((ROUND((Source!AE866*Source!AV866*Source!I866),2)*Source!BS866),2), 2), 2)</f>
        <v>0</v>
      </c>
      <c r="X1280">
        <f>IF(Source!BI866&lt;=1,I1280, 0)</f>
        <v>2740.3</v>
      </c>
      <c r="Y1280">
        <f>IF(Source!BI866=2,I1280, 0)</f>
        <v>0</v>
      </c>
      <c r="Z1280">
        <f>IF(Source!BI866=3,I1280, 0)</f>
        <v>0</v>
      </c>
      <c r="AA1280">
        <f>IF(Source!BI866=4,I1280, 0)</f>
        <v>0</v>
      </c>
    </row>
    <row r="1281" spans="1:28" ht="41.4" x14ac:dyDescent="0.3">
      <c r="A1281" s="25" t="str">
        <f>Source!E867</f>
        <v>128,2</v>
      </c>
      <c r="B1281" s="26" t="str">
        <f>Source!F867</f>
        <v>1.1-1-3879</v>
      </c>
      <c r="C1281" s="26" t="s">
        <v>605</v>
      </c>
      <c r="D1281" s="28" t="str">
        <f>Source!H867</f>
        <v>100 шт.</v>
      </c>
      <c r="E1281" s="27">
        <f>Source!I867</f>
        <v>7.1239999999999997</v>
      </c>
      <c r="F1281" s="30">
        <f>Source!AK867</f>
        <v>425.68</v>
      </c>
      <c r="G1281" s="43" t="s">
        <v>143</v>
      </c>
      <c r="H1281" s="27">
        <f>Source!AW867</f>
        <v>1</v>
      </c>
      <c r="I1281" s="31">
        <f>ROUND((ROUND((Source!AC867*Source!AW867*Source!I867),2)),2)+(ROUND((ROUND(((Source!ET867)*Source!AV867*Source!I867),2)),2)+ROUND((ROUND(((Source!AE867-(Source!EU867))*Source!AV867*Source!I867),2)),2))+ROUND((ROUND((Source!AF867*Source!AV867*Source!I867),2)),2)</f>
        <v>3032.54</v>
      </c>
      <c r="J1281" s="27">
        <f>IF(Source!BC867&lt;&gt; 0, Source!BC867, 1)</f>
        <v>5.0599999999999996</v>
      </c>
      <c r="K1281" s="31">
        <f>Source!O867</f>
        <v>15344.65</v>
      </c>
      <c r="Q1281">
        <f>ROUND((Source!DN867/100)*ROUND((ROUND((Source!AF867*Source!AV867*Source!I867),2)),2), 2)</f>
        <v>0</v>
      </c>
      <c r="R1281">
        <f>Source!X867</f>
        <v>0</v>
      </c>
      <c r="S1281">
        <f>ROUND((Source!DO867/100)*ROUND((ROUND((Source!AF867*Source!AV867*Source!I867),2)),2), 2)</f>
        <v>0</v>
      </c>
      <c r="T1281">
        <f>Source!Y867</f>
        <v>0</v>
      </c>
      <c r="U1281">
        <f>ROUND((175/100)*ROUND((ROUND((Source!AE867*Source!AV867*Source!I867),2)),2), 2)</f>
        <v>0</v>
      </c>
      <c r="V1281">
        <f>ROUND((157/100)*ROUND(ROUND((ROUND((Source!AE867*Source!AV867*Source!I867),2)*Source!BS867),2), 2), 2)</f>
        <v>0</v>
      </c>
      <c r="X1281">
        <f>IF(Source!BI867&lt;=1,I1281, 0)</f>
        <v>3032.54</v>
      </c>
      <c r="Y1281">
        <f>IF(Source!BI867=2,I1281, 0)</f>
        <v>0</v>
      </c>
      <c r="Z1281">
        <f>IF(Source!BI867=3,I1281, 0)</f>
        <v>0</v>
      </c>
      <c r="AA1281">
        <f>IF(Source!BI867=4,I1281, 0)</f>
        <v>0</v>
      </c>
    </row>
    <row r="1282" spans="1:28" ht="14.4" x14ac:dyDescent="0.3">
      <c r="A1282" s="25"/>
      <c r="B1282" s="26"/>
      <c r="C1282" s="26" t="s">
        <v>69</v>
      </c>
      <c r="D1282" s="28" t="s">
        <v>70</v>
      </c>
      <c r="E1282" s="27">
        <f>Source!DN865</f>
        <v>100</v>
      </c>
      <c r="F1282" s="30"/>
      <c r="G1282" s="29"/>
      <c r="H1282" s="27"/>
      <c r="I1282" s="31">
        <f>SUM(Q1275:Q1281)</f>
        <v>522.65</v>
      </c>
      <c r="J1282" s="27">
        <f>Source!BZ865</f>
        <v>81</v>
      </c>
      <c r="K1282" s="31">
        <f>SUM(R1275:R1281)</f>
        <v>10769.94</v>
      </c>
    </row>
    <row r="1283" spans="1:28" ht="14.4" x14ac:dyDescent="0.3">
      <c r="A1283" s="25"/>
      <c r="B1283" s="26"/>
      <c r="C1283" s="26" t="s">
        <v>71</v>
      </c>
      <c r="D1283" s="28" t="s">
        <v>70</v>
      </c>
      <c r="E1283" s="27">
        <f>Source!DO865</f>
        <v>64</v>
      </c>
      <c r="F1283" s="30"/>
      <c r="G1283" s="29"/>
      <c r="H1283" s="27"/>
      <c r="I1283" s="31">
        <f>SUM(S1275:S1282)</f>
        <v>334.5</v>
      </c>
      <c r="J1283" s="27">
        <f>Source!CA865</f>
        <v>41</v>
      </c>
      <c r="K1283" s="31">
        <f>SUM(T1275:T1282)</f>
        <v>5451.45</v>
      </c>
    </row>
    <row r="1284" spans="1:28" ht="14.4" x14ac:dyDescent="0.3">
      <c r="A1284" s="25"/>
      <c r="B1284" s="26"/>
      <c r="C1284" s="26" t="s">
        <v>72</v>
      </c>
      <c r="D1284" s="28" t="s">
        <v>70</v>
      </c>
      <c r="E1284" s="27">
        <f>175</f>
        <v>175</v>
      </c>
      <c r="F1284" s="30"/>
      <c r="G1284" s="29"/>
      <c r="H1284" s="27"/>
      <c r="I1284" s="31">
        <f>SUM(U1275:U1283)</f>
        <v>5.58</v>
      </c>
      <c r="J1284" s="27">
        <f>157</f>
        <v>157</v>
      </c>
      <c r="K1284" s="31">
        <f>SUM(V1275:V1283)</f>
        <v>127.41</v>
      </c>
    </row>
    <row r="1285" spans="1:28" ht="14.4" x14ac:dyDescent="0.3">
      <c r="A1285" s="34"/>
      <c r="B1285" s="35"/>
      <c r="C1285" s="35" t="s">
        <v>73</v>
      </c>
      <c r="D1285" s="36" t="s">
        <v>74</v>
      </c>
      <c r="E1285" s="37">
        <f>Source!AQ865</f>
        <v>60.78</v>
      </c>
      <c r="F1285" s="38"/>
      <c r="G1285" s="39" t="str">
        <f>Source!DI865</f>
        <v>)*1,15</v>
      </c>
      <c r="H1285" s="37">
        <f>Source!AV865</f>
        <v>1</v>
      </c>
      <c r="I1285" s="40">
        <f>Source!U865</f>
        <v>36.346439999999994</v>
      </c>
      <c r="J1285" s="37"/>
      <c r="K1285" s="40"/>
      <c r="AB1285" s="33">
        <f>I1285</f>
        <v>36.346439999999994</v>
      </c>
    </row>
    <row r="1286" spans="1:28" ht="13.8" x14ac:dyDescent="0.25">
      <c r="A1286" s="41"/>
      <c r="B1286" s="41"/>
      <c r="C1286" s="42" t="s">
        <v>75</v>
      </c>
      <c r="D1286" s="41"/>
      <c r="E1286" s="41"/>
      <c r="F1286" s="41"/>
      <c r="G1286" s="41"/>
      <c r="H1286" s="55">
        <f>I1276+I1277+I1279+I1282+I1283+I1284+SUM(I1280:I1281)</f>
        <v>10898.38</v>
      </c>
      <c r="I1286" s="55"/>
      <c r="J1286" s="55">
        <f>K1276+K1277+K1279+K1282+K1283+K1284+SUM(K1280:K1281)</f>
        <v>85280.420000000013</v>
      </c>
      <c r="K1286" s="55"/>
      <c r="O1286" s="33">
        <f>I1276+I1277+I1279+I1282+I1283+I1284+SUM(I1280:I1281)</f>
        <v>10898.38</v>
      </c>
      <c r="P1286" s="33">
        <f>K1276+K1277+K1279+K1282+K1283+K1284+SUM(K1280:K1281)</f>
        <v>85280.420000000013</v>
      </c>
      <c r="X1286">
        <f>IF(Source!BI865&lt;=1,I1276+I1277+I1279+I1282+I1283+I1284-0, 0)</f>
        <v>5125.5399999999991</v>
      </c>
      <c r="Y1286">
        <f>IF(Source!BI865=2,I1276+I1277+I1279+I1282+I1283+I1284-0, 0)</f>
        <v>0</v>
      </c>
      <c r="Z1286">
        <f>IF(Source!BI865=3,I1276+I1277+I1279+I1282+I1283+I1284-0, 0)</f>
        <v>0</v>
      </c>
      <c r="AA1286">
        <f>IF(Source!BI865=4,I1276+I1277+I1279+I1282+I1283+I1284,0)</f>
        <v>0</v>
      </c>
    </row>
    <row r="1289" spans="1:28" ht="13.8" x14ac:dyDescent="0.25">
      <c r="A1289" s="54" t="str">
        <f>CONCATENATE("Итого по подразделу: ",IF(Source!G869&lt;&gt;"Новый подраздел", Source!G869, ""))</f>
        <v>Итого по подразделу: Отделка с лицевой стороны</v>
      </c>
      <c r="B1289" s="54"/>
      <c r="C1289" s="54"/>
      <c r="D1289" s="54"/>
      <c r="E1289" s="54"/>
      <c r="F1289" s="54"/>
      <c r="G1289" s="54"/>
      <c r="H1289" s="52">
        <f>SUM(O1198:O1288)</f>
        <v>71853.360000000015</v>
      </c>
      <c r="I1289" s="53"/>
      <c r="J1289" s="52">
        <f>SUM(P1198:P1288)</f>
        <v>476919.72</v>
      </c>
      <c r="K1289" s="53"/>
    </row>
    <row r="1290" spans="1:28" hidden="1" x14ac:dyDescent="0.25">
      <c r="A1290" t="s">
        <v>77</v>
      </c>
      <c r="I1290">
        <f>SUM(AC1198:AC1289)</f>
        <v>0</v>
      </c>
      <c r="J1290">
        <f>SUM(AD1198:AD1289)</f>
        <v>0</v>
      </c>
    </row>
    <row r="1291" spans="1:28" hidden="1" x14ac:dyDescent="0.25">
      <c r="A1291" t="s">
        <v>78</v>
      </c>
      <c r="I1291">
        <f>SUM(AE1198:AE1290)</f>
        <v>0</v>
      </c>
      <c r="J1291">
        <f>SUM(AF1198:AF1290)</f>
        <v>0</v>
      </c>
    </row>
    <row r="1293" spans="1:28" ht="16.8" x14ac:dyDescent="0.3">
      <c r="A1293" s="56" t="str">
        <f>CONCATENATE("Подраздел: ",IF(Source!G898&lt;&gt;"Новый подраздел", Source!G898, ""))</f>
        <v>Подраздел: Отделка со стороны парковки</v>
      </c>
      <c r="B1293" s="56"/>
      <c r="C1293" s="56"/>
      <c r="D1293" s="56"/>
      <c r="E1293" s="56"/>
      <c r="F1293" s="56"/>
      <c r="G1293" s="56"/>
      <c r="H1293" s="56"/>
      <c r="I1293" s="56"/>
      <c r="J1293" s="56"/>
      <c r="K1293" s="56"/>
    </row>
    <row r="1294" spans="1:28" ht="27.6" x14ac:dyDescent="0.3">
      <c r="A1294" s="25" t="str">
        <f>Source!E902</f>
        <v>129</v>
      </c>
      <c r="B1294" s="26" t="str">
        <f>Source!F902</f>
        <v>6.61-26-1</v>
      </c>
      <c r="C1294" s="26" t="s">
        <v>367</v>
      </c>
      <c r="D1294" s="28" t="str">
        <f>Source!H902</f>
        <v>100 м2</v>
      </c>
      <c r="E1294" s="27">
        <f>Source!I902</f>
        <v>0.36</v>
      </c>
      <c r="F1294" s="30"/>
      <c r="G1294" s="29"/>
      <c r="H1294" s="27"/>
      <c r="I1294" s="31"/>
      <c r="J1294" s="27"/>
      <c r="K1294" s="31"/>
      <c r="Q1294">
        <f>ROUND((Source!DN902/100)*ROUND((ROUND((Source!AF902*Source!AV902*Source!I902),2)),2), 2)</f>
        <v>169.24</v>
      </c>
      <c r="R1294">
        <f>Source!X902</f>
        <v>3659.64</v>
      </c>
      <c r="S1294">
        <f>ROUND((Source!DO902/100)*ROUND((ROUND((Source!AF902*Source!AV902*Source!I902),2)),2), 2)</f>
        <v>116.35</v>
      </c>
      <c r="T1294">
        <f>Source!Y902</f>
        <v>2206.5500000000002</v>
      </c>
      <c r="U1294">
        <f>ROUND((175/100)*ROUND((ROUND((Source!AE902*Source!AV902*Source!I902),2)),2), 2)</f>
        <v>0</v>
      </c>
      <c r="V1294">
        <f>ROUND((157/100)*ROUND(ROUND((ROUND((Source!AE902*Source!AV902*Source!I902),2)*Source!BS902),2), 2), 2)</f>
        <v>0</v>
      </c>
    </row>
    <row r="1295" spans="1:28" ht="14.4" x14ac:dyDescent="0.3">
      <c r="A1295" s="25"/>
      <c r="B1295" s="26"/>
      <c r="C1295" s="26" t="s">
        <v>66</v>
      </c>
      <c r="D1295" s="28"/>
      <c r="E1295" s="27"/>
      <c r="F1295" s="30">
        <f>Source!AO902</f>
        <v>587.65</v>
      </c>
      <c r="G1295" s="29" t="str">
        <f>Source!DG902</f>
        <v/>
      </c>
      <c r="H1295" s="27">
        <f>Source!AV902</f>
        <v>1</v>
      </c>
      <c r="I1295" s="31">
        <f>ROUND((ROUND((Source!AF902*Source!AV902*Source!I902),2)),2)</f>
        <v>211.55</v>
      </c>
      <c r="J1295" s="27">
        <f>IF(Source!BA902&lt;&gt; 0, Source!BA902, 1)</f>
        <v>25.44</v>
      </c>
      <c r="K1295" s="31">
        <f>Source!S902</f>
        <v>5381.83</v>
      </c>
      <c r="W1295">
        <f>I1295</f>
        <v>211.55</v>
      </c>
    </row>
    <row r="1296" spans="1:28" ht="14.4" x14ac:dyDescent="0.3">
      <c r="A1296" s="25" t="str">
        <f>Source!E903</f>
        <v>129,1</v>
      </c>
      <c r="B1296" s="26" t="str">
        <f>Source!F903</f>
        <v>справочно</v>
      </c>
      <c r="C1296" s="26" t="s">
        <v>374</v>
      </c>
      <c r="D1296" s="28" t="str">
        <f>Source!H903</f>
        <v>т</v>
      </c>
      <c r="E1296" s="27">
        <f>Source!I903</f>
        <v>1.6559999999999999</v>
      </c>
      <c r="F1296" s="30">
        <f>Source!AK903</f>
        <v>0</v>
      </c>
      <c r="G1296" s="43" t="s">
        <v>143</v>
      </c>
      <c r="H1296" s="27">
        <f>Source!AW903</f>
        <v>1</v>
      </c>
      <c r="I1296" s="31">
        <f>ROUND((ROUND((Source!AC903*Source!AW903*Source!I903),2)),2)+(ROUND((ROUND(((Source!ET903)*Source!AV903*Source!I903),2)),2)+ROUND((ROUND(((Source!AE903-(Source!EU903))*Source!AV903*Source!I903),2)),2))+ROUND((ROUND((Source!AF903*Source!AV903*Source!I903),2)),2)</f>
        <v>0</v>
      </c>
      <c r="J1296" s="27">
        <f>IF(Source!BC903&lt;&gt; 0, Source!BC903, 1)</f>
        <v>1</v>
      </c>
      <c r="K1296" s="31">
        <f>Source!O903</f>
        <v>0</v>
      </c>
      <c r="Q1296">
        <f>ROUND((Source!DN903/100)*ROUND((ROUND((Source!AF903*Source!AV903*Source!I903),2)),2), 2)</f>
        <v>0</v>
      </c>
      <c r="R1296">
        <f>Source!X903</f>
        <v>0</v>
      </c>
      <c r="S1296">
        <f>ROUND((Source!DO903/100)*ROUND((ROUND((Source!AF903*Source!AV903*Source!I903),2)),2), 2)</f>
        <v>0</v>
      </c>
      <c r="T1296">
        <f>Source!Y903</f>
        <v>0</v>
      </c>
      <c r="U1296">
        <f>ROUND((175/100)*ROUND((ROUND((Source!AE903*Source!AV903*Source!I903),2)),2), 2)</f>
        <v>0</v>
      </c>
      <c r="V1296">
        <f>ROUND((157/100)*ROUND(ROUND((ROUND((Source!AE903*Source!AV903*Source!I903),2)*Source!BS903),2), 2), 2)</f>
        <v>0</v>
      </c>
      <c r="X1296">
        <f>IF(Source!BI903&lt;=1,I1296, 0)</f>
        <v>0</v>
      </c>
      <c r="Y1296">
        <f>IF(Source!BI903=2,I1296, 0)</f>
        <v>0</v>
      </c>
      <c r="Z1296">
        <f>IF(Source!BI903=3,I1296, 0)</f>
        <v>0</v>
      </c>
      <c r="AA1296">
        <f>IF(Source!BI903=4,I1296, 0)</f>
        <v>0</v>
      </c>
    </row>
    <row r="1297" spans="1:28" ht="14.4" x14ac:dyDescent="0.3">
      <c r="A1297" s="25"/>
      <c r="B1297" s="26"/>
      <c r="C1297" s="26" t="s">
        <v>69</v>
      </c>
      <c r="D1297" s="28" t="s">
        <v>70</v>
      </c>
      <c r="E1297" s="27">
        <f>Source!DN902</f>
        <v>80</v>
      </c>
      <c r="F1297" s="30"/>
      <c r="G1297" s="29"/>
      <c r="H1297" s="27"/>
      <c r="I1297" s="31">
        <f>SUM(Q1294:Q1296)</f>
        <v>169.24</v>
      </c>
      <c r="J1297" s="27">
        <f>Source!BZ902</f>
        <v>68</v>
      </c>
      <c r="K1297" s="31">
        <f>SUM(R1294:R1296)</f>
        <v>3659.64</v>
      </c>
    </row>
    <row r="1298" spans="1:28" ht="14.4" x14ac:dyDescent="0.3">
      <c r="A1298" s="25"/>
      <c r="B1298" s="26"/>
      <c r="C1298" s="26" t="s">
        <v>71</v>
      </c>
      <c r="D1298" s="28" t="s">
        <v>70</v>
      </c>
      <c r="E1298" s="27">
        <f>Source!DO902</f>
        <v>55</v>
      </c>
      <c r="F1298" s="30"/>
      <c r="G1298" s="29"/>
      <c r="H1298" s="27"/>
      <c r="I1298" s="31">
        <f>SUM(S1294:S1297)</f>
        <v>116.35</v>
      </c>
      <c r="J1298" s="27">
        <f>Source!CA902</f>
        <v>41</v>
      </c>
      <c r="K1298" s="31">
        <f>SUM(T1294:T1297)</f>
        <v>2206.5500000000002</v>
      </c>
    </row>
    <row r="1299" spans="1:28" ht="14.4" x14ac:dyDescent="0.3">
      <c r="A1299" s="34"/>
      <c r="B1299" s="35"/>
      <c r="C1299" s="35" t="s">
        <v>73</v>
      </c>
      <c r="D1299" s="36" t="s">
        <v>74</v>
      </c>
      <c r="E1299" s="37">
        <f>Source!AQ902</f>
        <v>57.5</v>
      </c>
      <c r="F1299" s="38"/>
      <c r="G1299" s="39" t="str">
        <f>Source!DI902</f>
        <v/>
      </c>
      <c r="H1299" s="37">
        <f>Source!AV902</f>
        <v>1</v>
      </c>
      <c r="I1299" s="40">
        <f>Source!U902</f>
        <v>20.7</v>
      </c>
      <c r="J1299" s="37"/>
      <c r="K1299" s="40"/>
      <c r="AB1299" s="33">
        <f>I1299</f>
        <v>20.7</v>
      </c>
    </row>
    <row r="1300" spans="1:28" ht="13.8" x14ac:dyDescent="0.25">
      <c r="A1300" s="41"/>
      <c r="B1300" s="41"/>
      <c r="C1300" s="42" t="s">
        <v>75</v>
      </c>
      <c r="D1300" s="41"/>
      <c r="E1300" s="41"/>
      <c r="F1300" s="41"/>
      <c r="G1300" s="41"/>
      <c r="H1300" s="55">
        <f>I1295+I1297+I1298+SUM(I1296:I1296)</f>
        <v>497.14</v>
      </c>
      <c r="I1300" s="55"/>
      <c r="J1300" s="55">
        <f>K1295+K1297+K1298+SUM(K1296:K1296)</f>
        <v>11248.02</v>
      </c>
      <c r="K1300" s="55"/>
      <c r="O1300" s="33">
        <f>I1295+I1297+I1298+SUM(I1296:I1296)</f>
        <v>497.14</v>
      </c>
      <c r="P1300" s="33">
        <f>K1295+K1297+K1298+SUM(K1296:K1296)</f>
        <v>11248.02</v>
      </c>
      <c r="X1300">
        <f>IF(Source!BI902&lt;=1,I1295+I1297+I1298-0, 0)</f>
        <v>497.14</v>
      </c>
      <c r="Y1300">
        <f>IF(Source!BI902=2,I1295+I1297+I1298-0, 0)</f>
        <v>0</v>
      </c>
      <c r="Z1300">
        <f>IF(Source!BI902=3,I1295+I1297+I1298-0, 0)</f>
        <v>0</v>
      </c>
      <c r="AA1300">
        <f>IF(Source!BI902=4,I1295+I1297+I1298,0)</f>
        <v>0</v>
      </c>
    </row>
    <row r="1302" spans="1:28" ht="41.4" x14ac:dyDescent="0.3">
      <c r="A1302" s="25" t="str">
        <f>Source!E904</f>
        <v>130</v>
      </c>
      <c r="B1302" s="26" t="str">
        <f>Source!F904</f>
        <v>6.68-13-1</v>
      </c>
      <c r="C1302" s="26" t="s">
        <v>820</v>
      </c>
      <c r="D1302" s="28" t="str">
        <f>Source!H904</f>
        <v>1 Т</v>
      </c>
      <c r="E1302" s="27">
        <f>Source!I904</f>
        <v>1.4903999999999999</v>
      </c>
      <c r="F1302" s="30"/>
      <c r="G1302" s="29"/>
      <c r="H1302" s="27"/>
      <c r="I1302" s="31"/>
      <c r="J1302" s="27"/>
      <c r="K1302" s="31"/>
      <c r="Q1302">
        <f>ROUND((Source!DN904/100)*ROUND((ROUND((Source!AF904*Source!AV904*Source!I904),2)),2), 2)</f>
        <v>0</v>
      </c>
      <c r="R1302">
        <f>Source!X904</f>
        <v>0</v>
      </c>
      <c r="S1302">
        <f>ROUND((Source!DO904/100)*ROUND((ROUND((Source!AF904*Source!AV904*Source!I904),2)),2), 2)</f>
        <v>0</v>
      </c>
      <c r="T1302">
        <f>Source!Y904</f>
        <v>0</v>
      </c>
      <c r="U1302">
        <f>ROUND((175/100)*ROUND((ROUND((Source!AE904*Source!AV904*Source!I904),2)),2), 2)</f>
        <v>3.87</v>
      </c>
      <c r="V1302">
        <f>ROUND((157/100)*ROUND(ROUND((ROUND((Source!AE904*Source!AV904*Source!I904),2)*Source!BS904),2), 2), 2)</f>
        <v>88.27</v>
      </c>
    </row>
    <row r="1303" spans="1:28" ht="14.4" x14ac:dyDescent="0.3">
      <c r="A1303" s="25"/>
      <c r="B1303" s="26"/>
      <c r="C1303" s="26" t="s">
        <v>67</v>
      </c>
      <c r="D1303" s="28"/>
      <c r="E1303" s="27"/>
      <c r="F1303" s="30">
        <f>Source!AM904</f>
        <v>8.86</v>
      </c>
      <c r="G1303" s="29" t="str">
        <f>Source!DE904</f>
        <v/>
      </c>
      <c r="H1303" s="27">
        <f>Source!AV904</f>
        <v>1</v>
      </c>
      <c r="I1303" s="31">
        <f>(ROUND((ROUND(((Source!ET904)*Source!AV904*Source!I904),2)),2)+ROUND((ROUND(((Source!AE904-(Source!EU904))*Source!AV904*Source!I904),2)),2))</f>
        <v>13.2</v>
      </c>
      <c r="J1303" s="27">
        <f>IF(Source!BB904&lt;&gt; 0, Source!BB904, 1)</f>
        <v>9.06</v>
      </c>
      <c r="K1303" s="31">
        <f>Source!Q904</f>
        <v>119.59</v>
      </c>
    </row>
    <row r="1304" spans="1:28" ht="14.4" x14ac:dyDescent="0.3">
      <c r="A1304" s="25"/>
      <c r="B1304" s="26"/>
      <c r="C1304" s="26" t="s">
        <v>68</v>
      </c>
      <c r="D1304" s="28"/>
      <c r="E1304" s="27"/>
      <c r="F1304" s="30">
        <f>Source!AN904</f>
        <v>1.48</v>
      </c>
      <c r="G1304" s="29" t="str">
        <f>Source!DF904</f>
        <v/>
      </c>
      <c r="H1304" s="27">
        <f>Source!AV904</f>
        <v>1</v>
      </c>
      <c r="I1304" s="32">
        <f>ROUND((ROUND((Source!AE904*Source!AV904*Source!I904),2)),2)</f>
        <v>2.21</v>
      </c>
      <c r="J1304" s="27">
        <f>IF(Source!BS904&lt;&gt; 0, Source!BS904, 1)</f>
        <v>25.44</v>
      </c>
      <c r="K1304" s="32">
        <f>Source!R904</f>
        <v>56.22</v>
      </c>
      <c r="W1304">
        <f>I1304</f>
        <v>2.21</v>
      </c>
    </row>
    <row r="1305" spans="1:28" ht="14.4" x14ac:dyDescent="0.3">
      <c r="A1305" s="34"/>
      <c r="B1305" s="35"/>
      <c r="C1305" s="35" t="s">
        <v>72</v>
      </c>
      <c r="D1305" s="36" t="s">
        <v>70</v>
      </c>
      <c r="E1305" s="37">
        <f>175</f>
        <v>175</v>
      </c>
      <c r="F1305" s="38"/>
      <c r="G1305" s="39"/>
      <c r="H1305" s="37"/>
      <c r="I1305" s="40">
        <f>SUM(U1302:U1304)</f>
        <v>3.87</v>
      </c>
      <c r="J1305" s="37">
        <f>157</f>
        <v>157</v>
      </c>
      <c r="K1305" s="40">
        <f>SUM(V1302:V1304)</f>
        <v>88.27</v>
      </c>
    </row>
    <row r="1306" spans="1:28" ht="13.8" x14ac:dyDescent="0.25">
      <c r="A1306" s="41"/>
      <c r="B1306" s="41"/>
      <c r="C1306" s="42" t="s">
        <v>75</v>
      </c>
      <c r="D1306" s="41"/>
      <c r="E1306" s="41"/>
      <c r="F1306" s="41"/>
      <c r="G1306" s="41"/>
      <c r="H1306" s="55">
        <f>I1303+I1305</f>
        <v>17.07</v>
      </c>
      <c r="I1306" s="55"/>
      <c r="J1306" s="55">
        <f>K1303+K1305</f>
        <v>207.86</v>
      </c>
      <c r="K1306" s="55"/>
      <c r="O1306" s="33">
        <f>I1303+I1305</f>
        <v>17.07</v>
      </c>
      <c r="P1306" s="33">
        <f>K1303+K1305</f>
        <v>207.86</v>
      </c>
      <c r="X1306">
        <f>IF(Source!BI904&lt;=1,I1303+I1305-0, 0)</f>
        <v>17.07</v>
      </c>
      <c r="Y1306">
        <f>IF(Source!BI904=2,I1303+I1305-0, 0)</f>
        <v>0</v>
      </c>
      <c r="Z1306">
        <f>IF(Source!BI904=3,I1303+I1305-0, 0)</f>
        <v>0</v>
      </c>
      <c r="AA1306">
        <f>IF(Source!BI904=4,I1303+I1305,0)</f>
        <v>0</v>
      </c>
    </row>
    <row r="1308" spans="1:28" ht="41.4" x14ac:dyDescent="0.3">
      <c r="A1308" s="25" t="str">
        <f>Source!E905</f>
        <v>131</v>
      </c>
      <c r="B1308" s="26" t="str">
        <f>Source!F905</f>
        <v>6.69-19-1</v>
      </c>
      <c r="C1308" s="26" t="s">
        <v>198</v>
      </c>
      <c r="D1308" s="28" t="str">
        <f>Source!H905</f>
        <v>1 Т</v>
      </c>
      <c r="E1308" s="27">
        <f>Source!I905</f>
        <v>0.1656</v>
      </c>
      <c r="F1308" s="30"/>
      <c r="G1308" s="29"/>
      <c r="H1308" s="27"/>
      <c r="I1308" s="31"/>
      <c r="J1308" s="27"/>
      <c r="K1308" s="31"/>
      <c r="Q1308">
        <f>ROUND((Source!DN905/100)*ROUND((ROUND((Source!AF905*Source!AV905*Source!I905),2)),2), 2)</f>
        <v>1.45</v>
      </c>
      <c r="R1308">
        <f>Source!X905</f>
        <v>29.53</v>
      </c>
      <c r="S1308">
        <f>ROUND((Source!DO905/100)*ROUND((ROUND((Source!AF905*Source!AV905*Source!I905),2)),2), 2)</f>
        <v>1.1100000000000001</v>
      </c>
      <c r="T1308">
        <f>Source!Y905</f>
        <v>16.579999999999998</v>
      </c>
      <c r="U1308">
        <f>ROUND((175/100)*ROUND((ROUND((Source!AE905*Source!AV905*Source!I905),2)),2), 2)</f>
        <v>0</v>
      </c>
      <c r="V1308">
        <f>ROUND((157/100)*ROUND(ROUND((ROUND((Source!AE905*Source!AV905*Source!I905),2)*Source!BS905),2), 2), 2)</f>
        <v>0</v>
      </c>
    </row>
    <row r="1309" spans="1:28" ht="14.4" x14ac:dyDescent="0.3">
      <c r="A1309" s="25"/>
      <c r="B1309" s="26"/>
      <c r="C1309" s="26" t="s">
        <v>66</v>
      </c>
      <c r="D1309" s="28"/>
      <c r="E1309" s="27"/>
      <c r="F1309" s="30">
        <f>Source!AO905</f>
        <v>9.6199999999999992</v>
      </c>
      <c r="G1309" s="29" t="str">
        <f>Source!DG905</f>
        <v/>
      </c>
      <c r="H1309" s="27">
        <f>Source!AV905</f>
        <v>1</v>
      </c>
      <c r="I1309" s="31">
        <f>ROUND((ROUND((Source!AF905*Source!AV905*Source!I905),2)),2)</f>
        <v>1.59</v>
      </c>
      <c r="J1309" s="27">
        <f>IF(Source!BA905&lt;&gt; 0, Source!BA905, 1)</f>
        <v>25.44</v>
      </c>
      <c r="K1309" s="31">
        <f>Source!S905</f>
        <v>40.450000000000003</v>
      </c>
      <c r="W1309">
        <f>I1309</f>
        <v>1.59</v>
      </c>
    </row>
    <row r="1310" spans="1:28" ht="14.4" x14ac:dyDescent="0.3">
      <c r="A1310" s="25"/>
      <c r="B1310" s="26"/>
      <c r="C1310" s="26" t="s">
        <v>69</v>
      </c>
      <c r="D1310" s="28" t="s">
        <v>70</v>
      </c>
      <c r="E1310" s="27">
        <f>Source!DN905</f>
        <v>91</v>
      </c>
      <c r="F1310" s="30"/>
      <c r="G1310" s="29"/>
      <c r="H1310" s="27"/>
      <c r="I1310" s="31">
        <f>SUM(Q1308:Q1309)</f>
        <v>1.45</v>
      </c>
      <c r="J1310" s="27">
        <f>Source!BZ905</f>
        <v>73</v>
      </c>
      <c r="K1310" s="31">
        <f>SUM(R1308:R1309)</f>
        <v>29.53</v>
      </c>
    </row>
    <row r="1311" spans="1:28" ht="14.4" x14ac:dyDescent="0.3">
      <c r="A1311" s="25"/>
      <c r="B1311" s="26"/>
      <c r="C1311" s="26" t="s">
        <v>71</v>
      </c>
      <c r="D1311" s="28" t="s">
        <v>70</v>
      </c>
      <c r="E1311" s="27">
        <f>Source!DO905</f>
        <v>70</v>
      </c>
      <c r="F1311" s="30"/>
      <c r="G1311" s="29"/>
      <c r="H1311" s="27"/>
      <c r="I1311" s="31">
        <f>SUM(S1308:S1310)</f>
        <v>1.1100000000000001</v>
      </c>
      <c r="J1311" s="27">
        <f>Source!CA905</f>
        <v>41</v>
      </c>
      <c r="K1311" s="31">
        <f>SUM(T1308:T1310)</f>
        <v>16.579999999999998</v>
      </c>
    </row>
    <row r="1312" spans="1:28" ht="14.4" x14ac:dyDescent="0.3">
      <c r="A1312" s="34"/>
      <c r="B1312" s="35"/>
      <c r="C1312" s="35" t="s">
        <v>73</v>
      </c>
      <c r="D1312" s="36" t="s">
        <v>74</v>
      </c>
      <c r="E1312" s="37">
        <f>Source!AQ905</f>
        <v>1.02</v>
      </c>
      <c r="F1312" s="38"/>
      <c r="G1312" s="39" t="str">
        <f>Source!DI905</f>
        <v/>
      </c>
      <c r="H1312" s="37">
        <f>Source!AV905</f>
        <v>1</v>
      </c>
      <c r="I1312" s="40">
        <f>Source!U905</f>
        <v>0.16891200000000001</v>
      </c>
      <c r="J1312" s="37"/>
      <c r="K1312" s="40"/>
      <c r="AB1312" s="33">
        <f>I1312</f>
        <v>0.16891200000000001</v>
      </c>
    </row>
    <row r="1313" spans="1:27" ht="13.8" x14ac:dyDescent="0.25">
      <c r="A1313" s="41"/>
      <c r="B1313" s="41"/>
      <c r="C1313" s="42" t="s">
        <v>75</v>
      </c>
      <c r="D1313" s="41"/>
      <c r="E1313" s="41"/>
      <c r="F1313" s="41"/>
      <c r="G1313" s="41"/>
      <c r="H1313" s="55">
        <f>I1309+I1310+I1311</f>
        <v>4.1500000000000004</v>
      </c>
      <c r="I1313" s="55"/>
      <c r="J1313" s="55">
        <f>K1309+K1310+K1311</f>
        <v>86.56</v>
      </c>
      <c r="K1313" s="55"/>
      <c r="O1313" s="33">
        <f>I1309+I1310+I1311</f>
        <v>4.1500000000000004</v>
      </c>
      <c r="P1313" s="33">
        <f>K1309+K1310+K1311</f>
        <v>86.56</v>
      </c>
      <c r="X1313">
        <f>IF(Source!BI905&lt;=1,I1309+I1310+I1311-0, 0)</f>
        <v>4.1500000000000004</v>
      </c>
      <c r="Y1313">
        <f>IF(Source!BI905=2,I1309+I1310+I1311-0, 0)</f>
        <v>0</v>
      </c>
      <c r="Z1313">
        <f>IF(Source!BI905=3,I1309+I1310+I1311-0, 0)</f>
        <v>0</v>
      </c>
      <c r="AA1313">
        <f>IF(Source!BI905=4,I1309+I1310+I1311,0)</f>
        <v>0</v>
      </c>
    </row>
    <row r="1315" spans="1:27" ht="41.4" x14ac:dyDescent="0.3">
      <c r="A1315" s="25" t="str">
        <f>Source!E906</f>
        <v>132</v>
      </c>
      <c r="B1315" s="26" t="str">
        <f>Source!F906</f>
        <v>15.2-50-10</v>
      </c>
      <c r="C1315" s="26" t="s">
        <v>285</v>
      </c>
      <c r="D1315" s="28" t="str">
        <f>Source!H906</f>
        <v>т</v>
      </c>
      <c r="E1315" s="27">
        <f>Source!I906</f>
        <v>1.6559999999999999</v>
      </c>
      <c r="F1315" s="30"/>
      <c r="G1315" s="29"/>
      <c r="H1315" s="27"/>
      <c r="I1315" s="31"/>
      <c r="J1315" s="27"/>
      <c r="K1315" s="31"/>
      <c r="Q1315">
        <f>ROUND((Source!DN906/100)*ROUND((ROUND((Source!AF906*Source!AV906*Source!I906),2)),2), 2)</f>
        <v>0</v>
      </c>
      <c r="R1315">
        <f>Source!X906</f>
        <v>0</v>
      </c>
      <c r="S1315">
        <f>ROUND((Source!DO906/100)*ROUND((ROUND((Source!AF906*Source!AV906*Source!I906),2)),2), 2)</f>
        <v>0</v>
      </c>
      <c r="T1315">
        <f>Source!Y906</f>
        <v>0</v>
      </c>
      <c r="U1315">
        <f>ROUND((175/100)*ROUND((ROUND((Source!AE906*Source!AV906*Source!I906),2)),2), 2)</f>
        <v>0</v>
      </c>
      <c r="V1315">
        <f>ROUND((157/100)*ROUND(ROUND((ROUND((Source!AE906*Source!AV906*Source!I906),2)*Source!BS906),2), 2), 2)</f>
        <v>0</v>
      </c>
    </row>
    <row r="1316" spans="1:27" ht="14.4" x14ac:dyDescent="0.3">
      <c r="A1316" s="34"/>
      <c r="B1316" s="35"/>
      <c r="C1316" s="35" t="s">
        <v>67</v>
      </c>
      <c r="D1316" s="36"/>
      <c r="E1316" s="37"/>
      <c r="F1316" s="38">
        <f>Source!AM906</f>
        <v>44.81</v>
      </c>
      <c r="G1316" s="39" t="str">
        <f>Source!DE906</f>
        <v/>
      </c>
      <c r="H1316" s="37">
        <f>Source!AV906</f>
        <v>1</v>
      </c>
      <c r="I1316" s="40">
        <f>(ROUND((ROUND(((Source!ET906)*Source!AV906*Source!I906),2)),2)+ROUND((ROUND(((Source!AE906-(Source!EU906))*Source!AV906*Source!I906),2)),2))</f>
        <v>74.209999999999994</v>
      </c>
      <c r="J1316" s="37">
        <f>IF(Source!BB906&lt;&gt; 0, Source!BB906, 1)</f>
        <v>11.63</v>
      </c>
      <c r="K1316" s="40">
        <f>Source!Q906</f>
        <v>863.06</v>
      </c>
    </row>
    <row r="1317" spans="1:27" ht="13.8" x14ac:dyDescent="0.25">
      <c r="A1317" s="41"/>
      <c r="B1317" s="41"/>
      <c r="C1317" s="42" t="s">
        <v>75</v>
      </c>
      <c r="D1317" s="41"/>
      <c r="E1317" s="41"/>
      <c r="F1317" s="41"/>
      <c r="G1317" s="41"/>
      <c r="H1317" s="55">
        <f>I1316</f>
        <v>74.209999999999994</v>
      </c>
      <c r="I1317" s="55"/>
      <c r="J1317" s="55">
        <f>K1316</f>
        <v>863.06</v>
      </c>
      <c r="K1317" s="55"/>
      <c r="O1317" s="33">
        <f>I1316</f>
        <v>74.209999999999994</v>
      </c>
      <c r="P1317" s="33">
        <f>K1316</f>
        <v>863.06</v>
      </c>
      <c r="X1317">
        <f>IF(Source!BI906&lt;=1,I1316-0, 0)</f>
        <v>0</v>
      </c>
      <c r="Y1317">
        <f>IF(Source!BI906=2,I1316-0, 0)</f>
        <v>0</v>
      </c>
      <c r="Z1317">
        <f>IF(Source!BI906=3,I1316-0, 0)</f>
        <v>0</v>
      </c>
      <c r="AA1317">
        <f>IF(Source!BI906=4,I1316,0)</f>
        <v>74.209999999999994</v>
      </c>
    </row>
    <row r="1319" spans="1:27" ht="27.6" x14ac:dyDescent="0.3">
      <c r="A1319" s="25" t="str">
        <f>Source!E907</f>
        <v>133</v>
      </c>
      <c r="B1319" s="26" t="str">
        <f>Source!F907</f>
        <v>15.1-1500-01</v>
      </c>
      <c r="C1319" s="26" t="s">
        <v>289</v>
      </c>
      <c r="D1319" s="28" t="str">
        <f>Source!H907</f>
        <v>1 Т</v>
      </c>
      <c r="E1319" s="27">
        <f>Source!I907</f>
        <v>1.6559999999999999</v>
      </c>
      <c r="F1319" s="30"/>
      <c r="G1319" s="29"/>
      <c r="H1319" s="27"/>
      <c r="I1319" s="31"/>
      <c r="J1319" s="27"/>
      <c r="K1319" s="31"/>
      <c r="Q1319">
        <f>ROUND((Source!DN907/100)*ROUND((ROUND((Source!AF907*Source!AV907*Source!I907),2)),2), 2)</f>
        <v>0</v>
      </c>
      <c r="R1319">
        <f>Source!X907</f>
        <v>0</v>
      </c>
      <c r="S1319">
        <f>ROUND((Source!DO907/100)*ROUND((ROUND((Source!AF907*Source!AV907*Source!I907),2)),2), 2)</f>
        <v>0</v>
      </c>
      <c r="T1319">
        <f>Source!Y907</f>
        <v>0</v>
      </c>
      <c r="U1319">
        <f>ROUND((175/100)*ROUND((ROUND((Source!AE907*Source!AV907*Source!I907),2)),2), 2)</f>
        <v>0</v>
      </c>
      <c r="V1319">
        <f>ROUND((157/100)*ROUND(ROUND((ROUND((Source!AE907*Source!AV907*Source!I907),2)*Source!BS907),2), 2), 2)</f>
        <v>0</v>
      </c>
    </row>
    <row r="1320" spans="1:27" ht="14.4" x14ac:dyDescent="0.3">
      <c r="A1320" s="34"/>
      <c r="B1320" s="35"/>
      <c r="C1320" s="35" t="s">
        <v>67</v>
      </c>
      <c r="D1320" s="36"/>
      <c r="E1320" s="37"/>
      <c r="F1320" s="38">
        <f>Source!AM907</f>
        <v>31.67</v>
      </c>
      <c r="G1320" s="39" t="str">
        <f>Source!DE907</f>
        <v/>
      </c>
      <c r="H1320" s="37">
        <f>Source!AV907</f>
        <v>1</v>
      </c>
      <c r="I1320" s="40">
        <f>(ROUND((ROUND(((Source!ET907)*Source!AV907*Source!I907),2)),2)+ROUND((ROUND(((Source!AE907-(Source!EU907))*Source!AV907*Source!I907),2)),2))</f>
        <v>52.45</v>
      </c>
      <c r="J1320" s="37">
        <f>IF(Source!BB907&lt;&gt; 0, Source!BB907, 1)</f>
        <v>7.63</v>
      </c>
      <c r="K1320" s="40">
        <f>Source!Q907</f>
        <v>400.19</v>
      </c>
    </row>
    <row r="1321" spans="1:27" ht="13.8" x14ac:dyDescent="0.25">
      <c r="A1321" s="41"/>
      <c r="B1321" s="41"/>
      <c r="C1321" s="42" t="s">
        <v>75</v>
      </c>
      <c r="D1321" s="41"/>
      <c r="E1321" s="41"/>
      <c r="F1321" s="41"/>
      <c r="G1321" s="41"/>
      <c r="H1321" s="55">
        <f>I1320</f>
        <v>52.45</v>
      </c>
      <c r="I1321" s="55"/>
      <c r="J1321" s="55">
        <f>K1320</f>
        <v>400.19</v>
      </c>
      <c r="K1321" s="55"/>
      <c r="O1321" s="33">
        <f>I1320</f>
        <v>52.45</v>
      </c>
      <c r="P1321" s="33">
        <f>K1320</f>
        <v>400.19</v>
      </c>
      <c r="X1321">
        <f>IF(Source!BI907&lt;=1,I1320-0, 0)</f>
        <v>0</v>
      </c>
      <c r="Y1321">
        <f>IF(Source!BI907=2,I1320-0, 0)</f>
        <v>0</v>
      </c>
      <c r="Z1321">
        <f>IF(Source!BI907=3,I1320-0, 0)</f>
        <v>0</v>
      </c>
      <c r="AA1321">
        <f>IF(Source!BI907=4,I1320,0)</f>
        <v>52.45</v>
      </c>
    </row>
    <row r="1323" spans="1:27" ht="72" x14ac:dyDescent="0.3">
      <c r="A1323" s="25" t="str">
        <f>Source!E908</f>
        <v>134</v>
      </c>
      <c r="B1323" s="26" t="str">
        <f>Source!F908</f>
        <v>3.15-65-1</v>
      </c>
      <c r="C1323" s="26" t="s">
        <v>413</v>
      </c>
      <c r="D1323" s="28" t="str">
        <f>Source!H908</f>
        <v>100 м2 оштукатуриваемой поверхности</v>
      </c>
      <c r="E1323" s="27">
        <f>Source!I908</f>
        <v>0.36</v>
      </c>
      <c r="F1323" s="30"/>
      <c r="G1323" s="29"/>
      <c r="H1323" s="27"/>
      <c r="I1323" s="31"/>
      <c r="J1323" s="27"/>
      <c r="K1323" s="31"/>
      <c r="Q1323">
        <f>ROUND((Source!DN908/100)*ROUND((ROUND((Source!AF908*Source!AV908*Source!I908),2)),2), 2)</f>
        <v>111.06</v>
      </c>
      <c r="R1323">
        <f>Source!X908</f>
        <v>2288.5500000000002</v>
      </c>
      <c r="S1323">
        <f>ROUND((Source!DO908/100)*ROUND((ROUND((Source!AF908*Source!AV908*Source!I908),2)),2), 2)</f>
        <v>71.08</v>
      </c>
      <c r="T1323">
        <f>Source!Y908</f>
        <v>1158.4000000000001</v>
      </c>
      <c r="U1323">
        <f>ROUND((175/100)*ROUND((ROUND((Source!AE908*Source!AV908*Source!I908),2)),2), 2)</f>
        <v>3.05</v>
      </c>
      <c r="V1323">
        <f>ROUND((157/100)*ROUND(ROUND((ROUND((Source!AE908*Source!AV908*Source!I908),2)*Source!BS908),2), 2), 2)</f>
        <v>69.5</v>
      </c>
    </row>
    <row r="1324" spans="1:27" ht="14.4" x14ac:dyDescent="0.3">
      <c r="A1324" s="25"/>
      <c r="B1324" s="26"/>
      <c r="C1324" s="26" t="s">
        <v>66</v>
      </c>
      <c r="D1324" s="28"/>
      <c r="E1324" s="27"/>
      <c r="F1324" s="30">
        <f>Source!AO908</f>
        <v>268.27</v>
      </c>
      <c r="G1324" s="29" t="str">
        <f>Source!DG908</f>
        <v>)*1,15</v>
      </c>
      <c r="H1324" s="27">
        <f>Source!AV908</f>
        <v>1</v>
      </c>
      <c r="I1324" s="31">
        <f>ROUND((ROUND((Source!AF908*Source!AV908*Source!I908),2)),2)</f>
        <v>111.06</v>
      </c>
      <c r="J1324" s="27">
        <f>IF(Source!BA908&lt;&gt; 0, Source!BA908, 1)</f>
        <v>25.44</v>
      </c>
      <c r="K1324" s="31">
        <f>Source!S908</f>
        <v>2825.37</v>
      </c>
      <c r="W1324">
        <f>I1324</f>
        <v>111.06</v>
      </c>
    </row>
    <row r="1325" spans="1:27" ht="14.4" x14ac:dyDescent="0.3">
      <c r="A1325" s="25"/>
      <c r="B1325" s="26"/>
      <c r="C1325" s="26" t="s">
        <v>67</v>
      </c>
      <c r="D1325" s="28"/>
      <c r="E1325" s="27"/>
      <c r="F1325" s="30">
        <f>Source!AM908</f>
        <v>16.38</v>
      </c>
      <c r="G1325" s="29" t="str">
        <f>Source!DE908</f>
        <v>)*1,25</v>
      </c>
      <c r="H1325" s="27">
        <f>Source!AV908</f>
        <v>1</v>
      </c>
      <c r="I1325" s="31">
        <f>(ROUND((ROUND((((Source!ET908*1.25))*Source!AV908*Source!I908),2)),2)+ROUND((ROUND(((Source!AE908-((Source!EU908*1.25)))*Source!AV908*Source!I908),2)),2))</f>
        <v>7.37</v>
      </c>
      <c r="J1325" s="27">
        <f>IF(Source!BB908&lt;&gt; 0, Source!BB908, 1)</f>
        <v>10.42</v>
      </c>
      <c r="K1325" s="31">
        <f>Source!Q908</f>
        <v>76.8</v>
      </c>
    </row>
    <row r="1326" spans="1:27" ht="14.4" x14ac:dyDescent="0.3">
      <c r="A1326" s="25"/>
      <c r="B1326" s="26"/>
      <c r="C1326" s="26" t="s">
        <v>68</v>
      </c>
      <c r="D1326" s="28"/>
      <c r="E1326" s="27"/>
      <c r="F1326" s="30">
        <f>Source!AN908</f>
        <v>3.87</v>
      </c>
      <c r="G1326" s="29" t="str">
        <f>Source!DF908</f>
        <v>)*1,25</v>
      </c>
      <c r="H1326" s="27">
        <f>Source!AV908</f>
        <v>1</v>
      </c>
      <c r="I1326" s="32">
        <f>ROUND((ROUND((Source!AE908*Source!AV908*Source!I908),2)),2)</f>
        <v>1.74</v>
      </c>
      <c r="J1326" s="27">
        <f>IF(Source!BS908&lt;&gt; 0, Source!BS908, 1)</f>
        <v>25.44</v>
      </c>
      <c r="K1326" s="32">
        <f>Source!R908</f>
        <v>44.27</v>
      </c>
      <c r="W1326">
        <f>I1326</f>
        <v>1.74</v>
      </c>
    </row>
    <row r="1327" spans="1:27" ht="14.4" x14ac:dyDescent="0.3">
      <c r="A1327" s="25"/>
      <c r="B1327" s="26"/>
      <c r="C1327" s="26" t="s">
        <v>76</v>
      </c>
      <c r="D1327" s="28"/>
      <c r="E1327" s="27"/>
      <c r="F1327" s="30">
        <f>Source!AL908</f>
        <v>3.5</v>
      </c>
      <c r="G1327" s="29" t="str">
        <f>Source!DD908</f>
        <v/>
      </c>
      <c r="H1327" s="27">
        <f>Source!AW908</f>
        <v>1</v>
      </c>
      <c r="I1327" s="31">
        <f>ROUND((ROUND((Source!AC908*Source!AW908*Source!I908),2)),2)</f>
        <v>1.26</v>
      </c>
      <c r="J1327" s="27">
        <f>IF(Source!BC908&lt;&gt; 0, Source!BC908, 1)</f>
        <v>6.34</v>
      </c>
      <c r="K1327" s="31">
        <f>Source!P908</f>
        <v>7.99</v>
      </c>
    </row>
    <row r="1328" spans="1:27" ht="55.2" x14ac:dyDescent="0.3">
      <c r="A1328" s="25" t="str">
        <f>Source!E909</f>
        <v>134,1</v>
      </c>
      <c r="B1328" s="26" t="str">
        <f>Source!F909</f>
        <v>1.1-1-341</v>
      </c>
      <c r="C1328" s="26" t="s">
        <v>420</v>
      </c>
      <c r="D1328" s="28" t="str">
        <f>Source!H909</f>
        <v>т</v>
      </c>
      <c r="E1328" s="27">
        <f>Source!I909</f>
        <v>0.12959999999999999</v>
      </c>
      <c r="F1328" s="30">
        <f>Source!AK909</f>
        <v>4350.01</v>
      </c>
      <c r="G1328" s="43" t="s">
        <v>143</v>
      </c>
      <c r="H1328" s="27">
        <f>Source!AW909</f>
        <v>1</v>
      </c>
      <c r="I1328" s="31">
        <f>ROUND((ROUND((Source!AC909*Source!AW909*Source!I909),2)),2)+(ROUND((ROUND(((Source!ET909)*Source!AV909*Source!I909),2)),2)+ROUND((ROUND(((Source!AE909-(Source!EU909))*Source!AV909*Source!I909),2)),2))+ROUND((ROUND((Source!AF909*Source!AV909*Source!I909),2)),2)</f>
        <v>563.76</v>
      </c>
      <c r="J1328" s="27">
        <f>IF(Source!BC909&lt;&gt; 0, Source!BC909, 1)</f>
        <v>14.48</v>
      </c>
      <c r="K1328" s="31">
        <f>Source!O909</f>
        <v>8163.24</v>
      </c>
      <c r="Q1328">
        <f>ROUND((Source!DN909/100)*ROUND((ROUND((Source!AF909*Source!AV909*Source!I909),2)),2), 2)</f>
        <v>0</v>
      </c>
      <c r="R1328">
        <f>Source!X909</f>
        <v>0</v>
      </c>
      <c r="S1328">
        <f>ROUND((Source!DO909/100)*ROUND((ROUND((Source!AF909*Source!AV909*Source!I909),2)),2), 2)</f>
        <v>0</v>
      </c>
      <c r="T1328">
        <f>Source!Y909</f>
        <v>0</v>
      </c>
      <c r="U1328">
        <f>ROUND((175/100)*ROUND((ROUND((Source!AE909*Source!AV909*Source!I909),2)),2), 2)</f>
        <v>0</v>
      </c>
      <c r="V1328">
        <f>ROUND((157/100)*ROUND(ROUND((ROUND((Source!AE909*Source!AV909*Source!I909),2)*Source!BS909),2), 2), 2)</f>
        <v>0</v>
      </c>
      <c r="X1328">
        <f>IF(Source!BI909&lt;=1,I1328, 0)</f>
        <v>563.76</v>
      </c>
      <c r="Y1328">
        <f>IF(Source!BI909=2,I1328, 0)</f>
        <v>0</v>
      </c>
      <c r="Z1328">
        <f>IF(Source!BI909=3,I1328, 0)</f>
        <v>0</v>
      </c>
      <c r="AA1328">
        <f>IF(Source!BI909=4,I1328, 0)</f>
        <v>0</v>
      </c>
    </row>
    <row r="1329" spans="1:28" ht="14.4" x14ac:dyDescent="0.3">
      <c r="A1329" s="25"/>
      <c r="B1329" s="26"/>
      <c r="C1329" s="26" t="s">
        <v>69</v>
      </c>
      <c r="D1329" s="28" t="s">
        <v>70</v>
      </c>
      <c r="E1329" s="27">
        <f>Source!DN908</f>
        <v>100</v>
      </c>
      <c r="F1329" s="30"/>
      <c r="G1329" s="29"/>
      <c r="H1329" s="27"/>
      <c r="I1329" s="31">
        <f>SUM(Q1323:Q1328)</f>
        <v>111.06</v>
      </c>
      <c r="J1329" s="27">
        <f>Source!BZ908</f>
        <v>81</v>
      </c>
      <c r="K1329" s="31">
        <f>SUM(R1323:R1328)</f>
        <v>2288.5500000000002</v>
      </c>
    </row>
    <row r="1330" spans="1:28" ht="14.4" x14ac:dyDescent="0.3">
      <c r="A1330" s="25"/>
      <c r="B1330" s="26"/>
      <c r="C1330" s="26" t="s">
        <v>71</v>
      </c>
      <c r="D1330" s="28" t="s">
        <v>70</v>
      </c>
      <c r="E1330" s="27">
        <f>Source!DO908</f>
        <v>64</v>
      </c>
      <c r="F1330" s="30"/>
      <c r="G1330" s="29"/>
      <c r="H1330" s="27"/>
      <c r="I1330" s="31">
        <f>SUM(S1323:S1329)</f>
        <v>71.08</v>
      </c>
      <c r="J1330" s="27">
        <f>Source!CA908</f>
        <v>41</v>
      </c>
      <c r="K1330" s="31">
        <f>SUM(T1323:T1329)</f>
        <v>1158.4000000000001</v>
      </c>
    </row>
    <row r="1331" spans="1:28" ht="14.4" x14ac:dyDescent="0.3">
      <c r="A1331" s="25"/>
      <c r="B1331" s="26"/>
      <c r="C1331" s="26" t="s">
        <v>72</v>
      </c>
      <c r="D1331" s="28" t="s">
        <v>70</v>
      </c>
      <c r="E1331" s="27">
        <f>175</f>
        <v>175</v>
      </c>
      <c r="F1331" s="30"/>
      <c r="G1331" s="29"/>
      <c r="H1331" s="27"/>
      <c r="I1331" s="31">
        <f>SUM(U1323:U1330)</f>
        <v>3.05</v>
      </c>
      <c r="J1331" s="27">
        <f>157</f>
        <v>157</v>
      </c>
      <c r="K1331" s="31">
        <f>SUM(V1323:V1330)</f>
        <v>69.5</v>
      </c>
    </row>
    <row r="1332" spans="1:28" ht="14.4" x14ac:dyDescent="0.3">
      <c r="A1332" s="34"/>
      <c r="B1332" s="35"/>
      <c r="C1332" s="35" t="s">
        <v>73</v>
      </c>
      <c r="D1332" s="36" t="s">
        <v>74</v>
      </c>
      <c r="E1332" s="37">
        <f>Source!AQ908</f>
        <v>22.3</v>
      </c>
      <c r="F1332" s="38"/>
      <c r="G1332" s="39" t="str">
        <f>Source!DI908</f>
        <v>)*1,15</v>
      </c>
      <c r="H1332" s="37">
        <f>Source!AV908</f>
        <v>1</v>
      </c>
      <c r="I1332" s="40">
        <f>Source!U908</f>
        <v>9.2321999999999989</v>
      </c>
      <c r="J1332" s="37"/>
      <c r="K1332" s="40"/>
      <c r="AB1332" s="33">
        <f>I1332</f>
        <v>9.2321999999999989</v>
      </c>
    </row>
    <row r="1333" spans="1:28" ht="13.8" x14ac:dyDescent="0.25">
      <c r="A1333" s="41"/>
      <c r="B1333" s="41"/>
      <c r="C1333" s="42" t="s">
        <v>75</v>
      </c>
      <c r="D1333" s="41"/>
      <c r="E1333" s="41"/>
      <c r="F1333" s="41"/>
      <c r="G1333" s="41"/>
      <c r="H1333" s="55">
        <f>I1324+I1325+I1327+I1329+I1330+I1331+SUM(I1328:I1328)</f>
        <v>868.64</v>
      </c>
      <c r="I1333" s="55"/>
      <c r="J1333" s="55">
        <f>K1324+K1325+K1327+K1329+K1330+K1331+SUM(K1328:K1328)</f>
        <v>14589.85</v>
      </c>
      <c r="K1333" s="55"/>
      <c r="O1333" s="33">
        <f>I1324+I1325+I1327+I1329+I1330+I1331+SUM(I1328:I1328)</f>
        <v>868.64</v>
      </c>
      <c r="P1333" s="33">
        <f>K1324+K1325+K1327+K1329+K1330+K1331+SUM(K1328:K1328)</f>
        <v>14589.85</v>
      </c>
      <c r="X1333">
        <f>IF(Source!BI908&lt;=1,I1324+I1325+I1327+I1329+I1330+I1331-0, 0)</f>
        <v>304.88</v>
      </c>
      <c r="Y1333">
        <f>IF(Source!BI908=2,I1324+I1325+I1327+I1329+I1330+I1331-0, 0)</f>
        <v>0</v>
      </c>
      <c r="Z1333">
        <f>IF(Source!BI908=3,I1324+I1325+I1327+I1329+I1330+I1331-0, 0)</f>
        <v>0</v>
      </c>
      <c r="AA1333">
        <f>IF(Source!BI908=4,I1324+I1325+I1327+I1329+I1330+I1331,0)</f>
        <v>0</v>
      </c>
    </row>
    <row r="1335" spans="1:28" ht="72" x14ac:dyDescent="0.3">
      <c r="A1335" s="25" t="str">
        <f>Source!E910</f>
        <v>135</v>
      </c>
      <c r="B1335" s="26" t="str">
        <f>Source!F910</f>
        <v>3.15-63-1</v>
      </c>
      <c r="C1335" s="26" t="s">
        <v>424</v>
      </c>
      <c r="D1335" s="28" t="str">
        <f>Source!H910</f>
        <v>100 м2 оштукатуриваемой поверхности</v>
      </c>
      <c r="E1335" s="27">
        <f>Source!I910</f>
        <v>0.36</v>
      </c>
      <c r="F1335" s="30"/>
      <c r="G1335" s="29"/>
      <c r="H1335" s="27"/>
      <c r="I1335" s="31"/>
      <c r="J1335" s="27"/>
      <c r="K1335" s="31"/>
      <c r="Q1335">
        <f>ROUND((Source!DN910/100)*ROUND((ROUND((Source!AF910*Source!AV910*Source!I910),2)),2), 2)</f>
        <v>639.27</v>
      </c>
      <c r="R1335">
        <f>Source!X910</f>
        <v>13173.05</v>
      </c>
      <c r="S1335">
        <f>ROUND((Source!DO910/100)*ROUND((ROUND((Source!AF910*Source!AV910*Source!I910),2)),2), 2)</f>
        <v>409.13</v>
      </c>
      <c r="T1335">
        <f>Source!Y910</f>
        <v>6667.84</v>
      </c>
      <c r="U1335">
        <f>ROUND((175/100)*ROUND((ROUND((Source!AE910*Source!AV910*Source!I910),2)),2), 2)</f>
        <v>47.57</v>
      </c>
      <c r="V1335">
        <f>ROUND((157/100)*ROUND(ROUND((ROUND((Source!AE910*Source!AV910*Source!I910),2)*Source!BS910),2), 2), 2)</f>
        <v>1085.5899999999999</v>
      </c>
    </row>
    <row r="1336" spans="1:28" ht="14.4" x14ac:dyDescent="0.3">
      <c r="A1336" s="25"/>
      <c r="B1336" s="26"/>
      <c r="C1336" s="26" t="s">
        <v>66</v>
      </c>
      <c r="D1336" s="28"/>
      <c r="E1336" s="27"/>
      <c r="F1336" s="30">
        <f>Source!AO910</f>
        <v>1544.13</v>
      </c>
      <c r="G1336" s="29" t="str">
        <f>Source!DG910</f>
        <v>)*1,15</v>
      </c>
      <c r="H1336" s="27">
        <f>Source!AV910</f>
        <v>1</v>
      </c>
      <c r="I1336" s="31">
        <f>ROUND((ROUND((Source!AF910*Source!AV910*Source!I910),2)),2)</f>
        <v>639.27</v>
      </c>
      <c r="J1336" s="27">
        <f>IF(Source!BA910&lt;&gt; 0, Source!BA910, 1)</f>
        <v>25.44</v>
      </c>
      <c r="K1336" s="31">
        <f>Source!S910</f>
        <v>16263.03</v>
      </c>
      <c r="W1336">
        <f>I1336</f>
        <v>639.27</v>
      </c>
    </row>
    <row r="1337" spans="1:28" ht="14.4" x14ac:dyDescent="0.3">
      <c r="A1337" s="25"/>
      <c r="B1337" s="26"/>
      <c r="C1337" s="26" t="s">
        <v>67</v>
      </c>
      <c r="D1337" s="28"/>
      <c r="E1337" s="27"/>
      <c r="F1337" s="30">
        <f>Source!AM910</f>
        <v>267.05</v>
      </c>
      <c r="G1337" s="29" t="str">
        <f>Source!DE910</f>
        <v>)*1,25</v>
      </c>
      <c r="H1337" s="27">
        <f>Source!AV910</f>
        <v>1</v>
      </c>
      <c r="I1337" s="31">
        <f>(ROUND((ROUND((((Source!ET910*1.25))*Source!AV910*Source!I910),2)),2)+ROUND((ROUND(((Source!AE910-((Source!EU910*1.25)))*Source!AV910*Source!I910),2)),2))</f>
        <v>120.17</v>
      </c>
      <c r="J1337" s="27">
        <f>IF(Source!BB910&lt;&gt; 0, Source!BB910, 1)</f>
        <v>10.220000000000001</v>
      </c>
      <c r="K1337" s="31">
        <f>Source!Q910</f>
        <v>1228.1400000000001</v>
      </c>
    </row>
    <row r="1338" spans="1:28" ht="14.4" x14ac:dyDescent="0.3">
      <c r="A1338" s="25"/>
      <c r="B1338" s="26"/>
      <c r="C1338" s="26" t="s">
        <v>68</v>
      </c>
      <c r="D1338" s="28"/>
      <c r="E1338" s="27"/>
      <c r="F1338" s="30">
        <f>Source!AN910</f>
        <v>60.4</v>
      </c>
      <c r="G1338" s="29" t="str">
        <f>Source!DF910</f>
        <v>)*1,25</v>
      </c>
      <c r="H1338" s="27">
        <f>Source!AV910</f>
        <v>1</v>
      </c>
      <c r="I1338" s="32">
        <f>ROUND((ROUND((Source!AE910*Source!AV910*Source!I910),2)),2)</f>
        <v>27.18</v>
      </c>
      <c r="J1338" s="27">
        <f>IF(Source!BS910&lt;&gt; 0, Source!BS910, 1)</f>
        <v>25.44</v>
      </c>
      <c r="K1338" s="32">
        <f>Source!R910</f>
        <v>691.46</v>
      </c>
      <c r="W1338">
        <f>I1338</f>
        <v>27.18</v>
      </c>
    </row>
    <row r="1339" spans="1:28" ht="14.4" x14ac:dyDescent="0.3">
      <c r="A1339" s="25"/>
      <c r="B1339" s="26"/>
      <c r="C1339" s="26" t="s">
        <v>76</v>
      </c>
      <c r="D1339" s="28"/>
      <c r="E1339" s="27"/>
      <c r="F1339" s="30">
        <f>Source!AL910</f>
        <v>3796.22</v>
      </c>
      <c r="G1339" s="29" t="str">
        <f>Source!DD910</f>
        <v/>
      </c>
      <c r="H1339" s="27">
        <f>Source!AW910</f>
        <v>1</v>
      </c>
      <c r="I1339" s="31">
        <f>ROUND((ROUND((Source!AC910*Source!AW910*Source!I910),2)),2)</f>
        <v>1366.64</v>
      </c>
      <c r="J1339" s="27">
        <f>IF(Source!BC910&lt;&gt; 0, Source!BC910, 1)</f>
        <v>18.7</v>
      </c>
      <c r="K1339" s="31">
        <f>Source!P910</f>
        <v>25556.17</v>
      </c>
    </row>
    <row r="1340" spans="1:28" ht="14.4" x14ac:dyDescent="0.3">
      <c r="A1340" s="25" t="str">
        <f>Source!E911</f>
        <v>135,1</v>
      </c>
      <c r="B1340" s="26" t="str">
        <f>Source!F911</f>
        <v>1.1-1-118</v>
      </c>
      <c r="C1340" s="26" t="s">
        <v>428</v>
      </c>
      <c r="D1340" s="28" t="str">
        <f>Source!H911</f>
        <v>м3</v>
      </c>
      <c r="E1340" s="27">
        <f>Source!I911</f>
        <v>6.5620999999999999E-2</v>
      </c>
      <c r="F1340" s="30">
        <f>Source!AK911</f>
        <v>7.07</v>
      </c>
      <c r="G1340" s="43" t="s">
        <v>143</v>
      </c>
      <c r="H1340" s="27">
        <f>Source!AW911</f>
        <v>1</v>
      </c>
      <c r="I1340" s="31">
        <f>ROUND((ROUND((Source!AC911*Source!AW911*Source!I911),2)),2)+(ROUND((ROUND(((Source!ET911)*Source!AV911*Source!I911),2)),2)+ROUND((ROUND(((Source!AE911-(Source!EU911))*Source!AV911*Source!I911),2)),2))+ROUND((ROUND((Source!AF911*Source!AV911*Source!I911),2)),2)</f>
        <v>0.46</v>
      </c>
      <c r="J1340" s="27">
        <f>IF(Source!BC911&lt;&gt; 0, Source!BC911, 1)</f>
        <v>4.99</v>
      </c>
      <c r="K1340" s="31">
        <f>Source!O911</f>
        <v>2.2999999999999998</v>
      </c>
      <c r="Q1340">
        <f>ROUND((Source!DN911/100)*ROUND((ROUND((Source!AF911*Source!AV911*Source!I911),2)),2), 2)</f>
        <v>0</v>
      </c>
      <c r="R1340">
        <f>Source!X911</f>
        <v>0</v>
      </c>
      <c r="S1340">
        <f>ROUND((Source!DO911/100)*ROUND((ROUND((Source!AF911*Source!AV911*Source!I911),2)),2), 2)</f>
        <v>0</v>
      </c>
      <c r="T1340">
        <f>Source!Y911</f>
        <v>0</v>
      </c>
      <c r="U1340">
        <f>ROUND((175/100)*ROUND((ROUND((Source!AE911*Source!AV911*Source!I911),2)),2), 2)</f>
        <v>0</v>
      </c>
      <c r="V1340">
        <f>ROUND((157/100)*ROUND(ROUND((ROUND((Source!AE911*Source!AV911*Source!I911),2)*Source!BS911),2), 2), 2)</f>
        <v>0</v>
      </c>
      <c r="X1340">
        <f>IF(Source!BI911&lt;=1,I1340, 0)</f>
        <v>0.46</v>
      </c>
      <c r="Y1340">
        <f>IF(Source!BI911=2,I1340, 0)</f>
        <v>0</v>
      </c>
      <c r="Z1340">
        <f>IF(Source!BI911=3,I1340, 0)</f>
        <v>0</v>
      </c>
      <c r="AA1340">
        <f>IF(Source!BI911=4,I1340, 0)</f>
        <v>0</v>
      </c>
    </row>
    <row r="1341" spans="1:28" ht="262.2" x14ac:dyDescent="0.3">
      <c r="A1341" s="25" t="str">
        <f>Source!E912</f>
        <v>135,2</v>
      </c>
      <c r="B1341" s="26" t="str">
        <f>Source!F912</f>
        <v>1.3-2-103</v>
      </c>
      <c r="C1341" s="26" t="s">
        <v>48</v>
      </c>
      <c r="D1341" s="28" t="str">
        <f>Source!H912</f>
        <v>кг</v>
      </c>
      <c r="E1341" s="27">
        <f>Source!I912</f>
        <v>374.97600000000006</v>
      </c>
      <c r="F1341" s="30">
        <f>Source!AK912</f>
        <v>28.05</v>
      </c>
      <c r="G1341" s="43" t="s">
        <v>143</v>
      </c>
      <c r="H1341" s="27">
        <f>Source!AW912</f>
        <v>1</v>
      </c>
      <c r="I1341" s="31">
        <f>ROUND((ROUND((Source!AC912*Source!AW912*Source!I912),2)),2)+(ROUND((ROUND(((Source!ET912)*Source!AV912*Source!I912),2)),2)+ROUND((ROUND(((Source!AE912-(Source!EU912))*Source!AV912*Source!I912),2)),2))+ROUND((ROUND((Source!AF912*Source!AV912*Source!I912),2)),2)</f>
        <v>10518.08</v>
      </c>
      <c r="J1341" s="27">
        <f>IF(Source!BC912&lt;&gt; 0, Source!BC912, 1)</f>
        <v>5.67</v>
      </c>
      <c r="K1341" s="31">
        <f>Source!O912</f>
        <v>59637.51</v>
      </c>
      <c r="Q1341">
        <f>ROUND((Source!DN912/100)*ROUND((ROUND((Source!AF912*Source!AV912*Source!I912),2)),2), 2)</f>
        <v>0</v>
      </c>
      <c r="R1341">
        <f>Source!X912</f>
        <v>0</v>
      </c>
      <c r="S1341">
        <f>ROUND((Source!DO912/100)*ROUND((ROUND((Source!AF912*Source!AV912*Source!I912),2)),2), 2)</f>
        <v>0</v>
      </c>
      <c r="T1341">
        <f>Source!Y912</f>
        <v>0</v>
      </c>
      <c r="U1341">
        <f>ROUND((175/100)*ROUND((ROUND((Source!AE912*Source!AV912*Source!I912),2)),2), 2)</f>
        <v>0</v>
      </c>
      <c r="V1341">
        <f>ROUND((157/100)*ROUND(ROUND((ROUND((Source!AE912*Source!AV912*Source!I912),2)*Source!BS912),2), 2), 2)</f>
        <v>0</v>
      </c>
      <c r="X1341">
        <f>IF(Source!BI912&lt;=1,I1341, 0)</f>
        <v>10518.08</v>
      </c>
      <c r="Y1341">
        <f>IF(Source!BI912=2,I1341, 0)</f>
        <v>0</v>
      </c>
      <c r="Z1341">
        <f>IF(Source!BI912=3,I1341, 0)</f>
        <v>0</v>
      </c>
      <c r="AA1341">
        <f>IF(Source!BI912=4,I1341, 0)</f>
        <v>0</v>
      </c>
    </row>
    <row r="1342" spans="1:28" ht="14.4" x14ac:dyDescent="0.3">
      <c r="A1342" s="25" t="str">
        <f>Source!E913</f>
        <v>135,3</v>
      </c>
      <c r="B1342" s="26" t="str">
        <f>Source!F913</f>
        <v>1.3-2-6</v>
      </c>
      <c r="C1342" s="26" t="s">
        <v>436</v>
      </c>
      <c r="D1342" s="28" t="str">
        <f>Source!H913</f>
        <v>м3</v>
      </c>
      <c r="E1342" s="27">
        <f>Source!I913</f>
        <v>0.93744000000000005</v>
      </c>
      <c r="F1342" s="30">
        <f>Source!AK913</f>
        <v>478.96</v>
      </c>
      <c r="G1342" s="43" t="s">
        <v>143</v>
      </c>
      <c r="H1342" s="27">
        <f>Source!AW913</f>
        <v>1</v>
      </c>
      <c r="I1342" s="31">
        <f>ROUND((ROUND((Source!AC913*Source!AW913*Source!I913),2)),2)+(ROUND((ROUND(((Source!ET913)*Source!AV913*Source!I913),2)),2)+ROUND((ROUND(((Source!AE913-(Source!EU913))*Source!AV913*Source!I913),2)),2))+ROUND((ROUND((Source!AF913*Source!AV913*Source!I913),2)),2)</f>
        <v>449</v>
      </c>
      <c r="J1342" s="27">
        <f>IF(Source!BC913&lt;&gt; 0, Source!BC913, 1)</f>
        <v>6.49</v>
      </c>
      <c r="K1342" s="31">
        <f>Source!O913</f>
        <v>2914.01</v>
      </c>
      <c r="Q1342">
        <f>ROUND((Source!DN913/100)*ROUND((ROUND((Source!AF913*Source!AV913*Source!I913),2)),2), 2)</f>
        <v>0</v>
      </c>
      <c r="R1342">
        <f>Source!X913</f>
        <v>0</v>
      </c>
      <c r="S1342">
        <f>ROUND((Source!DO913/100)*ROUND((ROUND((Source!AF913*Source!AV913*Source!I913),2)),2), 2)</f>
        <v>0</v>
      </c>
      <c r="T1342">
        <f>Source!Y913</f>
        <v>0</v>
      </c>
      <c r="U1342">
        <f>ROUND((175/100)*ROUND((ROUND((Source!AE913*Source!AV913*Source!I913),2)),2), 2)</f>
        <v>0</v>
      </c>
      <c r="V1342">
        <f>ROUND((157/100)*ROUND(ROUND((ROUND((Source!AE913*Source!AV913*Source!I913),2)*Source!BS913),2), 2), 2)</f>
        <v>0</v>
      </c>
      <c r="X1342">
        <f>IF(Source!BI913&lt;=1,I1342, 0)</f>
        <v>449</v>
      </c>
      <c r="Y1342">
        <f>IF(Source!BI913=2,I1342, 0)</f>
        <v>0</v>
      </c>
      <c r="Z1342">
        <f>IF(Source!BI913=3,I1342, 0)</f>
        <v>0</v>
      </c>
      <c r="AA1342">
        <f>IF(Source!BI913=4,I1342, 0)</f>
        <v>0</v>
      </c>
    </row>
    <row r="1343" spans="1:28" ht="14.4" x14ac:dyDescent="0.3">
      <c r="A1343" s="25"/>
      <c r="B1343" s="26"/>
      <c r="C1343" s="26" t="s">
        <v>69</v>
      </c>
      <c r="D1343" s="28" t="s">
        <v>70</v>
      </c>
      <c r="E1343" s="27">
        <f>Source!DN910</f>
        <v>100</v>
      </c>
      <c r="F1343" s="30"/>
      <c r="G1343" s="29"/>
      <c r="H1343" s="27"/>
      <c r="I1343" s="31">
        <f>SUM(Q1335:Q1342)</f>
        <v>639.27</v>
      </c>
      <c r="J1343" s="27">
        <f>Source!BZ910</f>
        <v>81</v>
      </c>
      <c r="K1343" s="31">
        <f>SUM(R1335:R1342)</f>
        <v>13173.05</v>
      </c>
    </row>
    <row r="1344" spans="1:28" ht="14.4" x14ac:dyDescent="0.3">
      <c r="A1344" s="25"/>
      <c r="B1344" s="26"/>
      <c r="C1344" s="26" t="s">
        <v>71</v>
      </c>
      <c r="D1344" s="28" t="s">
        <v>70</v>
      </c>
      <c r="E1344" s="27">
        <f>Source!DO910</f>
        <v>64</v>
      </c>
      <c r="F1344" s="30"/>
      <c r="G1344" s="29"/>
      <c r="H1344" s="27"/>
      <c r="I1344" s="31">
        <f>SUM(S1335:S1343)</f>
        <v>409.13</v>
      </c>
      <c r="J1344" s="27">
        <f>Source!CA910</f>
        <v>41</v>
      </c>
      <c r="K1344" s="31">
        <f>SUM(T1335:T1343)</f>
        <v>6667.84</v>
      </c>
    </row>
    <row r="1345" spans="1:28" ht="14.4" x14ac:dyDescent="0.3">
      <c r="A1345" s="25"/>
      <c r="B1345" s="26"/>
      <c r="C1345" s="26" t="s">
        <v>72</v>
      </c>
      <c r="D1345" s="28" t="s">
        <v>70</v>
      </c>
      <c r="E1345" s="27">
        <f>175</f>
        <v>175</v>
      </c>
      <c r="F1345" s="30"/>
      <c r="G1345" s="29"/>
      <c r="H1345" s="27"/>
      <c r="I1345" s="31">
        <f>SUM(U1335:U1344)</f>
        <v>47.57</v>
      </c>
      <c r="J1345" s="27">
        <f>157</f>
        <v>157</v>
      </c>
      <c r="K1345" s="31">
        <f>SUM(V1335:V1344)</f>
        <v>1085.5899999999999</v>
      </c>
    </row>
    <row r="1346" spans="1:28" ht="14.4" x14ac:dyDescent="0.3">
      <c r="A1346" s="34"/>
      <c r="B1346" s="35"/>
      <c r="C1346" s="35" t="s">
        <v>73</v>
      </c>
      <c r="D1346" s="36" t="s">
        <v>74</v>
      </c>
      <c r="E1346" s="37">
        <f>Source!AQ910</f>
        <v>133</v>
      </c>
      <c r="F1346" s="38"/>
      <c r="G1346" s="39" t="str">
        <f>Source!DI910</f>
        <v>)*1,15</v>
      </c>
      <c r="H1346" s="37">
        <f>Source!AV910</f>
        <v>1</v>
      </c>
      <c r="I1346" s="40">
        <f>Source!U910</f>
        <v>55.061999999999991</v>
      </c>
      <c r="J1346" s="37"/>
      <c r="K1346" s="40"/>
      <c r="AB1346" s="33">
        <f>I1346</f>
        <v>55.061999999999991</v>
      </c>
    </row>
    <row r="1347" spans="1:28" ht="13.8" x14ac:dyDescent="0.25">
      <c r="A1347" s="41"/>
      <c r="B1347" s="41"/>
      <c r="C1347" s="42" t="s">
        <v>75</v>
      </c>
      <c r="D1347" s="41"/>
      <c r="E1347" s="41"/>
      <c r="F1347" s="41"/>
      <c r="G1347" s="41"/>
      <c r="H1347" s="55">
        <f>I1336+I1337+I1339+I1343+I1344+I1345+SUM(I1340:I1342)</f>
        <v>14189.59</v>
      </c>
      <c r="I1347" s="55"/>
      <c r="J1347" s="55">
        <f>K1336+K1337+K1339+K1343+K1344+K1345+SUM(K1340:K1342)</f>
        <v>126527.64</v>
      </c>
      <c r="K1347" s="55"/>
      <c r="O1347" s="33">
        <f>I1336+I1337+I1339+I1343+I1344+I1345+SUM(I1340:I1342)</f>
        <v>14189.59</v>
      </c>
      <c r="P1347" s="33">
        <f>K1336+K1337+K1339+K1343+K1344+K1345+SUM(K1340:K1342)</f>
        <v>126527.64</v>
      </c>
      <c r="X1347">
        <f>IF(Source!BI910&lt;=1,I1336+I1337+I1339+I1343+I1344+I1345-0, 0)</f>
        <v>3222.05</v>
      </c>
      <c r="Y1347">
        <f>IF(Source!BI910=2,I1336+I1337+I1339+I1343+I1344+I1345-0, 0)</f>
        <v>0</v>
      </c>
      <c r="Z1347">
        <f>IF(Source!BI910=3,I1336+I1337+I1339+I1343+I1344+I1345-0, 0)</f>
        <v>0</v>
      </c>
      <c r="AA1347">
        <f>IF(Source!BI910=4,I1336+I1337+I1339+I1343+I1344+I1345,0)</f>
        <v>0</v>
      </c>
    </row>
    <row r="1349" spans="1:28" ht="72" x14ac:dyDescent="0.3">
      <c r="A1349" s="25" t="str">
        <f>Source!E914</f>
        <v>136</v>
      </c>
      <c r="B1349" s="26" t="str">
        <f>Source!F914</f>
        <v>3.15-91-1</v>
      </c>
      <c r="C1349" s="26" t="s">
        <v>440</v>
      </c>
      <c r="D1349" s="28" t="str">
        <f>Source!H914</f>
        <v>100 м2 окрашиваемой поверхности</v>
      </c>
      <c r="E1349" s="27">
        <f>Source!I914</f>
        <v>0.36</v>
      </c>
      <c r="F1349" s="30"/>
      <c r="G1349" s="29"/>
      <c r="H1349" s="27"/>
      <c r="I1349" s="31"/>
      <c r="J1349" s="27"/>
      <c r="K1349" s="31"/>
      <c r="Q1349">
        <f>ROUND((Source!DN914/100)*ROUND((ROUND((Source!AF914*Source!AV914*Source!I914),2)),2), 2)</f>
        <v>68.16</v>
      </c>
      <c r="R1349">
        <f>Source!X914</f>
        <v>1404.53</v>
      </c>
      <c r="S1349">
        <f>ROUND((Source!DO914/100)*ROUND((ROUND((Source!AF914*Source!AV914*Source!I914),2)),2), 2)</f>
        <v>43.62</v>
      </c>
      <c r="T1349">
        <f>Source!Y914</f>
        <v>710.94</v>
      </c>
      <c r="U1349">
        <f>ROUND((175/100)*ROUND((ROUND((Source!AE914*Source!AV914*Source!I914),2)),2), 2)</f>
        <v>1.58</v>
      </c>
      <c r="V1349">
        <f>ROUND((157/100)*ROUND(ROUND((ROUND((Source!AE914*Source!AV914*Source!I914),2)*Source!BS914),2), 2), 2)</f>
        <v>35.950000000000003</v>
      </c>
    </row>
    <row r="1350" spans="1:28" ht="14.4" x14ac:dyDescent="0.3">
      <c r="A1350" s="25"/>
      <c r="B1350" s="26"/>
      <c r="C1350" s="26" t="s">
        <v>66</v>
      </c>
      <c r="D1350" s="28"/>
      <c r="E1350" s="27"/>
      <c r="F1350" s="30">
        <f>Source!AO914</f>
        <v>164.64</v>
      </c>
      <c r="G1350" s="29" t="str">
        <f>Source!DG914</f>
        <v>)*1,15</v>
      </c>
      <c r="H1350" s="27">
        <f>Source!AV914</f>
        <v>1</v>
      </c>
      <c r="I1350" s="31">
        <f>ROUND((ROUND((Source!AF914*Source!AV914*Source!I914),2)),2)</f>
        <v>68.16</v>
      </c>
      <c r="J1350" s="27">
        <f>IF(Source!BA914&lt;&gt; 0, Source!BA914, 1)</f>
        <v>25.44</v>
      </c>
      <c r="K1350" s="31">
        <f>Source!S914</f>
        <v>1733.99</v>
      </c>
      <c r="W1350">
        <f>I1350</f>
        <v>68.16</v>
      </c>
    </row>
    <row r="1351" spans="1:28" ht="14.4" x14ac:dyDescent="0.3">
      <c r="A1351" s="25"/>
      <c r="B1351" s="26"/>
      <c r="C1351" s="26" t="s">
        <v>67</v>
      </c>
      <c r="D1351" s="28"/>
      <c r="E1351" s="27"/>
      <c r="F1351" s="30">
        <f>Source!AM914</f>
        <v>24.47</v>
      </c>
      <c r="G1351" s="29" t="str">
        <f>Source!DE914</f>
        <v>)*1,25</v>
      </c>
      <c r="H1351" s="27">
        <f>Source!AV914</f>
        <v>1</v>
      </c>
      <c r="I1351" s="31">
        <f>(ROUND((ROUND((((Source!ET914*1.25))*Source!AV914*Source!I914),2)),2)+ROUND((ROUND(((Source!AE914-((Source!EU914*1.25)))*Source!AV914*Source!I914),2)),2))</f>
        <v>11.01</v>
      </c>
      <c r="J1351" s="27">
        <f>IF(Source!BB914&lt;&gt; 0, Source!BB914, 1)</f>
        <v>9.26</v>
      </c>
      <c r="K1351" s="31">
        <f>Source!Q914</f>
        <v>101.95</v>
      </c>
    </row>
    <row r="1352" spans="1:28" ht="14.4" x14ac:dyDescent="0.3">
      <c r="A1352" s="25"/>
      <c r="B1352" s="26"/>
      <c r="C1352" s="26" t="s">
        <v>68</v>
      </c>
      <c r="D1352" s="28"/>
      <c r="E1352" s="27"/>
      <c r="F1352" s="30">
        <f>Source!AN914</f>
        <v>2.0099999999999998</v>
      </c>
      <c r="G1352" s="29" t="str">
        <f>Source!DF914</f>
        <v>)*1,25</v>
      </c>
      <c r="H1352" s="27">
        <f>Source!AV914</f>
        <v>1</v>
      </c>
      <c r="I1352" s="32">
        <f>ROUND((ROUND((Source!AE914*Source!AV914*Source!I914),2)),2)</f>
        <v>0.9</v>
      </c>
      <c r="J1352" s="27">
        <f>IF(Source!BS914&lt;&gt; 0, Source!BS914, 1)</f>
        <v>25.44</v>
      </c>
      <c r="K1352" s="32">
        <f>Source!R914</f>
        <v>22.9</v>
      </c>
      <c r="W1352">
        <f>I1352</f>
        <v>0.9</v>
      </c>
    </row>
    <row r="1353" spans="1:28" ht="14.4" x14ac:dyDescent="0.3">
      <c r="A1353" s="25"/>
      <c r="B1353" s="26"/>
      <c r="C1353" s="26" t="s">
        <v>76</v>
      </c>
      <c r="D1353" s="28"/>
      <c r="E1353" s="27"/>
      <c r="F1353" s="30">
        <f>Source!AL914</f>
        <v>433.89</v>
      </c>
      <c r="G1353" s="29" t="str">
        <f>Source!DD914</f>
        <v/>
      </c>
      <c r="H1353" s="27">
        <f>Source!AW914</f>
        <v>1</v>
      </c>
      <c r="I1353" s="31">
        <f>ROUND((ROUND((Source!AC914*Source!AW914*Source!I914),2)),2)</f>
        <v>156.19999999999999</v>
      </c>
      <c r="J1353" s="27">
        <f>IF(Source!BC914&lt;&gt; 0, Source!BC914, 1)</f>
        <v>7.02</v>
      </c>
      <c r="K1353" s="31">
        <f>Source!P914</f>
        <v>1096.52</v>
      </c>
    </row>
    <row r="1354" spans="1:28" ht="96.6" x14ac:dyDescent="0.3">
      <c r="A1354" s="25" t="str">
        <f>Source!E915</f>
        <v>136,1</v>
      </c>
      <c r="B1354" s="26" t="str">
        <f>Source!F915</f>
        <v>1.1-1-1591</v>
      </c>
      <c r="C1354" s="26" t="s">
        <v>447</v>
      </c>
      <c r="D1354" s="28" t="str">
        <f>Source!H915</f>
        <v>кг</v>
      </c>
      <c r="E1354" s="27">
        <f>Source!I915</f>
        <v>34.92</v>
      </c>
      <c r="F1354" s="30">
        <f>Source!AK915</f>
        <v>50.11</v>
      </c>
      <c r="G1354" s="43" t="s">
        <v>143</v>
      </c>
      <c r="H1354" s="27">
        <f>Source!AW915</f>
        <v>1</v>
      </c>
      <c r="I1354" s="31">
        <f>ROUND((ROUND((Source!AC915*Source!AW915*Source!I915),2)),2)+(ROUND((ROUND(((Source!ET915)*Source!AV915*Source!I915),2)),2)+ROUND((ROUND(((Source!AE915-(Source!EU915))*Source!AV915*Source!I915),2)),2))+ROUND((ROUND((Source!AF915*Source!AV915*Source!I915),2)),2)</f>
        <v>1749.84</v>
      </c>
      <c r="J1354" s="27">
        <f>IF(Source!BC915&lt;&gt; 0, Source!BC915, 1)</f>
        <v>2.4500000000000002</v>
      </c>
      <c r="K1354" s="31">
        <f>Source!O915</f>
        <v>4287.1099999999997</v>
      </c>
      <c r="Q1354">
        <f>ROUND((Source!DN915/100)*ROUND((ROUND((Source!AF915*Source!AV915*Source!I915),2)),2), 2)</f>
        <v>0</v>
      </c>
      <c r="R1354">
        <f>Source!X915</f>
        <v>0</v>
      </c>
      <c r="S1354">
        <f>ROUND((Source!DO915/100)*ROUND((ROUND((Source!AF915*Source!AV915*Source!I915),2)),2), 2)</f>
        <v>0</v>
      </c>
      <c r="T1354">
        <f>Source!Y915</f>
        <v>0</v>
      </c>
      <c r="U1354">
        <f>ROUND((175/100)*ROUND((ROUND((Source!AE915*Source!AV915*Source!I915),2)),2), 2)</f>
        <v>0</v>
      </c>
      <c r="V1354">
        <f>ROUND((157/100)*ROUND(ROUND((ROUND((Source!AE915*Source!AV915*Source!I915),2)*Source!BS915),2), 2), 2)</f>
        <v>0</v>
      </c>
      <c r="X1354">
        <f>IF(Source!BI915&lt;=1,I1354, 0)</f>
        <v>1749.84</v>
      </c>
      <c r="Y1354">
        <f>IF(Source!BI915=2,I1354, 0)</f>
        <v>0</v>
      </c>
      <c r="Z1354">
        <f>IF(Source!BI915=3,I1354, 0)</f>
        <v>0</v>
      </c>
      <c r="AA1354">
        <f>IF(Source!BI915=4,I1354, 0)</f>
        <v>0</v>
      </c>
    </row>
    <row r="1355" spans="1:28" ht="262.2" x14ac:dyDescent="0.3">
      <c r="A1355" s="25" t="str">
        <f>Source!E916</f>
        <v>136,2</v>
      </c>
      <c r="B1355" s="26" t="str">
        <f>Source!F916</f>
        <v>1.3-2-103</v>
      </c>
      <c r="C1355" s="26" t="s">
        <v>48</v>
      </c>
      <c r="D1355" s="28" t="str">
        <f>Source!H916</f>
        <v>кг</v>
      </c>
      <c r="E1355" s="27">
        <f>Source!I916</f>
        <v>64.8</v>
      </c>
      <c r="F1355" s="30">
        <f>Source!AK916</f>
        <v>28.05</v>
      </c>
      <c r="G1355" s="43" t="s">
        <v>143</v>
      </c>
      <c r="H1355" s="27">
        <f>Source!AW916</f>
        <v>1</v>
      </c>
      <c r="I1355" s="31">
        <f>ROUND((ROUND((Source!AC916*Source!AW916*Source!I916),2)),2)+(ROUND((ROUND(((Source!ET916)*Source!AV916*Source!I916),2)),2)+ROUND((ROUND(((Source!AE916-(Source!EU916))*Source!AV916*Source!I916),2)),2))+ROUND((ROUND((Source!AF916*Source!AV916*Source!I916),2)),2)</f>
        <v>1817.64</v>
      </c>
      <c r="J1355" s="27">
        <f>IF(Source!BC916&lt;&gt; 0, Source!BC916, 1)</f>
        <v>5.67</v>
      </c>
      <c r="K1355" s="31">
        <f>Source!O916</f>
        <v>10306.02</v>
      </c>
      <c r="Q1355">
        <f>ROUND((Source!DN916/100)*ROUND((ROUND((Source!AF916*Source!AV916*Source!I916),2)),2), 2)</f>
        <v>0</v>
      </c>
      <c r="R1355">
        <f>Source!X916</f>
        <v>0</v>
      </c>
      <c r="S1355">
        <f>ROUND((Source!DO916/100)*ROUND((ROUND((Source!AF916*Source!AV916*Source!I916),2)),2), 2)</f>
        <v>0</v>
      </c>
      <c r="T1355">
        <f>Source!Y916</f>
        <v>0</v>
      </c>
      <c r="U1355">
        <f>ROUND((175/100)*ROUND((ROUND((Source!AE916*Source!AV916*Source!I916),2)),2), 2)</f>
        <v>0</v>
      </c>
      <c r="V1355">
        <f>ROUND((157/100)*ROUND(ROUND((ROUND((Source!AE916*Source!AV916*Source!I916),2)*Source!BS916),2), 2), 2)</f>
        <v>0</v>
      </c>
      <c r="X1355">
        <f>IF(Source!BI916&lt;=1,I1355, 0)</f>
        <v>1817.64</v>
      </c>
      <c r="Y1355">
        <f>IF(Source!BI916=2,I1355, 0)</f>
        <v>0</v>
      </c>
      <c r="Z1355">
        <f>IF(Source!BI916=3,I1355, 0)</f>
        <v>0</v>
      </c>
      <c r="AA1355">
        <f>IF(Source!BI916=4,I1355, 0)</f>
        <v>0</v>
      </c>
    </row>
    <row r="1356" spans="1:28" ht="14.4" x14ac:dyDescent="0.3">
      <c r="A1356" s="25"/>
      <c r="B1356" s="26"/>
      <c r="C1356" s="26" t="s">
        <v>69</v>
      </c>
      <c r="D1356" s="28" t="s">
        <v>70</v>
      </c>
      <c r="E1356" s="27">
        <f>Source!DN914</f>
        <v>100</v>
      </c>
      <c r="F1356" s="30"/>
      <c r="G1356" s="29"/>
      <c r="H1356" s="27"/>
      <c r="I1356" s="31">
        <f>SUM(Q1349:Q1355)</f>
        <v>68.16</v>
      </c>
      <c r="J1356" s="27">
        <f>Source!BZ914</f>
        <v>81</v>
      </c>
      <c r="K1356" s="31">
        <f>SUM(R1349:R1355)</f>
        <v>1404.53</v>
      </c>
    </row>
    <row r="1357" spans="1:28" ht="14.4" x14ac:dyDescent="0.3">
      <c r="A1357" s="25"/>
      <c r="B1357" s="26"/>
      <c r="C1357" s="26" t="s">
        <v>71</v>
      </c>
      <c r="D1357" s="28" t="s">
        <v>70</v>
      </c>
      <c r="E1357" s="27">
        <f>Source!DO914</f>
        <v>64</v>
      </c>
      <c r="F1357" s="30"/>
      <c r="G1357" s="29"/>
      <c r="H1357" s="27"/>
      <c r="I1357" s="31">
        <f>SUM(S1349:S1356)</f>
        <v>43.62</v>
      </c>
      <c r="J1357" s="27">
        <f>Source!CA914</f>
        <v>41</v>
      </c>
      <c r="K1357" s="31">
        <f>SUM(T1349:T1356)</f>
        <v>710.94</v>
      </c>
    </row>
    <row r="1358" spans="1:28" ht="14.4" x14ac:dyDescent="0.3">
      <c r="A1358" s="25"/>
      <c r="B1358" s="26"/>
      <c r="C1358" s="26" t="s">
        <v>72</v>
      </c>
      <c r="D1358" s="28" t="s">
        <v>70</v>
      </c>
      <c r="E1358" s="27">
        <f>175</f>
        <v>175</v>
      </c>
      <c r="F1358" s="30"/>
      <c r="G1358" s="29"/>
      <c r="H1358" s="27"/>
      <c r="I1358" s="31">
        <f>SUM(U1349:U1357)</f>
        <v>1.58</v>
      </c>
      <c r="J1358" s="27">
        <f>157</f>
        <v>157</v>
      </c>
      <c r="K1358" s="31">
        <f>SUM(V1349:V1357)</f>
        <v>35.950000000000003</v>
      </c>
    </row>
    <row r="1359" spans="1:28" ht="14.4" x14ac:dyDescent="0.3">
      <c r="A1359" s="34"/>
      <c r="B1359" s="35"/>
      <c r="C1359" s="35" t="s">
        <v>73</v>
      </c>
      <c r="D1359" s="36" t="s">
        <v>74</v>
      </c>
      <c r="E1359" s="37">
        <f>Source!AQ914</f>
        <v>14</v>
      </c>
      <c r="F1359" s="38"/>
      <c r="G1359" s="39" t="str">
        <f>Source!DI914</f>
        <v>)*1,15</v>
      </c>
      <c r="H1359" s="37">
        <f>Source!AV914</f>
        <v>1</v>
      </c>
      <c r="I1359" s="40">
        <f>Source!U914</f>
        <v>5.7959999999999994</v>
      </c>
      <c r="J1359" s="37"/>
      <c r="K1359" s="40"/>
      <c r="AB1359" s="33">
        <f>I1359</f>
        <v>5.7959999999999994</v>
      </c>
    </row>
    <row r="1360" spans="1:28" ht="13.8" x14ac:dyDescent="0.25">
      <c r="A1360" s="41"/>
      <c r="B1360" s="41"/>
      <c r="C1360" s="42" t="s">
        <v>75</v>
      </c>
      <c r="D1360" s="41"/>
      <c r="E1360" s="41"/>
      <c r="F1360" s="41"/>
      <c r="G1360" s="41"/>
      <c r="H1360" s="55">
        <f>I1350+I1351+I1353+I1356+I1357+I1358+SUM(I1354:I1355)</f>
        <v>3916.21</v>
      </c>
      <c r="I1360" s="55"/>
      <c r="J1360" s="55">
        <f>K1350+K1351+K1353+K1356+K1357+K1358+SUM(K1354:K1355)</f>
        <v>19677.010000000002</v>
      </c>
      <c r="K1360" s="55"/>
      <c r="O1360" s="33">
        <f>I1350+I1351+I1353+I1356+I1357+I1358+SUM(I1354:I1355)</f>
        <v>3916.21</v>
      </c>
      <c r="P1360" s="33">
        <f>K1350+K1351+K1353+K1356+K1357+K1358+SUM(K1354:K1355)</f>
        <v>19677.010000000002</v>
      </c>
      <c r="X1360">
        <f>IF(Source!BI914&lt;=1,I1350+I1351+I1353+I1356+I1357+I1358-0, 0)</f>
        <v>348.72999999999996</v>
      </c>
      <c r="Y1360">
        <f>IF(Source!BI914=2,I1350+I1351+I1353+I1356+I1357+I1358-0, 0)</f>
        <v>0</v>
      </c>
      <c r="Z1360">
        <f>IF(Source!BI914=3,I1350+I1351+I1353+I1356+I1357+I1358-0, 0)</f>
        <v>0</v>
      </c>
      <c r="AA1360">
        <f>IF(Source!BI914=4,I1350+I1351+I1353+I1356+I1357+I1358,0)</f>
        <v>0</v>
      </c>
    </row>
    <row r="1363" spans="1:28" ht="13.8" x14ac:dyDescent="0.25">
      <c r="A1363" s="54" t="str">
        <f>CONCATENATE("Итого по подразделу: ",IF(Source!G918&lt;&gt;"Новый подраздел", Source!G918, ""))</f>
        <v>Итого по подразделу: Отделка со стороны парковки</v>
      </c>
      <c r="B1363" s="54"/>
      <c r="C1363" s="54"/>
      <c r="D1363" s="54"/>
      <c r="E1363" s="54"/>
      <c r="F1363" s="54"/>
      <c r="G1363" s="54"/>
      <c r="H1363" s="52">
        <f>SUM(O1293:O1362)</f>
        <v>19619.46</v>
      </c>
      <c r="I1363" s="53"/>
      <c r="J1363" s="52">
        <f>SUM(P1293:P1362)</f>
        <v>173600.19</v>
      </c>
      <c r="K1363" s="53"/>
    </row>
    <row r="1364" spans="1:28" hidden="1" x14ac:dyDescent="0.25">
      <c r="A1364" t="s">
        <v>77</v>
      </c>
      <c r="I1364">
        <f>SUM(AC1293:AC1363)</f>
        <v>0</v>
      </c>
      <c r="J1364">
        <f>SUM(AD1293:AD1363)</f>
        <v>0</v>
      </c>
    </row>
    <row r="1365" spans="1:28" hidden="1" x14ac:dyDescent="0.25">
      <c r="A1365" t="s">
        <v>78</v>
      </c>
      <c r="I1365">
        <f>SUM(AE1293:AE1364)</f>
        <v>0</v>
      </c>
      <c r="J1365">
        <f>SUM(AF1293:AF1364)</f>
        <v>0</v>
      </c>
    </row>
    <row r="1367" spans="1:28" ht="16.8" x14ac:dyDescent="0.3">
      <c r="A1367" s="56" t="str">
        <f>CONCATENATE("Подраздел: ",IF(Source!G947&lt;&gt;"Новый подраздел", Source!G947, ""))</f>
        <v>Подраздел: Устройство водослива</v>
      </c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</row>
    <row r="1368" spans="1:28" ht="27.6" x14ac:dyDescent="0.3">
      <c r="A1368" s="25" t="str">
        <f>Source!E951</f>
        <v>137</v>
      </c>
      <c r="B1368" s="26" t="str">
        <f>Source!F951</f>
        <v>6.58-4-2</v>
      </c>
      <c r="C1368" s="26" t="s">
        <v>669</v>
      </c>
      <c r="D1368" s="28" t="str">
        <f>Source!H951</f>
        <v>100 м</v>
      </c>
      <c r="E1368" s="27">
        <f>Source!I951</f>
        <v>0.04</v>
      </c>
      <c r="F1368" s="30"/>
      <c r="G1368" s="29"/>
      <c r="H1368" s="27"/>
      <c r="I1368" s="31"/>
      <c r="J1368" s="27"/>
      <c r="K1368" s="31"/>
      <c r="Q1368">
        <f>ROUND((Source!DN951/100)*ROUND((ROUND((Source!AF951*Source!AV951*Source!I951),2)),2), 2)</f>
        <v>4.2699999999999996</v>
      </c>
      <c r="R1368">
        <f>Source!X951</f>
        <v>92.38</v>
      </c>
      <c r="S1368">
        <f>ROUND((Source!DO951/100)*ROUND((ROUND((Source!AF951*Source!AV951*Source!I951),2)),2), 2)</f>
        <v>2.94</v>
      </c>
      <c r="T1368">
        <f>Source!Y951</f>
        <v>55.7</v>
      </c>
      <c r="U1368">
        <f>ROUND((175/100)*ROUND((ROUND((Source!AE951*Source!AV951*Source!I951),2)),2), 2)</f>
        <v>0</v>
      </c>
      <c r="V1368">
        <f>ROUND((157/100)*ROUND(ROUND((ROUND((Source!AE951*Source!AV951*Source!I951),2)*Source!BS951),2), 2), 2)</f>
        <v>0</v>
      </c>
    </row>
    <row r="1369" spans="1:28" ht="14.4" x14ac:dyDescent="0.3">
      <c r="A1369" s="25"/>
      <c r="B1369" s="26"/>
      <c r="C1369" s="26" t="s">
        <v>66</v>
      </c>
      <c r="D1369" s="28"/>
      <c r="E1369" s="27"/>
      <c r="F1369" s="30">
        <f>Source!AO951</f>
        <v>116.14</v>
      </c>
      <c r="G1369" s="29" t="str">
        <f>Source!DG951</f>
        <v>)*1,15</v>
      </c>
      <c r="H1369" s="27">
        <f>Source!AV951</f>
        <v>1</v>
      </c>
      <c r="I1369" s="31">
        <f>ROUND((ROUND((Source!AF951*Source!AV951*Source!I951),2)),2)</f>
        <v>5.34</v>
      </c>
      <c r="J1369" s="27">
        <f>IF(Source!BA951&lt;&gt; 0, Source!BA951, 1)</f>
        <v>25.44</v>
      </c>
      <c r="K1369" s="31">
        <f>Source!S951</f>
        <v>135.85</v>
      </c>
      <c r="W1369">
        <f>I1369</f>
        <v>5.34</v>
      </c>
    </row>
    <row r="1370" spans="1:28" ht="14.4" x14ac:dyDescent="0.3">
      <c r="A1370" s="25" t="str">
        <f>Source!E952</f>
        <v>137,1</v>
      </c>
      <c r="B1370" s="26" t="str">
        <f>Source!F952</f>
        <v>справочно</v>
      </c>
      <c r="C1370" s="26" t="s">
        <v>374</v>
      </c>
      <c r="D1370" s="28" t="str">
        <f>Source!H952</f>
        <v>т</v>
      </c>
      <c r="E1370" s="27">
        <f>Source!I952</f>
        <v>1.2999999999999998E-2</v>
      </c>
      <c r="F1370" s="30">
        <f>Source!AK952</f>
        <v>0</v>
      </c>
      <c r="G1370" s="43" t="s">
        <v>143</v>
      </c>
      <c r="H1370" s="27">
        <f>Source!AW952</f>
        <v>1</v>
      </c>
      <c r="I1370" s="31">
        <f>ROUND((ROUND((Source!AC952*Source!AW952*Source!I952),2)),2)+(ROUND((ROUND(((Source!ET952)*Source!AV952*Source!I952),2)),2)+ROUND((ROUND(((Source!AE952-(Source!EU952))*Source!AV952*Source!I952),2)),2))+ROUND((ROUND((Source!AF952*Source!AV952*Source!I952),2)),2)</f>
        <v>0</v>
      </c>
      <c r="J1370" s="27">
        <f>IF(Source!BC952&lt;&gt; 0, Source!BC952, 1)</f>
        <v>1</v>
      </c>
      <c r="K1370" s="31">
        <f>Source!O952</f>
        <v>0</v>
      </c>
      <c r="Q1370">
        <f>ROUND((Source!DN952/100)*ROUND((ROUND((Source!AF952*Source!AV952*Source!I952),2)),2), 2)</f>
        <v>0</v>
      </c>
      <c r="R1370">
        <f>Source!X952</f>
        <v>0</v>
      </c>
      <c r="S1370">
        <f>ROUND((Source!DO952/100)*ROUND((ROUND((Source!AF952*Source!AV952*Source!I952),2)),2), 2)</f>
        <v>0</v>
      </c>
      <c r="T1370">
        <f>Source!Y952</f>
        <v>0</v>
      </c>
      <c r="U1370">
        <f>ROUND((175/100)*ROUND((ROUND((Source!AE952*Source!AV952*Source!I952),2)),2), 2)</f>
        <v>0</v>
      </c>
      <c r="V1370">
        <f>ROUND((157/100)*ROUND(ROUND((ROUND((Source!AE952*Source!AV952*Source!I952),2)*Source!BS952),2), 2), 2)</f>
        <v>0</v>
      </c>
      <c r="X1370">
        <f>IF(Source!BI952&lt;=1,I1370, 0)</f>
        <v>0</v>
      </c>
      <c r="Y1370">
        <f>IF(Source!BI952=2,I1370, 0)</f>
        <v>0</v>
      </c>
      <c r="Z1370">
        <f>IF(Source!BI952=3,I1370, 0)</f>
        <v>0</v>
      </c>
      <c r="AA1370">
        <f>IF(Source!BI952=4,I1370, 0)</f>
        <v>0</v>
      </c>
    </row>
    <row r="1371" spans="1:28" ht="14.4" x14ac:dyDescent="0.3">
      <c r="A1371" s="25"/>
      <c r="B1371" s="26"/>
      <c r="C1371" s="26" t="s">
        <v>69</v>
      </c>
      <c r="D1371" s="28" t="s">
        <v>70</v>
      </c>
      <c r="E1371" s="27">
        <f>Source!DN951</f>
        <v>80</v>
      </c>
      <c r="F1371" s="30"/>
      <c r="G1371" s="29"/>
      <c r="H1371" s="27"/>
      <c r="I1371" s="31">
        <f>SUM(Q1368:Q1370)</f>
        <v>4.2699999999999996</v>
      </c>
      <c r="J1371" s="27">
        <f>Source!BZ951</f>
        <v>68</v>
      </c>
      <c r="K1371" s="31">
        <f>SUM(R1368:R1370)</f>
        <v>92.38</v>
      </c>
    </row>
    <row r="1372" spans="1:28" ht="14.4" x14ac:dyDescent="0.3">
      <c r="A1372" s="25"/>
      <c r="B1372" s="26"/>
      <c r="C1372" s="26" t="s">
        <v>71</v>
      </c>
      <c r="D1372" s="28" t="s">
        <v>70</v>
      </c>
      <c r="E1372" s="27">
        <f>Source!DO951</f>
        <v>55</v>
      </c>
      <c r="F1372" s="30"/>
      <c r="G1372" s="29"/>
      <c r="H1372" s="27"/>
      <c r="I1372" s="31">
        <f>SUM(S1368:S1371)</f>
        <v>2.94</v>
      </c>
      <c r="J1372" s="27">
        <f>Source!CA951</f>
        <v>41</v>
      </c>
      <c r="K1372" s="31">
        <f>SUM(T1368:T1371)</f>
        <v>55.7</v>
      </c>
    </row>
    <row r="1373" spans="1:28" ht="14.4" x14ac:dyDescent="0.3">
      <c r="A1373" s="34"/>
      <c r="B1373" s="35"/>
      <c r="C1373" s="35" t="s">
        <v>73</v>
      </c>
      <c r="D1373" s="36" t="s">
        <v>74</v>
      </c>
      <c r="E1373" s="37">
        <f>Source!AQ951</f>
        <v>11.04</v>
      </c>
      <c r="F1373" s="38"/>
      <c r="G1373" s="39" t="str">
        <f>Source!DI951</f>
        <v>)*1,15</v>
      </c>
      <c r="H1373" s="37">
        <f>Source!AV951</f>
        <v>1</v>
      </c>
      <c r="I1373" s="40">
        <f>Source!U951</f>
        <v>0.50783999999999996</v>
      </c>
      <c r="J1373" s="37"/>
      <c r="K1373" s="40"/>
      <c r="AB1373" s="33">
        <f>I1373</f>
        <v>0.50783999999999996</v>
      </c>
    </row>
    <row r="1374" spans="1:28" ht="13.8" x14ac:dyDescent="0.25">
      <c r="A1374" s="41"/>
      <c r="B1374" s="41"/>
      <c r="C1374" s="42" t="s">
        <v>75</v>
      </c>
      <c r="D1374" s="41"/>
      <c r="E1374" s="41"/>
      <c r="F1374" s="41"/>
      <c r="G1374" s="41"/>
      <c r="H1374" s="55">
        <f>I1369+I1371+I1372+SUM(I1370:I1370)</f>
        <v>12.549999999999999</v>
      </c>
      <c r="I1374" s="55"/>
      <c r="J1374" s="55">
        <f>K1369+K1371+K1372+SUM(K1370:K1370)</f>
        <v>283.93</v>
      </c>
      <c r="K1374" s="55"/>
      <c r="O1374" s="33">
        <f>I1369+I1371+I1372+SUM(I1370:I1370)</f>
        <v>12.549999999999999</v>
      </c>
      <c r="P1374" s="33">
        <f>K1369+K1371+K1372+SUM(K1370:K1370)</f>
        <v>283.93</v>
      </c>
      <c r="X1374">
        <f>IF(Source!BI951&lt;=1,I1369+I1371+I1372-0, 0)</f>
        <v>12.549999999999999</v>
      </c>
      <c r="Y1374">
        <f>IF(Source!BI951=2,I1369+I1371+I1372-0, 0)</f>
        <v>0</v>
      </c>
      <c r="Z1374">
        <f>IF(Source!BI951=3,I1369+I1371+I1372-0, 0)</f>
        <v>0</v>
      </c>
      <c r="AA1374">
        <f>IF(Source!BI951=4,I1369+I1371+I1372,0)</f>
        <v>0</v>
      </c>
    </row>
    <row r="1376" spans="1:28" ht="43.2" x14ac:dyDescent="0.3">
      <c r="A1376" s="25" t="str">
        <f>Source!E953</f>
        <v>138</v>
      </c>
      <c r="B1376" s="26" t="str">
        <f>Source!F953</f>
        <v>3.12-6-3</v>
      </c>
      <c r="C1376" s="26" t="s">
        <v>677</v>
      </c>
      <c r="D1376" s="28" t="str">
        <f>Source!H953</f>
        <v>100 м водосточных труб</v>
      </c>
      <c r="E1376" s="27">
        <f>Source!I953</f>
        <v>0.04</v>
      </c>
      <c r="F1376" s="30"/>
      <c r="G1376" s="29"/>
      <c r="H1376" s="27"/>
      <c r="I1376" s="31"/>
      <c r="J1376" s="27"/>
      <c r="K1376" s="31"/>
      <c r="Q1376">
        <f>ROUND((Source!DN953/100)*ROUND((ROUND((Source!AF953*Source!AV953*Source!I953),2)),2), 2)</f>
        <v>70.03</v>
      </c>
      <c r="R1376">
        <f>Source!X953</f>
        <v>1456.16</v>
      </c>
      <c r="S1376">
        <f>ROUND((Source!DO953/100)*ROUND((ROUND((Source!AF953*Source!AV953*Source!I953),2)),2), 2)</f>
        <v>53.2</v>
      </c>
      <c r="T1376">
        <f>Source!Y953</f>
        <v>702.38</v>
      </c>
      <c r="U1376">
        <f>ROUND((175/100)*ROUND((ROUND((Source!AE953*Source!AV953*Source!I953),2)),2), 2)</f>
        <v>0.4</v>
      </c>
      <c r="V1376">
        <f>ROUND((157/100)*ROUND(ROUND((ROUND((Source!AE953*Source!AV953*Source!I953),2)*Source!BS953),2), 2), 2)</f>
        <v>9.18</v>
      </c>
    </row>
    <row r="1377" spans="1:28" ht="14.4" x14ac:dyDescent="0.3">
      <c r="A1377" s="25"/>
      <c r="B1377" s="26"/>
      <c r="C1377" s="26" t="s">
        <v>66</v>
      </c>
      <c r="D1377" s="28"/>
      <c r="E1377" s="27"/>
      <c r="F1377" s="30">
        <f>Source!AO953</f>
        <v>1463.92</v>
      </c>
      <c r="G1377" s="29" t="str">
        <f>Source!DG953</f>
        <v>)*1,15</v>
      </c>
      <c r="H1377" s="27">
        <f>Source!AV953</f>
        <v>1</v>
      </c>
      <c r="I1377" s="31">
        <f>ROUND((ROUND((Source!AF953*Source!AV953*Source!I953),2)),2)</f>
        <v>67.34</v>
      </c>
      <c r="J1377" s="27">
        <f>IF(Source!BA953&lt;&gt; 0, Source!BA953, 1)</f>
        <v>25.44</v>
      </c>
      <c r="K1377" s="31">
        <f>Source!S953</f>
        <v>1713.13</v>
      </c>
      <c r="W1377">
        <f>I1377</f>
        <v>67.34</v>
      </c>
    </row>
    <row r="1378" spans="1:28" ht="14.4" x14ac:dyDescent="0.3">
      <c r="A1378" s="25"/>
      <c r="B1378" s="26"/>
      <c r="C1378" s="26" t="s">
        <v>67</v>
      </c>
      <c r="D1378" s="28"/>
      <c r="E1378" s="27"/>
      <c r="F1378" s="30">
        <f>Source!AM953</f>
        <v>107.85</v>
      </c>
      <c r="G1378" s="29" t="str">
        <f>Source!DE953</f>
        <v>)*1,25</v>
      </c>
      <c r="H1378" s="27">
        <f>Source!AV953</f>
        <v>1</v>
      </c>
      <c r="I1378" s="31">
        <f>(ROUND((ROUND((((Source!ET953*1.25))*Source!AV953*Source!I953),2)),2)+ROUND((ROUND(((Source!AE953-((Source!EU953*1.25)))*Source!AV953*Source!I953),2)),2))</f>
        <v>5.39</v>
      </c>
      <c r="J1378" s="27">
        <f>IF(Source!BB953&lt;&gt; 0, Source!BB953, 1)</f>
        <v>6.6</v>
      </c>
      <c r="K1378" s="31">
        <f>Source!Q953</f>
        <v>35.57</v>
      </c>
    </row>
    <row r="1379" spans="1:28" ht="14.4" x14ac:dyDescent="0.3">
      <c r="A1379" s="25"/>
      <c r="B1379" s="26"/>
      <c r="C1379" s="26" t="s">
        <v>68</v>
      </c>
      <c r="D1379" s="28"/>
      <c r="E1379" s="27"/>
      <c r="F1379" s="30">
        <f>Source!AN953</f>
        <v>4.57</v>
      </c>
      <c r="G1379" s="29" t="str">
        <f>Source!DF953</f>
        <v>)*1,25</v>
      </c>
      <c r="H1379" s="27">
        <f>Source!AV953</f>
        <v>1</v>
      </c>
      <c r="I1379" s="32">
        <f>ROUND((ROUND((Source!AE953*Source!AV953*Source!I953),2)),2)</f>
        <v>0.23</v>
      </c>
      <c r="J1379" s="27">
        <f>IF(Source!BS953&lt;&gt; 0, Source!BS953, 1)</f>
        <v>25.44</v>
      </c>
      <c r="K1379" s="32">
        <f>Source!R953</f>
        <v>5.85</v>
      </c>
      <c r="W1379">
        <f>I1379</f>
        <v>0.23</v>
      </c>
    </row>
    <row r="1380" spans="1:28" ht="55.2" x14ac:dyDescent="0.3">
      <c r="A1380" s="25" t="str">
        <f>Source!E954</f>
        <v>138,1</v>
      </c>
      <c r="B1380" s="26" t="str">
        <f>Source!F954</f>
        <v>1.7-1-55</v>
      </c>
      <c r="C1380" s="26" t="s">
        <v>682</v>
      </c>
      <c r="D1380" s="28" t="str">
        <f>Source!H954</f>
        <v>шт.</v>
      </c>
      <c r="E1380" s="27">
        <f>Source!I954</f>
        <v>3</v>
      </c>
      <c r="F1380" s="30">
        <f>Source!AK954</f>
        <v>4.99</v>
      </c>
      <c r="G1380" s="43" t="s">
        <v>143</v>
      </c>
      <c r="H1380" s="27">
        <f>Source!AW954</f>
        <v>1</v>
      </c>
      <c r="I1380" s="31">
        <f>ROUND((ROUND((Source!AC954*Source!AW954*Source!I954),2)),2)+(ROUND((ROUND(((Source!ET954)*Source!AV954*Source!I954),2)),2)+ROUND((ROUND(((Source!AE954-(Source!EU954))*Source!AV954*Source!I954),2)),2))+ROUND((ROUND((Source!AF954*Source!AV954*Source!I954),2)),2)</f>
        <v>14.97</v>
      </c>
      <c r="J1380" s="27">
        <f>IF(Source!BC954&lt;&gt; 0, Source!BC954, 1)</f>
        <v>7.78</v>
      </c>
      <c r="K1380" s="31">
        <f>Source!O954</f>
        <v>116.47</v>
      </c>
      <c r="Q1380">
        <f>ROUND((Source!DN954/100)*ROUND((ROUND((Source!AF954*Source!AV954*Source!I954),2)),2), 2)</f>
        <v>0</v>
      </c>
      <c r="R1380">
        <f>Source!X954</f>
        <v>0</v>
      </c>
      <c r="S1380">
        <f>ROUND((Source!DO954/100)*ROUND((ROUND((Source!AF954*Source!AV954*Source!I954),2)),2), 2)</f>
        <v>0</v>
      </c>
      <c r="T1380">
        <f>Source!Y954</f>
        <v>0</v>
      </c>
      <c r="U1380">
        <f>ROUND((175/100)*ROUND((ROUND((Source!AE954*Source!AV954*Source!I954),2)),2), 2)</f>
        <v>0</v>
      </c>
      <c r="V1380">
        <f>ROUND((157/100)*ROUND(ROUND((ROUND((Source!AE954*Source!AV954*Source!I954),2)*Source!BS954),2), 2), 2)</f>
        <v>0</v>
      </c>
      <c r="X1380">
        <f>IF(Source!BI954&lt;=1,I1380, 0)</f>
        <v>14.97</v>
      </c>
      <c r="Y1380">
        <f>IF(Source!BI954=2,I1380, 0)</f>
        <v>0</v>
      </c>
      <c r="Z1380">
        <f>IF(Source!BI954=3,I1380, 0)</f>
        <v>0</v>
      </c>
      <c r="AA1380">
        <f>IF(Source!BI954=4,I1380, 0)</f>
        <v>0</v>
      </c>
    </row>
    <row r="1381" spans="1:28" ht="55.2" x14ac:dyDescent="0.3">
      <c r="A1381" s="25" t="str">
        <f>Source!E955</f>
        <v>138,2</v>
      </c>
      <c r="B1381" s="26" t="str">
        <f>Source!F955</f>
        <v>1.7-1-52</v>
      </c>
      <c r="C1381" s="26" t="s">
        <v>686</v>
      </c>
      <c r="D1381" s="28" t="str">
        <f>Source!H955</f>
        <v>шт.</v>
      </c>
      <c r="E1381" s="27">
        <f>Source!I955</f>
        <v>3</v>
      </c>
      <c r="F1381" s="30">
        <f>Source!AK955</f>
        <v>61.29</v>
      </c>
      <c r="G1381" s="43" t="s">
        <v>143</v>
      </c>
      <c r="H1381" s="27">
        <f>Source!AW955</f>
        <v>1</v>
      </c>
      <c r="I1381" s="31">
        <f>ROUND((ROUND((Source!AC955*Source!AW955*Source!I955),2)),2)+(ROUND((ROUND(((Source!ET955)*Source!AV955*Source!I955),2)),2)+ROUND((ROUND(((Source!AE955-(Source!EU955))*Source!AV955*Source!I955),2)),2))+ROUND((ROUND((Source!AF955*Source!AV955*Source!I955),2)),2)</f>
        <v>183.87</v>
      </c>
      <c r="J1381" s="27">
        <f>IF(Source!BC955&lt;&gt; 0, Source!BC955, 1)</f>
        <v>5.4</v>
      </c>
      <c r="K1381" s="31">
        <f>Source!O955</f>
        <v>992.9</v>
      </c>
      <c r="Q1381">
        <f>ROUND((Source!DN955/100)*ROUND((ROUND((Source!AF955*Source!AV955*Source!I955),2)),2), 2)</f>
        <v>0</v>
      </c>
      <c r="R1381">
        <f>Source!X955</f>
        <v>0</v>
      </c>
      <c r="S1381">
        <f>ROUND((Source!DO955/100)*ROUND((ROUND((Source!AF955*Source!AV955*Source!I955),2)),2), 2)</f>
        <v>0</v>
      </c>
      <c r="T1381">
        <f>Source!Y955</f>
        <v>0</v>
      </c>
      <c r="U1381">
        <f>ROUND((175/100)*ROUND((ROUND((Source!AE955*Source!AV955*Source!I955),2)),2), 2)</f>
        <v>0</v>
      </c>
      <c r="V1381">
        <f>ROUND((157/100)*ROUND(ROUND((ROUND((Source!AE955*Source!AV955*Source!I955),2)*Source!BS955),2), 2), 2)</f>
        <v>0</v>
      </c>
      <c r="X1381">
        <f>IF(Source!BI955&lt;=1,I1381, 0)</f>
        <v>183.87</v>
      </c>
      <c r="Y1381">
        <f>IF(Source!BI955=2,I1381, 0)</f>
        <v>0</v>
      </c>
      <c r="Z1381">
        <f>IF(Source!BI955=3,I1381, 0)</f>
        <v>0</v>
      </c>
      <c r="AA1381">
        <f>IF(Source!BI955=4,I1381, 0)</f>
        <v>0</v>
      </c>
    </row>
    <row r="1382" spans="1:28" ht="55.2" x14ac:dyDescent="0.3">
      <c r="A1382" s="25" t="str">
        <f>Source!E956</f>
        <v>138,3</v>
      </c>
      <c r="B1382" s="26" t="str">
        <f>Source!F956</f>
        <v>1.7-1-51</v>
      </c>
      <c r="C1382" s="26" t="s">
        <v>690</v>
      </c>
      <c r="D1382" s="28" t="str">
        <f>Source!H956</f>
        <v>шт.</v>
      </c>
      <c r="E1382" s="27">
        <f>Source!I956</f>
        <v>3</v>
      </c>
      <c r="F1382" s="30">
        <f>Source!AK956</f>
        <v>58.12</v>
      </c>
      <c r="G1382" s="43" t="s">
        <v>143</v>
      </c>
      <c r="H1382" s="27">
        <f>Source!AW956</f>
        <v>1</v>
      </c>
      <c r="I1382" s="31">
        <f>ROUND((ROUND((Source!AC956*Source!AW956*Source!I956),2)),2)+(ROUND((ROUND(((Source!ET956)*Source!AV956*Source!I956),2)),2)+ROUND((ROUND(((Source!AE956-(Source!EU956))*Source!AV956*Source!I956),2)),2))+ROUND((ROUND((Source!AF956*Source!AV956*Source!I956),2)),2)</f>
        <v>174.36</v>
      </c>
      <c r="J1382" s="27">
        <f>IF(Source!BC956&lt;&gt; 0, Source!BC956, 1)</f>
        <v>4.99</v>
      </c>
      <c r="K1382" s="31">
        <f>Source!O956</f>
        <v>870.06</v>
      </c>
      <c r="Q1382">
        <f>ROUND((Source!DN956/100)*ROUND((ROUND((Source!AF956*Source!AV956*Source!I956),2)),2), 2)</f>
        <v>0</v>
      </c>
      <c r="R1382">
        <f>Source!X956</f>
        <v>0</v>
      </c>
      <c r="S1382">
        <f>ROUND((Source!DO956/100)*ROUND((ROUND((Source!AF956*Source!AV956*Source!I956),2)),2), 2)</f>
        <v>0</v>
      </c>
      <c r="T1382">
        <f>Source!Y956</f>
        <v>0</v>
      </c>
      <c r="U1382">
        <f>ROUND((175/100)*ROUND((ROUND((Source!AE956*Source!AV956*Source!I956),2)),2), 2)</f>
        <v>0</v>
      </c>
      <c r="V1382">
        <f>ROUND((157/100)*ROUND(ROUND((ROUND((Source!AE956*Source!AV956*Source!I956),2)*Source!BS956),2), 2), 2)</f>
        <v>0</v>
      </c>
      <c r="X1382">
        <f>IF(Source!BI956&lt;=1,I1382, 0)</f>
        <v>174.36</v>
      </c>
      <c r="Y1382">
        <f>IF(Source!BI956=2,I1382, 0)</f>
        <v>0</v>
      </c>
      <c r="Z1382">
        <f>IF(Source!BI956=3,I1382, 0)</f>
        <v>0</v>
      </c>
      <c r="AA1382">
        <f>IF(Source!BI956=4,I1382, 0)</f>
        <v>0</v>
      </c>
    </row>
    <row r="1383" spans="1:28" ht="41.4" x14ac:dyDescent="0.3">
      <c r="A1383" s="25" t="str">
        <f>Source!E957</f>
        <v>138,4</v>
      </c>
      <c r="B1383" s="26" t="str">
        <f>Source!F957</f>
        <v>1.7-1-68</v>
      </c>
      <c r="C1383" s="26" t="s">
        <v>694</v>
      </c>
      <c r="D1383" s="28" t="str">
        <f>Source!H957</f>
        <v>м</v>
      </c>
      <c r="E1383" s="27">
        <f>Source!I957</f>
        <v>1</v>
      </c>
      <c r="F1383" s="30">
        <f>Source!AK957</f>
        <v>32.700000000000003</v>
      </c>
      <c r="G1383" s="43" t="s">
        <v>143</v>
      </c>
      <c r="H1383" s="27">
        <f>Source!AW957</f>
        <v>1</v>
      </c>
      <c r="I1383" s="31">
        <f>ROUND((ROUND((Source!AC957*Source!AW957*Source!I957),2)),2)+(ROUND((ROUND(((Source!ET957)*Source!AV957*Source!I957),2)),2)+ROUND((ROUND(((Source!AE957-(Source!EU957))*Source!AV957*Source!I957),2)),2))+ROUND((ROUND((Source!AF957*Source!AV957*Source!I957),2)),2)</f>
        <v>32.700000000000003</v>
      </c>
      <c r="J1383" s="27">
        <f>IF(Source!BC957&lt;&gt; 0, Source!BC957, 1)</f>
        <v>3.18</v>
      </c>
      <c r="K1383" s="31">
        <f>Source!O957</f>
        <v>103.99</v>
      </c>
      <c r="Q1383">
        <f>ROUND((Source!DN957/100)*ROUND((ROUND((Source!AF957*Source!AV957*Source!I957),2)),2), 2)</f>
        <v>0</v>
      </c>
      <c r="R1383">
        <f>Source!X957</f>
        <v>0</v>
      </c>
      <c r="S1383">
        <f>ROUND((Source!DO957/100)*ROUND((ROUND((Source!AF957*Source!AV957*Source!I957),2)),2), 2)</f>
        <v>0</v>
      </c>
      <c r="T1383">
        <f>Source!Y957</f>
        <v>0</v>
      </c>
      <c r="U1383">
        <f>ROUND((175/100)*ROUND((ROUND((Source!AE957*Source!AV957*Source!I957),2)),2), 2)</f>
        <v>0</v>
      </c>
      <c r="V1383">
        <f>ROUND((157/100)*ROUND(ROUND((ROUND((Source!AE957*Source!AV957*Source!I957),2)*Source!BS957),2), 2), 2)</f>
        <v>0</v>
      </c>
      <c r="X1383">
        <f>IF(Source!BI957&lt;=1,I1383, 0)</f>
        <v>32.700000000000003</v>
      </c>
      <c r="Y1383">
        <f>IF(Source!BI957=2,I1383, 0)</f>
        <v>0</v>
      </c>
      <c r="Z1383">
        <f>IF(Source!BI957=3,I1383, 0)</f>
        <v>0</v>
      </c>
      <c r="AA1383">
        <f>IF(Source!BI957=4,I1383, 0)</f>
        <v>0</v>
      </c>
    </row>
    <row r="1384" spans="1:28" ht="41.4" x14ac:dyDescent="0.3">
      <c r="A1384" s="25" t="str">
        <f>Source!E958</f>
        <v>138,5</v>
      </c>
      <c r="B1384" s="26" t="str">
        <f>Source!F958</f>
        <v>1.7-1-23</v>
      </c>
      <c r="C1384" s="26" t="s">
        <v>698</v>
      </c>
      <c r="D1384" s="28" t="str">
        <f>Source!H958</f>
        <v>м</v>
      </c>
      <c r="E1384" s="27">
        <f>Source!I958</f>
        <v>3</v>
      </c>
      <c r="F1384" s="30">
        <f>Source!AK958</f>
        <v>137</v>
      </c>
      <c r="G1384" s="43" t="s">
        <v>143</v>
      </c>
      <c r="H1384" s="27">
        <f>Source!AW958</f>
        <v>1</v>
      </c>
      <c r="I1384" s="31">
        <f>ROUND((ROUND((Source!AC958*Source!AW958*Source!I958),2)),2)+(ROUND((ROUND(((Source!ET958)*Source!AV958*Source!I958),2)),2)+ROUND((ROUND(((Source!AE958-(Source!EU958))*Source!AV958*Source!I958),2)),2))+ROUND((ROUND((Source!AF958*Source!AV958*Source!I958),2)),2)</f>
        <v>411</v>
      </c>
      <c r="J1384" s="27">
        <f>IF(Source!BC958&lt;&gt; 0, Source!BC958, 1)</f>
        <v>3.53</v>
      </c>
      <c r="K1384" s="31">
        <f>Source!O958</f>
        <v>1450.83</v>
      </c>
      <c r="Q1384">
        <f>ROUND((Source!DN958/100)*ROUND((ROUND((Source!AF958*Source!AV958*Source!I958),2)),2), 2)</f>
        <v>0</v>
      </c>
      <c r="R1384">
        <f>Source!X958</f>
        <v>0</v>
      </c>
      <c r="S1384">
        <f>ROUND((Source!DO958/100)*ROUND((ROUND((Source!AF958*Source!AV958*Source!I958),2)),2), 2)</f>
        <v>0</v>
      </c>
      <c r="T1384">
        <f>Source!Y958</f>
        <v>0</v>
      </c>
      <c r="U1384">
        <f>ROUND((175/100)*ROUND((ROUND((Source!AE958*Source!AV958*Source!I958),2)),2), 2)</f>
        <v>0</v>
      </c>
      <c r="V1384">
        <f>ROUND((157/100)*ROUND(ROUND((ROUND((Source!AE958*Source!AV958*Source!I958),2)*Source!BS958),2), 2), 2)</f>
        <v>0</v>
      </c>
      <c r="X1384">
        <f>IF(Source!BI958&lt;=1,I1384, 0)</f>
        <v>411</v>
      </c>
      <c r="Y1384">
        <f>IF(Source!BI958=2,I1384, 0)</f>
        <v>0</v>
      </c>
      <c r="Z1384">
        <f>IF(Source!BI958=3,I1384, 0)</f>
        <v>0</v>
      </c>
      <c r="AA1384">
        <f>IF(Source!BI958=4,I1384, 0)</f>
        <v>0</v>
      </c>
    </row>
    <row r="1385" spans="1:28" ht="55.2" x14ac:dyDescent="0.3">
      <c r="A1385" s="25" t="str">
        <f>Source!E959</f>
        <v>138,6</v>
      </c>
      <c r="B1385" s="26" t="str">
        <f>Source!F959</f>
        <v>1.7-1-23</v>
      </c>
      <c r="C1385" s="26" t="s">
        <v>701</v>
      </c>
      <c r="D1385" s="28" t="str">
        <f>Source!H959</f>
        <v>м</v>
      </c>
      <c r="E1385" s="27">
        <f>Source!I959</f>
        <v>1</v>
      </c>
      <c r="F1385" s="30">
        <f>Source!AK959</f>
        <v>137</v>
      </c>
      <c r="G1385" s="43" t="s">
        <v>143</v>
      </c>
      <c r="H1385" s="27">
        <f>Source!AW959</f>
        <v>1</v>
      </c>
      <c r="I1385" s="31">
        <f>ROUND((ROUND((Source!AC959*Source!AW959*Source!I959),2)),2)+(ROUND((ROUND(((Source!ET959)*Source!AV959*Source!I959),2)),2)+ROUND((ROUND(((Source!AE959-(Source!EU959))*Source!AV959*Source!I959),2)),2))+ROUND((ROUND((Source!AF959*Source!AV959*Source!I959),2)),2)</f>
        <v>137</v>
      </c>
      <c r="J1385" s="27">
        <f>IF(Source!BC959&lt;&gt; 0, Source!BC959, 1)</f>
        <v>3.53</v>
      </c>
      <c r="K1385" s="31">
        <f>Source!O959</f>
        <v>483.61</v>
      </c>
      <c r="Q1385">
        <f>ROUND((Source!DN959/100)*ROUND((ROUND((Source!AF959*Source!AV959*Source!I959),2)),2), 2)</f>
        <v>0</v>
      </c>
      <c r="R1385">
        <f>Source!X959</f>
        <v>0</v>
      </c>
      <c r="S1385">
        <f>ROUND((Source!DO959/100)*ROUND((ROUND((Source!AF959*Source!AV959*Source!I959),2)),2), 2)</f>
        <v>0</v>
      </c>
      <c r="T1385">
        <f>Source!Y959</f>
        <v>0</v>
      </c>
      <c r="U1385">
        <f>ROUND((175/100)*ROUND((ROUND((Source!AE959*Source!AV959*Source!I959),2)),2), 2)</f>
        <v>0</v>
      </c>
      <c r="V1385">
        <f>ROUND((157/100)*ROUND(ROUND((ROUND((Source!AE959*Source!AV959*Source!I959),2)*Source!BS959),2), 2), 2)</f>
        <v>0</v>
      </c>
      <c r="X1385">
        <f>IF(Source!BI959&lt;=1,I1385, 0)</f>
        <v>137</v>
      </c>
      <c r="Y1385">
        <f>IF(Source!BI959=2,I1385, 0)</f>
        <v>0</v>
      </c>
      <c r="Z1385">
        <f>IF(Source!BI959=3,I1385, 0)</f>
        <v>0</v>
      </c>
      <c r="AA1385">
        <f>IF(Source!BI959=4,I1385, 0)</f>
        <v>0</v>
      </c>
    </row>
    <row r="1386" spans="1:28" ht="41.4" x14ac:dyDescent="0.3">
      <c r="A1386" s="25" t="str">
        <f>Source!E960</f>
        <v>138,7</v>
      </c>
      <c r="B1386" s="26" t="str">
        <f>Source!F960</f>
        <v>1.7-1-20</v>
      </c>
      <c r="C1386" s="26" t="s">
        <v>704</v>
      </c>
      <c r="D1386" s="28" t="str">
        <f>Source!H960</f>
        <v>шт.</v>
      </c>
      <c r="E1386" s="27">
        <f>Source!I960</f>
        <v>1</v>
      </c>
      <c r="F1386" s="30">
        <f>Source!AK960</f>
        <v>137.30000000000001</v>
      </c>
      <c r="G1386" s="43" t="s">
        <v>143</v>
      </c>
      <c r="H1386" s="27">
        <f>Source!AW960</f>
        <v>1</v>
      </c>
      <c r="I1386" s="31">
        <f>ROUND((ROUND((Source!AC960*Source!AW960*Source!I960),2)),2)+(ROUND((ROUND(((Source!ET960)*Source!AV960*Source!I960),2)),2)+ROUND((ROUND(((Source!AE960-(Source!EU960))*Source!AV960*Source!I960),2)),2))+ROUND((ROUND((Source!AF960*Source!AV960*Source!I960),2)),2)</f>
        <v>137.30000000000001</v>
      </c>
      <c r="J1386" s="27">
        <f>IF(Source!BC960&lt;&gt; 0, Source!BC960, 1)</f>
        <v>4.0999999999999996</v>
      </c>
      <c r="K1386" s="31">
        <f>Source!O960</f>
        <v>562.92999999999995</v>
      </c>
      <c r="Q1386">
        <f>ROUND((Source!DN960/100)*ROUND((ROUND((Source!AF960*Source!AV960*Source!I960),2)),2), 2)</f>
        <v>0</v>
      </c>
      <c r="R1386">
        <f>Source!X960</f>
        <v>0</v>
      </c>
      <c r="S1386">
        <f>ROUND((Source!DO960/100)*ROUND((ROUND((Source!AF960*Source!AV960*Source!I960),2)),2), 2)</f>
        <v>0</v>
      </c>
      <c r="T1386">
        <f>Source!Y960</f>
        <v>0</v>
      </c>
      <c r="U1386">
        <f>ROUND((175/100)*ROUND((ROUND((Source!AE960*Source!AV960*Source!I960),2)),2), 2)</f>
        <v>0</v>
      </c>
      <c r="V1386">
        <f>ROUND((157/100)*ROUND(ROUND((ROUND((Source!AE960*Source!AV960*Source!I960),2)*Source!BS960),2), 2), 2)</f>
        <v>0</v>
      </c>
      <c r="X1386">
        <f>IF(Source!BI960&lt;=1,I1386, 0)</f>
        <v>137.30000000000001</v>
      </c>
      <c r="Y1386">
        <f>IF(Source!BI960=2,I1386, 0)</f>
        <v>0</v>
      </c>
      <c r="Z1386">
        <f>IF(Source!BI960=3,I1386, 0)</f>
        <v>0</v>
      </c>
      <c r="AA1386">
        <f>IF(Source!BI960=4,I1386, 0)</f>
        <v>0</v>
      </c>
    </row>
    <row r="1387" spans="1:28" ht="14.4" x14ac:dyDescent="0.3">
      <c r="A1387" s="25"/>
      <c r="B1387" s="26"/>
      <c r="C1387" s="26" t="s">
        <v>69</v>
      </c>
      <c r="D1387" s="28" t="s">
        <v>70</v>
      </c>
      <c r="E1387" s="27">
        <f>Source!DN953</f>
        <v>104</v>
      </c>
      <c r="F1387" s="30"/>
      <c r="G1387" s="29"/>
      <c r="H1387" s="27"/>
      <c r="I1387" s="31">
        <f>SUM(Q1376:Q1386)</f>
        <v>70.03</v>
      </c>
      <c r="J1387" s="27">
        <f>Source!BZ953</f>
        <v>85</v>
      </c>
      <c r="K1387" s="31">
        <f>SUM(R1376:R1386)</f>
        <v>1456.16</v>
      </c>
    </row>
    <row r="1388" spans="1:28" ht="14.4" x14ac:dyDescent="0.3">
      <c r="A1388" s="25"/>
      <c r="B1388" s="26"/>
      <c r="C1388" s="26" t="s">
        <v>71</v>
      </c>
      <c r="D1388" s="28" t="s">
        <v>70</v>
      </c>
      <c r="E1388" s="27">
        <f>Source!DO953</f>
        <v>79</v>
      </c>
      <c r="F1388" s="30"/>
      <c r="G1388" s="29"/>
      <c r="H1388" s="27"/>
      <c r="I1388" s="31">
        <f>SUM(S1376:S1387)</f>
        <v>53.2</v>
      </c>
      <c r="J1388" s="27">
        <f>Source!CA953</f>
        <v>41</v>
      </c>
      <c r="K1388" s="31">
        <f>SUM(T1376:T1387)</f>
        <v>702.38</v>
      </c>
    </row>
    <row r="1389" spans="1:28" ht="14.4" x14ac:dyDescent="0.3">
      <c r="A1389" s="25"/>
      <c r="B1389" s="26"/>
      <c r="C1389" s="26" t="s">
        <v>72</v>
      </c>
      <c r="D1389" s="28" t="s">
        <v>70</v>
      </c>
      <c r="E1389" s="27">
        <f>175</f>
        <v>175</v>
      </c>
      <c r="F1389" s="30"/>
      <c r="G1389" s="29"/>
      <c r="H1389" s="27"/>
      <c r="I1389" s="31">
        <f>SUM(U1376:U1388)</f>
        <v>0.4</v>
      </c>
      <c r="J1389" s="27">
        <f>157</f>
        <v>157</v>
      </c>
      <c r="K1389" s="31">
        <f>SUM(V1376:V1388)</f>
        <v>9.18</v>
      </c>
    </row>
    <row r="1390" spans="1:28" ht="14.4" x14ac:dyDescent="0.3">
      <c r="A1390" s="34"/>
      <c r="B1390" s="35"/>
      <c r="C1390" s="35" t="s">
        <v>73</v>
      </c>
      <c r="D1390" s="36" t="s">
        <v>74</v>
      </c>
      <c r="E1390" s="37">
        <f>Source!AQ953</f>
        <v>116</v>
      </c>
      <c r="F1390" s="38"/>
      <c r="G1390" s="39" t="str">
        <f>Source!DI953</f>
        <v>)*1,15</v>
      </c>
      <c r="H1390" s="37">
        <f>Source!AV953</f>
        <v>1</v>
      </c>
      <c r="I1390" s="40">
        <f>Source!U953</f>
        <v>5.3359999999999994</v>
      </c>
      <c r="J1390" s="37"/>
      <c r="K1390" s="40"/>
      <c r="AB1390" s="33">
        <f>I1390</f>
        <v>5.3359999999999994</v>
      </c>
    </row>
    <row r="1391" spans="1:28" ht="13.8" x14ac:dyDescent="0.25">
      <c r="A1391" s="41"/>
      <c r="B1391" s="41"/>
      <c r="C1391" s="42" t="s">
        <v>75</v>
      </c>
      <c r="D1391" s="41"/>
      <c r="E1391" s="41"/>
      <c r="F1391" s="41"/>
      <c r="G1391" s="41"/>
      <c r="H1391" s="55">
        <f>I1377+I1378+I1387+I1388+I1389+SUM(I1380:I1386)</f>
        <v>1287.56</v>
      </c>
      <c r="I1391" s="55"/>
      <c r="J1391" s="55">
        <f>K1377+K1378+K1387+K1388+K1389+SUM(K1380:K1386)</f>
        <v>8497.2099999999991</v>
      </c>
      <c r="K1391" s="55"/>
      <c r="O1391" s="33">
        <f>I1377+I1378+I1387+I1388+I1389+SUM(I1380:I1386)</f>
        <v>1287.56</v>
      </c>
      <c r="P1391" s="33">
        <f>K1377+K1378+K1387+K1388+K1389+SUM(K1380:K1386)</f>
        <v>8497.2099999999991</v>
      </c>
      <c r="X1391">
        <f>IF(Source!BI953&lt;=1,I1377+I1378+I1387+I1388+I1389-0, 0)</f>
        <v>196.35999999999999</v>
      </c>
      <c r="Y1391">
        <f>IF(Source!BI953=2,I1377+I1378+I1387+I1388+I1389-0, 0)</f>
        <v>0</v>
      </c>
      <c r="Z1391">
        <f>IF(Source!BI953=3,I1377+I1378+I1387+I1388+I1389-0, 0)</f>
        <v>0</v>
      </c>
      <c r="AA1391">
        <f>IF(Source!BI953=4,I1377+I1378+I1387+I1388+I1389,0)</f>
        <v>0</v>
      </c>
    </row>
    <row r="1393" spans="1:28" ht="41.4" x14ac:dyDescent="0.3">
      <c r="A1393" s="25" t="str">
        <f>Source!E961</f>
        <v>139</v>
      </c>
      <c r="B1393" s="26" t="str">
        <f>Source!F961</f>
        <v>3.1-3-2</v>
      </c>
      <c r="C1393" s="26" t="s">
        <v>707</v>
      </c>
      <c r="D1393" s="28" t="str">
        <f>Source!H961</f>
        <v>100 м3 грунта</v>
      </c>
      <c r="E1393" s="27">
        <f>Source!I961</f>
        <v>6.3E-2</v>
      </c>
      <c r="F1393" s="30"/>
      <c r="G1393" s="29"/>
      <c r="H1393" s="27"/>
      <c r="I1393" s="31"/>
      <c r="J1393" s="27"/>
      <c r="K1393" s="31"/>
      <c r="Q1393">
        <f>ROUND((Source!DN961/100)*ROUND((ROUND((Source!AF961*Source!AV961*Source!I961),2)),2), 2)</f>
        <v>0.86</v>
      </c>
      <c r="R1393">
        <f>Source!X961</f>
        <v>20.6</v>
      </c>
      <c r="S1393">
        <f>ROUND((Source!DO961/100)*ROUND((ROUND((Source!AF961*Source!AV961*Source!I961),2)),2), 2)</f>
        <v>0.68</v>
      </c>
      <c r="T1393">
        <f>Source!Y961</f>
        <v>11.2</v>
      </c>
      <c r="U1393">
        <f>ROUND((175/100)*ROUND((ROUND((Source!AE961*Source!AV961*Source!I961),2)),2), 2)</f>
        <v>17.45</v>
      </c>
      <c r="V1393">
        <f>ROUND((157/100)*ROUND(ROUND((ROUND((Source!AE961*Source!AV961*Source!I961),2)*Source!BS961),2), 2), 2)</f>
        <v>398.21</v>
      </c>
    </row>
    <row r="1394" spans="1:28" ht="14.4" x14ac:dyDescent="0.3">
      <c r="A1394" s="25"/>
      <c r="B1394" s="26"/>
      <c r="C1394" s="26" t="s">
        <v>66</v>
      </c>
      <c r="D1394" s="28"/>
      <c r="E1394" s="27"/>
      <c r="F1394" s="30">
        <f>Source!AO961</f>
        <v>12.16</v>
      </c>
      <c r="G1394" s="29" t="str">
        <f>Source!DG961</f>
        <v>)*1,15</v>
      </c>
      <c r="H1394" s="27">
        <f>Source!AV961</f>
        <v>1</v>
      </c>
      <c r="I1394" s="31">
        <f>ROUND((ROUND((Source!AF961*Source!AV961*Source!I961),2)),2)</f>
        <v>0.88</v>
      </c>
      <c r="J1394" s="27">
        <f>IF(Source!BA961&lt;&gt; 0, Source!BA961, 1)</f>
        <v>25.44</v>
      </c>
      <c r="K1394" s="31">
        <f>Source!S961</f>
        <v>22.39</v>
      </c>
      <c r="W1394">
        <f>I1394</f>
        <v>0.88</v>
      </c>
    </row>
    <row r="1395" spans="1:28" ht="14.4" x14ac:dyDescent="0.3">
      <c r="A1395" s="25"/>
      <c r="B1395" s="26"/>
      <c r="C1395" s="26" t="s">
        <v>67</v>
      </c>
      <c r="D1395" s="28"/>
      <c r="E1395" s="27"/>
      <c r="F1395" s="30">
        <f>Source!AM961</f>
        <v>412.41</v>
      </c>
      <c r="G1395" s="29" t="str">
        <f>Source!DE961</f>
        <v>)*1,25</v>
      </c>
      <c r="H1395" s="27">
        <f>Source!AV961</f>
        <v>1</v>
      </c>
      <c r="I1395" s="31">
        <f>(ROUND((ROUND((((Source!ET961*1.25))*Source!AV961*Source!I961),2)),2)+ROUND((ROUND(((Source!AE961-((Source!EU961*1.25)))*Source!AV961*Source!I961),2)),2))</f>
        <v>32.479999999999997</v>
      </c>
      <c r="J1395" s="27">
        <f>IF(Source!BB961&lt;&gt; 0, Source!BB961, 1)</f>
        <v>11.34</v>
      </c>
      <c r="K1395" s="31">
        <f>Source!Q961</f>
        <v>368.32</v>
      </c>
    </row>
    <row r="1396" spans="1:28" ht="14.4" x14ac:dyDescent="0.3">
      <c r="A1396" s="25"/>
      <c r="B1396" s="26"/>
      <c r="C1396" s="26" t="s">
        <v>68</v>
      </c>
      <c r="D1396" s="28"/>
      <c r="E1396" s="27"/>
      <c r="F1396" s="30">
        <f>Source!AN961</f>
        <v>126.64</v>
      </c>
      <c r="G1396" s="29" t="str">
        <f>Source!DF961</f>
        <v>)*1,25</v>
      </c>
      <c r="H1396" s="27">
        <f>Source!AV961</f>
        <v>1</v>
      </c>
      <c r="I1396" s="32">
        <f>ROUND((ROUND((Source!AE961*Source!AV961*Source!I961),2)),2)</f>
        <v>9.9700000000000006</v>
      </c>
      <c r="J1396" s="27">
        <f>IF(Source!BS961&lt;&gt; 0, Source!BS961, 1)</f>
        <v>25.44</v>
      </c>
      <c r="K1396" s="32">
        <f>Source!R961</f>
        <v>253.64</v>
      </c>
      <c r="W1396">
        <f>I1396</f>
        <v>9.9700000000000006</v>
      </c>
    </row>
    <row r="1397" spans="1:28" ht="14.4" x14ac:dyDescent="0.3">
      <c r="A1397" s="25"/>
      <c r="B1397" s="26"/>
      <c r="C1397" s="26" t="s">
        <v>69</v>
      </c>
      <c r="D1397" s="28" t="s">
        <v>70</v>
      </c>
      <c r="E1397" s="27">
        <f>Source!DN961</f>
        <v>98</v>
      </c>
      <c r="F1397" s="30"/>
      <c r="G1397" s="29"/>
      <c r="H1397" s="27"/>
      <c r="I1397" s="31">
        <f>SUM(Q1393:Q1396)</f>
        <v>0.86</v>
      </c>
      <c r="J1397" s="27">
        <f>Source!BZ961</f>
        <v>92</v>
      </c>
      <c r="K1397" s="31">
        <f>SUM(R1393:R1396)</f>
        <v>20.6</v>
      </c>
    </row>
    <row r="1398" spans="1:28" ht="14.4" x14ac:dyDescent="0.3">
      <c r="A1398" s="25"/>
      <c r="B1398" s="26"/>
      <c r="C1398" s="26" t="s">
        <v>71</v>
      </c>
      <c r="D1398" s="28" t="s">
        <v>70</v>
      </c>
      <c r="E1398" s="27">
        <f>Source!DO961</f>
        <v>77</v>
      </c>
      <c r="F1398" s="30"/>
      <c r="G1398" s="29"/>
      <c r="H1398" s="27"/>
      <c r="I1398" s="31">
        <f>SUM(S1393:S1397)</f>
        <v>0.68</v>
      </c>
      <c r="J1398" s="27">
        <f>Source!CA961</f>
        <v>50</v>
      </c>
      <c r="K1398" s="31">
        <f>SUM(T1393:T1397)</f>
        <v>11.2</v>
      </c>
    </row>
    <row r="1399" spans="1:28" ht="14.4" x14ac:dyDescent="0.3">
      <c r="A1399" s="25"/>
      <c r="B1399" s="26"/>
      <c r="C1399" s="26" t="s">
        <v>72</v>
      </c>
      <c r="D1399" s="28" t="s">
        <v>70</v>
      </c>
      <c r="E1399" s="27">
        <f>175</f>
        <v>175</v>
      </c>
      <c r="F1399" s="30"/>
      <c r="G1399" s="29"/>
      <c r="H1399" s="27"/>
      <c r="I1399" s="31">
        <f>SUM(U1393:U1398)</f>
        <v>17.45</v>
      </c>
      <c r="J1399" s="27">
        <f>157</f>
        <v>157</v>
      </c>
      <c r="K1399" s="31">
        <f>SUM(V1393:V1398)</f>
        <v>398.21</v>
      </c>
    </row>
    <row r="1400" spans="1:28" ht="14.4" x14ac:dyDescent="0.3">
      <c r="A1400" s="34"/>
      <c r="B1400" s="35"/>
      <c r="C1400" s="35" t="s">
        <v>73</v>
      </c>
      <c r="D1400" s="36" t="s">
        <v>74</v>
      </c>
      <c r="E1400" s="37">
        <f>Source!AQ961</f>
        <v>1.19</v>
      </c>
      <c r="F1400" s="38"/>
      <c r="G1400" s="39" t="str">
        <f>Source!DI961</f>
        <v>)*1,15</v>
      </c>
      <c r="H1400" s="37">
        <f>Source!AV961</f>
        <v>1</v>
      </c>
      <c r="I1400" s="40">
        <f>Source!U961</f>
        <v>8.6215499999999987E-2</v>
      </c>
      <c r="J1400" s="37"/>
      <c r="K1400" s="40"/>
      <c r="AB1400" s="33">
        <f>I1400</f>
        <v>8.6215499999999987E-2</v>
      </c>
    </row>
    <row r="1401" spans="1:28" ht="13.8" x14ac:dyDescent="0.25">
      <c r="A1401" s="41"/>
      <c r="B1401" s="41"/>
      <c r="C1401" s="42" t="s">
        <v>75</v>
      </c>
      <c r="D1401" s="41"/>
      <c r="E1401" s="41"/>
      <c r="F1401" s="41"/>
      <c r="G1401" s="41"/>
      <c r="H1401" s="55">
        <f>I1394+I1395+I1397+I1398+I1399</f>
        <v>52.349999999999994</v>
      </c>
      <c r="I1401" s="55"/>
      <c r="J1401" s="55">
        <f>K1394+K1395+K1397+K1398+K1399</f>
        <v>820.72</v>
      </c>
      <c r="K1401" s="55"/>
      <c r="O1401" s="33">
        <f>I1394+I1395+I1397+I1398+I1399</f>
        <v>52.349999999999994</v>
      </c>
      <c r="P1401" s="33">
        <f>K1394+K1395+K1397+K1398+K1399</f>
        <v>820.72</v>
      </c>
      <c r="X1401">
        <f>IF(Source!BI961&lt;=1,I1394+I1395+I1397+I1398+I1399-0, 0)</f>
        <v>52.349999999999994</v>
      </c>
      <c r="Y1401">
        <f>IF(Source!BI961=2,I1394+I1395+I1397+I1398+I1399-0, 0)</f>
        <v>0</v>
      </c>
      <c r="Z1401">
        <f>IF(Source!BI961=3,I1394+I1395+I1397+I1398+I1399-0, 0)</f>
        <v>0</v>
      </c>
      <c r="AA1401">
        <f>IF(Source!BI961=4,I1394+I1395+I1397+I1398+I1399,0)</f>
        <v>0</v>
      </c>
    </row>
    <row r="1403" spans="1:28" ht="55.2" x14ac:dyDescent="0.3">
      <c r="A1403" s="25" t="str">
        <f>Source!E962</f>
        <v>140</v>
      </c>
      <c r="B1403" s="26" t="str">
        <f>Source!F962</f>
        <v>3.1-49-1</v>
      </c>
      <c r="C1403" s="26" t="s">
        <v>709</v>
      </c>
      <c r="D1403" s="28" t="str">
        <f>Source!H962</f>
        <v>100 м3 грунта</v>
      </c>
      <c r="E1403" s="27">
        <f>Source!I962</f>
        <v>7.0000000000000001E-3</v>
      </c>
      <c r="F1403" s="30"/>
      <c r="G1403" s="29"/>
      <c r="H1403" s="27"/>
      <c r="I1403" s="31"/>
      <c r="J1403" s="27"/>
      <c r="K1403" s="31"/>
      <c r="Q1403">
        <f>ROUND((Source!DN962/100)*ROUND((ROUND((Source!AF962*Source!AV962*Source!I962),2)),2), 2)</f>
        <v>18.940000000000001</v>
      </c>
      <c r="R1403">
        <f>Source!X962</f>
        <v>386.47</v>
      </c>
      <c r="S1403">
        <f>ROUND((Source!DO962/100)*ROUND((ROUND((Source!AF962*Source!AV962*Source!I962),2)),2), 2)</f>
        <v>13.94</v>
      </c>
      <c r="T1403">
        <f>Source!Y962</f>
        <v>217.06</v>
      </c>
      <c r="U1403">
        <f>ROUND((175/100)*ROUND((ROUND((Source!AE962*Source!AV962*Source!I962),2)),2), 2)</f>
        <v>0</v>
      </c>
      <c r="V1403">
        <f>ROUND((157/100)*ROUND(ROUND((ROUND((Source!AE962*Source!AV962*Source!I962),2)*Source!BS962),2), 2), 2)</f>
        <v>0</v>
      </c>
    </row>
    <row r="1404" spans="1:28" ht="14.4" x14ac:dyDescent="0.3">
      <c r="A1404" s="25"/>
      <c r="B1404" s="26"/>
      <c r="C1404" s="26" t="s">
        <v>66</v>
      </c>
      <c r="D1404" s="28"/>
      <c r="E1404" s="27"/>
      <c r="F1404" s="30">
        <f>Source!AO962</f>
        <v>2584.9699999999998</v>
      </c>
      <c r="G1404" s="29" t="str">
        <f>Source!DG962</f>
        <v>)*1,15</v>
      </c>
      <c r="H1404" s="27">
        <f>Source!AV962</f>
        <v>1</v>
      </c>
      <c r="I1404" s="31">
        <f>ROUND((ROUND((Source!AF962*Source!AV962*Source!I962),2)),2)</f>
        <v>20.81</v>
      </c>
      <c r="J1404" s="27">
        <f>IF(Source!BA962&lt;&gt; 0, Source!BA962, 1)</f>
        <v>25.44</v>
      </c>
      <c r="K1404" s="31">
        <f>Source!S962</f>
        <v>529.41</v>
      </c>
      <c r="W1404">
        <f>I1404</f>
        <v>20.81</v>
      </c>
    </row>
    <row r="1405" spans="1:28" ht="14.4" x14ac:dyDescent="0.3">
      <c r="A1405" s="25"/>
      <c r="B1405" s="26"/>
      <c r="C1405" s="26" t="s">
        <v>69</v>
      </c>
      <c r="D1405" s="28" t="s">
        <v>70</v>
      </c>
      <c r="E1405" s="27">
        <f>Source!DN962</f>
        <v>91</v>
      </c>
      <c r="F1405" s="30"/>
      <c r="G1405" s="29"/>
      <c r="H1405" s="27"/>
      <c r="I1405" s="31">
        <f>SUM(Q1403:Q1404)</f>
        <v>18.940000000000001</v>
      </c>
      <c r="J1405" s="27">
        <f>Source!BZ962</f>
        <v>73</v>
      </c>
      <c r="K1405" s="31">
        <f>SUM(R1403:R1404)</f>
        <v>386.47</v>
      </c>
    </row>
    <row r="1406" spans="1:28" ht="14.4" x14ac:dyDescent="0.3">
      <c r="A1406" s="25"/>
      <c r="B1406" s="26"/>
      <c r="C1406" s="26" t="s">
        <v>71</v>
      </c>
      <c r="D1406" s="28" t="s">
        <v>70</v>
      </c>
      <c r="E1406" s="27">
        <f>Source!DO962</f>
        <v>67</v>
      </c>
      <c r="F1406" s="30"/>
      <c r="G1406" s="29"/>
      <c r="H1406" s="27"/>
      <c r="I1406" s="31">
        <f>SUM(S1403:S1405)</f>
        <v>13.94</v>
      </c>
      <c r="J1406" s="27">
        <f>Source!CA962</f>
        <v>41</v>
      </c>
      <c r="K1406" s="31">
        <f>SUM(T1403:T1405)</f>
        <v>217.06</v>
      </c>
    </row>
    <row r="1407" spans="1:28" ht="14.4" x14ac:dyDescent="0.3">
      <c r="A1407" s="34"/>
      <c r="B1407" s="35"/>
      <c r="C1407" s="35" t="s">
        <v>73</v>
      </c>
      <c r="D1407" s="36" t="s">
        <v>74</v>
      </c>
      <c r="E1407" s="37">
        <f>Source!AQ962</f>
        <v>222.65</v>
      </c>
      <c r="F1407" s="38"/>
      <c r="G1407" s="39" t="str">
        <f>Source!DI962</f>
        <v>)*1,15</v>
      </c>
      <c r="H1407" s="37">
        <f>Source!AV962</f>
        <v>1</v>
      </c>
      <c r="I1407" s="40">
        <f>Source!U962</f>
        <v>1.7923325000000001</v>
      </c>
      <c r="J1407" s="37"/>
      <c r="K1407" s="40"/>
      <c r="AB1407" s="33">
        <f>I1407</f>
        <v>1.7923325000000001</v>
      </c>
    </row>
    <row r="1408" spans="1:28" ht="13.8" x14ac:dyDescent="0.25">
      <c r="A1408" s="41"/>
      <c r="B1408" s="41"/>
      <c r="C1408" s="42" t="s">
        <v>75</v>
      </c>
      <c r="D1408" s="41"/>
      <c r="E1408" s="41"/>
      <c r="F1408" s="41"/>
      <c r="G1408" s="41"/>
      <c r="H1408" s="55">
        <f>I1404+I1405+I1406</f>
        <v>53.69</v>
      </c>
      <c r="I1408" s="55"/>
      <c r="J1408" s="55">
        <f>K1404+K1405+K1406</f>
        <v>1132.94</v>
      </c>
      <c r="K1408" s="55"/>
      <c r="O1408" s="33">
        <f>I1404+I1405+I1406</f>
        <v>53.69</v>
      </c>
      <c r="P1408" s="33">
        <f>K1404+K1405+K1406</f>
        <v>1132.94</v>
      </c>
      <c r="X1408">
        <f>IF(Source!BI962&lt;=1,I1404+I1405+I1406-0, 0)</f>
        <v>53.69</v>
      </c>
      <c r="Y1408">
        <f>IF(Source!BI962=2,I1404+I1405+I1406-0, 0)</f>
        <v>0</v>
      </c>
      <c r="Z1408">
        <f>IF(Source!BI962=3,I1404+I1405+I1406-0, 0)</f>
        <v>0</v>
      </c>
      <c r="AA1408">
        <f>IF(Source!BI962=4,I1404+I1405+I1406,0)</f>
        <v>0</v>
      </c>
    </row>
    <row r="1410" spans="1:28" ht="57.6" x14ac:dyDescent="0.3">
      <c r="A1410" s="25" t="str">
        <f>Source!E963</f>
        <v>141</v>
      </c>
      <c r="B1410" s="26" t="str">
        <f>Source!F963</f>
        <v>3.1-29-1</v>
      </c>
      <c r="C1410" s="26" t="s">
        <v>307</v>
      </c>
      <c r="D1410" s="28" t="str">
        <f>Source!H963</f>
        <v>100 м3 уплотненного грунта</v>
      </c>
      <c r="E1410" s="27">
        <f>Source!I963</f>
        <v>7.0000000000000007E-2</v>
      </c>
      <c r="F1410" s="30"/>
      <c r="G1410" s="29"/>
      <c r="H1410" s="27"/>
      <c r="I1410" s="31"/>
      <c r="J1410" s="27"/>
      <c r="K1410" s="31"/>
      <c r="Q1410">
        <f>ROUND((Source!DN963/100)*ROUND((ROUND((Source!AF963*Source!AV963*Source!I963),2)),2), 2)</f>
        <v>9.5299999999999994</v>
      </c>
      <c r="R1410">
        <f>Source!X963</f>
        <v>227.5</v>
      </c>
      <c r="S1410">
        <f>ROUND((Source!DO963/100)*ROUND((ROUND((Source!AF963*Source!AV963*Source!I963),2)),2), 2)</f>
        <v>7.48</v>
      </c>
      <c r="T1410">
        <f>Source!Y963</f>
        <v>123.64</v>
      </c>
      <c r="U1410">
        <f>ROUND((175/100)*ROUND((ROUND((Source!AE963*Source!AV963*Source!I963),2)),2), 2)</f>
        <v>29.86</v>
      </c>
      <c r="V1410">
        <f>ROUND((157/100)*ROUND(ROUND((ROUND((Source!AE963*Source!AV963*Source!I963),2)*Source!BS963),2), 2), 2)</f>
        <v>681.4</v>
      </c>
    </row>
    <row r="1411" spans="1:28" ht="14.4" x14ac:dyDescent="0.3">
      <c r="A1411" s="25"/>
      <c r="B1411" s="26"/>
      <c r="C1411" s="26" t="s">
        <v>66</v>
      </c>
      <c r="D1411" s="28"/>
      <c r="E1411" s="27"/>
      <c r="F1411" s="30">
        <f>Source!AO963</f>
        <v>120.74</v>
      </c>
      <c r="G1411" s="29" t="str">
        <f>Source!DG963</f>
        <v>)*1,15</v>
      </c>
      <c r="H1411" s="27">
        <f>Source!AV963</f>
        <v>1</v>
      </c>
      <c r="I1411" s="31">
        <f>ROUND((ROUND((Source!AF963*Source!AV963*Source!I963),2)),2)</f>
        <v>9.7200000000000006</v>
      </c>
      <c r="J1411" s="27">
        <f>IF(Source!BA963&lt;&gt; 0, Source!BA963, 1)</f>
        <v>25.44</v>
      </c>
      <c r="K1411" s="31">
        <f>Source!S963</f>
        <v>247.28</v>
      </c>
      <c r="W1411">
        <f>I1411</f>
        <v>9.7200000000000006</v>
      </c>
    </row>
    <row r="1412" spans="1:28" ht="14.4" x14ac:dyDescent="0.3">
      <c r="A1412" s="25"/>
      <c r="B1412" s="26"/>
      <c r="C1412" s="26" t="s">
        <v>67</v>
      </c>
      <c r="D1412" s="28"/>
      <c r="E1412" s="27"/>
      <c r="F1412" s="30">
        <f>Source!AM963</f>
        <v>643.97</v>
      </c>
      <c r="G1412" s="29" t="str">
        <f>Source!DE963</f>
        <v>)*1,25</v>
      </c>
      <c r="H1412" s="27">
        <f>Source!AV963</f>
        <v>1</v>
      </c>
      <c r="I1412" s="31">
        <f>(ROUND((ROUND((((Source!ET963*1.25))*Source!AV963*Source!I963),2)),2)+ROUND((ROUND(((Source!AE963-((Source!EU963*1.25)))*Source!AV963*Source!I963),2)),2))</f>
        <v>56.35</v>
      </c>
      <c r="J1412" s="27">
        <f>IF(Source!BB963&lt;&gt; 0, Source!BB963, 1)</f>
        <v>12.48</v>
      </c>
      <c r="K1412" s="31">
        <f>Source!Q963</f>
        <v>703.25</v>
      </c>
    </row>
    <row r="1413" spans="1:28" ht="14.4" x14ac:dyDescent="0.3">
      <c r="A1413" s="25"/>
      <c r="B1413" s="26"/>
      <c r="C1413" s="26" t="s">
        <v>68</v>
      </c>
      <c r="D1413" s="28"/>
      <c r="E1413" s="27"/>
      <c r="F1413" s="30">
        <f>Source!AN963</f>
        <v>194.98</v>
      </c>
      <c r="G1413" s="29" t="str">
        <f>Source!DF963</f>
        <v>)*1,25</v>
      </c>
      <c r="H1413" s="27">
        <f>Source!AV963</f>
        <v>1</v>
      </c>
      <c r="I1413" s="32">
        <f>ROUND((ROUND((Source!AE963*Source!AV963*Source!I963),2)),2)</f>
        <v>17.059999999999999</v>
      </c>
      <c r="J1413" s="27">
        <f>IF(Source!BS963&lt;&gt; 0, Source!BS963, 1)</f>
        <v>25.44</v>
      </c>
      <c r="K1413" s="32">
        <f>Source!R963</f>
        <v>434.01</v>
      </c>
      <c r="W1413">
        <f>I1413</f>
        <v>17.059999999999999</v>
      </c>
    </row>
    <row r="1414" spans="1:28" ht="14.4" x14ac:dyDescent="0.3">
      <c r="A1414" s="25"/>
      <c r="B1414" s="26"/>
      <c r="C1414" s="26" t="s">
        <v>69</v>
      </c>
      <c r="D1414" s="28" t="s">
        <v>70</v>
      </c>
      <c r="E1414" s="27">
        <f>Source!DN963</f>
        <v>98</v>
      </c>
      <c r="F1414" s="30"/>
      <c r="G1414" s="29"/>
      <c r="H1414" s="27"/>
      <c r="I1414" s="31">
        <f>SUM(Q1410:Q1413)</f>
        <v>9.5299999999999994</v>
      </c>
      <c r="J1414" s="27">
        <f>Source!BZ963</f>
        <v>92</v>
      </c>
      <c r="K1414" s="31">
        <f>SUM(R1410:R1413)</f>
        <v>227.5</v>
      </c>
    </row>
    <row r="1415" spans="1:28" ht="14.4" x14ac:dyDescent="0.3">
      <c r="A1415" s="25"/>
      <c r="B1415" s="26"/>
      <c r="C1415" s="26" t="s">
        <v>71</v>
      </c>
      <c r="D1415" s="28" t="s">
        <v>70</v>
      </c>
      <c r="E1415" s="27">
        <f>Source!DO963</f>
        <v>77</v>
      </c>
      <c r="F1415" s="30"/>
      <c r="G1415" s="29"/>
      <c r="H1415" s="27"/>
      <c r="I1415" s="31">
        <f>SUM(S1410:S1414)</f>
        <v>7.48</v>
      </c>
      <c r="J1415" s="27">
        <f>Source!CA963</f>
        <v>50</v>
      </c>
      <c r="K1415" s="31">
        <f>SUM(T1410:T1414)</f>
        <v>123.64</v>
      </c>
    </row>
    <row r="1416" spans="1:28" ht="14.4" x14ac:dyDescent="0.3">
      <c r="A1416" s="25"/>
      <c r="B1416" s="26"/>
      <c r="C1416" s="26" t="s">
        <v>72</v>
      </c>
      <c r="D1416" s="28" t="s">
        <v>70</v>
      </c>
      <c r="E1416" s="27">
        <f>175</f>
        <v>175</v>
      </c>
      <c r="F1416" s="30"/>
      <c r="G1416" s="29"/>
      <c r="H1416" s="27"/>
      <c r="I1416" s="31">
        <f>SUM(U1410:U1415)</f>
        <v>29.86</v>
      </c>
      <c r="J1416" s="27">
        <f>157</f>
        <v>157</v>
      </c>
      <c r="K1416" s="31">
        <f>SUM(V1410:V1415)</f>
        <v>681.4</v>
      </c>
    </row>
    <row r="1417" spans="1:28" ht="14.4" x14ac:dyDescent="0.3">
      <c r="A1417" s="34"/>
      <c r="B1417" s="35"/>
      <c r="C1417" s="35" t="s">
        <v>73</v>
      </c>
      <c r="D1417" s="36" t="s">
        <v>74</v>
      </c>
      <c r="E1417" s="37">
        <f>Source!AQ963</f>
        <v>10.8</v>
      </c>
      <c r="F1417" s="38"/>
      <c r="G1417" s="39" t="str">
        <f>Source!DI963</f>
        <v>)*1,15</v>
      </c>
      <c r="H1417" s="37">
        <f>Source!AV963</f>
        <v>1</v>
      </c>
      <c r="I1417" s="40">
        <f>Source!U963</f>
        <v>0.86940000000000006</v>
      </c>
      <c r="J1417" s="37"/>
      <c r="K1417" s="40"/>
      <c r="AB1417" s="33">
        <f>I1417</f>
        <v>0.86940000000000006</v>
      </c>
    </row>
    <row r="1418" spans="1:28" ht="13.8" x14ac:dyDescent="0.25">
      <c r="A1418" s="41"/>
      <c r="B1418" s="41"/>
      <c r="C1418" s="42" t="s">
        <v>75</v>
      </c>
      <c r="D1418" s="41"/>
      <c r="E1418" s="41"/>
      <c r="F1418" s="41"/>
      <c r="G1418" s="41"/>
      <c r="H1418" s="55">
        <f>I1411+I1412+I1414+I1415+I1416</f>
        <v>112.94000000000001</v>
      </c>
      <c r="I1418" s="55"/>
      <c r="J1418" s="55">
        <f>K1411+K1412+K1414+K1415+K1416</f>
        <v>1983.0700000000002</v>
      </c>
      <c r="K1418" s="55"/>
      <c r="O1418" s="33">
        <f>I1411+I1412+I1414+I1415+I1416</f>
        <v>112.94000000000001</v>
      </c>
      <c r="P1418" s="33">
        <f>K1411+K1412+K1414+K1415+K1416</f>
        <v>1983.0700000000002</v>
      </c>
      <c r="X1418">
        <f>IF(Source!BI963&lt;=1,I1411+I1412+I1414+I1415+I1416-0, 0)</f>
        <v>112.94000000000001</v>
      </c>
      <c r="Y1418">
        <f>IF(Source!BI963=2,I1411+I1412+I1414+I1415+I1416-0, 0)</f>
        <v>0</v>
      </c>
      <c r="Z1418">
        <f>IF(Source!BI963=3,I1411+I1412+I1414+I1415+I1416-0, 0)</f>
        <v>0</v>
      </c>
      <c r="AA1418">
        <f>IF(Source!BI963=4,I1411+I1412+I1414+I1415+I1416,0)</f>
        <v>0</v>
      </c>
    </row>
    <row r="1420" spans="1:28" ht="28.8" x14ac:dyDescent="0.3">
      <c r="A1420" s="25" t="str">
        <f>Source!E964</f>
        <v>142</v>
      </c>
      <c r="B1420" s="26" t="str">
        <f>Source!F964</f>
        <v>3.8-1-1</v>
      </c>
      <c r="C1420" s="26" t="s">
        <v>712</v>
      </c>
      <c r="D1420" s="28" t="str">
        <f>Source!H964</f>
        <v>1 м3 основания</v>
      </c>
      <c r="E1420" s="27">
        <f>Source!I964</f>
        <v>7</v>
      </c>
      <c r="F1420" s="30"/>
      <c r="G1420" s="29"/>
      <c r="H1420" s="27"/>
      <c r="I1420" s="31"/>
      <c r="J1420" s="27"/>
      <c r="K1420" s="31"/>
      <c r="Q1420">
        <f>ROUND((Source!DN964/100)*ROUND((ROUND((Source!AF964*Source!AV964*Source!I964),2)),2), 2)</f>
        <v>59.49</v>
      </c>
      <c r="R1420">
        <f>Source!X964</f>
        <v>1214</v>
      </c>
      <c r="S1420">
        <f>ROUND((Source!DO964/100)*ROUND((ROUND((Source!AF964*Source!AV964*Source!I964),2)),2), 2)</f>
        <v>45.76</v>
      </c>
      <c r="T1420">
        <f>Source!Y964</f>
        <v>681.83</v>
      </c>
      <c r="U1420">
        <f>ROUND((175/100)*ROUND((ROUND((Source!AE964*Source!AV964*Source!I964),2)),2), 2)</f>
        <v>57.89</v>
      </c>
      <c r="V1420">
        <f>ROUND((157/100)*ROUND(ROUND((ROUND((Source!AE964*Source!AV964*Source!I964),2)*Source!BS964),2), 2), 2)</f>
        <v>1321.25</v>
      </c>
    </row>
    <row r="1421" spans="1:28" ht="14.4" x14ac:dyDescent="0.3">
      <c r="A1421" s="25"/>
      <c r="B1421" s="26"/>
      <c r="C1421" s="26" t="s">
        <v>66</v>
      </c>
      <c r="D1421" s="28"/>
      <c r="E1421" s="27"/>
      <c r="F1421" s="30">
        <f>Source!AO964</f>
        <v>8.1199999999999992</v>
      </c>
      <c r="G1421" s="29" t="str">
        <f>Source!DG964</f>
        <v>)*1,15</v>
      </c>
      <c r="H1421" s="27">
        <f>Source!AV964</f>
        <v>1</v>
      </c>
      <c r="I1421" s="31">
        <f>ROUND((ROUND((Source!AF964*Source!AV964*Source!I964),2)),2)</f>
        <v>65.37</v>
      </c>
      <c r="J1421" s="27">
        <f>IF(Source!BA964&lt;&gt; 0, Source!BA964, 1)</f>
        <v>25.44</v>
      </c>
      <c r="K1421" s="31">
        <f>Source!S964</f>
        <v>1663.01</v>
      </c>
      <c r="W1421">
        <f>I1421</f>
        <v>65.37</v>
      </c>
    </row>
    <row r="1422" spans="1:28" ht="14.4" x14ac:dyDescent="0.3">
      <c r="A1422" s="25"/>
      <c r="B1422" s="26"/>
      <c r="C1422" s="26" t="s">
        <v>67</v>
      </c>
      <c r="D1422" s="28"/>
      <c r="E1422" s="27"/>
      <c r="F1422" s="30">
        <f>Source!AM964</f>
        <v>15.17</v>
      </c>
      <c r="G1422" s="29" t="str">
        <f>Source!DE964</f>
        <v>)*1,25</v>
      </c>
      <c r="H1422" s="27">
        <f>Source!AV964</f>
        <v>1</v>
      </c>
      <c r="I1422" s="31">
        <f>(ROUND((ROUND((((Source!ET964*1.25))*Source!AV964*Source!I964),2)),2)+ROUND((ROUND(((Source!AE964-((Source!EU964*1.25)))*Source!AV964*Source!I964),2)),2))</f>
        <v>132.74</v>
      </c>
      <c r="J1422" s="27">
        <f>IF(Source!BB964&lt;&gt; 0, Source!BB964, 1)</f>
        <v>11.52</v>
      </c>
      <c r="K1422" s="31">
        <f>Source!Q964</f>
        <v>1529.16</v>
      </c>
    </row>
    <row r="1423" spans="1:28" ht="14.4" x14ac:dyDescent="0.3">
      <c r="A1423" s="25"/>
      <c r="B1423" s="26"/>
      <c r="C1423" s="26" t="s">
        <v>68</v>
      </c>
      <c r="D1423" s="28"/>
      <c r="E1423" s="27"/>
      <c r="F1423" s="30">
        <f>Source!AN964</f>
        <v>3.78</v>
      </c>
      <c r="G1423" s="29" t="str">
        <f>Source!DF964</f>
        <v>)*1,25</v>
      </c>
      <c r="H1423" s="27">
        <f>Source!AV964</f>
        <v>1</v>
      </c>
      <c r="I1423" s="32">
        <f>ROUND((ROUND((Source!AE964*Source!AV964*Source!I964),2)),2)</f>
        <v>33.08</v>
      </c>
      <c r="J1423" s="27">
        <f>IF(Source!BS964&lt;&gt; 0, Source!BS964, 1)</f>
        <v>25.44</v>
      </c>
      <c r="K1423" s="32">
        <f>Source!R964</f>
        <v>841.56</v>
      </c>
      <c r="W1423">
        <f>I1423</f>
        <v>33.08</v>
      </c>
    </row>
    <row r="1424" spans="1:28" ht="14.4" x14ac:dyDescent="0.3">
      <c r="A1424" s="25"/>
      <c r="B1424" s="26"/>
      <c r="C1424" s="26" t="s">
        <v>76</v>
      </c>
      <c r="D1424" s="28"/>
      <c r="E1424" s="27"/>
      <c r="F1424" s="30">
        <f>Source!AL964</f>
        <v>1.06</v>
      </c>
      <c r="G1424" s="29" t="str">
        <f>Source!DD964</f>
        <v/>
      </c>
      <c r="H1424" s="27">
        <f>Source!AW964</f>
        <v>1</v>
      </c>
      <c r="I1424" s="31">
        <f>ROUND((ROUND((Source!AC964*Source!AW964*Source!I964),2)),2)</f>
        <v>7.42</v>
      </c>
      <c r="J1424" s="27">
        <f>IF(Source!BC964&lt;&gt; 0, Source!BC964, 1)</f>
        <v>4.99</v>
      </c>
      <c r="K1424" s="31">
        <f>Source!P964</f>
        <v>37.03</v>
      </c>
    </row>
    <row r="1425" spans="1:28" ht="14.4" x14ac:dyDescent="0.3">
      <c r="A1425" s="25" t="str">
        <f>Source!E965</f>
        <v>142,1</v>
      </c>
      <c r="B1425" s="26" t="str">
        <f>Source!F965</f>
        <v>1.1-1-766</v>
      </c>
      <c r="C1425" s="26" t="s">
        <v>322</v>
      </c>
      <c r="D1425" s="28" t="str">
        <f>Source!H965</f>
        <v>м3</v>
      </c>
      <c r="E1425" s="27">
        <f>Source!I965</f>
        <v>7.7</v>
      </c>
      <c r="F1425" s="30">
        <f>Source!AK965</f>
        <v>104.99</v>
      </c>
      <c r="G1425" s="43" t="s">
        <v>143</v>
      </c>
      <c r="H1425" s="27">
        <f>Source!AW965</f>
        <v>1</v>
      </c>
      <c r="I1425" s="31">
        <f>ROUND((ROUND((Source!AC965*Source!AW965*Source!I965),2)),2)+(ROUND((ROUND(((Source!ET965)*Source!AV965*Source!I965),2)),2)+ROUND((ROUND(((Source!AE965-(Source!EU965))*Source!AV965*Source!I965),2)),2))+ROUND((ROUND((Source!AF965*Source!AV965*Source!I965),2)),2)</f>
        <v>808.42</v>
      </c>
      <c r="J1425" s="27">
        <f>IF(Source!BC965&lt;&gt; 0, Source!BC965, 1)</f>
        <v>5.26</v>
      </c>
      <c r="K1425" s="31">
        <f>Source!O965</f>
        <v>4252.29</v>
      </c>
      <c r="Q1425">
        <f>ROUND((Source!DN965/100)*ROUND((ROUND((Source!AF965*Source!AV965*Source!I965),2)),2), 2)</f>
        <v>0</v>
      </c>
      <c r="R1425">
        <f>Source!X965</f>
        <v>0</v>
      </c>
      <c r="S1425">
        <f>ROUND((Source!DO965/100)*ROUND((ROUND((Source!AF965*Source!AV965*Source!I965),2)),2), 2)</f>
        <v>0</v>
      </c>
      <c r="T1425">
        <f>Source!Y965</f>
        <v>0</v>
      </c>
      <c r="U1425">
        <f>ROUND((175/100)*ROUND((ROUND((Source!AE965*Source!AV965*Source!I965),2)),2), 2)</f>
        <v>0</v>
      </c>
      <c r="V1425">
        <f>ROUND((157/100)*ROUND(ROUND((ROUND((Source!AE965*Source!AV965*Source!I965),2)*Source!BS965),2), 2), 2)</f>
        <v>0</v>
      </c>
      <c r="X1425">
        <f>IF(Source!BI965&lt;=1,I1425, 0)</f>
        <v>808.42</v>
      </c>
      <c r="Y1425">
        <f>IF(Source!BI965=2,I1425, 0)</f>
        <v>0</v>
      </c>
      <c r="Z1425">
        <f>IF(Source!BI965=3,I1425, 0)</f>
        <v>0</v>
      </c>
      <c r="AA1425">
        <f>IF(Source!BI965=4,I1425, 0)</f>
        <v>0</v>
      </c>
    </row>
    <row r="1426" spans="1:28" ht="14.4" x14ac:dyDescent="0.3">
      <c r="A1426" s="25"/>
      <c r="B1426" s="26"/>
      <c r="C1426" s="26" t="s">
        <v>69</v>
      </c>
      <c r="D1426" s="28" t="s">
        <v>70</v>
      </c>
      <c r="E1426" s="27">
        <f>Source!DN964</f>
        <v>91</v>
      </c>
      <c r="F1426" s="30"/>
      <c r="G1426" s="29"/>
      <c r="H1426" s="27"/>
      <c r="I1426" s="31">
        <f>SUM(Q1420:Q1425)</f>
        <v>59.49</v>
      </c>
      <c r="J1426" s="27">
        <f>Source!BZ964</f>
        <v>73</v>
      </c>
      <c r="K1426" s="31">
        <f>SUM(R1420:R1425)</f>
        <v>1214</v>
      </c>
    </row>
    <row r="1427" spans="1:28" ht="14.4" x14ac:dyDescent="0.3">
      <c r="A1427" s="25"/>
      <c r="B1427" s="26"/>
      <c r="C1427" s="26" t="s">
        <v>71</v>
      </c>
      <c r="D1427" s="28" t="s">
        <v>70</v>
      </c>
      <c r="E1427" s="27">
        <f>Source!DO964</f>
        <v>70</v>
      </c>
      <c r="F1427" s="30"/>
      <c r="G1427" s="29"/>
      <c r="H1427" s="27"/>
      <c r="I1427" s="31">
        <f>SUM(S1420:S1426)</f>
        <v>45.76</v>
      </c>
      <c r="J1427" s="27">
        <f>Source!CA964</f>
        <v>41</v>
      </c>
      <c r="K1427" s="31">
        <f>SUM(T1420:T1426)</f>
        <v>681.83</v>
      </c>
    </row>
    <row r="1428" spans="1:28" ht="14.4" x14ac:dyDescent="0.3">
      <c r="A1428" s="25"/>
      <c r="B1428" s="26"/>
      <c r="C1428" s="26" t="s">
        <v>72</v>
      </c>
      <c r="D1428" s="28" t="s">
        <v>70</v>
      </c>
      <c r="E1428" s="27">
        <f>175</f>
        <v>175</v>
      </c>
      <c r="F1428" s="30"/>
      <c r="G1428" s="29"/>
      <c r="H1428" s="27"/>
      <c r="I1428" s="31">
        <f>SUM(U1420:U1427)</f>
        <v>57.89</v>
      </c>
      <c r="J1428" s="27">
        <f>157</f>
        <v>157</v>
      </c>
      <c r="K1428" s="31">
        <f>SUM(V1420:V1427)</f>
        <v>1321.25</v>
      </c>
    </row>
    <row r="1429" spans="1:28" ht="14.4" x14ac:dyDescent="0.3">
      <c r="A1429" s="34"/>
      <c r="B1429" s="35"/>
      <c r="C1429" s="35" t="s">
        <v>73</v>
      </c>
      <c r="D1429" s="36" t="s">
        <v>74</v>
      </c>
      <c r="E1429" s="37">
        <f>Source!AQ964</f>
        <v>0.78</v>
      </c>
      <c r="F1429" s="38"/>
      <c r="G1429" s="39" t="str">
        <f>Source!DI964</f>
        <v>)*1,15</v>
      </c>
      <c r="H1429" s="37">
        <f>Source!AV964</f>
        <v>1</v>
      </c>
      <c r="I1429" s="40">
        <f>Source!U964</f>
        <v>6.278999999999999</v>
      </c>
      <c r="J1429" s="37"/>
      <c r="K1429" s="40"/>
      <c r="AB1429" s="33">
        <f>I1429</f>
        <v>6.278999999999999</v>
      </c>
    </row>
    <row r="1430" spans="1:28" ht="13.8" x14ac:dyDescent="0.25">
      <c r="A1430" s="41"/>
      <c r="B1430" s="41"/>
      <c r="C1430" s="42" t="s">
        <v>75</v>
      </c>
      <c r="D1430" s="41"/>
      <c r="E1430" s="41"/>
      <c r="F1430" s="41"/>
      <c r="G1430" s="41"/>
      <c r="H1430" s="55">
        <f>I1421+I1422+I1424+I1426+I1427+I1428+SUM(I1425:I1425)</f>
        <v>1177.0899999999999</v>
      </c>
      <c r="I1430" s="55"/>
      <c r="J1430" s="55">
        <f>K1421+K1422+K1424+K1426+K1427+K1428+SUM(K1425:K1425)</f>
        <v>10698.57</v>
      </c>
      <c r="K1430" s="55"/>
      <c r="O1430" s="33">
        <f>I1421+I1422+I1424+I1426+I1427+I1428+SUM(I1425:I1425)</f>
        <v>1177.0899999999999</v>
      </c>
      <c r="P1430" s="33">
        <f>K1421+K1422+K1424+K1426+K1427+K1428+SUM(K1425:K1425)</f>
        <v>10698.57</v>
      </c>
      <c r="X1430">
        <f>IF(Source!BI964&lt;=1,I1421+I1422+I1424+I1426+I1427+I1428-0, 0)</f>
        <v>368.66999999999996</v>
      </c>
      <c r="Y1430">
        <f>IF(Source!BI964=2,I1421+I1422+I1424+I1426+I1427+I1428-0, 0)</f>
        <v>0</v>
      </c>
      <c r="Z1430">
        <f>IF(Source!BI964=3,I1421+I1422+I1424+I1426+I1427+I1428-0, 0)</f>
        <v>0</v>
      </c>
      <c r="AA1430">
        <f>IF(Source!BI964=4,I1421+I1422+I1424+I1426+I1427+I1428,0)</f>
        <v>0</v>
      </c>
    </row>
    <row r="1432" spans="1:28" ht="69" x14ac:dyDescent="0.3">
      <c r="A1432" s="25" t="str">
        <f>Source!E966</f>
        <v>143</v>
      </c>
      <c r="B1432" s="26" t="str">
        <f>Source!F966</f>
        <v>3.27-119-2</v>
      </c>
      <c r="C1432" s="26" t="s">
        <v>716</v>
      </c>
      <c r="D1432" s="28" t="str">
        <f>Source!H966</f>
        <v>100 м</v>
      </c>
      <c r="E1432" s="27">
        <f>Source!I966</f>
        <v>7.0000000000000007E-2</v>
      </c>
      <c r="F1432" s="30"/>
      <c r="G1432" s="29"/>
      <c r="H1432" s="27"/>
      <c r="I1432" s="31"/>
      <c r="J1432" s="27"/>
      <c r="K1432" s="31"/>
      <c r="Q1432">
        <f>ROUND((Source!DN966/100)*ROUND((ROUND((Source!AF966*Source!AV966*Source!I966),2)),2), 2)</f>
        <v>62.15</v>
      </c>
      <c r="R1432">
        <f>Source!X966</f>
        <v>1264.79</v>
      </c>
      <c r="S1432">
        <f>ROUND((Source!DO966/100)*ROUND((ROUND((Source!AF966*Source!AV966*Source!I966),2)),2), 2)</f>
        <v>35.07</v>
      </c>
      <c r="T1432">
        <f>Source!Y966</f>
        <v>463</v>
      </c>
      <c r="U1432">
        <f>ROUND((175/100)*ROUND((ROUND((Source!AE966*Source!AV966*Source!I966),2)),2), 2)</f>
        <v>2.2400000000000002</v>
      </c>
      <c r="V1432">
        <f>ROUND((157/100)*ROUND(ROUND((ROUND((Source!AE966*Source!AV966*Source!I966),2)*Source!BS966),2), 2), 2)</f>
        <v>51.12</v>
      </c>
    </row>
    <row r="1433" spans="1:28" ht="14.4" x14ac:dyDescent="0.3">
      <c r="A1433" s="25"/>
      <c r="B1433" s="26"/>
      <c r="C1433" s="26" t="s">
        <v>66</v>
      </c>
      <c r="D1433" s="28"/>
      <c r="E1433" s="27"/>
      <c r="F1433" s="30">
        <f>Source!AO966</f>
        <v>551.42999999999995</v>
      </c>
      <c r="G1433" s="29" t="str">
        <f>Source!DG966</f>
        <v>)*1,15</v>
      </c>
      <c r="H1433" s="27">
        <f>Source!AV966</f>
        <v>1</v>
      </c>
      <c r="I1433" s="31">
        <f>ROUND((ROUND((Source!AF966*Source!AV966*Source!I966),2)),2)</f>
        <v>44.39</v>
      </c>
      <c r="J1433" s="27">
        <f>IF(Source!BA966&lt;&gt; 0, Source!BA966, 1)</f>
        <v>25.44</v>
      </c>
      <c r="K1433" s="31">
        <f>Source!S966</f>
        <v>1129.28</v>
      </c>
      <c r="W1433">
        <f>I1433</f>
        <v>44.39</v>
      </c>
    </row>
    <row r="1434" spans="1:28" ht="14.4" x14ac:dyDescent="0.3">
      <c r="A1434" s="25"/>
      <c r="B1434" s="26"/>
      <c r="C1434" s="26" t="s">
        <v>67</v>
      </c>
      <c r="D1434" s="28"/>
      <c r="E1434" s="27"/>
      <c r="F1434" s="30">
        <f>Source!AM966</f>
        <v>85.03</v>
      </c>
      <c r="G1434" s="29" t="str">
        <f>Source!DE966</f>
        <v>)*1,25</v>
      </c>
      <c r="H1434" s="27">
        <f>Source!AV966</f>
        <v>1</v>
      </c>
      <c r="I1434" s="31">
        <f>(ROUND((ROUND((((Source!ET966*1.25))*Source!AV966*Source!I966),2)),2)+ROUND((ROUND(((Source!AE966-((Source!EU966*1.25)))*Source!AV966*Source!I966),2)),2))</f>
        <v>7.44</v>
      </c>
      <c r="J1434" s="27">
        <f>IF(Source!BB966&lt;&gt; 0, Source!BB966, 1)</f>
        <v>9.2899999999999991</v>
      </c>
      <c r="K1434" s="31">
        <f>Source!Q966</f>
        <v>69.12</v>
      </c>
    </row>
    <row r="1435" spans="1:28" ht="14.4" x14ac:dyDescent="0.3">
      <c r="A1435" s="25"/>
      <c r="B1435" s="26"/>
      <c r="C1435" s="26" t="s">
        <v>68</v>
      </c>
      <c r="D1435" s="28"/>
      <c r="E1435" s="27"/>
      <c r="F1435" s="30">
        <f>Source!AN966</f>
        <v>14.58</v>
      </c>
      <c r="G1435" s="29" t="str">
        <f>Source!DF966</f>
        <v>)*1,25</v>
      </c>
      <c r="H1435" s="27">
        <f>Source!AV966</f>
        <v>1</v>
      </c>
      <c r="I1435" s="32">
        <f>ROUND((ROUND((Source!AE966*Source!AV966*Source!I966),2)),2)</f>
        <v>1.28</v>
      </c>
      <c r="J1435" s="27">
        <f>IF(Source!BS966&lt;&gt; 0, Source!BS966, 1)</f>
        <v>25.44</v>
      </c>
      <c r="K1435" s="32">
        <f>Source!R966</f>
        <v>32.56</v>
      </c>
      <c r="W1435">
        <f>I1435</f>
        <v>1.28</v>
      </c>
    </row>
    <row r="1436" spans="1:28" ht="55.2" x14ac:dyDescent="0.3">
      <c r="A1436" s="25" t="str">
        <f>Source!E967</f>
        <v>143,1</v>
      </c>
      <c r="B1436" s="26" t="str">
        <f>Source!F967</f>
        <v>1.1-1-4022</v>
      </c>
      <c r="C1436" s="26" t="s">
        <v>722</v>
      </c>
      <c r="D1436" s="28" t="str">
        <f>Source!H967</f>
        <v>м</v>
      </c>
      <c r="E1436" s="27">
        <f>Source!I967</f>
        <v>7.3150000000000004</v>
      </c>
      <c r="F1436" s="30">
        <f>Source!AK967</f>
        <v>1833.78</v>
      </c>
      <c r="G1436" s="43" t="s">
        <v>143</v>
      </c>
      <c r="H1436" s="27">
        <f>Source!AW967</f>
        <v>1</v>
      </c>
      <c r="I1436" s="31">
        <f>ROUND((ROUND((Source!AC967*Source!AW967*Source!I967),2)),2)+(ROUND((ROUND(((Source!ET967)*Source!AV967*Source!I967),2)),2)+ROUND((ROUND(((Source!AE967-(Source!EU967))*Source!AV967*Source!I967),2)),2))+ROUND((ROUND((Source!AF967*Source!AV967*Source!I967),2)),2)</f>
        <v>13414.1</v>
      </c>
      <c r="J1436" s="27">
        <f>IF(Source!BC967&lt;&gt; 0, Source!BC967, 1)</f>
        <v>3.07</v>
      </c>
      <c r="K1436" s="31">
        <f>Source!O967</f>
        <v>41181.29</v>
      </c>
      <c r="Q1436">
        <f>ROUND((Source!DN967/100)*ROUND((ROUND((Source!AF967*Source!AV967*Source!I967),2)),2), 2)</f>
        <v>0</v>
      </c>
      <c r="R1436">
        <f>Source!X967</f>
        <v>0</v>
      </c>
      <c r="S1436">
        <f>ROUND((Source!DO967/100)*ROUND((ROUND((Source!AF967*Source!AV967*Source!I967),2)),2), 2)</f>
        <v>0</v>
      </c>
      <c r="T1436">
        <f>Source!Y967</f>
        <v>0</v>
      </c>
      <c r="U1436">
        <f>ROUND((175/100)*ROUND((ROUND((Source!AE967*Source!AV967*Source!I967),2)),2), 2)</f>
        <v>0</v>
      </c>
      <c r="V1436">
        <f>ROUND((157/100)*ROUND(ROUND((ROUND((Source!AE967*Source!AV967*Source!I967),2)*Source!BS967),2), 2), 2)</f>
        <v>0</v>
      </c>
      <c r="X1436">
        <f>IF(Source!BI967&lt;=1,I1436, 0)</f>
        <v>13414.1</v>
      </c>
      <c r="Y1436">
        <f>IF(Source!BI967=2,I1436, 0)</f>
        <v>0</v>
      </c>
      <c r="Z1436">
        <f>IF(Source!BI967=3,I1436, 0)</f>
        <v>0</v>
      </c>
      <c r="AA1436">
        <f>IF(Source!BI967=4,I1436, 0)</f>
        <v>0</v>
      </c>
    </row>
    <row r="1437" spans="1:28" ht="14.4" x14ac:dyDescent="0.3">
      <c r="A1437" s="25"/>
      <c r="B1437" s="26"/>
      <c r="C1437" s="26" t="s">
        <v>69</v>
      </c>
      <c r="D1437" s="28" t="s">
        <v>70</v>
      </c>
      <c r="E1437" s="27">
        <f>Source!DN966</f>
        <v>140</v>
      </c>
      <c r="F1437" s="30"/>
      <c r="G1437" s="29"/>
      <c r="H1437" s="27"/>
      <c r="I1437" s="31">
        <f>SUM(Q1432:Q1436)</f>
        <v>62.15</v>
      </c>
      <c r="J1437" s="27">
        <f>Source!BZ966</f>
        <v>112</v>
      </c>
      <c r="K1437" s="31">
        <f>SUM(R1432:R1436)</f>
        <v>1264.79</v>
      </c>
    </row>
    <row r="1438" spans="1:28" ht="14.4" x14ac:dyDescent="0.3">
      <c r="A1438" s="25"/>
      <c r="B1438" s="26"/>
      <c r="C1438" s="26" t="s">
        <v>71</v>
      </c>
      <c r="D1438" s="28" t="s">
        <v>70</v>
      </c>
      <c r="E1438" s="27">
        <f>Source!DO966</f>
        <v>79</v>
      </c>
      <c r="F1438" s="30"/>
      <c r="G1438" s="29"/>
      <c r="H1438" s="27"/>
      <c r="I1438" s="31">
        <f>SUM(S1432:S1437)</f>
        <v>35.07</v>
      </c>
      <c r="J1438" s="27">
        <f>Source!CA966</f>
        <v>41</v>
      </c>
      <c r="K1438" s="31">
        <f>SUM(T1432:T1437)</f>
        <v>463</v>
      </c>
    </row>
    <row r="1439" spans="1:28" ht="14.4" x14ac:dyDescent="0.3">
      <c r="A1439" s="25"/>
      <c r="B1439" s="26"/>
      <c r="C1439" s="26" t="s">
        <v>72</v>
      </c>
      <c r="D1439" s="28" t="s">
        <v>70</v>
      </c>
      <c r="E1439" s="27">
        <f>175</f>
        <v>175</v>
      </c>
      <c r="F1439" s="30"/>
      <c r="G1439" s="29"/>
      <c r="H1439" s="27"/>
      <c r="I1439" s="31">
        <f>SUM(U1432:U1438)</f>
        <v>2.2400000000000002</v>
      </c>
      <c r="J1439" s="27">
        <f>157</f>
        <v>157</v>
      </c>
      <c r="K1439" s="31">
        <f>SUM(V1432:V1438)</f>
        <v>51.12</v>
      </c>
    </row>
    <row r="1440" spans="1:28" ht="14.4" x14ac:dyDescent="0.3">
      <c r="A1440" s="34"/>
      <c r="B1440" s="35"/>
      <c r="C1440" s="35" t="s">
        <v>73</v>
      </c>
      <c r="D1440" s="36" t="s">
        <v>74</v>
      </c>
      <c r="E1440" s="37">
        <f>Source!AQ966</f>
        <v>46.7</v>
      </c>
      <c r="F1440" s="38"/>
      <c r="G1440" s="39" t="str">
        <f>Source!DI966</f>
        <v>)*1,15</v>
      </c>
      <c r="H1440" s="37">
        <f>Source!AV966</f>
        <v>1</v>
      </c>
      <c r="I1440" s="40">
        <f>Source!U966</f>
        <v>3.7593500000000004</v>
      </c>
      <c r="J1440" s="37"/>
      <c r="K1440" s="40"/>
      <c r="AB1440" s="33">
        <f>I1440</f>
        <v>3.7593500000000004</v>
      </c>
    </row>
    <row r="1441" spans="1:27" ht="13.8" x14ac:dyDescent="0.25">
      <c r="A1441" s="41"/>
      <c r="B1441" s="41"/>
      <c r="C1441" s="42" t="s">
        <v>75</v>
      </c>
      <c r="D1441" s="41"/>
      <c r="E1441" s="41"/>
      <c r="F1441" s="41"/>
      <c r="G1441" s="41"/>
      <c r="H1441" s="55">
        <f>I1433+I1434+I1437+I1438+I1439+SUM(I1436:I1436)</f>
        <v>13565.390000000001</v>
      </c>
      <c r="I1441" s="55"/>
      <c r="J1441" s="55">
        <f>K1433+K1434+K1437+K1438+K1439+SUM(K1436:K1436)</f>
        <v>44158.6</v>
      </c>
      <c r="K1441" s="55"/>
      <c r="O1441" s="33">
        <f>I1433+I1434+I1437+I1438+I1439+SUM(I1436:I1436)</f>
        <v>13565.390000000001</v>
      </c>
      <c r="P1441" s="33">
        <f>K1433+K1434+K1437+K1438+K1439+SUM(K1436:K1436)</f>
        <v>44158.6</v>
      </c>
      <c r="X1441">
        <f>IF(Source!BI966&lt;=1,I1433+I1434+I1437+I1438+I1439-0, 0)</f>
        <v>151.29</v>
      </c>
      <c r="Y1441">
        <f>IF(Source!BI966=2,I1433+I1434+I1437+I1438+I1439-0, 0)</f>
        <v>0</v>
      </c>
      <c r="Z1441">
        <f>IF(Source!BI966=3,I1433+I1434+I1437+I1438+I1439-0, 0)</f>
        <v>0</v>
      </c>
      <c r="AA1441">
        <f>IF(Source!BI966=4,I1433+I1434+I1437+I1438+I1439,0)</f>
        <v>0</v>
      </c>
    </row>
    <row r="1444" spans="1:27" ht="13.8" x14ac:dyDescent="0.25">
      <c r="A1444" s="54" t="str">
        <f>CONCATENATE("Итого по подразделу: ",IF(Source!G969&lt;&gt;"Новый подраздел", Source!G969, ""))</f>
        <v>Итого по подразделу: Устройство водослива</v>
      </c>
      <c r="B1444" s="54"/>
      <c r="C1444" s="54"/>
      <c r="D1444" s="54"/>
      <c r="E1444" s="54"/>
      <c r="F1444" s="54"/>
      <c r="G1444" s="54"/>
      <c r="H1444" s="52">
        <f>SUM(O1367:O1443)</f>
        <v>16261.570000000002</v>
      </c>
      <c r="I1444" s="53"/>
      <c r="J1444" s="52">
        <f>SUM(P1367:P1443)</f>
        <v>67575.039999999994</v>
      </c>
      <c r="K1444" s="53"/>
    </row>
    <row r="1445" spans="1:27" hidden="1" x14ac:dyDescent="0.25">
      <c r="A1445" t="s">
        <v>77</v>
      </c>
      <c r="I1445">
        <f>SUM(AC1367:AC1444)</f>
        <v>0</v>
      </c>
      <c r="J1445">
        <f>SUM(AD1367:AD1444)</f>
        <v>0</v>
      </c>
    </row>
    <row r="1446" spans="1:27" hidden="1" x14ac:dyDescent="0.25">
      <c r="A1446" t="s">
        <v>78</v>
      </c>
      <c r="I1446">
        <f>SUM(AE1367:AE1445)</f>
        <v>0</v>
      </c>
      <c r="J1446">
        <f>SUM(AF1367:AF1445)</f>
        <v>0</v>
      </c>
    </row>
    <row r="1448" spans="1:27" ht="16.8" x14ac:dyDescent="0.3">
      <c r="A1448" s="56" t="str">
        <f>CONCATENATE("Подраздел: ",IF(Source!G998&lt;&gt;"Новый подраздел", Source!G998, ""))</f>
        <v>Подраздел: Восстановление покрытия</v>
      </c>
      <c r="B1448" s="56"/>
      <c r="C1448" s="56"/>
      <c r="D1448" s="56"/>
      <c r="E1448" s="56"/>
      <c r="F1448" s="56"/>
      <c r="G1448" s="56"/>
      <c r="H1448" s="56"/>
      <c r="I1448" s="56"/>
      <c r="J1448" s="56"/>
      <c r="K1448" s="56"/>
    </row>
    <row r="1449" spans="1:27" ht="100.8" x14ac:dyDescent="0.3">
      <c r="A1449" s="25" t="str">
        <f>Source!E1002</f>
        <v>144</v>
      </c>
      <c r="B1449" s="26" t="str">
        <f>Source!F1002</f>
        <v>3.27-12-1</v>
      </c>
      <c r="C1449" s="26" t="s">
        <v>851</v>
      </c>
      <c r="D1449" s="28" t="str">
        <f>Source!H1002</f>
        <v>100 м3 материала основания (в плотном теле)</v>
      </c>
      <c r="E1449" s="27">
        <f>Source!I1002</f>
        <v>0.13500000000000001</v>
      </c>
      <c r="F1449" s="30"/>
      <c r="G1449" s="29"/>
      <c r="H1449" s="27"/>
      <c r="I1449" s="31"/>
      <c r="J1449" s="27"/>
      <c r="K1449" s="31"/>
      <c r="Q1449">
        <f>ROUND((Source!DN1002/100)*ROUND((ROUND((Source!AF1002*Source!AV1002*Source!I1002),2)),2), 2)</f>
        <v>32.93</v>
      </c>
      <c r="R1449">
        <f>Source!X1002</f>
        <v>670.15</v>
      </c>
      <c r="S1449">
        <f>ROUND((Source!DO1002/100)*ROUND((ROUND((Source!AF1002*Source!AV1002*Source!I1002),2)),2), 2)</f>
        <v>18.579999999999998</v>
      </c>
      <c r="T1449">
        <f>Source!Y1002</f>
        <v>245.32</v>
      </c>
      <c r="U1449">
        <f>ROUND((175/100)*ROUND((ROUND((Source!AE1002*Source!AV1002*Source!I1002),2)),2), 2)</f>
        <v>31.31</v>
      </c>
      <c r="V1449">
        <f>ROUND((157/100)*ROUND(ROUND((ROUND((Source!AE1002*Source!AV1002*Source!I1002),2)*Source!BS1002),2), 2), 2)</f>
        <v>714.54</v>
      </c>
    </row>
    <row r="1450" spans="1:27" ht="14.4" x14ac:dyDescent="0.3">
      <c r="A1450" s="25"/>
      <c r="B1450" s="26"/>
      <c r="C1450" s="26" t="s">
        <v>66</v>
      </c>
      <c r="D1450" s="28"/>
      <c r="E1450" s="27"/>
      <c r="F1450" s="30">
        <f>Source!AO1002</f>
        <v>151.49</v>
      </c>
      <c r="G1450" s="29" t="str">
        <f>Source!DG1002</f>
        <v>)*1,15</v>
      </c>
      <c r="H1450" s="27">
        <f>Source!AV1002</f>
        <v>1</v>
      </c>
      <c r="I1450" s="31">
        <f>ROUND((ROUND((Source!AF1002*Source!AV1002*Source!I1002),2)),2)</f>
        <v>23.52</v>
      </c>
      <c r="J1450" s="27">
        <f>IF(Source!BA1002&lt;&gt; 0, Source!BA1002, 1)</f>
        <v>25.44</v>
      </c>
      <c r="K1450" s="31">
        <f>Source!S1002</f>
        <v>598.35</v>
      </c>
      <c r="W1450">
        <f>I1450</f>
        <v>23.52</v>
      </c>
    </row>
    <row r="1451" spans="1:27" ht="14.4" x14ac:dyDescent="0.3">
      <c r="A1451" s="25"/>
      <c r="B1451" s="26"/>
      <c r="C1451" s="26" t="s">
        <v>67</v>
      </c>
      <c r="D1451" s="28"/>
      <c r="E1451" s="27"/>
      <c r="F1451" s="30">
        <f>Source!AM1002</f>
        <v>745.18</v>
      </c>
      <c r="G1451" s="29" t="str">
        <f>Source!DE1002</f>
        <v>)*1,25</v>
      </c>
      <c r="H1451" s="27">
        <f>Source!AV1002</f>
        <v>1</v>
      </c>
      <c r="I1451" s="31">
        <f>(ROUND((ROUND((((Source!ET1002*1.25))*Source!AV1002*Source!I1002),2)),2)+ROUND((ROUND(((Source!AE1002-((Source!EU1002*1.25)))*Source!AV1002*Source!I1002),2)),2))</f>
        <v>125.75</v>
      </c>
      <c r="J1451" s="27">
        <f>IF(Source!BB1002&lt;&gt; 0, Source!BB1002, 1)</f>
        <v>9.75</v>
      </c>
      <c r="K1451" s="31">
        <f>Source!Q1002</f>
        <v>1226.06</v>
      </c>
    </row>
    <row r="1452" spans="1:27" ht="14.4" x14ac:dyDescent="0.3">
      <c r="A1452" s="25"/>
      <c r="B1452" s="26"/>
      <c r="C1452" s="26" t="s">
        <v>68</v>
      </c>
      <c r="D1452" s="28"/>
      <c r="E1452" s="27"/>
      <c r="F1452" s="30">
        <f>Source!AN1002</f>
        <v>105.99</v>
      </c>
      <c r="G1452" s="29" t="str">
        <f>Source!DF1002</f>
        <v>)*1,25</v>
      </c>
      <c r="H1452" s="27">
        <f>Source!AV1002</f>
        <v>1</v>
      </c>
      <c r="I1452" s="32">
        <f>ROUND((ROUND((Source!AE1002*Source!AV1002*Source!I1002),2)),2)</f>
        <v>17.89</v>
      </c>
      <c r="J1452" s="27">
        <f>IF(Source!BS1002&lt;&gt; 0, Source!BS1002, 1)</f>
        <v>25.44</v>
      </c>
      <c r="K1452" s="32">
        <f>Source!R1002</f>
        <v>455.12</v>
      </c>
      <c r="W1452">
        <f>I1452</f>
        <v>17.89</v>
      </c>
    </row>
    <row r="1453" spans="1:27" ht="14.4" x14ac:dyDescent="0.3">
      <c r="A1453" s="25"/>
      <c r="B1453" s="26"/>
      <c r="C1453" s="26" t="s">
        <v>76</v>
      </c>
      <c r="D1453" s="28"/>
      <c r="E1453" s="27"/>
      <c r="F1453" s="30">
        <f>Source!AL1002</f>
        <v>35.35</v>
      </c>
      <c r="G1453" s="29" t="str">
        <f>Source!DD1002</f>
        <v/>
      </c>
      <c r="H1453" s="27">
        <f>Source!AW1002</f>
        <v>1</v>
      </c>
      <c r="I1453" s="31">
        <f>ROUND((ROUND((Source!AC1002*Source!AW1002*Source!I1002),2)),2)</f>
        <v>4.7699999999999996</v>
      </c>
      <c r="J1453" s="27">
        <f>IF(Source!BC1002&lt;&gt; 0, Source!BC1002, 1)</f>
        <v>4.99</v>
      </c>
      <c r="K1453" s="31">
        <f>Source!P1002</f>
        <v>23.8</v>
      </c>
    </row>
    <row r="1454" spans="1:27" ht="14.4" x14ac:dyDescent="0.3">
      <c r="A1454" s="25" t="str">
        <f>Source!E1003</f>
        <v>144,1</v>
      </c>
      <c r="B1454" s="26" t="str">
        <f>Source!F1003</f>
        <v>1.1-1-766</v>
      </c>
      <c r="C1454" s="26" t="s">
        <v>322</v>
      </c>
      <c r="D1454" s="28" t="str">
        <f>Source!H1003</f>
        <v>м3</v>
      </c>
      <c r="E1454" s="27">
        <f>Source!I1003</f>
        <v>14.85</v>
      </c>
      <c r="F1454" s="30">
        <f>Source!AK1003</f>
        <v>104.99</v>
      </c>
      <c r="G1454" s="43" t="s">
        <v>143</v>
      </c>
      <c r="H1454" s="27">
        <f>Source!AW1003</f>
        <v>1</v>
      </c>
      <c r="I1454" s="31">
        <f>ROUND((ROUND((Source!AC1003*Source!AW1003*Source!I1003),2)),2)+(ROUND((ROUND(((Source!ET1003)*Source!AV1003*Source!I1003),2)),2)+ROUND((ROUND(((Source!AE1003-(Source!EU1003))*Source!AV1003*Source!I1003),2)),2))+ROUND((ROUND((Source!AF1003*Source!AV1003*Source!I1003),2)),2)</f>
        <v>1559.1</v>
      </c>
      <c r="J1454" s="27">
        <f>IF(Source!BC1003&lt;&gt; 0, Source!BC1003, 1)</f>
        <v>5.26</v>
      </c>
      <c r="K1454" s="31">
        <f>Source!O1003</f>
        <v>8200.8700000000008</v>
      </c>
      <c r="Q1454">
        <f>ROUND((Source!DN1003/100)*ROUND((ROUND((Source!AF1003*Source!AV1003*Source!I1003),2)),2), 2)</f>
        <v>0</v>
      </c>
      <c r="R1454">
        <f>Source!X1003</f>
        <v>0</v>
      </c>
      <c r="S1454">
        <f>ROUND((Source!DO1003/100)*ROUND((ROUND((Source!AF1003*Source!AV1003*Source!I1003),2)),2), 2)</f>
        <v>0</v>
      </c>
      <c r="T1454">
        <f>Source!Y1003</f>
        <v>0</v>
      </c>
      <c r="U1454">
        <f>ROUND((175/100)*ROUND((ROUND((Source!AE1003*Source!AV1003*Source!I1003),2)),2), 2)</f>
        <v>0</v>
      </c>
      <c r="V1454">
        <f>ROUND((157/100)*ROUND(ROUND((ROUND((Source!AE1003*Source!AV1003*Source!I1003),2)*Source!BS1003),2), 2), 2)</f>
        <v>0</v>
      </c>
      <c r="X1454">
        <f>IF(Source!BI1003&lt;=1,I1454, 0)</f>
        <v>1559.1</v>
      </c>
      <c r="Y1454">
        <f>IF(Source!BI1003=2,I1454, 0)</f>
        <v>0</v>
      </c>
      <c r="Z1454">
        <f>IF(Source!BI1003=3,I1454, 0)</f>
        <v>0</v>
      </c>
      <c r="AA1454">
        <f>IF(Source!BI1003=4,I1454, 0)</f>
        <v>0</v>
      </c>
    </row>
    <row r="1455" spans="1:27" ht="14.4" x14ac:dyDescent="0.3">
      <c r="A1455" s="25"/>
      <c r="B1455" s="26"/>
      <c r="C1455" s="26" t="s">
        <v>69</v>
      </c>
      <c r="D1455" s="28" t="s">
        <v>70</v>
      </c>
      <c r="E1455" s="27">
        <f>Source!DN1002</f>
        <v>140</v>
      </c>
      <c r="F1455" s="30"/>
      <c r="G1455" s="29"/>
      <c r="H1455" s="27"/>
      <c r="I1455" s="31">
        <f>SUM(Q1449:Q1454)</f>
        <v>32.93</v>
      </c>
      <c r="J1455" s="27">
        <f>Source!BZ1002</f>
        <v>112</v>
      </c>
      <c r="K1455" s="31">
        <f>SUM(R1449:R1454)</f>
        <v>670.15</v>
      </c>
    </row>
    <row r="1456" spans="1:27" ht="14.4" x14ac:dyDescent="0.3">
      <c r="A1456" s="25"/>
      <c r="B1456" s="26"/>
      <c r="C1456" s="26" t="s">
        <v>71</v>
      </c>
      <c r="D1456" s="28" t="s">
        <v>70</v>
      </c>
      <c r="E1456" s="27">
        <f>Source!DO1002</f>
        <v>79</v>
      </c>
      <c r="F1456" s="30"/>
      <c r="G1456" s="29"/>
      <c r="H1456" s="27"/>
      <c r="I1456" s="31">
        <f>SUM(S1449:S1455)</f>
        <v>18.579999999999998</v>
      </c>
      <c r="J1456" s="27">
        <f>Source!CA1002</f>
        <v>41</v>
      </c>
      <c r="K1456" s="31">
        <f>SUM(T1449:T1455)</f>
        <v>245.32</v>
      </c>
    </row>
    <row r="1457" spans="1:28" ht="14.4" x14ac:dyDescent="0.3">
      <c r="A1457" s="25"/>
      <c r="B1457" s="26"/>
      <c r="C1457" s="26" t="s">
        <v>72</v>
      </c>
      <c r="D1457" s="28" t="s">
        <v>70</v>
      </c>
      <c r="E1457" s="27">
        <f>175</f>
        <v>175</v>
      </c>
      <c r="F1457" s="30"/>
      <c r="G1457" s="29"/>
      <c r="H1457" s="27"/>
      <c r="I1457" s="31">
        <f>SUM(U1449:U1456)</f>
        <v>31.31</v>
      </c>
      <c r="J1457" s="27">
        <f>157</f>
        <v>157</v>
      </c>
      <c r="K1457" s="31">
        <f>SUM(V1449:V1456)</f>
        <v>714.54</v>
      </c>
    </row>
    <row r="1458" spans="1:28" ht="14.4" x14ac:dyDescent="0.3">
      <c r="A1458" s="34"/>
      <c r="B1458" s="35"/>
      <c r="C1458" s="35" t="s">
        <v>73</v>
      </c>
      <c r="D1458" s="36" t="s">
        <v>74</v>
      </c>
      <c r="E1458" s="37">
        <f>Source!AQ1002</f>
        <v>14.4</v>
      </c>
      <c r="F1458" s="38"/>
      <c r="G1458" s="39" t="str">
        <f>Source!DI1002</f>
        <v>)*1,15</v>
      </c>
      <c r="H1458" s="37">
        <f>Source!AV1002</f>
        <v>1</v>
      </c>
      <c r="I1458" s="40">
        <f>Source!U1002</f>
        <v>2.2355999999999998</v>
      </c>
      <c r="J1458" s="37"/>
      <c r="K1458" s="40"/>
      <c r="AB1458" s="33">
        <f>I1458</f>
        <v>2.2355999999999998</v>
      </c>
    </row>
    <row r="1459" spans="1:28" ht="13.8" x14ac:dyDescent="0.25">
      <c r="A1459" s="41"/>
      <c r="B1459" s="41"/>
      <c r="C1459" s="42" t="s">
        <v>75</v>
      </c>
      <c r="D1459" s="41"/>
      <c r="E1459" s="41"/>
      <c r="F1459" s="41"/>
      <c r="G1459" s="41"/>
      <c r="H1459" s="55">
        <f>I1450+I1451+I1453+I1455+I1456+I1457+SUM(I1454:I1454)</f>
        <v>1795.96</v>
      </c>
      <c r="I1459" s="55"/>
      <c r="J1459" s="55">
        <f>K1450+K1451+K1453+K1455+K1456+K1457+SUM(K1454:K1454)</f>
        <v>11679.09</v>
      </c>
      <c r="K1459" s="55"/>
      <c r="O1459" s="33">
        <f>I1450+I1451+I1453+I1455+I1456+I1457+SUM(I1454:I1454)</f>
        <v>1795.96</v>
      </c>
      <c r="P1459" s="33">
        <f>K1450+K1451+K1453+K1455+K1456+K1457+SUM(K1454:K1454)</f>
        <v>11679.09</v>
      </c>
      <c r="X1459">
        <f>IF(Source!BI1002&lt;=1,I1450+I1451+I1453+I1455+I1456+I1457-0, 0)</f>
        <v>236.86</v>
      </c>
      <c r="Y1459">
        <f>IF(Source!BI1002=2,I1450+I1451+I1453+I1455+I1456+I1457-0, 0)</f>
        <v>0</v>
      </c>
      <c r="Z1459">
        <f>IF(Source!BI1002=3,I1450+I1451+I1453+I1455+I1456+I1457-0, 0)</f>
        <v>0</v>
      </c>
      <c r="AA1459">
        <f>IF(Source!BI1002=4,I1450+I1451+I1453+I1455+I1456+I1457,0)</f>
        <v>0</v>
      </c>
    </row>
    <row r="1461" spans="1:28" ht="100.8" x14ac:dyDescent="0.3">
      <c r="A1461" s="25" t="str">
        <f>Source!E1004</f>
        <v>145</v>
      </c>
      <c r="B1461" s="26" t="str">
        <f>Source!F1004</f>
        <v>3.27-12-2</v>
      </c>
      <c r="C1461" s="26" t="s">
        <v>854</v>
      </c>
      <c r="D1461" s="28" t="str">
        <f>Source!H1004</f>
        <v>100 м3 материала основания (в плотном теле)</v>
      </c>
      <c r="E1461" s="27">
        <f>Source!I1004</f>
        <v>0.09</v>
      </c>
      <c r="F1461" s="30"/>
      <c r="G1461" s="29"/>
      <c r="H1461" s="27"/>
      <c r="I1461" s="31"/>
      <c r="J1461" s="27"/>
      <c r="K1461" s="31"/>
      <c r="Q1461">
        <f>ROUND((Source!DN1004/100)*ROUND((ROUND((Source!AF1004*Source!AV1004*Source!I1004),2)),2), 2)</f>
        <v>32.93</v>
      </c>
      <c r="R1461">
        <f>Source!X1004</f>
        <v>670.15</v>
      </c>
      <c r="S1461">
        <f>ROUND((Source!DO1004/100)*ROUND((ROUND((Source!AF1004*Source!AV1004*Source!I1004),2)),2), 2)</f>
        <v>18.579999999999998</v>
      </c>
      <c r="T1461">
        <f>Source!Y1004</f>
        <v>245.32</v>
      </c>
      <c r="U1461">
        <f>ROUND((175/100)*ROUND((ROUND((Source!AE1004*Source!AV1004*Source!I1004),2)),2), 2)</f>
        <v>91.6</v>
      </c>
      <c r="V1461">
        <f>ROUND((157/100)*ROUND(ROUND((ROUND((Source!AE1004*Source!AV1004*Source!I1004),2)*Source!BS1004),2), 2), 2)</f>
        <v>2090.5</v>
      </c>
    </row>
    <row r="1462" spans="1:28" ht="14.4" x14ac:dyDescent="0.3">
      <c r="A1462" s="25"/>
      <c r="B1462" s="26"/>
      <c r="C1462" s="26" t="s">
        <v>66</v>
      </c>
      <c r="D1462" s="28"/>
      <c r="E1462" s="27"/>
      <c r="F1462" s="30">
        <f>Source!AO1004</f>
        <v>227.23</v>
      </c>
      <c r="G1462" s="29" t="str">
        <f>Source!DG1004</f>
        <v>)*1,15</v>
      </c>
      <c r="H1462" s="27">
        <f>Source!AV1004</f>
        <v>1</v>
      </c>
      <c r="I1462" s="31">
        <f>ROUND((ROUND((Source!AF1004*Source!AV1004*Source!I1004),2)),2)</f>
        <v>23.52</v>
      </c>
      <c r="J1462" s="27">
        <f>IF(Source!BA1004&lt;&gt; 0, Source!BA1004, 1)</f>
        <v>25.44</v>
      </c>
      <c r="K1462" s="31">
        <f>Source!S1004</f>
        <v>598.35</v>
      </c>
      <c r="W1462">
        <f>I1462</f>
        <v>23.52</v>
      </c>
    </row>
    <row r="1463" spans="1:28" ht="14.4" x14ac:dyDescent="0.3">
      <c r="A1463" s="25"/>
      <c r="B1463" s="26"/>
      <c r="C1463" s="26" t="s">
        <v>67</v>
      </c>
      <c r="D1463" s="28"/>
      <c r="E1463" s="27"/>
      <c r="F1463" s="30">
        <f>Source!AM1004</f>
        <v>5344.54</v>
      </c>
      <c r="G1463" s="29" t="str">
        <f>Source!DE1004</f>
        <v>)*1,25</v>
      </c>
      <c r="H1463" s="27">
        <f>Source!AV1004</f>
        <v>1</v>
      </c>
      <c r="I1463" s="31">
        <f>(ROUND((ROUND((((Source!ET1004*1.25))*Source!AV1004*Source!I1004),2)),2)+ROUND((ROUND(((Source!AE1004-((Source!EU1004*1.25)))*Source!AV1004*Source!I1004),2)),2))</f>
        <v>601.26</v>
      </c>
      <c r="J1463" s="27">
        <f>IF(Source!BB1004&lt;&gt; 0, Source!BB1004, 1)</f>
        <v>8.6999999999999993</v>
      </c>
      <c r="K1463" s="31">
        <f>Source!Q1004</f>
        <v>5230.96</v>
      </c>
    </row>
    <row r="1464" spans="1:28" ht="14.4" x14ac:dyDescent="0.3">
      <c r="A1464" s="25"/>
      <c r="B1464" s="26"/>
      <c r="C1464" s="26" t="s">
        <v>68</v>
      </c>
      <c r="D1464" s="28"/>
      <c r="E1464" s="27"/>
      <c r="F1464" s="30">
        <f>Source!AN1004</f>
        <v>465.21</v>
      </c>
      <c r="G1464" s="29" t="str">
        <f>Source!DF1004</f>
        <v>)*1,25</v>
      </c>
      <c r="H1464" s="27">
        <f>Source!AV1004</f>
        <v>1</v>
      </c>
      <c r="I1464" s="32">
        <f>ROUND((ROUND((Source!AE1004*Source!AV1004*Source!I1004),2)),2)</f>
        <v>52.34</v>
      </c>
      <c r="J1464" s="27">
        <f>IF(Source!BS1004&lt;&gt; 0, Source!BS1004, 1)</f>
        <v>25.44</v>
      </c>
      <c r="K1464" s="32">
        <f>Source!R1004</f>
        <v>1331.53</v>
      </c>
      <c r="W1464">
        <f>I1464</f>
        <v>52.34</v>
      </c>
    </row>
    <row r="1465" spans="1:28" ht="14.4" x14ac:dyDescent="0.3">
      <c r="A1465" s="25"/>
      <c r="B1465" s="26"/>
      <c r="C1465" s="26" t="s">
        <v>76</v>
      </c>
      <c r="D1465" s="28"/>
      <c r="E1465" s="27"/>
      <c r="F1465" s="30">
        <f>Source!AL1004</f>
        <v>49.49</v>
      </c>
      <c r="G1465" s="29" t="str">
        <f>Source!DD1004</f>
        <v/>
      </c>
      <c r="H1465" s="27">
        <f>Source!AW1004</f>
        <v>1</v>
      </c>
      <c r="I1465" s="31">
        <f>ROUND((ROUND((Source!AC1004*Source!AW1004*Source!I1004),2)),2)</f>
        <v>4.45</v>
      </c>
      <c r="J1465" s="27">
        <f>IF(Source!BC1004&lt;&gt; 0, Source!BC1004, 1)</f>
        <v>4.99</v>
      </c>
      <c r="K1465" s="31">
        <f>Source!P1004</f>
        <v>22.21</v>
      </c>
    </row>
    <row r="1466" spans="1:28" ht="41.4" x14ac:dyDescent="0.3">
      <c r="A1466" s="25" t="str">
        <f>Source!E1005</f>
        <v>145,1</v>
      </c>
      <c r="B1466" s="26" t="str">
        <f>Source!F1005</f>
        <v>1.1-1-1553</v>
      </c>
      <c r="C1466" s="26" t="s">
        <v>485</v>
      </c>
      <c r="D1466" s="28" t="str">
        <f>Source!H1005</f>
        <v>м3</v>
      </c>
      <c r="E1466" s="27">
        <f>Source!I1005</f>
        <v>11.34</v>
      </c>
      <c r="F1466" s="30">
        <f>Source!AK1005</f>
        <v>234.69</v>
      </c>
      <c r="G1466" s="43" t="s">
        <v>143</v>
      </c>
      <c r="H1466" s="27">
        <f>Source!AW1005</f>
        <v>1</v>
      </c>
      <c r="I1466" s="31">
        <f>ROUND((ROUND((Source!AC1005*Source!AW1005*Source!I1005),2)),2)+(ROUND((ROUND(((Source!ET1005)*Source!AV1005*Source!I1005),2)),2)+ROUND((ROUND(((Source!AE1005-(Source!EU1005))*Source!AV1005*Source!I1005),2)),2))+ROUND((ROUND((Source!AF1005*Source!AV1005*Source!I1005),2)),2)</f>
        <v>2661.38</v>
      </c>
      <c r="J1466" s="27">
        <f>IF(Source!BC1005&lt;&gt; 0, Source!BC1005, 1)</f>
        <v>9.91</v>
      </c>
      <c r="K1466" s="31">
        <f>Source!O1005</f>
        <v>26374.28</v>
      </c>
      <c r="Q1466">
        <f>ROUND((Source!DN1005/100)*ROUND((ROUND((Source!AF1005*Source!AV1005*Source!I1005),2)),2), 2)</f>
        <v>0</v>
      </c>
      <c r="R1466">
        <f>Source!X1005</f>
        <v>0</v>
      </c>
      <c r="S1466">
        <f>ROUND((Source!DO1005/100)*ROUND((ROUND((Source!AF1005*Source!AV1005*Source!I1005),2)),2), 2)</f>
        <v>0</v>
      </c>
      <c r="T1466">
        <f>Source!Y1005</f>
        <v>0</v>
      </c>
      <c r="U1466">
        <f>ROUND((175/100)*ROUND((ROUND((Source!AE1005*Source!AV1005*Source!I1005),2)),2), 2)</f>
        <v>0</v>
      </c>
      <c r="V1466">
        <f>ROUND((157/100)*ROUND(ROUND((ROUND((Source!AE1005*Source!AV1005*Source!I1005),2)*Source!BS1005),2), 2), 2)</f>
        <v>0</v>
      </c>
      <c r="X1466">
        <f>IF(Source!BI1005&lt;=1,I1466, 0)</f>
        <v>2661.38</v>
      </c>
      <c r="Y1466">
        <f>IF(Source!BI1005=2,I1466, 0)</f>
        <v>0</v>
      </c>
      <c r="Z1466">
        <f>IF(Source!BI1005=3,I1466, 0)</f>
        <v>0</v>
      </c>
      <c r="AA1466">
        <f>IF(Source!BI1005=4,I1466, 0)</f>
        <v>0</v>
      </c>
    </row>
    <row r="1467" spans="1:28" ht="14.4" x14ac:dyDescent="0.3">
      <c r="A1467" s="25"/>
      <c r="B1467" s="26"/>
      <c r="C1467" s="26" t="s">
        <v>69</v>
      </c>
      <c r="D1467" s="28" t="s">
        <v>70</v>
      </c>
      <c r="E1467" s="27">
        <f>Source!DN1004</f>
        <v>140</v>
      </c>
      <c r="F1467" s="30"/>
      <c r="G1467" s="29"/>
      <c r="H1467" s="27"/>
      <c r="I1467" s="31">
        <f>SUM(Q1461:Q1466)</f>
        <v>32.93</v>
      </c>
      <c r="J1467" s="27">
        <f>Source!BZ1004</f>
        <v>112</v>
      </c>
      <c r="K1467" s="31">
        <f>SUM(R1461:R1466)</f>
        <v>670.15</v>
      </c>
    </row>
    <row r="1468" spans="1:28" ht="14.4" x14ac:dyDescent="0.3">
      <c r="A1468" s="25"/>
      <c r="B1468" s="26"/>
      <c r="C1468" s="26" t="s">
        <v>71</v>
      </c>
      <c r="D1468" s="28" t="s">
        <v>70</v>
      </c>
      <c r="E1468" s="27">
        <f>Source!DO1004</f>
        <v>79</v>
      </c>
      <c r="F1468" s="30"/>
      <c r="G1468" s="29"/>
      <c r="H1468" s="27"/>
      <c r="I1468" s="31">
        <f>SUM(S1461:S1467)</f>
        <v>18.579999999999998</v>
      </c>
      <c r="J1468" s="27">
        <f>Source!CA1004</f>
        <v>41</v>
      </c>
      <c r="K1468" s="31">
        <f>SUM(T1461:T1467)</f>
        <v>245.32</v>
      </c>
    </row>
    <row r="1469" spans="1:28" ht="14.4" x14ac:dyDescent="0.3">
      <c r="A1469" s="25"/>
      <c r="B1469" s="26"/>
      <c r="C1469" s="26" t="s">
        <v>72</v>
      </c>
      <c r="D1469" s="28" t="s">
        <v>70</v>
      </c>
      <c r="E1469" s="27">
        <f>175</f>
        <v>175</v>
      </c>
      <c r="F1469" s="30"/>
      <c r="G1469" s="29"/>
      <c r="H1469" s="27"/>
      <c r="I1469" s="31">
        <f>SUM(U1461:U1468)</f>
        <v>91.6</v>
      </c>
      <c r="J1469" s="27">
        <f>157</f>
        <v>157</v>
      </c>
      <c r="K1469" s="31">
        <f>SUM(V1461:V1468)</f>
        <v>2090.5</v>
      </c>
    </row>
    <row r="1470" spans="1:28" ht="14.4" x14ac:dyDescent="0.3">
      <c r="A1470" s="34"/>
      <c r="B1470" s="35"/>
      <c r="C1470" s="35" t="s">
        <v>73</v>
      </c>
      <c r="D1470" s="36" t="s">
        <v>74</v>
      </c>
      <c r="E1470" s="37">
        <f>Source!AQ1004</f>
        <v>21.6</v>
      </c>
      <c r="F1470" s="38"/>
      <c r="G1470" s="39" t="str">
        <f>Source!DI1004</f>
        <v>)*1,15</v>
      </c>
      <c r="H1470" s="37">
        <f>Source!AV1004</f>
        <v>1</v>
      </c>
      <c r="I1470" s="40">
        <f>Source!U1004</f>
        <v>2.2355999999999998</v>
      </c>
      <c r="J1470" s="37"/>
      <c r="K1470" s="40"/>
      <c r="AB1470" s="33">
        <f>I1470</f>
        <v>2.2355999999999998</v>
      </c>
    </row>
    <row r="1471" spans="1:28" ht="13.8" x14ac:dyDescent="0.25">
      <c r="A1471" s="41"/>
      <c r="B1471" s="41"/>
      <c r="C1471" s="42" t="s">
        <v>75</v>
      </c>
      <c r="D1471" s="41"/>
      <c r="E1471" s="41"/>
      <c r="F1471" s="41"/>
      <c r="G1471" s="41"/>
      <c r="H1471" s="55">
        <f>I1462+I1463+I1465+I1467+I1468+I1469+SUM(I1466:I1466)</f>
        <v>3433.7200000000003</v>
      </c>
      <c r="I1471" s="55"/>
      <c r="J1471" s="55">
        <f>K1462+K1463+K1465+K1467+K1468+K1469+SUM(K1466:K1466)</f>
        <v>35231.769999999997</v>
      </c>
      <c r="K1471" s="55"/>
      <c r="O1471" s="33">
        <f>I1462+I1463+I1465+I1467+I1468+I1469+SUM(I1466:I1466)</f>
        <v>3433.7200000000003</v>
      </c>
      <c r="P1471" s="33">
        <f>K1462+K1463+K1465+K1467+K1468+K1469+SUM(K1466:K1466)</f>
        <v>35231.769999999997</v>
      </c>
      <c r="X1471">
        <f>IF(Source!BI1004&lt;=1,I1462+I1463+I1465+I1467+I1468+I1469-0, 0)</f>
        <v>772.34</v>
      </c>
      <c r="Y1471">
        <f>IF(Source!BI1004=2,I1462+I1463+I1465+I1467+I1468+I1469-0, 0)</f>
        <v>0</v>
      </c>
      <c r="Z1471">
        <f>IF(Source!BI1004=3,I1462+I1463+I1465+I1467+I1468+I1469-0, 0)</f>
        <v>0</v>
      </c>
      <c r="AA1471">
        <f>IF(Source!BI1004=4,I1462+I1463+I1465+I1467+I1468+I1469,0)</f>
        <v>0</v>
      </c>
    </row>
    <row r="1473" spans="1:28" ht="28.8" x14ac:dyDescent="0.3">
      <c r="A1473" s="25" t="str">
        <f>Source!E1006</f>
        <v>146</v>
      </c>
      <c r="B1473" s="26" t="str">
        <f>Source!F1006</f>
        <v>3.27-30-1</v>
      </c>
      <c r="C1473" s="26" t="s">
        <v>489</v>
      </c>
      <c r="D1473" s="28" t="str">
        <f>Source!H1006</f>
        <v>1000 м2 основания</v>
      </c>
      <c r="E1473" s="27">
        <f>Source!I1006</f>
        <v>4.4999999999999998E-2</v>
      </c>
      <c r="F1473" s="30"/>
      <c r="G1473" s="29"/>
      <c r="H1473" s="27"/>
      <c r="I1473" s="31"/>
      <c r="J1473" s="27"/>
      <c r="K1473" s="31"/>
      <c r="Q1473">
        <f>ROUND((Source!DN1006/100)*ROUND((ROUND((Source!AF1006*Source!AV1006*Source!I1006),2)),2), 2)</f>
        <v>221.87</v>
      </c>
      <c r="R1473">
        <f>Source!X1006</f>
        <v>4515.54</v>
      </c>
      <c r="S1473">
        <f>ROUND((Source!DO1006/100)*ROUND((ROUND((Source!AF1006*Source!AV1006*Source!I1006),2)),2), 2)</f>
        <v>125.2</v>
      </c>
      <c r="T1473">
        <f>Source!Y1006</f>
        <v>1653.01</v>
      </c>
      <c r="U1473">
        <f>ROUND((175/100)*ROUND((ROUND((Source!AE1006*Source!AV1006*Source!I1006),2)),2), 2)</f>
        <v>15.63</v>
      </c>
      <c r="V1473">
        <f>ROUND((157/100)*ROUND(ROUND((ROUND((Source!AE1006*Source!AV1006*Source!I1006),2)*Source!BS1006),2), 2), 2)</f>
        <v>356.67</v>
      </c>
    </row>
    <row r="1474" spans="1:28" ht="14.4" x14ac:dyDescent="0.3">
      <c r="A1474" s="25"/>
      <c r="B1474" s="26"/>
      <c r="C1474" s="26" t="s">
        <v>66</v>
      </c>
      <c r="D1474" s="28"/>
      <c r="E1474" s="27"/>
      <c r="F1474" s="30">
        <f>Source!AO1006</f>
        <v>3062.49</v>
      </c>
      <c r="G1474" s="29" t="str">
        <f>Source!DG1006</f>
        <v>)*1,15</v>
      </c>
      <c r="H1474" s="27">
        <f>Source!AV1006</f>
        <v>1</v>
      </c>
      <c r="I1474" s="31">
        <f>ROUND((ROUND((Source!AF1006*Source!AV1006*Source!I1006),2)),2)</f>
        <v>158.47999999999999</v>
      </c>
      <c r="J1474" s="27">
        <f>IF(Source!BA1006&lt;&gt; 0, Source!BA1006, 1)</f>
        <v>25.44</v>
      </c>
      <c r="K1474" s="31">
        <f>Source!S1006</f>
        <v>4031.73</v>
      </c>
      <c r="W1474">
        <f>I1474</f>
        <v>158.47999999999999</v>
      </c>
    </row>
    <row r="1475" spans="1:28" ht="14.4" x14ac:dyDescent="0.3">
      <c r="A1475" s="25"/>
      <c r="B1475" s="26"/>
      <c r="C1475" s="26" t="s">
        <v>67</v>
      </c>
      <c r="D1475" s="28"/>
      <c r="E1475" s="27"/>
      <c r="F1475" s="30">
        <f>Source!AM1006</f>
        <v>3141.93</v>
      </c>
      <c r="G1475" s="29" t="str">
        <f>Source!DE1006</f>
        <v>)*1,25</v>
      </c>
      <c r="H1475" s="27">
        <f>Source!AV1006</f>
        <v>1</v>
      </c>
      <c r="I1475" s="31">
        <f>(ROUND((ROUND((((Source!ET1006*1.25))*Source!AV1006*Source!I1006),2)),2)+ROUND((ROUND(((Source!AE1006-((Source!EU1006*1.25)))*Source!AV1006*Source!I1006),2)),2))</f>
        <v>176.73</v>
      </c>
      <c r="J1475" s="27">
        <f>IF(Source!BB1006&lt;&gt; 0, Source!BB1006, 1)</f>
        <v>8.25</v>
      </c>
      <c r="K1475" s="31">
        <f>Source!Q1006</f>
        <v>1458.02</v>
      </c>
    </row>
    <row r="1476" spans="1:28" ht="14.4" x14ac:dyDescent="0.3">
      <c r="A1476" s="25"/>
      <c r="B1476" s="26"/>
      <c r="C1476" s="26" t="s">
        <v>68</v>
      </c>
      <c r="D1476" s="28"/>
      <c r="E1476" s="27"/>
      <c r="F1476" s="30">
        <f>Source!AN1006</f>
        <v>158.71</v>
      </c>
      <c r="G1476" s="29" t="str">
        <f>Source!DF1006</f>
        <v>)*1,25</v>
      </c>
      <c r="H1476" s="27">
        <f>Source!AV1006</f>
        <v>1</v>
      </c>
      <c r="I1476" s="32">
        <f>ROUND((ROUND((Source!AE1006*Source!AV1006*Source!I1006),2)),2)</f>
        <v>8.93</v>
      </c>
      <c r="J1476" s="27">
        <f>IF(Source!BS1006&lt;&gt; 0, Source!BS1006, 1)</f>
        <v>25.44</v>
      </c>
      <c r="K1476" s="32">
        <f>Source!R1006</f>
        <v>227.18</v>
      </c>
      <c r="W1476">
        <f>I1476</f>
        <v>8.93</v>
      </c>
    </row>
    <row r="1477" spans="1:28" ht="14.4" x14ac:dyDescent="0.3">
      <c r="A1477" s="25"/>
      <c r="B1477" s="26"/>
      <c r="C1477" s="26" t="s">
        <v>76</v>
      </c>
      <c r="D1477" s="28"/>
      <c r="E1477" s="27"/>
      <c r="F1477" s="30">
        <f>Source!AL1006</f>
        <v>6731.62</v>
      </c>
      <c r="G1477" s="29" t="str">
        <f>Source!DD1006</f>
        <v/>
      </c>
      <c r="H1477" s="27">
        <f>Source!AW1006</f>
        <v>1</v>
      </c>
      <c r="I1477" s="31">
        <f>ROUND((ROUND((Source!AC1006*Source!AW1006*Source!I1006),2)),2)</f>
        <v>302.92</v>
      </c>
      <c r="J1477" s="27">
        <f>IF(Source!BC1006&lt;&gt; 0, Source!BC1006, 1)</f>
        <v>5.07</v>
      </c>
      <c r="K1477" s="31">
        <f>Source!P1006</f>
        <v>1535.8</v>
      </c>
    </row>
    <row r="1478" spans="1:28" ht="69" x14ac:dyDescent="0.3">
      <c r="A1478" s="25" t="str">
        <f>Source!E1007</f>
        <v>146,1</v>
      </c>
      <c r="B1478" s="26" t="str">
        <f>Source!F1007</f>
        <v>1.3-1-79</v>
      </c>
      <c r="C1478" s="26" t="s">
        <v>496</v>
      </c>
      <c r="D1478" s="28" t="str">
        <f>Source!H1007</f>
        <v>м3</v>
      </c>
      <c r="E1478" s="27">
        <f>Source!I1007</f>
        <v>7.29</v>
      </c>
      <c r="F1478" s="30">
        <f>Source!AK1007</f>
        <v>738.07</v>
      </c>
      <c r="G1478" s="43" t="s">
        <v>143</v>
      </c>
      <c r="H1478" s="27">
        <f>Source!AW1007</f>
        <v>1</v>
      </c>
      <c r="I1478" s="31">
        <f>ROUND((ROUND((Source!AC1007*Source!AW1007*Source!I1007),2)),2)+(ROUND((ROUND(((Source!ET1007)*Source!AV1007*Source!I1007),2)),2)+ROUND((ROUND(((Source!AE1007-(Source!EU1007))*Source!AV1007*Source!I1007),2)),2))+ROUND((ROUND((Source!AF1007*Source!AV1007*Source!I1007),2)),2)</f>
        <v>5380.53</v>
      </c>
      <c r="J1478" s="27">
        <f>IF(Source!BC1007&lt;&gt; 0, Source!BC1007, 1)</f>
        <v>5.4</v>
      </c>
      <c r="K1478" s="31">
        <f>Source!O1007</f>
        <v>29054.86</v>
      </c>
      <c r="Q1478">
        <f>ROUND((Source!DN1007/100)*ROUND((ROUND((Source!AF1007*Source!AV1007*Source!I1007),2)),2), 2)</f>
        <v>0</v>
      </c>
      <c r="R1478">
        <f>Source!X1007</f>
        <v>0</v>
      </c>
      <c r="S1478">
        <f>ROUND((Source!DO1007/100)*ROUND((ROUND((Source!AF1007*Source!AV1007*Source!I1007),2)),2), 2)</f>
        <v>0</v>
      </c>
      <c r="T1478">
        <f>Source!Y1007</f>
        <v>0</v>
      </c>
      <c r="U1478">
        <f>ROUND((175/100)*ROUND((ROUND((Source!AE1007*Source!AV1007*Source!I1007),2)),2), 2)</f>
        <v>0</v>
      </c>
      <c r="V1478">
        <f>ROUND((157/100)*ROUND(ROUND((ROUND((Source!AE1007*Source!AV1007*Source!I1007),2)*Source!BS1007),2), 2), 2)</f>
        <v>0</v>
      </c>
      <c r="X1478">
        <f>IF(Source!BI1007&lt;=1,I1478, 0)</f>
        <v>5380.53</v>
      </c>
      <c r="Y1478">
        <f>IF(Source!BI1007=2,I1478, 0)</f>
        <v>0</v>
      </c>
      <c r="Z1478">
        <f>IF(Source!BI1007=3,I1478, 0)</f>
        <v>0</v>
      </c>
      <c r="AA1478">
        <f>IF(Source!BI1007=4,I1478, 0)</f>
        <v>0</v>
      </c>
    </row>
    <row r="1479" spans="1:28" ht="14.4" x14ac:dyDescent="0.3">
      <c r="A1479" s="25"/>
      <c r="B1479" s="26"/>
      <c r="C1479" s="26" t="s">
        <v>69</v>
      </c>
      <c r="D1479" s="28" t="s">
        <v>70</v>
      </c>
      <c r="E1479" s="27">
        <f>Source!DN1006</f>
        <v>140</v>
      </c>
      <c r="F1479" s="30"/>
      <c r="G1479" s="29"/>
      <c r="H1479" s="27"/>
      <c r="I1479" s="31">
        <f>SUM(Q1473:Q1478)</f>
        <v>221.87</v>
      </c>
      <c r="J1479" s="27">
        <f>Source!BZ1006</f>
        <v>112</v>
      </c>
      <c r="K1479" s="31">
        <f>SUM(R1473:R1478)</f>
        <v>4515.54</v>
      </c>
    </row>
    <row r="1480" spans="1:28" ht="14.4" x14ac:dyDescent="0.3">
      <c r="A1480" s="25"/>
      <c r="B1480" s="26"/>
      <c r="C1480" s="26" t="s">
        <v>71</v>
      </c>
      <c r="D1480" s="28" t="s">
        <v>70</v>
      </c>
      <c r="E1480" s="27">
        <f>Source!DO1006</f>
        <v>79</v>
      </c>
      <c r="F1480" s="30"/>
      <c r="G1480" s="29"/>
      <c r="H1480" s="27"/>
      <c r="I1480" s="31">
        <f>SUM(S1473:S1479)</f>
        <v>125.2</v>
      </c>
      <c r="J1480" s="27">
        <f>Source!CA1006</f>
        <v>41</v>
      </c>
      <c r="K1480" s="31">
        <f>SUM(T1473:T1479)</f>
        <v>1653.01</v>
      </c>
    </row>
    <row r="1481" spans="1:28" ht="14.4" x14ac:dyDescent="0.3">
      <c r="A1481" s="25"/>
      <c r="B1481" s="26"/>
      <c r="C1481" s="26" t="s">
        <v>72</v>
      </c>
      <c r="D1481" s="28" t="s">
        <v>70</v>
      </c>
      <c r="E1481" s="27">
        <f>175</f>
        <v>175</v>
      </c>
      <c r="F1481" s="30"/>
      <c r="G1481" s="29"/>
      <c r="H1481" s="27"/>
      <c r="I1481" s="31">
        <f>SUM(U1473:U1480)</f>
        <v>15.63</v>
      </c>
      <c r="J1481" s="27">
        <f>157</f>
        <v>157</v>
      </c>
      <c r="K1481" s="31">
        <f>SUM(V1473:V1480)</f>
        <v>356.67</v>
      </c>
    </row>
    <row r="1482" spans="1:28" ht="14.4" x14ac:dyDescent="0.3">
      <c r="A1482" s="34"/>
      <c r="B1482" s="35"/>
      <c r="C1482" s="35" t="s">
        <v>73</v>
      </c>
      <c r="D1482" s="36" t="s">
        <v>74</v>
      </c>
      <c r="E1482" s="37">
        <f>Source!AQ1006</f>
        <v>267</v>
      </c>
      <c r="F1482" s="38"/>
      <c r="G1482" s="39" t="str">
        <f>Source!DI1006</f>
        <v>)*1,15</v>
      </c>
      <c r="H1482" s="37">
        <f>Source!AV1006</f>
        <v>1</v>
      </c>
      <c r="I1482" s="40">
        <f>Source!U1006</f>
        <v>13.817249999999998</v>
      </c>
      <c r="J1482" s="37"/>
      <c r="K1482" s="40"/>
      <c r="AB1482" s="33">
        <f>I1482</f>
        <v>13.817249999999998</v>
      </c>
    </row>
    <row r="1483" spans="1:28" ht="13.8" x14ac:dyDescent="0.25">
      <c r="A1483" s="41"/>
      <c r="B1483" s="41"/>
      <c r="C1483" s="42" t="s">
        <v>75</v>
      </c>
      <c r="D1483" s="41"/>
      <c r="E1483" s="41"/>
      <c r="F1483" s="41"/>
      <c r="G1483" s="41"/>
      <c r="H1483" s="55">
        <f>I1474+I1475+I1477+I1479+I1480+I1481+SUM(I1478:I1478)</f>
        <v>6381.36</v>
      </c>
      <c r="I1483" s="55"/>
      <c r="J1483" s="55">
        <f>K1474+K1475+K1477+K1479+K1480+K1481+SUM(K1478:K1478)</f>
        <v>42605.630000000005</v>
      </c>
      <c r="K1483" s="55"/>
      <c r="O1483" s="33">
        <f>I1474+I1475+I1477+I1479+I1480+I1481+SUM(I1478:I1478)</f>
        <v>6381.36</v>
      </c>
      <c r="P1483" s="33">
        <f>K1474+K1475+K1477+K1479+K1480+K1481+SUM(K1478:K1478)</f>
        <v>42605.630000000005</v>
      </c>
      <c r="X1483">
        <f>IF(Source!BI1006&lt;=1,I1474+I1475+I1477+I1479+I1480+I1481-0, 0)</f>
        <v>1000.83</v>
      </c>
      <c r="Y1483">
        <f>IF(Source!BI1006=2,I1474+I1475+I1477+I1479+I1480+I1481-0, 0)</f>
        <v>0</v>
      </c>
      <c r="Z1483">
        <f>IF(Source!BI1006=3,I1474+I1475+I1477+I1479+I1480+I1481-0, 0)</f>
        <v>0</v>
      </c>
      <c r="AA1483">
        <f>IF(Source!BI1006=4,I1474+I1475+I1477+I1479+I1480+I1481,0)</f>
        <v>0</v>
      </c>
    </row>
    <row r="1485" spans="1:28" ht="28.8" x14ac:dyDescent="0.3">
      <c r="A1485" s="25" t="str">
        <f>Source!E1008</f>
        <v>147</v>
      </c>
      <c r="B1485" s="26" t="str">
        <f>Source!F1008</f>
        <v>3.27-37-1</v>
      </c>
      <c r="C1485" s="26" t="s">
        <v>500</v>
      </c>
      <c r="D1485" s="28" t="str">
        <f>Source!H1008</f>
        <v>1000 м2 покрытия</v>
      </c>
      <c r="E1485" s="27">
        <f>Source!I1008</f>
        <v>4.4999999999999998E-2</v>
      </c>
      <c r="F1485" s="30"/>
      <c r="G1485" s="29"/>
      <c r="H1485" s="27"/>
      <c r="I1485" s="31"/>
      <c r="J1485" s="27"/>
      <c r="K1485" s="31"/>
      <c r="Q1485">
        <f>ROUND((Source!DN1008/100)*ROUND((ROUND((Source!AF1008*Source!AV1008*Source!I1008),2)),2), 2)</f>
        <v>9.7200000000000006</v>
      </c>
      <c r="R1485">
        <f>Source!X1008</f>
        <v>197.74</v>
      </c>
      <c r="S1485">
        <f>ROUND((Source!DO1008/100)*ROUND((ROUND((Source!AF1008*Source!AV1008*Source!I1008),2)),2), 2)</f>
        <v>5.48</v>
      </c>
      <c r="T1485">
        <f>Source!Y1008</f>
        <v>72.39</v>
      </c>
      <c r="U1485">
        <f>ROUND((175/100)*ROUND((ROUND((Source!AE1008*Source!AV1008*Source!I1008),2)),2), 2)</f>
        <v>0</v>
      </c>
      <c r="V1485">
        <f>ROUND((157/100)*ROUND(ROUND((ROUND((Source!AE1008*Source!AV1008*Source!I1008),2)*Source!BS1008),2), 2), 2)</f>
        <v>0</v>
      </c>
    </row>
    <row r="1486" spans="1:28" ht="14.4" x14ac:dyDescent="0.3">
      <c r="A1486" s="25"/>
      <c r="B1486" s="26"/>
      <c r="C1486" s="26" t="s">
        <v>66</v>
      </c>
      <c r="D1486" s="28"/>
      <c r="E1486" s="27"/>
      <c r="F1486" s="30">
        <f>Source!AO1008</f>
        <v>134.06</v>
      </c>
      <c r="G1486" s="29" t="str">
        <f>Source!DG1008</f>
        <v>)*1,15</v>
      </c>
      <c r="H1486" s="27">
        <f>Source!AV1008</f>
        <v>1</v>
      </c>
      <c r="I1486" s="31">
        <f>ROUND((ROUND((Source!AF1008*Source!AV1008*Source!I1008),2)),2)</f>
        <v>6.94</v>
      </c>
      <c r="J1486" s="27">
        <f>IF(Source!BA1008&lt;&gt; 0, Source!BA1008, 1)</f>
        <v>25.44</v>
      </c>
      <c r="K1486" s="31">
        <f>Source!S1008</f>
        <v>176.55</v>
      </c>
      <c r="W1486">
        <f>I1486</f>
        <v>6.94</v>
      </c>
    </row>
    <row r="1487" spans="1:28" ht="27.6" x14ac:dyDescent="0.3">
      <c r="A1487" s="25" t="str">
        <f>Source!E1009</f>
        <v>147,1</v>
      </c>
      <c r="B1487" s="26" t="str">
        <f>Source!F1009</f>
        <v>1.1-1-1824</v>
      </c>
      <c r="C1487" s="26" t="s">
        <v>392</v>
      </c>
      <c r="D1487" s="28" t="str">
        <f>Source!H1009</f>
        <v>м2</v>
      </c>
      <c r="E1487" s="27">
        <f>Source!I1009</f>
        <v>51.75</v>
      </c>
      <c r="F1487" s="30">
        <f>Source!AK1009</f>
        <v>21.14</v>
      </c>
      <c r="G1487" s="43" t="s">
        <v>143</v>
      </c>
      <c r="H1487" s="27">
        <f>Source!AW1009</f>
        <v>1</v>
      </c>
      <c r="I1487" s="31">
        <f>ROUND((ROUND((Source!AC1009*Source!AW1009*Source!I1009),2)),2)+(ROUND((ROUND(((Source!ET1009)*Source!AV1009*Source!I1009),2)),2)+ROUND((ROUND(((Source!AE1009-(Source!EU1009))*Source!AV1009*Source!I1009),2)),2))+ROUND((ROUND((Source!AF1009*Source!AV1009*Source!I1009),2)),2)</f>
        <v>1094</v>
      </c>
      <c r="J1487" s="27">
        <f>IF(Source!BC1009&lt;&gt; 0, Source!BC1009, 1)</f>
        <v>6.39</v>
      </c>
      <c r="K1487" s="31">
        <f>Source!O1009</f>
        <v>6990.66</v>
      </c>
      <c r="Q1487">
        <f>ROUND((Source!DN1009/100)*ROUND((ROUND((Source!AF1009*Source!AV1009*Source!I1009),2)),2), 2)</f>
        <v>0</v>
      </c>
      <c r="R1487">
        <f>Source!X1009</f>
        <v>0</v>
      </c>
      <c r="S1487">
        <f>ROUND((Source!DO1009/100)*ROUND((ROUND((Source!AF1009*Source!AV1009*Source!I1009),2)),2), 2)</f>
        <v>0</v>
      </c>
      <c r="T1487">
        <f>Source!Y1009</f>
        <v>0</v>
      </c>
      <c r="U1487">
        <f>ROUND((175/100)*ROUND((ROUND((Source!AE1009*Source!AV1009*Source!I1009),2)),2), 2)</f>
        <v>0</v>
      </c>
      <c r="V1487">
        <f>ROUND((157/100)*ROUND(ROUND((ROUND((Source!AE1009*Source!AV1009*Source!I1009),2)*Source!BS1009),2), 2), 2)</f>
        <v>0</v>
      </c>
      <c r="X1487">
        <f>IF(Source!BI1009&lt;=1,I1487, 0)</f>
        <v>1094</v>
      </c>
      <c r="Y1487">
        <f>IF(Source!BI1009=2,I1487, 0)</f>
        <v>0</v>
      </c>
      <c r="Z1487">
        <f>IF(Source!BI1009=3,I1487, 0)</f>
        <v>0</v>
      </c>
      <c r="AA1487">
        <f>IF(Source!BI1009=4,I1487, 0)</f>
        <v>0</v>
      </c>
    </row>
    <row r="1488" spans="1:28" ht="14.4" x14ac:dyDescent="0.3">
      <c r="A1488" s="25"/>
      <c r="B1488" s="26"/>
      <c r="C1488" s="26" t="s">
        <v>69</v>
      </c>
      <c r="D1488" s="28" t="s">
        <v>70</v>
      </c>
      <c r="E1488" s="27">
        <f>Source!DN1008</f>
        <v>140</v>
      </c>
      <c r="F1488" s="30"/>
      <c r="G1488" s="29"/>
      <c r="H1488" s="27"/>
      <c r="I1488" s="31">
        <f>SUM(Q1485:Q1487)</f>
        <v>9.7200000000000006</v>
      </c>
      <c r="J1488" s="27">
        <f>Source!BZ1008</f>
        <v>112</v>
      </c>
      <c r="K1488" s="31">
        <f>SUM(R1485:R1487)</f>
        <v>197.74</v>
      </c>
    </row>
    <row r="1489" spans="1:28" ht="14.4" x14ac:dyDescent="0.3">
      <c r="A1489" s="25"/>
      <c r="B1489" s="26"/>
      <c r="C1489" s="26" t="s">
        <v>71</v>
      </c>
      <c r="D1489" s="28" t="s">
        <v>70</v>
      </c>
      <c r="E1489" s="27">
        <f>Source!DO1008</f>
        <v>79</v>
      </c>
      <c r="F1489" s="30"/>
      <c r="G1489" s="29"/>
      <c r="H1489" s="27"/>
      <c r="I1489" s="31">
        <f>SUM(S1485:S1488)</f>
        <v>5.48</v>
      </c>
      <c r="J1489" s="27">
        <f>Source!CA1008</f>
        <v>41</v>
      </c>
      <c r="K1489" s="31">
        <f>SUM(T1485:T1488)</f>
        <v>72.39</v>
      </c>
    </row>
    <row r="1490" spans="1:28" ht="14.4" x14ac:dyDescent="0.3">
      <c r="A1490" s="34"/>
      <c r="B1490" s="35"/>
      <c r="C1490" s="35" t="s">
        <v>73</v>
      </c>
      <c r="D1490" s="36" t="s">
        <v>74</v>
      </c>
      <c r="E1490" s="37">
        <f>Source!AQ1008</f>
        <v>11.4</v>
      </c>
      <c r="F1490" s="38"/>
      <c r="G1490" s="39" t="str">
        <f>Source!DI1008</f>
        <v>)*1,15</v>
      </c>
      <c r="H1490" s="37">
        <f>Source!AV1008</f>
        <v>1</v>
      </c>
      <c r="I1490" s="40">
        <f>Source!U1008</f>
        <v>0.58994999999999997</v>
      </c>
      <c r="J1490" s="37"/>
      <c r="K1490" s="40"/>
      <c r="AB1490" s="33">
        <f>I1490</f>
        <v>0.58994999999999997</v>
      </c>
    </row>
    <row r="1491" spans="1:28" ht="13.8" x14ac:dyDescent="0.25">
      <c r="A1491" s="41"/>
      <c r="B1491" s="41"/>
      <c r="C1491" s="42" t="s">
        <v>75</v>
      </c>
      <c r="D1491" s="41"/>
      <c r="E1491" s="41"/>
      <c r="F1491" s="41"/>
      <c r="G1491" s="41"/>
      <c r="H1491" s="55">
        <f>I1486+I1488+I1489+SUM(I1487:I1487)</f>
        <v>1116.1400000000001</v>
      </c>
      <c r="I1491" s="55"/>
      <c r="J1491" s="55">
        <f>K1486+K1488+K1489+SUM(K1487:K1487)</f>
        <v>7437.34</v>
      </c>
      <c r="K1491" s="55"/>
      <c r="O1491" s="33">
        <f>I1486+I1488+I1489+SUM(I1487:I1487)</f>
        <v>1116.1400000000001</v>
      </c>
      <c r="P1491" s="33">
        <f>K1486+K1488+K1489+SUM(K1487:K1487)</f>
        <v>7437.34</v>
      </c>
      <c r="X1491">
        <f>IF(Source!BI1008&lt;=1,I1486+I1488+I1489-0, 0)</f>
        <v>22.14</v>
      </c>
      <c r="Y1491">
        <f>IF(Source!BI1008=2,I1486+I1488+I1489-0, 0)</f>
        <v>0</v>
      </c>
      <c r="Z1491">
        <f>IF(Source!BI1008=3,I1486+I1488+I1489-0, 0)</f>
        <v>0</v>
      </c>
      <c r="AA1491">
        <f>IF(Source!BI1008=4,I1486+I1488+I1489,0)</f>
        <v>0</v>
      </c>
    </row>
    <row r="1493" spans="1:28" ht="41.4" x14ac:dyDescent="0.3">
      <c r="A1493" s="25" t="str">
        <f>Source!E1010</f>
        <v>148</v>
      </c>
      <c r="B1493" s="26" t="str">
        <f>Source!F1010</f>
        <v>3.27-42-1</v>
      </c>
      <c r="C1493" s="26" t="s">
        <v>506</v>
      </c>
      <c r="D1493" s="28" t="str">
        <f>Source!H1010</f>
        <v>100 м2 покрытия</v>
      </c>
      <c r="E1493" s="27">
        <f>Source!I1010</f>
        <v>0.45</v>
      </c>
      <c r="F1493" s="30"/>
      <c r="G1493" s="29"/>
      <c r="H1493" s="27"/>
      <c r="I1493" s="31"/>
      <c r="J1493" s="27"/>
      <c r="K1493" s="31"/>
      <c r="Q1493">
        <f>ROUND((Source!DN1010/100)*ROUND((ROUND((Source!AF1010*Source!AV1010*Source!I1010),2)),2), 2)</f>
        <v>37.799999999999997</v>
      </c>
      <c r="R1493">
        <f>Source!X1010</f>
        <v>769.31</v>
      </c>
      <c r="S1493">
        <f>ROUND((Source!DO1010/100)*ROUND((ROUND((Source!AF1010*Source!AV1010*Source!I1010),2)),2), 2)</f>
        <v>21.33</v>
      </c>
      <c r="T1493">
        <f>Source!Y1010</f>
        <v>281.62</v>
      </c>
      <c r="U1493">
        <f>ROUND((175/100)*ROUND((ROUND((Source!AE1010*Source!AV1010*Source!I1010),2)),2), 2)</f>
        <v>57.21</v>
      </c>
      <c r="V1493">
        <f>ROUND((157/100)*ROUND(ROUND((ROUND((Source!AE1010*Source!AV1010*Source!I1010),2)*Source!BS1010),2), 2), 2)</f>
        <v>1305.6600000000001</v>
      </c>
    </row>
    <row r="1494" spans="1:28" ht="14.4" x14ac:dyDescent="0.3">
      <c r="A1494" s="25"/>
      <c r="B1494" s="26"/>
      <c r="C1494" s="26" t="s">
        <v>66</v>
      </c>
      <c r="D1494" s="28"/>
      <c r="E1494" s="27"/>
      <c r="F1494" s="30">
        <f>Source!AO1010</f>
        <v>52.17</v>
      </c>
      <c r="G1494" s="29" t="str">
        <f>Source!DG1010</f>
        <v>)*1,15</v>
      </c>
      <c r="H1494" s="27">
        <f>Source!AV1010</f>
        <v>1</v>
      </c>
      <c r="I1494" s="31">
        <f>ROUND((ROUND((Source!AF1010*Source!AV1010*Source!I1010),2)),2)</f>
        <v>27</v>
      </c>
      <c r="J1494" s="27">
        <f>IF(Source!BA1010&lt;&gt; 0, Source!BA1010, 1)</f>
        <v>25.44</v>
      </c>
      <c r="K1494" s="31">
        <f>Source!S1010</f>
        <v>686.88</v>
      </c>
      <c r="W1494">
        <f>I1494</f>
        <v>27</v>
      </c>
    </row>
    <row r="1495" spans="1:28" ht="14.4" x14ac:dyDescent="0.3">
      <c r="A1495" s="25"/>
      <c r="B1495" s="26"/>
      <c r="C1495" s="26" t="s">
        <v>67</v>
      </c>
      <c r="D1495" s="28"/>
      <c r="E1495" s="27"/>
      <c r="F1495" s="30">
        <f>Source!AM1010</f>
        <v>545.79999999999995</v>
      </c>
      <c r="G1495" s="29" t="str">
        <f>Source!DE1010</f>
        <v>)*1,25</v>
      </c>
      <c r="H1495" s="27">
        <f>Source!AV1010</f>
        <v>1</v>
      </c>
      <c r="I1495" s="31">
        <f>(ROUND((ROUND((((Source!ET1010*1.25))*Source!AV1010*Source!I1010),2)),2)+ROUND((ROUND(((Source!AE1010-((Source!EU1010*1.25)))*Source!AV1010*Source!I1010),2)),2))</f>
        <v>307.01</v>
      </c>
      <c r="J1495" s="27">
        <f>IF(Source!BB1010&lt;&gt; 0, Source!BB1010, 1)</f>
        <v>9.6</v>
      </c>
      <c r="K1495" s="31">
        <f>Source!Q1010</f>
        <v>2947.3</v>
      </c>
    </row>
    <row r="1496" spans="1:28" ht="14.4" x14ac:dyDescent="0.3">
      <c r="A1496" s="25"/>
      <c r="B1496" s="26"/>
      <c r="C1496" s="26" t="s">
        <v>68</v>
      </c>
      <c r="D1496" s="28"/>
      <c r="E1496" s="27"/>
      <c r="F1496" s="30">
        <f>Source!AN1010</f>
        <v>58.12</v>
      </c>
      <c r="G1496" s="29" t="str">
        <f>Source!DF1010</f>
        <v>)*1,25</v>
      </c>
      <c r="H1496" s="27">
        <f>Source!AV1010</f>
        <v>1</v>
      </c>
      <c r="I1496" s="32">
        <f>ROUND((ROUND((Source!AE1010*Source!AV1010*Source!I1010),2)),2)</f>
        <v>32.69</v>
      </c>
      <c r="J1496" s="27">
        <f>IF(Source!BS1010&lt;&gt; 0, Source!BS1010, 1)</f>
        <v>25.44</v>
      </c>
      <c r="K1496" s="32">
        <f>Source!R1010</f>
        <v>831.63</v>
      </c>
      <c r="W1496">
        <f>I1496</f>
        <v>32.69</v>
      </c>
    </row>
    <row r="1497" spans="1:28" ht="14.4" x14ac:dyDescent="0.3">
      <c r="A1497" s="25"/>
      <c r="B1497" s="26"/>
      <c r="C1497" s="26" t="s">
        <v>76</v>
      </c>
      <c r="D1497" s="28"/>
      <c r="E1497" s="27"/>
      <c r="F1497" s="30">
        <f>Source!AL1010</f>
        <v>57.83</v>
      </c>
      <c r="G1497" s="29" t="str">
        <f>Source!DD1010</f>
        <v/>
      </c>
      <c r="H1497" s="27">
        <f>Source!AW1010</f>
        <v>1</v>
      </c>
      <c r="I1497" s="31">
        <f>ROUND((ROUND((Source!AC1010*Source!AW1010*Source!I1010),2)),2)</f>
        <v>26.02</v>
      </c>
      <c r="J1497" s="27">
        <f>IF(Source!BC1010&lt;&gt; 0, Source!BC1010, 1)</f>
        <v>11.07</v>
      </c>
      <c r="K1497" s="31">
        <f>Source!P1010</f>
        <v>288.04000000000002</v>
      </c>
    </row>
    <row r="1498" spans="1:28" ht="27.6" x14ac:dyDescent="0.3">
      <c r="A1498" s="25" t="str">
        <f>Source!E1011</f>
        <v>148,1</v>
      </c>
      <c r="B1498" s="26" t="str">
        <f>Source!F1011</f>
        <v>1.3-3-3</v>
      </c>
      <c r="C1498" s="26" t="s">
        <v>512</v>
      </c>
      <c r="D1498" s="28" t="str">
        <f>Source!H1011</f>
        <v>т</v>
      </c>
      <c r="E1498" s="27">
        <f>Source!I1011</f>
        <v>4.3109999999999999</v>
      </c>
      <c r="F1498" s="30">
        <f>Source!AK1011</f>
        <v>296.7</v>
      </c>
      <c r="G1498" s="43" t="s">
        <v>143</v>
      </c>
      <c r="H1498" s="27">
        <f>Source!AW1011</f>
        <v>1</v>
      </c>
      <c r="I1498" s="31">
        <f>ROUND((ROUND((Source!AC1011*Source!AW1011*Source!I1011),2)),2)+(ROUND((ROUND(((Source!ET1011)*Source!AV1011*Source!I1011),2)),2)+ROUND((ROUND(((Source!AE1011-(Source!EU1011))*Source!AV1011*Source!I1011),2)),2))+ROUND((ROUND((Source!AF1011*Source!AV1011*Source!I1011),2)),2)</f>
        <v>1279.07</v>
      </c>
      <c r="J1498" s="27">
        <f>IF(Source!BC1011&lt;&gt; 0, Source!BC1011, 1)</f>
        <v>9.34</v>
      </c>
      <c r="K1498" s="31">
        <f>Source!O1011</f>
        <v>11946.51</v>
      </c>
      <c r="Q1498">
        <f>ROUND((Source!DN1011/100)*ROUND((ROUND((Source!AF1011*Source!AV1011*Source!I1011),2)),2), 2)</f>
        <v>0</v>
      </c>
      <c r="R1498">
        <f>Source!X1011</f>
        <v>0</v>
      </c>
      <c r="S1498">
        <f>ROUND((Source!DO1011/100)*ROUND((ROUND((Source!AF1011*Source!AV1011*Source!I1011),2)),2), 2)</f>
        <v>0</v>
      </c>
      <c r="T1498">
        <f>Source!Y1011</f>
        <v>0</v>
      </c>
      <c r="U1498">
        <f>ROUND((175/100)*ROUND((ROUND((Source!AE1011*Source!AV1011*Source!I1011),2)),2), 2)</f>
        <v>0</v>
      </c>
      <c r="V1498">
        <f>ROUND((157/100)*ROUND(ROUND((ROUND((Source!AE1011*Source!AV1011*Source!I1011),2)*Source!BS1011),2), 2), 2)</f>
        <v>0</v>
      </c>
      <c r="X1498">
        <f>IF(Source!BI1011&lt;=1,I1498, 0)</f>
        <v>1279.07</v>
      </c>
      <c r="Y1498">
        <f>IF(Source!BI1011=2,I1498, 0)</f>
        <v>0</v>
      </c>
      <c r="Z1498">
        <f>IF(Source!BI1011=3,I1498, 0)</f>
        <v>0</v>
      </c>
      <c r="AA1498">
        <f>IF(Source!BI1011=4,I1498, 0)</f>
        <v>0</v>
      </c>
    </row>
    <row r="1499" spans="1:28" ht="14.4" x14ac:dyDescent="0.3">
      <c r="A1499" s="25"/>
      <c r="B1499" s="26"/>
      <c r="C1499" s="26" t="s">
        <v>69</v>
      </c>
      <c r="D1499" s="28" t="s">
        <v>70</v>
      </c>
      <c r="E1499" s="27">
        <f>Source!DN1010</f>
        <v>140</v>
      </c>
      <c r="F1499" s="30"/>
      <c r="G1499" s="29"/>
      <c r="H1499" s="27"/>
      <c r="I1499" s="31">
        <f>SUM(Q1493:Q1498)</f>
        <v>37.799999999999997</v>
      </c>
      <c r="J1499" s="27">
        <f>Source!BZ1010</f>
        <v>112</v>
      </c>
      <c r="K1499" s="31">
        <f>SUM(R1493:R1498)</f>
        <v>769.31</v>
      </c>
    </row>
    <row r="1500" spans="1:28" ht="14.4" x14ac:dyDescent="0.3">
      <c r="A1500" s="25"/>
      <c r="B1500" s="26"/>
      <c r="C1500" s="26" t="s">
        <v>71</v>
      </c>
      <c r="D1500" s="28" t="s">
        <v>70</v>
      </c>
      <c r="E1500" s="27">
        <f>Source!DO1010</f>
        <v>79</v>
      </c>
      <c r="F1500" s="30"/>
      <c r="G1500" s="29"/>
      <c r="H1500" s="27"/>
      <c r="I1500" s="31">
        <f>SUM(S1493:S1499)</f>
        <v>21.33</v>
      </c>
      <c r="J1500" s="27">
        <f>Source!CA1010</f>
        <v>41</v>
      </c>
      <c r="K1500" s="31">
        <f>SUM(T1493:T1499)</f>
        <v>281.62</v>
      </c>
    </row>
    <row r="1501" spans="1:28" ht="14.4" x14ac:dyDescent="0.3">
      <c r="A1501" s="25"/>
      <c r="B1501" s="26"/>
      <c r="C1501" s="26" t="s">
        <v>72</v>
      </c>
      <c r="D1501" s="28" t="s">
        <v>70</v>
      </c>
      <c r="E1501" s="27">
        <f>175</f>
        <v>175</v>
      </c>
      <c r="F1501" s="30"/>
      <c r="G1501" s="29"/>
      <c r="H1501" s="27"/>
      <c r="I1501" s="31">
        <f>SUM(U1493:U1500)</f>
        <v>57.21</v>
      </c>
      <c r="J1501" s="27">
        <f>157</f>
        <v>157</v>
      </c>
      <c r="K1501" s="31">
        <f>SUM(V1493:V1500)</f>
        <v>1305.6600000000001</v>
      </c>
    </row>
    <row r="1502" spans="1:28" ht="14.4" x14ac:dyDescent="0.3">
      <c r="A1502" s="34"/>
      <c r="B1502" s="35"/>
      <c r="C1502" s="35" t="s">
        <v>73</v>
      </c>
      <c r="D1502" s="36" t="s">
        <v>74</v>
      </c>
      <c r="E1502" s="37">
        <f>Source!AQ1010</f>
        <v>4.29</v>
      </c>
      <c r="F1502" s="38"/>
      <c r="G1502" s="39" t="str">
        <f>Source!DI1010</f>
        <v>)*1,15</v>
      </c>
      <c r="H1502" s="37">
        <f>Source!AV1010</f>
        <v>1</v>
      </c>
      <c r="I1502" s="40">
        <f>Source!U1010</f>
        <v>2.220075</v>
      </c>
      <c r="J1502" s="37"/>
      <c r="K1502" s="40"/>
      <c r="AB1502" s="33">
        <f>I1502</f>
        <v>2.220075</v>
      </c>
    </row>
    <row r="1503" spans="1:28" ht="13.8" x14ac:dyDescent="0.25">
      <c r="A1503" s="41"/>
      <c r="B1503" s="41"/>
      <c r="C1503" s="42" t="s">
        <v>75</v>
      </c>
      <c r="D1503" s="41"/>
      <c r="E1503" s="41"/>
      <c r="F1503" s="41"/>
      <c r="G1503" s="41"/>
      <c r="H1503" s="55">
        <f>I1494+I1495+I1497+I1499+I1500+I1501+SUM(I1498:I1498)</f>
        <v>1755.4399999999998</v>
      </c>
      <c r="I1503" s="55"/>
      <c r="J1503" s="55">
        <f>K1494+K1495+K1497+K1499+K1500+K1501+SUM(K1498:K1498)</f>
        <v>18225.32</v>
      </c>
      <c r="K1503" s="55"/>
      <c r="O1503" s="33">
        <f>I1494+I1495+I1497+I1499+I1500+I1501+SUM(I1498:I1498)</f>
        <v>1755.4399999999998</v>
      </c>
      <c r="P1503" s="33">
        <f>K1494+K1495+K1497+K1499+K1500+K1501+SUM(K1498:K1498)</f>
        <v>18225.32</v>
      </c>
      <c r="X1503">
        <f>IF(Source!BI1010&lt;=1,I1494+I1495+I1497+I1499+I1500+I1501-0, 0)</f>
        <v>476.36999999999995</v>
      </c>
      <c r="Y1503">
        <f>IF(Source!BI1010=2,I1494+I1495+I1497+I1499+I1500+I1501-0, 0)</f>
        <v>0</v>
      </c>
      <c r="Z1503">
        <f>IF(Source!BI1010=3,I1494+I1495+I1497+I1499+I1500+I1501-0, 0)</f>
        <v>0</v>
      </c>
      <c r="AA1503">
        <f>IF(Source!BI1010=4,I1494+I1495+I1497+I1499+I1500+I1501,0)</f>
        <v>0</v>
      </c>
    </row>
    <row r="1505" spans="1:28" ht="28.8" x14ac:dyDescent="0.3">
      <c r="A1505" s="25" t="str">
        <f>Source!E1012</f>
        <v>149</v>
      </c>
      <c r="B1505" s="26" t="str">
        <f>Source!F1012</f>
        <v>3.27-43-1</v>
      </c>
      <c r="C1505" s="26" t="s">
        <v>516</v>
      </c>
      <c r="D1505" s="28" t="str">
        <f>Source!H1012</f>
        <v>100 м2 покрытия</v>
      </c>
      <c r="E1505" s="27">
        <f>Source!I1012</f>
        <v>0.45</v>
      </c>
      <c r="F1505" s="30"/>
      <c r="G1505" s="29"/>
      <c r="H1505" s="27"/>
      <c r="I1505" s="31"/>
      <c r="J1505" s="27"/>
      <c r="K1505" s="31"/>
      <c r="Q1505">
        <f>ROUND((Source!DN1012/100)*ROUND((ROUND((Source!AF1012*Source!AV1012*Source!I1012),2)),2), 2)</f>
        <v>5.03</v>
      </c>
      <c r="R1505">
        <f>Source!X1012</f>
        <v>102.29</v>
      </c>
      <c r="S1505">
        <f>ROUND((Source!DO1012/100)*ROUND((ROUND((Source!AF1012*Source!AV1012*Source!I1012),2)),2), 2)</f>
        <v>2.84</v>
      </c>
      <c r="T1505">
        <f>Source!Y1012</f>
        <v>37.450000000000003</v>
      </c>
      <c r="U1505">
        <f>ROUND((175/100)*ROUND((ROUND((Source!AE1012*Source!AV1012*Source!I1012),2)),2), 2)</f>
        <v>2.54</v>
      </c>
      <c r="V1505">
        <f>ROUND((157/100)*ROUND(ROUND((ROUND((Source!AE1012*Source!AV1012*Source!I1012),2)*Source!BS1012),2), 2), 2)</f>
        <v>57.92</v>
      </c>
    </row>
    <row r="1506" spans="1:28" ht="14.4" x14ac:dyDescent="0.3">
      <c r="A1506" s="25"/>
      <c r="B1506" s="26"/>
      <c r="C1506" s="26" t="s">
        <v>66</v>
      </c>
      <c r="D1506" s="28"/>
      <c r="E1506" s="27"/>
      <c r="F1506" s="30">
        <f>Source!AO1012</f>
        <v>6.93</v>
      </c>
      <c r="G1506" s="29" t="str">
        <f>Source!DG1012</f>
        <v>)*1,15</v>
      </c>
      <c r="H1506" s="27">
        <f>Source!AV1012</f>
        <v>1</v>
      </c>
      <c r="I1506" s="31">
        <f>ROUND((ROUND((Source!AF1012*Source!AV1012*Source!I1012),2)),2)</f>
        <v>3.59</v>
      </c>
      <c r="J1506" s="27">
        <f>IF(Source!BA1012&lt;&gt; 0, Source!BA1012, 1)</f>
        <v>25.44</v>
      </c>
      <c r="K1506" s="31">
        <f>Source!S1012</f>
        <v>91.33</v>
      </c>
      <c r="W1506">
        <f>I1506</f>
        <v>3.59</v>
      </c>
    </row>
    <row r="1507" spans="1:28" ht="14.4" x14ac:dyDescent="0.3">
      <c r="A1507" s="25"/>
      <c r="B1507" s="26"/>
      <c r="C1507" s="26" t="s">
        <v>67</v>
      </c>
      <c r="D1507" s="28"/>
      <c r="E1507" s="27"/>
      <c r="F1507" s="30">
        <f>Source!AM1012</f>
        <v>29.19</v>
      </c>
      <c r="G1507" s="29" t="str">
        <f>Source!DE1012</f>
        <v>)*1,25</v>
      </c>
      <c r="H1507" s="27">
        <f>Source!AV1012</f>
        <v>1</v>
      </c>
      <c r="I1507" s="31">
        <f>(ROUND((ROUND((((Source!ET1012*1.25))*Source!AV1012*Source!I1012),2)),2)+ROUND((ROUND(((Source!AE1012-((Source!EU1012*1.25)))*Source!AV1012*Source!I1012),2)),2))</f>
        <v>16.420000000000002</v>
      </c>
      <c r="J1507" s="27">
        <f>IF(Source!BB1012&lt;&gt; 0, Source!BB1012, 1)</f>
        <v>9.34</v>
      </c>
      <c r="K1507" s="31">
        <f>Source!Q1012</f>
        <v>153.36000000000001</v>
      </c>
    </row>
    <row r="1508" spans="1:28" ht="14.4" x14ac:dyDescent="0.3">
      <c r="A1508" s="25"/>
      <c r="B1508" s="26"/>
      <c r="C1508" s="26" t="s">
        <v>68</v>
      </c>
      <c r="D1508" s="28"/>
      <c r="E1508" s="27"/>
      <c r="F1508" s="30">
        <f>Source!AN1012</f>
        <v>2.57</v>
      </c>
      <c r="G1508" s="29" t="str">
        <f>Source!DF1012</f>
        <v>)*1,25</v>
      </c>
      <c r="H1508" s="27">
        <f>Source!AV1012</f>
        <v>1</v>
      </c>
      <c r="I1508" s="32">
        <f>ROUND((ROUND((Source!AE1012*Source!AV1012*Source!I1012),2)),2)</f>
        <v>1.45</v>
      </c>
      <c r="J1508" s="27">
        <f>IF(Source!BS1012&lt;&gt; 0, Source!BS1012, 1)</f>
        <v>25.44</v>
      </c>
      <c r="K1508" s="32">
        <f>Source!R1012</f>
        <v>36.89</v>
      </c>
      <c r="W1508">
        <f>I1508</f>
        <v>1.45</v>
      </c>
    </row>
    <row r="1509" spans="1:28" ht="27.6" x14ac:dyDescent="0.3">
      <c r="A1509" s="25" t="str">
        <f>Source!E1013</f>
        <v>149,1</v>
      </c>
      <c r="B1509" s="26" t="str">
        <f>Source!F1013</f>
        <v>1.3-3-3</v>
      </c>
      <c r="C1509" s="26" t="s">
        <v>512</v>
      </c>
      <c r="D1509" s="28" t="str">
        <f>Source!H1013</f>
        <v>т</v>
      </c>
      <c r="E1509" s="27">
        <f>Source!I1013</f>
        <v>1.08</v>
      </c>
      <c r="F1509" s="30">
        <f>Source!AK1013</f>
        <v>296.7</v>
      </c>
      <c r="G1509" s="43" t="s">
        <v>143</v>
      </c>
      <c r="H1509" s="27">
        <f>Source!AW1013</f>
        <v>1</v>
      </c>
      <c r="I1509" s="31">
        <f>ROUND((ROUND((Source!AC1013*Source!AW1013*Source!I1013),2)),2)+(ROUND((ROUND(((Source!ET1013)*Source!AV1013*Source!I1013),2)),2)+ROUND((ROUND(((Source!AE1013-(Source!EU1013))*Source!AV1013*Source!I1013),2)),2))+ROUND((ROUND((Source!AF1013*Source!AV1013*Source!I1013),2)),2)</f>
        <v>320.44</v>
      </c>
      <c r="J1509" s="27">
        <f>IF(Source!BC1013&lt;&gt; 0, Source!BC1013, 1)</f>
        <v>9.34</v>
      </c>
      <c r="K1509" s="31">
        <f>Source!O1013</f>
        <v>2992.91</v>
      </c>
      <c r="Q1509">
        <f>ROUND((Source!DN1013/100)*ROUND((ROUND((Source!AF1013*Source!AV1013*Source!I1013),2)),2), 2)</f>
        <v>0</v>
      </c>
      <c r="R1509">
        <f>Source!X1013</f>
        <v>0</v>
      </c>
      <c r="S1509">
        <f>ROUND((Source!DO1013/100)*ROUND((ROUND((Source!AF1013*Source!AV1013*Source!I1013),2)),2), 2)</f>
        <v>0</v>
      </c>
      <c r="T1509">
        <f>Source!Y1013</f>
        <v>0</v>
      </c>
      <c r="U1509">
        <f>ROUND((175/100)*ROUND((ROUND((Source!AE1013*Source!AV1013*Source!I1013),2)),2), 2)</f>
        <v>0</v>
      </c>
      <c r="V1509">
        <f>ROUND((157/100)*ROUND(ROUND((ROUND((Source!AE1013*Source!AV1013*Source!I1013),2)*Source!BS1013),2), 2), 2)</f>
        <v>0</v>
      </c>
      <c r="X1509">
        <f>IF(Source!BI1013&lt;=1,I1509, 0)</f>
        <v>320.44</v>
      </c>
      <c r="Y1509">
        <f>IF(Source!BI1013=2,I1509, 0)</f>
        <v>0</v>
      </c>
      <c r="Z1509">
        <f>IF(Source!BI1013=3,I1509, 0)</f>
        <v>0</v>
      </c>
      <c r="AA1509">
        <f>IF(Source!BI1013=4,I1509, 0)</f>
        <v>0</v>
      </c>
    </row>
    <row r="1510" spans="1:28" ht="14.4" x14ac:dyDescent="0.3">
      <c r="A1510" s="25"/>
      <c r="B1510" s="26"/>
      <c r="C1510" s="26" t="s">
        <v>69</v>
      </c>
      <c r="D1510" s="28" t="s">
        <v>70</v>
      </c>
      <c r="E1510" s="27">
        <f>Source!DN1012</f>
        <v>140</v>
      </c>
      <c r="F1510" s="30"/>
      <c r="G1510" s="29"/>
      <c r="H1510" s="27"/>
      <c r="I1510" s="31">
        <f>SUM(Q1505:Q1509)</f>
        <v>5.03</v>
      </c>
      <c r="J1510" s="27">
        <f>Source!BZ1012</f>
        <v>112</v>
      </c>
      <c r="K1510" s="31">
        <f>SUM(R1505:R1509)</f>
        <v>102.29</v>
      </c>
    </row>
    <row r="1511" spans="1:28" ht="14.4" x14ac:dyDescent="0.3">
      <c r="A1511" s="25"/>
      <c r="B1511" s="26"/>
      <c r="C1511" s="26" t="s">
        <v>71</v>
      </c>
      <c r="D1511" s="28" t="s">
        <v>70</v>
      </c>
      <c r="E1511" s="27">
        <f>Source!DO1012</f>
        <v>79</v>
      </c>
      <c r="F1511" s="30"/>
      <c r="G1511" s="29"/>
      <c r="H1511" s="27"/>
      <c r="I1511" s="31">
        <f>SUM(S1505:S1510)</f>
        <v>2.84</v>
      </c>
      <c r="J1511" s="27">
        <f>Source!CA1012</f>
        <v>41</v>
      </c>
      <c r="K1511" s="31">
        <f>SUM(T1505:T1510)</f>
        <v>37.450000000000003</v>
      </c>
    </row>
    <row r="1512" spans="1:28" ht="14.4" x14ac:dyDescent="0.3">
      <c r="A1512" s="25"/>
      <c r="B1512" s="26"/>
      <c r="C1512" s="26" t="s">
        <v>72</v>
      </c>
      <c r="D1512" s="28" t="s">
        <v>70</v>
      </c>
      <c r="E1512" s="27">
        <f>175</f>
        <v>175</v>
      </c>
      <c r="F1512" s="30"/>
      <c r="G1512" s="29"/>
      <c r="H1512" s="27"/>
      <c r="I1512" s="31">
        <f>SUM(U1505:U1511)</f>
        <v>2.54</v>
      </c>
      <c r="J1512" s="27">
        <f>157</f>
        <v>157</v>
      </c>
      <c r="K1512" s="31">
        <f>SUM(V1505:V1511)</f>
        <v>57.92</v>
      </c>
    </row>
    <row r="1513" spans="1:28" ht="14.4" x14ac:dyDescent="0.3">
      <c r="A1513" s="34"/>
      <c r="B1513" s="35"/>
      <c r="C1513" s="35" t="s">
        <v>73</v>
      </c>
      <c r="D1513" s="36" t="s">
        <v>74</v>
      </c>
      <c r="E1513" s="37">
        <f>Source!AQ1012</f>
        <v>0.53</v>
      </c>
      <c r="F1513" s="38"/>
      <c r="G1513" s="39" t="str">
        <f>Source!DI1012</f>
        <v>)*1,15</v>
      </c>
      <c r="H1513" s="37">
        <f>Source!AV1012</f>
        <v>1</v>
      </c>
      <c r="I1513" s="40">
        <f>Source!U1012</f>
        <v>0.27427499999999999</v>
      </c>
      <c r="J1513" s="37"/>
      <c r="K1513" s="40"/>
      <c r="AB1513" s="33">
        <f>I1513</f>
        <v>0.27427499999999999</v>
      </c>
    </row>
    <row r="1514" spans="1:28" ht="13.8" x14ac:dyDescent="0.25">
      <c r="A1514" s="41"/>
      <c r="B1514" s="41"/>
      <c r="C1514" s="42" t="s">
        <v>75</v>
      </c>
      <c r="D1514" s="41"/>
      <c r="E1514" s="41"/>
      <c r="F1514" s="41"/>
      <c r="G1514" s="41"/>
      <c r="H1514" s="55">
        <f>I1506+I1507+I1510+I1511+I1512+SUM(I1509:I1509)</f>
        <v>350.86</v>
      </c>
      <c r="I1514" s="55"/>
      <c r="J1514" s="55">
        <f>K1506+K1507+K1510+K1511+K1512+SUM(K1509:K1509)</f>
        <v>3435.2599999999998</v>
      </c>
      <c r="K1514" s="55"/>
      <c r="O1514" s="33">
        <f>I1506+I1507+I1510+I1511+I1512+SUM(I1509:I1509)</f>
        <v>350.86</v>
      </c>
      <c r="P1514" s="33">
        <f>K1506+K1507+K1510+K1511+K1512+SUM(K1509:K1509)</f>
        <v>3435.2599999999998</v>
      </c>
      <c r="X1514">
        <f>IF(Source!BI1012&lt;=1,I1506+I1507+I1510+I1511+I1512-0, 0)</f>
        <v>30.42</v>
      </c>
      <c r="Y1514">
        <f>IF(Source!BI1012=2,I1506+I1507+I1510+I1511+I1512-0, 0)</f>
        <v>0</v>
      </c>
      <c r="Z1514">
        <f>IF(Source!BI1012=3,I1506+I1507+I1510+I1511+I1512-0, 0)</f>
        <v>0</v>
      </c>
      <c r="AA1514">
        <f>IF(Source!BI1012=4,I1506+I1507+I1510+I1511+I1512,0)</f>
        <v>0</v>
      </c>
    </row>
    <row r="1516" spans="1:28" ht="41.4" x14ac:dyDescent="0.3">
      <c r="A1516" s="25" t="str">
        <f>Source!E1014</f>
        <v>150</v>
      </c>
      <c r="B1516" s="26" t="str">
        <f>Source!F1014</f>
        <v>3.27-42-1</v>
      </c>
      <c r="C1516" s="26" t="s">
        <v>520</v>
      </c>
      <c r="D1516" s="28" t="str">
        <f>Source!H1014</f>
        <v>100 м2 покрытия</v>
      </c>
      <c r="E1516" s="27">
        <f>Source!I1014</f>
        <v>0.45</v>
      </c>
      <c r="F1516" s="30"/>
      <c r="G1516" s="29"/>
      <c r="H1516" s="27"/>
      <c r="I1516" s="31"/>
      <c r="J1516" s="27"/>
      <c r="K1516" s="31"/>
      <c r="Q1516">
        <f>ROUND((Source!DN1014/100)*ROUND((ROUND((Source!AF1014*Source!AV1014*Source!I1014),2)),2), 2)</f>
        <v>37.799999999999997</v>
      </c>
      <c r="R1516">
        <f>Source!X1014</f>
        <v>769.31</v>
      </c>
      <c r="S1516">
        <f>ROUND((Source!DO1014/100)*ROUND((ROUND((Source!AF1014*Source!AV1014*Source!I1014),2)),2), 2)</f>
        <v>21.33</v>
      </c>
      <c r="T1516">
        <f>Source!Y1014</f>
        <v>281.62</v>
      </c>
      <c r="U1516">
        <f>ROUND((175/100)*ROUND((ROUND((Source!AE1014*Source!AV1014*Source!I1014),2)),2), 2)</f>
        <v>57.21</v>
      </c>
      <c r="V1516">
        <f>ROUND((157/100)*ROUND(ROUND((ROUND((Source!AE1014*Source!AV1014*Source!I1014),2)*Source!BS1014),2), 2), 2)</f>
        <v>1305.6600000000001</v>
      </c>
    </row>
    <row r="1517" spans="1:28" ht="14.4" x14ac:dyDescent="0.3">
      <c r="A1517" s="25"/>
      <c r="B1517" s="26"/>
      <c r="C1517" s="26" t="s">
        <v>66</v>
      </c>
      <c r="D1517" s="28"/>
      <c r="E1517" s="27"/>
      <c r="F1517" s="30">
        <f>Source!AO1014</f>
        <v>52.17</v>
      </c>
      <c r="G1517" s="29" t="str">
        <f>Source!DG1014</f>
        <v>)*1,15</v>
      </c>
      <c r="H1517" s="27">
        <f>Source!AV1014</f>
        <v>1</v>
      </c>
      <c r="I1517" s="31">
        <f>ROUND((ROUND((Source!AF1014*Source!AV1014*Source!I1014),2)),2)</f>
        <v>27</v>
      </c>
      <c r="J1517" s="27">
        <f>IF(Source!BA1014&lt;&gt; 0, Source!BA1014, 1)</f>
        <v>25.44</v>
      </c>
      <c r="K1517" s="31">
        <f>Source!S1014</f>
        <v>686.88</v>
      </c>
      <c r="W1517">
        <f>I1517</f>
        <v>27</v>
      </c>
    </row>
    <row r="1518" spans="1:28" ht="14.4" x14ac:dyDescent="0.3">
      <c r="A1518" s="25"/>
      <c r="B1518" s="26"/>
      <c r="C1518" s="26" t="s">
        <v>67</v>
      </c>
      <c r="D1518" s="28"/>
      <c r="E1518" s="27"/>
      <c r="F1518" s="30">
        <f>Source!AM1014</f>
        <v>545.79999999999995</v>
      </c>
      <c r="G1518" s="29" t="str">
        <f>Source!DE1014</f>
        <v>)*1,25</v>
      </c>
      <c r="H1518" s="27">
        <f>Source!AV1014</f>
        <v>1</v>
      </c>
      <c r="I1518" s="31">
        <f>(ROUND((ROUND((((Source!ET1014*1.25))*Source!AV1014*Source!I1014),2)),2)+ROUND((ROUND(((Source!AE1014-((Source!EU1014*1.25)))*Source!AV1014*Source!I1014),2)),2))</f>
        <v>307.01</v>
      </c>
      <c r="J1518" s="27">
        <f>IF(Source!BB1014&lt;&gt; 0, Source!BB1014, 1)</f>
        <v>9.6</v>
      </c>
      <c r="K1518" s="31">
        <f>Source!Q1014</f>
        <v>2947.3</v>
      </c>
    </row>
    <row r="1519" spans="1:28" ht="14.4" x14ac:dyDescent="0.3">
      <c r="A1519" s="25"/>
      <c r="B1519" s="26"/>
      <c r="C1519" s="26" t="s">
        <v>68</v>
      </c>
      <c r="D1519" s="28"/>
      <c r="E1519" s="27"/>
      <c r="F1519" s="30">
        <f>Source!AN1014</f>
        <v>58.12</v>
      </c>
      <c r="G1519" s="29" t="str">
        <f>Source!DF1014</f>
        <v>)*1,25</v>
      </c>
      <c r="H1519" s="27">
        <f>Source!AV1014</f>
        <v>1</v>
      </c>
      <c r="I1519" s="32">
        <f>ROUND((ROUND((Source!AE1014*Source!AV1014*Source!I1014),2)),2)</f>
        <v>32.69</v>
      </c>
      <c r="J1519" s="27">
        <f>IF(Source!BS1014&lt;&gt; 0, Source!BS1014, 1)</f>
        <v>25.44</v>
      </c>
      <c r="K1519" s="32">
        <f>Source!R1014</f>
        <v>831.63</v>
      </c>
      <c r="W1519">
        <f>I1519</f>
        <v>32.69</v>
      </c>
    </row>
    <row r="1520" spans="1:28" ht="14.4" x14ac:dyDescent="0.3">
      <c r="A1520" s="25"/>
      <c r="B1520" s="26"/>
      <c r="C1520" s="26" t="s">
        <v>76</v>
      </c>
      <c r="D1520" s="28"/>
      <c r="E1520" s="27"/>
      <c r="F1520" s="30">
        <f>Source!AL1014</f>
        <v>57.83</v>
      </c>
      <c r="G1520" s="29" t="str">
        <f>Source!DD1014</f>
        <v/>
      </c>
      <c r="H1520" s="27">
        <f>Source!AW1014</f>
        <v>1</v>
      </c>
      <c r="I1520" s="31">
        <f>ROUND((ROUND((Source!AC1014*Source!AW1014*Source!I1014),2)),2)</f>
        <v>26.02</v>
      </c>
      <c r="J1520" s="27">
        <f>IF(Source!BC1014&lt;&gt; 0, Source!BC1014, 1)</f>
        <v>11.07</v>
      </c>
      <c r="K1520" s="31">
        <f>Source!P1014</f>
        <v>288.04000000000002</v>
      </c>
    </row>
    <row r="1521" spans="1:28" ht="27.6" x14ac:dyDescent="0.3">
      <c r="A1521" s="25" t="str">
        <f>Source!E1015</f>
        <v>150,1</v>
      </c>
      <c r="B1521" s="26" t="str">
        <f>Source!F1015</f>
        <v>1.3-3-8</v>
      </c>
      <c r="C1521" s="26" t="s">
        <v>523</v>
      </c>
      <c r="D1521" s="28" t="str">
        <f>Source!H1015</f>
        <v>т</v>
      </c>
      <c r="E1521" s="27">
        <f>Source!I1015</f>
        <v>4.3470000000000004</v>
      </c>
      <c r="F1521" s="30">
        <f>Source!AK1015</f>
        <v>307.88</v>
      </c>
      <c r="G1521" s="43" t="s">
        <v>143</v>
      </c>
      <c r="H1521" s="27">
        <f>Source!AW1015</f>
        <v>1</v>
      </c>
      <c r="I1521" s="31">
        <f>ROUND((ROUND((Source!AC1015*Source!AW1015*Source!I1015),2)),2)+(ROUND((ROUND(((Source!ET1015)*Source!AV1015*Source!I1015),2)),2)+ROUND((ROUND(((Source!AE1015-(Source!EU1015))*Source!AV1015*Source!I1015),2)),2))+ROUND((ROUND((Source!AF1015*Source!AV1015*Source!I1015),2)),2)</f>
        <v>1338.35</v>
      </c>
      <c r="J1521" s="27">
        <f>IF(Source!BC1015&lt;&gt; 0, Source!BC1015, 1)</f>
        <v>9.11</v>
      </c>
      <c r="K1521" s="31">
        <f>Source!O1015</f>
        <v>12192.37</v>
      </c>
      <c r="Q1521">
        <f>ROUND((Source!DN1015/100)*ROUND((ROUND((Source!AF1015*Source!AV1015*Source!I1015),2)),2), 2)</f>
        <v>0</v>
      </c>
      <c r="R1521">
        <f>Source!X1015</f>
        <v>0</v>
      </c>
      <c r="S1521">
        <f>ROUND((Source!DO1015/100)*ROUND((ROUND((Source!AF1015*Source!AV1015*Source!I1015),2)),2), 2)</f>
        <v>0</v>
      </c>
      <c r="T1521">
        <f>Source!Y1015</f>
        <v>0</v>
      </c>
      <c r="U1521">
        <f>ROUND((175/100)*ROUND((ROUND((Source!AE1015*Source!AV1015*Source!I1015),2)),2), 2)</f>
        <v>0</v>
      </c>
      <c r="V1521">
        <f>ROUND((157/100)*ROUND(ROUND((ROUND((Source!AE1015*Source!AV1015*Source!I1015),2)*Source!BS1015),2), 2), 2)</f>
        <v>0</v>
      </c>
      <c r="X1521">
        <f>IF(Source!BI1015&lt;=1,I1521, 0)</f>
        <v>1338.35</v>
      </c>
      <c r="Y1521">
        <f>IF(Source!BI1015=2,I1521, 0)</f>
        <v>0</v>
      </c>
      <c r="Z1521">
        <f>IF(Source!BI1015=3,I1521, 0)</f>
        <v>0</v>
      </c>
      <c r="AA1521">
        <f>IF(Source!BI1015=4,I1521, 0)</f>
        <v>0</v>
      </c>
    </row>
    <row r="1522" spans="1:28" ht="14.4" x14ac:dyDescent="0.3">
      <c r="A1522" s="25"/>
      <c r="B1522" s="26"/>
      <c r="C1522" s="26" t="s">
        <v>69</v>
      </c>
      <c r="D1522" s="28" t="s">
        <v>70</v>
      </c>
      <c r="E1522" s="27">
        <f>Source!DN1014</f>
        <v>140</v>
      </c>
      <c r="F1522" s="30"/>
      <c r="G1522" s="29"/>
      <c r="H1522" s="27"/>
      <c r="I1522" s="31">
        <f>SUM(Q1516:Q1521)</f>
        <v>37.799999999999997</v>
      </c>
      <c r="J1522" s="27">
        <f>Source!BZ1014</f>
        <v>112</v>
      </c>
      <c r="K1522" s="31">
        <f>SUM(R1516:R1521)</f>
        <v>769.31</v>
      </c>
    </row>
    <row r="1523" spans="1:28" ht="14.4" x14ac:dyDescent="0.3">
      <c r="A1523" s="25"/>
      <c r="B1523" s="26"/>
      <c r="C1523" s="26" t="s">
        <v>71</v>
      </c>
      <c r="D1523" s="28" t="s">
        <v>70</v>
      </c>
      <c r="E1523" s="27">
        <f>Source!DO1014</f>
        <v>79</v>
      </c>
      <c r="F1523" s="30"/>
      <c r="G1523" s="29"/>
      <c r="H1523" s="27"/>
      <c r="I1523" s="31">
        <f>SUM(S1516:S1522)</f>
        <v>21.33</v>
      </c>
      <c r="J1523" s="27">
        <f>Source!CA1014</f>
        <v>41</v>
      </c>
      <c r="K1523" s="31">
        <f>SUM(T1516:T1522)</f>
        <v>281.62</v>
      </c>
    </row>
    <row r="1524" spans="1:28" ht="14.4" x14ac:dyDescent="0.3">
      <c r="A1524" s="25"/>
      <c r="B1524" s="26"/>
      <c r="C1524" s="26" t="s">
        <v>72</v>
      </c>
      <c r="D1524" s="28" t="s">
        <v>70</v>
      </c>
      <c r="E1524" s="27">
        <f>175</f>
        <v>175</v>
      </c>
      <c r="F1524" s="30"/>
      <c r="G1524" s="29"/>
      <c r="H1524" s="27"/>
      <c r="I1524" s="31">
        <f>SUM(U1516:U1523)</f>
        <v>57.21</v>
      </c>
      <c r="J1524" s="27">
        <f>157</f>
        <v>157</v>
      </c>
      <c r="K1524" s="31">
        <f>SUM(V1516:V1523)</f>
        <v>1305.6600000000001</v>
      </c>
    </row>
    <row r="1525" spans="1:28" ht="14.4" x14ac:dyDescent="0.3">
      <c r="A1525" s="34"/>
      <c r="B1525" s="35"/>
      <c r="C1525" s="35" t="s">
        <v>73</v>
      </c>
      <c r="D1525" s="36" t="s">
        <v>74</v>
      </c>
      <c r="E1525" s="37">
        <f>Source!AQ1014</f>
        <v>4.29</v>
      </c>
      <c r="F1525" s="38"/>
      <c r="G1525" s="39" t="str">
        <f>Source!DI1014</f>
        <v>)*1,15</v>
      </c>
      <c r="H1525" s="37">
        <f>Source!AV1014</f>
        <v>1</v>
      </c>
      <c r="I1525" s="40">
        <f>Source!U1014</f>
        <v>2.220075</v>
      </c>
      <c r="J1525" s="37"/>
      <c r="K1525" s="40"/>
      <c r="AB1525" s="33">
        <f>I1525</f>
        <v>2.220075</v>
      </c>
    </row>
    <row r="1526" spans="1:28" ht="13.8" x14ac:dyDescent="0.25">
      <c r="A1526" s="41"/>
      <c r="B1526" s="41"/>
      <c r="C1526" s="42" t="s">
        <v>75</v>
      </c>
      <c r="D1526" s="41"/>
      <c r="E1526" s="41"/>
      <c r="F1526" s="41"/>
      <c r="G1526" s="41"/>
      <c r="H1526" s="55">
        <f>I1517+I1518+I1520+I1522+I1523+I1524+SUM(I1521:I1521)</f>
        <v>1814.7199999999998</v>
      </c>
      <c r="I1526" s="55"/>
      <c r="J1526" s="55">
        <f>K1517+K1518+K1520+K1522+K1523+K1524+SUM(K1521:K1521)</f>
        <v>18471.18</v>
      </c>
      <c r="K1526" s="55"/>
      <c r="O1526" s="33">
        <f>I1517+I1518+I1520+I1522+I1523+I1524+SUM(I1521:I1521)</f>
        <v>1814.7199999999998</v>
      </c>
      <c r="P1526" s="33">
        <f>K1517+K1518+K1520+K1522+K1523+K1524+SUM(K1521:K1521)</f>
        <v>18471.18</v>
      </c>
      <c r="X1526">
        <f>IF(Source!BI1014&lt;=1,I1517+I1518+I1520+I1522+I1523+I1524-0, 0)</f>
        <v>476.36999999999995</v>
      </c>
      <c r="Y1526">
        <f>IF(Source!BI1014=2,I1517+I1518+I1520+I1522+I1523+I1524-0, 0)</f>
        <v>0</v>
      </c>
      <c r="Z1526">
        <f>IF(Source!BI1014=3,I1517+I1518+I1520+I1522+I1523+I1524-0, 0)</f>
        <v>0</v>
      </c>
      <c r="AA1526">
        <f>IF(Source!BI1014=4,I1517+I1518+I1520+I1522+I1523+I1524,0)</f>
        <v>0</v>
      </c>
    </row>
    <row r="1528" spans="1:28" ht="28.8" x14ac:dyDescent="0.3">
      <c r="A1528" s="25" t="str">
        <f>Source!E1016</f>
        <v>151</v>
      </c>
      <c r="B1528" s="26" t="str">
        <f>Source!F1016</f>
        <v>3.27-43-1</v>
      </c>
      <c r="C1528" s="26" t="s">
        <v>516</v>
      </c>
      <c r="D1528" s="28" t="str">
        <f>Source!H1016</f>
        <v>100 м2 покрытия</v>
      </c>
      <c r="E1528" s="27">
        <f>Source!I1016</f>
        <v>0.45</v>
      </c>
      <c r="F1528" s="30"/>
      <c r="G1528" s="29"/>
      <c r="H1528" s="27"/>
      <c r="I1528" s="31"/>
      <c r="J1528" s="27"/>
      <c r="K1528" s="31"/>
      <c r="Q1528">
        <f>ROUND((Source!DN1016/100)*ROUND((ROUND((Source!AF1016*Source!AV1016*Source!I1016),2)),2), 2)</f>
        <v>5.03</v>
      </c>
      <c r="R1528">
        <f>Source!X1016</f>
        <v>102.29</v>
      </c>
      <c r="S1528">
        <f>ROUND((Source!DO1016/100)*ROUND((ROUND((Source!AF1016*Source!AV1016*Source!I1016),2)),2), 2)</f>
        <v>2.84</v>
      </c>
      <c r="T1528">
        <f>Source!Y1016</f>
        <v>37.450000000000003</v>
      </c>
      <c r="U1528">
        <f>ROUND((175/100)*ROUND((ROUND((Source!AE1016*Source!AV1016*Source!I1016),2)),2), 2)</f>
        <v>2.54</v>
      </c>
      <c r="V1528">
        <f>ROUND((157/100)*ROUND(ROUND((ROUND((Source!AE1016*Source!AV1016*Source!I1016),2)*Source!BS1016),2), 2), 2)</f>
        <v>57.92</v>
      </c>
    </row>
    <row r="1529" spans="1:28" ht="14.4" x14ac:dyDescent="0.3">
      <c r="A1529" s="25"/>
      <c r="B1529" s="26"/>
      <c r="C1529" s="26" t="s">
        <v>66</v>
      </c>
      <c r="D1529" s="28"/>
      <c r="E1529" s="27"/>
      <c r="F1529" s="30">
        <f>Source!AO1016</f>
        <v>6.93</v>
      </c>
      <c r="G1529" s="29" t="str">
        <f>Source!DG1016</f>
        <v>)*1,15</v>
      </c>
      <c r="H1529" s="27">
        <f>Source!AV1016</f>
        <v>1</v>
      </c>
      <c r="I1529" s="31">
        <f>ROUND((ROUND((Source!AF1016*Source!AV1016*Source!I1016),2)),2)</f>
        <v>3.59</v>
      </c>
      <c r="J1529" s="27">
        <f>IF(Source!BA1016&lt;&gt; 0, Source!BA1016, 1)</f>
        <v>25.44</v>
      </c>
      <c r="K1529" s="31">
        <f>Source!S1016</f>
        <v>91.33</v>
      </c>
      <c r="W1529">
        <f>I1529</f>
        <v>3.59</v>
      </c>
    </row>
    <row r="1530" spans="1:28" ht="14.4" x14ac:dyDescent="0.3">
      <c r="A1530" s="25"/>
      <c r="B1530" s="26"/>
      <c r="C1530" s="26" t="s">
        <v>67</v>
      </c>
      <c r="D1530" s="28"/>
      <c r="E1530" s="27"/>
      <c r="F1530" s="30">
        <f>Source!AM1016</f>
        <v>29.19</v>
      </c>
      <c r="G1530" s="29" t="str">
        <f>Source!DE1016</f>
        <v>)*1,25</v>
      </c>
      <c r="H1530" s="27">
        <f>Source!AV1016</f>
        <v>1</v>
      </c>
      <c r="I1530" s="31">
        <f>(ROUND((ROUND((((Source!ET1016*1.25))*Source!AV1016*Source!I1016),2)),2)+ROUND((ROUND(((Source!AE1016-((Source!EU1016*1.25)))*Source!AV1016*Source!I1016),2)),2))</f>
        <v>16.420000000000002</v>
      </c>
      <c r="J1530" s="27">
        <f>IF(Source!BB1016&lt;&gt; 0, Source!BB1016, 1)</f>
        <v>9.34</v>
      </c>
      <c r="K1530" s="31">
        <f>Source!Q1016</f>
        <v>153.36000000000001</v>
      </c>
    </row>
    <row r="1531" spans="1:28" ht="14.4" x14ac:dyDescent="0.3">
      <c r="A1531" s="25"/>
      <c r="B1531" s="26"/>
      <c r="C1531" s="26" t="s">
        <v>68</v>
      </c>
      <c r="D1531" s="28"/>
      <c r="E1531" s="27"/>
      <c r="F1531" s="30">
        <f>Source!AN1016</f>
        <v>2.57</v>
      </c>
      <c r="G1531" s="29" t="str">
        <f>Source!DF1016</f>
        <v>)*1,25</v>
      </c>
      <c r="H1531" s="27">
        <f>Source!AV1016</f>
        <v>1</v>
      </c>
      <c r="I1531" s="32">
        <f>ROUND((ROUND((Source!AE1016*Source!AV1016*Source!I1016),2)),2)</f>
        <v>1.45</v>
      </c>
      <c r="J1531" s="27">
        <f>IF(Source!BS1016&lt;&gt; 0, Source!BS1016, 1)</f>
        <v>25.44</v>
      </c>
      <c r="K1531" s="32">
        <f>Source!R1016</f>
        <v>36.89</v>
      </c>
      <c r="W1531">
        <f>I1531</f>
        <v>1.45</v>
      </c>
    </row>
    <row r="1532" spans="1:28" ht="27.6" x14ac:dyDescent="0.3">
      <c r="A1532" s="25" t="str">
        <f>Source!E1017</f>
        <v>151,1</v>
      </c>
      <c r="B1532" s="26" t="str">
        <f>Source!F1017</f>
        <v>1.3-3-8</v>
      </c>
      <c r="C1532" s="26" t="s">
        <v>523</v>
      </c>
      <c r="D1532" s="28" t="str">
        <f>Source!H1017</f>
        <v>т</v>
      </c>
      <c r="E1532" s="27">
        <f>Source!I1017</f>
        <v>1.089</v>
      </c>
      <c r="F1532" s="30">
        <f>Source!AK1017</f>
        <v>307.88</v>
      </c>
      <c r="G1532" s="43" t="s">
        <v>143</v>
      </c>
      <c r="H1532" s="27">
        <f>Source!AW1017</f>
        <v>1</v>
      </c>
      <c r="I1532" s="31">
        <f>ROUND((ROUND((Source!AC1017*Source!AW1017*Source!I1017),2)),2)+(ROUND((ROUND(((Source!ET1017)*Source!AV1017*Source!I1017),2)),2)+ROUND((ROUND(((Source!AE1017-(Source!EU1017))*Source!AV1017*Source!I1017),2)),2))+ROUND((ROUND((Source!AF1017*Source!AV1017*Source!I1017),2)),2)</f>
        <v>335.28</v>
      </c>
      <c r="J1532" s="27">
        <f>IF(Source!BC1017&lt;&gt; 0, Source!BC1017, 1)</f>
        <v>9.11</v>
      </c>
      <c r="K1532" s="31">
        <f>Source!O1017</f>
        <v>3054.4</v>
      </c>
      <c r="Q1532">
        <f>ROUND((Source!DN1017/100)*ROUND((ROUND((Source!AF1017*Source!AV1017*Source!I1017),2)),2), 2)</f>
        <v>0</v>
      </c>
      <c r="R1532">
        <f>Source!X1017</f>
        <v>0</v>
      </c>
      <c r="S1532">
        <f>ROUND((Source!DO1017/100)*ROUND((ROUND((Source!AF1017*Source!AV1017*Source!I1017),2)),2), 2)</f>
        <v>0</v>
      </c>
      <c r="T1532">
        <f>Source!Y1017</f>
        <v>0</v>
      </c>
      <c r="U1532">
        <f>ROUND((175/100)*ROUND((ROUND((Source!AE1017*Source!AV1017*Source!I1017),2)),2), 2)</f>
        <v>0</v>
      </c>
      <c r="V1532">
        <f>ROUND((157/100)*ROUND(ROUND((ROUND((Source!AE1017*Source!AV1017*Source!I1017),2)*Source!BS1017),2), 2), 2)</f>
        <v>0</v>
      </c>
      <c r="X1532">
        <f>IF(Source!BI1017&lt;=1,I1532, 0)</f>
        <v>335.28</v>
      </c>
      <c r="Y1532">
        <f>IF(Source!BI1017=2,I1532, 0)</f>
        <v>0</v>
      </c>
      <c r="Z1532">
        <f>IF(Source!BI1017=3,I1532, 0)</f>
        <v>0</v>
      </c>
      <c r="AA1532">
        <f>IF(Source!BI1017=4,I1532, 0)</f>
        <v>0</v>
      </c>
    </row>
    <row r="1533" spans="1:28" ht="14.4" x14ac:dyDescent="0.3">
      <c r="A1533" s="25"/>
      <c r="B1533" s="26"/>
      <c r="C1533" s="26" t="s">
        <v>69</v>
      </c>
      <c r="D1533" s="28" t="s">
        <v>70</v>
      </c>
      <c r="E1533" s="27">
        <f>Source!DN1016</f>
        <v>140</v>
      </c>
      <c r="F1533" s="30"/>
      <c r="G1533" s="29"/>
      <c r="H1533" s="27"/>
      <c r="I1533" s="31">
        <f>SUM(Q1528:Q1532)</f>
        <v>5.03</v>
      </c>
      <c r="J1533" s="27">
        <f>Source!BZ1016</f>
        <v>112</v>
      </c>
      <c r="K1533" s="31">
        <f>SUM(R1528:R1532)</f>
        <v>102.29</v>
      </c>
    </row>
    <row r="1534" spans="1:28" ht="14.4" x14ac:dyDescent="0.3">
      <c r="A1534" s="25"/>
      <c r="B1534" s="26"/>
      <c r="C1534" s="26" t="s">
        <v>71</v>
      </c>
      <c r="D1534" s="28" t="s">
        <v>70</v>
      </c>
      <c r="E1534" s="27">
        <f>Source!DO1016</f>
        <v>79</v>
      </c>
      <c r="F1534" s="30"/>
      <c r="G1534" s="29"/>
      <c r="H1534" s="27"/>
      <c r="I1534" s="31">
        <f>SUM(S1528:S1533)</f>
        <v>2.84</v>
      </c>
      <c r="J1534" s="27">
        <f>Source!CA1016</f>
        <v>41</v>
      </c>
      <c r="K1534" s="31">
        <f>SUM(T1528:T1533)</f>
        <v>37.450000000000003</v>
      </c>
    </row>
    <row r="1535" spans="1:28" ht="14.4" x14ac:dyDescent="0.3">
      <c r="A1535" s="25"/>
      <c r="B1535" s="26"/>
      <c r="C1535" s="26" t="s">
        <v>72</v>
      </c>
      <c r="D1535" s="28" t="s">
        <v>70</v>
      </c>
      <c r="E1535" s="27">
        <f>175</f>
        <v>175</v>
      </c>
      <c r="F1535" s="30"/>
      <c r="G1535" s="29"/>
      <c r="H1535" s="27"/>
      <c r="I1535" s="31">
        <f>SUM(U1528:U1534)</f>
        <v>2.54</v>
      </c>
      <c r="J1535" s="27">
        <f>157</f>
        <v>157</v>
      </c>
      <c r="K1535" s="31">
        <f>SUM(V1528:V1534)</f>
        <v>57.92</v>
      </c>
    </row>
    <row r="1536" spans="1:28" ht="14.4" x14ac:dyDescent="0.3">
      <c r="A1536" s="34"/>
      <c r="B1536" s="35"/>
      <c r="C1536" s="35" t="s">
        <v>73</v>
      </c>
      <c r="D1536" s="36" t="s">
        <v>74</v>
      </c>
      <c r="E1536" s="37">
        <f>Source!AQ1016</f>
        <v>0.53</v>
      </c>
      <c r="F1536" s="38"/>
      <c r="G1536" s="39" t="str">
        <f>Source!DI1016</f>
        <v>)*1,15</v>
      </c>
      <c r="H1536" s="37">
        <f>Source!AV1016</f>
        <v>1</v>
      </c>
      <c r="I1536" s="40">
        <f>Source!U1016</f>
        <v>0.27427499999999999</v>
      </c>
      <c r="J1536" s="37"/>
      <c r="K1536" s="40"/>
      <c r="AB1536" s="33">
        <f>I1536</f>
        <v>0.27427499999999999</v>
      </c>
    </row>
    <row r="1537" spans="1:28" ht="13.8" x14ac:dyDescent="0.25">
      <c r="A1537" s="41"/>
      <c r="B1537" s="41"/>
      <c r="C1537" s="42" t="s">
        <v>75</v>
      </c>
      <c r="D1537" s="41"/>
      <c r="E1537" s="41"/>
      <c r="F1537" s="41"/>
      <c r="G1537" s="41"/>
      <c r="H1537" s="55">
        <f>I1529+I1530+I1533+I1534+I1535+SUM(I1532:I1532)</f>
        <v>365.7</v>
      </c>
      <c r="I1537" s="55"/>
      <c r="J1537" s="55">
        <f>K1529+K1530+K1533+K1534+K1535+SUM(K1532:K1532)</f>
        <v>3496.75</v>
      </c>
      <c r="K1537" s="55"/>
      <c r="O1537" s="33">
        <f>I1529+I1530+I1533+I1534+I1535+SUM(I1532:I1532)</f>
        <v>365.7</v>
      </c>
      <c r="P1537" s="33">
        <f>K1529+K1530+K1533+K1534+K1535+SUM(K1532:K1532)</f>
        <v>3496.75</v>
      </c>
      <c r="X1537">
        <f>IF(Source!BI1016&lt;=1,I1529+I1530+I1533+I1534+I1535-0, 0)</f>
        <v>30.42</v>
      </c>
      <c r="Y1537">
        <f>IF(Source!BI1016=2,I1529+I1530+I1533+I1534+I1535-0, 0)</f>
        <v>0</v>
      </c>
      <c r="Z1537">
        <f>IF(Source!BI1016=3,I1529+I1530+I1533+I1534+I1535-0, 0)</f>
        <v>0</v>
      </c>
      <c r="AA1537">
        <f>IF(Source!BI1016=4,I1529+I1530+I1533+I1534+I1535,0)</f>
        <v>0</v>
      </c>
    </row>
    <row r="1539" spans="1:28" ht="43.2" x14ac:dyDescent="0.3">
      <c r="A1539" s="25" t="str">
        <f>Source!E1018</f>
        <v>152</v>
      </c>
      <c r="B1539" s="26" t="str">
        <f>Source!F1018</f>
        <v>3.27-26-2</v>
      </c>
      <c r="C1539" s="26" t="s">
        <v>745</v>
      </c>
      <c r="D1539" s="28" t="str">
        <f>Source!H1018</f>
        <v>100 м бортового камня</v>
      </c>
      <c r="E1539" s="27">
        <f>Source!I1018</f>
        <v>0.35</v>
      </c>
      <c r="F1539" s="30"/>
      <c r="G1539" s="29"/>
      <c r="H1539" s="27"/>
      <c r="I1539" s="31"/>
      <c r="J1539" s="27"/>
      <c r="K1539" s="31"/>
      <c r="Q1539">
        <f>ROUND((Source!DN1018/100)*ROUND((ROUND((Source!AF1018*Source!AV1018*Source!I1018),2)),2), 2)</f>
        <v>432.26</v>
      </c>
      <c r="R1539">
        <f>Source!X1018</f>
        <v>8797.43</v>
      </c>
      <c r="S1539">
        <f>ROUND((Source!DO1018/100)*ROUND((ROUND((Source!AF1018*Source!AV1018*Source!I1018),2)),2), 2)</f>
        <v>243.92</v>
      </c>
      <c r="T1539">
        <f>Source!Y1018</f>
        <v>3220.49</v>
      </c>
      <c r="U1539">
        <f>ROUND((175/100)*ROUND((ROUND((Source!AE1018*Source!AV1018*Source!I1018),2)),2), 2)</f>
        <v>8.4700000000000006</v>
      </c>
      <c r="V1539">
        <f>ROUND((157/100)*ROUND(ROUND((ROUND((Source!AE1018*Source!AV1018*Source!I1018),2)*Source!BS1018),2), 2), 2)</f>
        <v>193.31</v>
      </c>
    </row>
    <row r="1540" spans="1:28" ht="14.4" x14ac:dyDescent="0.3">
      <c r="A1540" s="25"/>
      <c r="B1540" s="26"/>
      <c r="C1540" s="26" t="s">
        <v>66</v>
      </c>
      <c r="D1540" s="28"/>
      <c r="E1540" s="27"/>
      <c r="F1540" s="30">
        <f>Source!AO1018</f>
        <v>767.1</v>
      </c>
      <c r="G1540" s="29" t="str">
        <f>Source!DG1018</f>
        <v>)*1,15</v>
      </c>
      <c r="H1540" s="27">
        <f>Source!AV1018</f>
        <v>1</v>
      </c>
      <c r="I1540" s="31">
        <f>ROUND((ROUND((Source!AF1018*Source!AV1018*Source!I1018),2)),2)</f>
        <v>308.76</v>
      </c>
      <c r="J1540" s="27">
        <f>IF(Source!BA1018&lt;&gt; 0, Source!BA1018, 1)</f>
        <v>25.44</v>
      </c>
      <c r="K1540" s="31">
        <f>Source!S1018</f>
        <v>7854.85</v>
      </c>
      <c r="W1540">
        <f>I1540</f>
        <v>308.76</v>
      </c>
    </row>
    <row r="1541" spans="1:28" ht="14.4" x14ac:dyDescent="0.3">
      <c r="A1541" s="25"/>
      <c r="B1541" s="26"/>
      <c r="C1541" s="26" t="s">
        <v>67</v>
      </c>
      <c r="D1541" s="28"/>
      <c r="E1541" s="27"/>
      <c r="F1541" s="30">
        <f>Source!AM1018</f>
        <v>116.47</v>
      </c>
      <c r="G1541" s="29" t="str">
        <f>Source!DE1018</f>
        <v>)*1,25</v>
      </c>
      <c r="H1541" s="27">
        <f>Source!AV1018</f>
        <v>1</v>
      </c>
      <c r="I1541" s="31">
        <f>(ROUND((ROUND((((Source!ET1018*1.25))*Source!AV1018*Source!I1018),2)),2)+ROUND((ROUND(((Source!AE1018-((Source!EU1018*1.25)))*Source!AV1018*Source!I1018),2)),2))</f>
        <v>50.96</v>
      </c>
      <c r="J1541" s="27">
        <f>IF(Source!BB1018&lt;&gt; 0, Source!BB1018, 1)</f>
        <v>8.56</v>
      </c>
      <c r="K1541" s="31">
        <f>Source!Q1018</f>
        <v>436.22</v>
      </c>
    </row>
    <row r="1542" spans="1:28" ht="14.4" x14ac:dyDescent="0.3">
      <c r="A1542" s="25"/>
      <c r="B1542" s="26"/>
      <c r="C1542" s="26" t="s">
        <v>68</v>
      </c>
      <c r="D1542" s="28"/>
      <c r="E1542" s="27"/>
      <c r="F1542" s="30">
        <f>Source!AN1018</f>
        <v>11.07</v>
      </c>
      <c r="G1542" s="29" t="str">
        <f>Source!DF1018</f>
        <v>)*1,25</v>
      </c>
      <c r="H1542" s="27">
        <f>Source!AV1018</f>
        <v>1</v>
      </c>
      <c r="I1542" s="32">
        <f>ROUND((ROUND((Source!AE1018*Source!AV1018*Source!I1018),2)),2)</f>
        <v>4.84</v>
      </c>
      <c r="J1542" s="27">
        <f>IF(Source!BS1018&lt;&gt; 0, Source!BS1018, 1)</f>
        <v>25.44</v>
      </c>
      <c r="K1542" s="32">
        <f>Source!R1018</f>
        <v>123.13</v>
      </c>
      <c r="W1542">
        <f>I1542</f>
        <v>4.84</v>
      </c>
    </row>
    <row r="1543" spans="1:28" ht="14.4" x14ac:dyDescent="0.3">
      <c r="A1543" s="25"/>
      <c r="B1543" s="26"/>
      <c r="C1543" s="26" t="s">
        <v>76</v>
      </c>
      <c r="D1543" s="28"/>
      <c r="E1543" s="27"/>
      <c r="F1543" s="30">
        <f>Source!AL1018</f>
        <v>4302.26</v>
      </c>
      <c r="G1543" s="29" t="str">
        <f>Source!DD1018</f>
        <v/>
      </c>
      <c r="H1543" s="27">
        <f>Source!AW1018</f>
        <v>1</v>
      </c>
      <c r="I1543" s="31">
        <f>ROUND((ROUND((Source!AC1018*Source!AW1018*Source!I1018),2)),2)</f>
        <v>1505.79</v>
      </c>
      <c r="J1543" s="27">
        <f>IF(Source!BC1018&lt;&gt; 0, Source!BC1018, 1)</f>
        <v>6.02</v>
      </c>
      <c r="K1543" s="31">
        <f>Source!P1018</f>
        <v>9064.86</v>
      </c>
    </row>
    <row r="1544" spans="1:28" ht="27.6" x14ac:dyDescent="0.3">
      <c r="A1544" s="25" t="str">
        <f>Source!E1019</f>
        <v>152,1</v>
      </c>
      <c r="B1544" s="26" t="str">
        <f>Source!F1019</f>
        <v>1.5-3-40</v>
      </c>
      <c r="C1544" s="26" t="s">
        <v>752</v>
      </c>
      <c r="D1544" s="28" t="str">
        <f>Source!H1019</f>
        <v>м3</v>
      </c>
      <c r="E1544" s="27">
        <f>Source!I1019</f>
        <v>1.5049999999999999</v>
      </c>
      <c r="F1544" s="30">
        <f>Source!AK1019</f>
        <v>1765.62</v>
      </c>
      <c r="G1544" s="43" t="s">
        <v>143</v>
      </c>
      <c r="H1544" s="27">
        <f>Source!AW1019</f>
        <v>1</v>
      </c>
      <c r="I1544" s="31">
        <f>ROUND((ROUND((Source!AC1019*Source!AW1019*Source!I1019),2)),2)+(ROUND((ROUND(((Source!ET1019)*Source!AV1019*Source!I1019),2)),2)+ROUND((ROUND(((Source!AE1019-(Source!EU1019))*Source!AV1019*Source!I1019),2)),2))+ROUND((ROUND((Source!AF1019*Source!AV1019*Source!I1019),2)),2)</f>
        <v>2657.26</v>
      </c>
      <c r="J1544" s="27">
        <f>IF(Source!BC1019&lt;&gt; 0, Source!BC1019, 1)</f>
        <v>3.48</v>
      </c>
      <c r="K1544" s="31">
        <f>Source!O1019</f>
        <v>9247.26</v>
      </c>
      <c r="Q1544">
        <f>ROUND((Source!DN1019/100)*ROUND((ROUND((Source!AF1019*Source!AV1019*Source!I1019),2)),2), 2)</f>
        <v>0</v>
      </c>
      <c r="R1544">
        <f>Source!X1019</f>
        <v>0</v>
      </c>
      <c r="S1544">
        <f>ROUND((Source!DO1019/100)*ROUND((ROUND((Source!AF1019*Source!AV1019*Source!I1019),2)),2), 2)</f>
        <v>0</v>
      </c>
      <c r="T1544">
        <f>Source!Y1019</f>
        <v>0</v>
      </c>
      <c r="U1544">
        <f>ROUND((175/100)*ROUND((ROUND((Source!AE1019*Source!AV1019*Source!I1019),2)),2), 2)</f>
        <v>0</v>
      </c>
      <c r="V1544">
        <f>ROUND((157/100)*ROUND(ROUND((ROUND((Source!AE1019*Source!AV1019*Source!I1019),2)*Source!BS1019),2), 2), 2)</f>
        <v>0</v>
      </c>
      <c r="X1544">
        <f>IF(Source!BI1019&lt;=1,I1544, 0)</f>
        <v>2657.26</v>
      </c>
      <c r="Y1544">
        <f>IF(Source!BI1019=2,I1544, 0)</f>
        <v>0</v>
      </c>
      <c r="Z1544">
        <f>IF(Source!BI1019=3,I1544, 0)</f>
        <v>0</v>
      </c>
      <c r="AA1544">
        <f>IF(Source!BI1019=4,I1544, 0)</f>
        <v>0</v>
      </c>
    </row>
    <row r="1545" spans="1:28" ht="14.4" x14ac:dyDescent="0.3">
      <c r="A1545" s="25"/>
      <c r="B1545" s="26"/>
      <c r="C1545" s="26" t="s">
        <v>69</v>
      </c>
      <c r="D1545" s="28" t="s">
        <v>70</v>
      </c>
      <c r="E1545" s="27">
        <f>Source!DN1018</f>
        <v>140</v>
      </c>
      <c r="F1545" s="30"/>
      <c r="G1545" s="29"/>
      <c r="H1545" s="27"/>
      <c r="I1545" s="31">
        <f>SUM(Q1539:Q1544)</f>
        <v>432.26</v>
      </c>
      <c r="J1545" s="27">
        <f>Source!BZ1018</f>
        <v>112</v>
      </c>
      <c r="K1545" s="31">
        <f>SUM(R1539:R1544)</f>
        <v>8797.43</v>
      </c>
    </row>
    <row r="1546" spans="1:28" ht="14.4" x14ac:dyDescent="0.3">
      <c r="A1546" s="25"/>
      <c r="B1546" s="26"/>
      <c r="C1546" s="26" t="s">
        <v>71</v>
      </c>
      <c r="D1546" s="28" t="s">
        <v>70</v>
      </c>
      <c r="E1546" s="27">
        <f>Source!DO1018</f>
        <v>79</v>
      </c>
      <c r="F1546" s="30"/>
      <c r="G1546" s="29"/>
      <c r="H1546" s="27"/>
      <c r="I1546" s="31">
        <f>SUM(S1539:S1545)</f>
        <v>243.92</v>
      </c>
      <c r="J1546" s="27">
        <f>Source!CA1018</f>
        <v>41</v>
      </c>
      <c r="K1546" s="31">
        <f>SUM(T1539:T1545)</f>
        <v>3220.49</v>
      </c>
    </row>
    <row r="1547" spans="1:28" ht="14.4" x14ac:dyDescent="0.3">
      <c r="A1547" s="25"/>
      <c r="B1547" s="26"/>
      <c r="C1547" s="26" t="s">
        <v>72</v>
      </c>
      <c r="D1547" s="28" t="s">
        <v>70</v>
      </c>
      <c r="E1547" s="27">
        <f>175</f>
        <v>175</v>
      </c>
      <c r="F1547" s="30"/>
      <c r="G1547" s="29"/>
      <c r="H1547" s="27"/>
      <c r="I1547" s="31">
        <f>SUM(U1539:U1546)</f>
        <v>8.4700000000000006</v>
      </c>
      <c r="J1547" s="27">
        <f>157</f>
        <v>157</v>
      </c>
      <c r="K1547" s="31">
        <f>SUM(V1539:V1546)</f>
        <v>193.31</v>
      </c>
    </row>
    <row r="1548" spans="1:28" ht="14.4" x14ac:dyDescent="0.3">
      <c r="A1548" s="34"/>
      <c r="B1548" s="35"/>
      <c r="C1548" s="35" t="s">
        <v>73</v>
      </c>
      <c r="D1548" s="36" t="s">
        <v>74</v>
      </c>
      <c r="E1548" s="37">
        <f>Source!AQ1018</f>
        <v>69.8</v>
      </c>
      <c r="F1548" s="38"/>
      <c r="G1548" s="39" t="str">
        <f>Source!DI1018</f>
        <v>)*1,15</v>
      </c>
      <c r="H1548" s="37">
        <f>Source!AV1018</f>
        <v>1</v>
      </c>
      <c r="I1548" s="40">
        <f>Source!U1018</f>
        <v>28.094499999999996</v>
      </c>
      <c r="J1548" s="37"/>
      <c r="K1548" s="40"/>
      <c r="AB1548" s="33">
        <f>I1548</f>
        <v>28.094499999999996</v>
      </c>
    </row>
    <row r="1549" spans="1:28" ht="13.8" x14ac:dyDescent="0.25">
      <c r="A1549" s="41"/>
      <c r="B1549" s="41"/>
      <c r="C1549" s="42" t="s">
        <v>75</v>
      </c>
      <c r="D1549" s="41"/>
      <c r="E1549" s="41"/>
      <c r="F1549" s="41"/>
      <c r="G1549" s="41"/>
      <c r="H1549" s="55">
        <f>I1540+I1541+I1543+I1545+I1546+I1547+SUM(I1544:I1544)</f>
        <v>5207.42</v>
      </c>
      <c r="I1549" s="55"/>
      <c r="J1549" s="55">
        <f>K1540+K1541+K1543+K1545+K1546+K1547+SUM(K1544:K1544)</f>
        <v>38814.42</v>
      </c>
      <c r="K1549" s="55"/>
      <c r="O1549" s="33">
        <f>I1540+I1541+I1543+I1545+I1546+I1547+SUM(I1544:I1544)</f>
        <v>5207.42</v>
      </c>
      <c r="P1549" s="33">
        <f>K1540+K1541+K1543+K1545+K1546+K1547+SUM(K1544:K1544)</f>
        <v>38814.42</v>
      </c>
      <c r="X1549">
        <f>IF(Source!BI1018&lt;=1,I1540+I1541+I1543+I1545+I1546+I1547-0, 0)</f>
        <v>2550.16</v>
      </c>
      <c r="Y1549">
        <f>IF(Source!BI1018=2,I1540+I1541+I1543+I1545+I1546+I1547-0, 0)</f>
        <v>0</v>
      </c>
      <c r="Z1549">
        <f>IF(Source!BI1018=3,I1540+I1541+I1543+I1545+I1546+I1547-0, 0)</f>
        <v>0</v>
      </c>
      <c r="AA1549">
        <f>IF(Source!BI1018=4,I1540+I1541+I1543+I1545+I1546+I1547,0)</f>
        <v>0</v>
      </c>
    </row>
    <row r="1552" spans="1:28" ht="13.8" x14ac:dyDescent="0.25">
      <c r="A1552" s="54" t="str">
        <f>CONCATENATE("Итого по подразделу: ",IF(Source!G1021&lt;&gt;"Новый подраздел", Source!G1021, ""))</f>
        <v>Итого по подразделу: Восстановление покрытия</v>
      </c>
      <c r="B1552" s="54"/>
      <c r="C1552" s="54"/>
      <c r="D1552" s="54"/>
      <c r="E1552" s="54"/>
      <c r="F1552" s="54"/>
      <c r="G1552" s="54"/>
      <c r="H1552" s="52">
        <f>SUM(O1448:O1551)</f>
        <v>22221.32</v>
      </c>
      <c r="I1552" s="53"/>
      <c r="J1552" s="52">
        <f>SUM(P1448:P1551)</f>
        <v>179396.76</v>
      </c>
      <c r="K1552" s="53"/>
    </row>
    <row r="1553" spans="1:11" hidden="1" x14ac:dyDescent="0.25">
      <c r="A1553" t="s">
        <v>77</v>
      </c>
      <c r="I1553">
        <f>SUM(AC1448:AC1552)</f>
        <v>0</v>
      </c>
      <c r="J1553">
        <f>SUM(AD1448:AD1552)</f>
        <v>0</v>
      </c>
    </row>
    <row r="1554" spans="1:11" hidden="1" x14ac:dyDescent="0.25">
      <c r="A1554" t="s">
        <v>78</v>
      </c>
      <c r="I1554">
        <f>SUM(AE1448:AE1553)</f>
        <v>0</v>
      </c>
      <c r="J1554">
        <f>SUM(AF1448:AF1553)</f>
        <v>0</v>
      </c>
    </row>
    <row r="1556" spans="1:11" ht="13.8" x14ac:dyDescent="0.25">
      <c r="A1556" s="54" t="str">
        <f>CONCATENATE("Итого по разделу: ",IF(Source!G1050&lt;&gt;"Новый раздел", Source!G1050, ""))</f>
        <v>Итого по разделу: Подпорная стенка №3</v>
      </c>
      <c r="B1556" s="54"/>
      <c r="C1556" s="54"/>
      <c r="D1556" s="54"/>
      <c r="E1556" s="54"/>
      <c r="F1556" s="54"/>
      <c r="G1556" s="54"/>
      <c r="H1556" s="52">
        <f>SUM(O1001:O1555)</f>
        <v>261761.66000000003</v>
      </c>
      <c r="I1556" s="53"/>
      <c r="J1556" s="52">
        <f>SUM(P1001:P1555)</f>
        <v>2314937.7599999993</v>
      </c>
      <c r="K1556" s="53"/>
    </row>
    <row r="1557" spans="1:11" hidden="1" x14ac:dyDescent="0.25">
      <c r="A1557" t="s">
        <v>77</v>
      </c>
      <c r="I1557">
        <f>SUM(AC1001:AC1556)</f>
        <v>0</v>
      </c>
      <c r="J1557">
        <f>SUM(AD1001:AD1556)</f>
        <v>0</v>
      </c>
    </row>
    <row r="1558" spans="1:11" hidden="1" x14ac:dyDescent="0.25">
      <c r="A1558" t="s">
        <v>78</v>
      </c>
      <c r="I1558">
        <f>SUM(AE1001:AE1557)</f>
        <v>0</v>
      </c>
      <c r="J1558">
        <f>SUM(AF1001:AF1557)</f>
        <v>0</v>
      </c>
    </row>
    <row r="1560" spans="1:11" ht="13.8" x14ac:dyDescent="0.25">
      <c r="A1560" s="54" t="s">
        <v>136</v>
      </c>
      <c r="B1560" s="54"/>
      <c r="C1560" s="54"/>
      <c r="D1560" s="54"/>
      <c r="E1560" s="54"/>
      <c r="F1560" s="54"/>
      <c r="G1560" s="54"/>
      <c r="H1560" s="52">
        <f>SUM(O21:O1559)</f>
        <v>861241.60999999975</v>
      </c>
      <c r="I1560" s="53"/>
      <c r="J1560" s="52">
        <f>SUM(P21:P1559)</f>
        <v>7347065.679999995</v>
      </c>
      <c r="K1560" s="53"/>
    </row>
    <row r="1561" spans="1:11" hidden="1" x14ac:dyDescent="0.25">
      <c r="A1561" t="s">
        <v>77</v>
      </c>
      <c r="I1561">
        <f>SUM(AC21:AC1560)</f>
        <v>0</v>
      </c>
      <c r="J1561">
        <f>SUM(AD21:AD1560)</f>
        <v>0</v>
      </c>
    </row>
    <row r="1562" spans="1:11" ht="12.75" hidden="1" customHeight="1" x14ac:dyDescent="0.25">
      <c r="A1562" t="s">
        <v>78</v>
      </c>
      <c r="I1562">
        <f>SUM(AE21:AE1561)</f>
        <v>0</v>
      </c>
      <c r="J1562">
        <f>SUM(AF21:AF1561)</f>
        <v>0</v>
      </c>
    </row>
    <row r="1563" spans="1:11" x14ac:dyDescent="0.25">
      <c r="A1563" t="s">
        <v>124</v>
      </c>
      <c r="K1563">
        <f>J1560*0.2</f>
        <v>1469413.135999999</v>
      </c>
    </row>
    <row r="1564" spans="1:11" ht="15" customHeight="1" x14ac:dyDescent="0.25">
      <c r="A1564" s="54" t="s">
        <v>125</v>
      </c>
      <c r="B1564" s="54"/>
      <c r="C1564" s="54"/>
      <c r="D1564" s="54"/>
      <c r="E1564" s="54"/>
      <c r="F1564" s="54"/>
      <c r="G1564" s="54"/>
      <c r="H1564" s="52"/>
      <c r="I1564" s="52"/>
      <c r="J1564" s="52">
        <f>K1563+J1560</f>
        <v>8816478.8159999941</v>
      </c>
      <c r="K1564" s="52"/>
    </row>
    <row r="1565" spans="1:11" ht="12.75" hidden="1" customHeight="1" x14ac:dyDescent="0.25">
      <c r="A1565" t="s">
        <v>77</v>
      </c>
      <c r="I1565">
        <f>SUM(AC1:AC1564)</f>
        <v>0</v>
      </c>
      <c r="J1565">
        <f>SUM(AD1:AD1564)</f>
        <v>0</v>
      </c>
    </row>
    <row r="1566" spans="1:11" ht="12.75" hidden="1" customHeight="1" x14ac:dyDescent="0.25">
      <c r="A1566" t="s">
        <v>78</v>
      </c>
      <c r="I1566">
        <f>SUM(AE1:AE1565)</f>
        <v>0</v>
      </c>
      <c r="J1566">
        <f>SUM(AF1:AF1565)</f>
        <v>0</v>
      </c>
    </row>
    <row r="1569" spans="1:11" ht="13.8" x14ac:dyDescent="0.25">
      <c r="A1569" s="50"/>
      <c r="B1569" s="50"/>
      <c r="C1569" s="44"/>
      <c r="D1569" s="44"/>
      <c r="E1569" s="44"/>
      <c r="F1569" s="44"/>
      <c r="G1569" s="44"/>
      <c r="H1569" s="11" t="str">
        <f>IF(Source!AB12&lt;&gt;"", Source!AB12," ")</f>
        <v xml:space="preserve"> </v>
      </c>
      <c r="I1569" s="11"/>
      <c r="J1569" s="11"/>
      <c r="K1569" s="11"/>
    </row>
    <row r="1570" spans="1:11" ht="13.8" x14ac:dyDescent="0.25">
      <c r="A1570" s="11"/>
      <c r="B1570" s="11"/>
      <c r="C1570" s="51"/>
      <c r="D1570" s="51"/>
      <c r="E1570" s="51"/>
      <c r="F1570" s="51"/>
      <c r="G1570" s="51"/>
      <c r="H1570" s="11"/>
      <c r="I1570" s="11"/>
      <c r="J1570" s="11"/>
      <c r="K1570" s="11"/>
    </row>
    <row r="1571" spans="1:11" ht="13.8" x14ac:dyDescent="0.25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</row>
    <row r="1572" spans="1:11" ht="13.8" x14ac:dyDescent="0.25">
      <c r="A1572" s="50"/>
      <c r="B1572" s="50"/>
      <c r="C1572" s="44"/>
      <c r="D1572" s="44"/>
      <c r="E1572" s="44"/>
      <c r="F1572" s="44"/>
      <c r="G1572" s="44"/>
      <c r="H1572" s="11" t="str">
        <f>IF(Source!AD12&lt;&gt;"", Source!AD12," ")</f>
        <v xml:space="preserve"> </v>
      </c>
      <c r="I1572" s="11"/>
      <c r="J1572" s="11"/>
      <c r="K1572" s="11"/>
    </row>
    <row r="1573" spans="1:11" ht="13.8" x14ac:dyDescent="0.25">
      <c r="A1573" s="11"/>
      <c r="B1573" s="11"/>
      <c r="C1573" s="51"/>
      <c r="D1573" s="51"/>
      <c r="E1573" s="51"/>
      <c r="F1573" s="51"/>
      <c r="G1573" s="51"/>
      <c r="H1573" s="11"/>
      <c r="I1573" s="11"/>
      <c r="J1573" s="11"/>
      <c r="K1573" s="11"/>
    </row>
  </sheetData>
  <mergeCells count="420">
    <mergeCell ref="A21:K21"/>
    <mergeCell ref="A23:K23"/>
    <mergeCell ref="J32:K32"/>
    <mergeCell ref="H32:I32"/>
    <mergeCell ref="A18:K18"/>
    <mergeCell ref="A11:K11"/>
    <mergeCell ref="A13:K13"/>
    <mergeCell ref="F16:H16"/>
    <mergeCell ref="B3:E3"/>
    <mergeCell ref="G3:K3"/>
    <mergeCell ref="B4:E4"/>
    <mergeCell ref="G4:K4"/>
    <mergeCell ref="A8:K8"/>
    <mergeCell ref="A10:K10"/>
    <mergeCell ref="B6:E6"/>
    <mergeCell ref="G6:K6"/>
    <mergeCell ref="B7:E7"/>
    <mergeCell ref="G7:K7"/>
    <mergeCell ref="J79:K79"/>
    <mergeCell ref="H79:I79"/>
    <mergeCell ref="J86:K86"/>
    <mergeCell ref="H86:I86"/>
    <mergeCell ref="J63:K63"/>
    <mergeCell ref="H63:I63"/>
    <mergeCell ref="J73:K73"/>
    <mergeCell ref="H73:I73"/>
    <mergeCell ref="J43:K43"/>
    <mergeCell ref="H43:I43"/>
    <mergeCell ref="J53:K53"/>
    <mergeCell ref="H53:I53"/>
    <mergeCell ref="A105:G105"/>
    <mergeCell ref="A109:K109"/>
    <mergeCell ref="J98:K98"/>
    <mergeCell ref="H98:I98"/>
    <mergeCell ref="J102:K102"/>
    <mergeCell ref="H102:I102"/>
    <mergeCell ref="J90:K90"/>
    <mergeCell ref="H90:I90"/>
    <mergeCell ref="J94:K94"/>
    <mergeCell ref="H94:I94"/>
    <mergeCell ref="J132:K132"/>
    <mergeCell ref="H132:I132"/>
    <mergeCell ref="J136:K136"/>
    <mergeCell ref="H136:I136"/>
    <mergeCell ref="J119:K119"/>
    <mergeCell ref="H119:I119"/>
    <mergeCell ref="J125:K125"/>
    <mergeCell ref="H125:I125"/>
    <mergeCell ref="J105:K105"/>
    <mergeCell ref="H105:I105"/>
    <mergeCell ref="J163:K163"/>
    <mergeCell ref="H163:I163"/>
    <mergeCell ref="J173:K173"/>
    <mergeCell ref="H173:I173"/>
    <mergeCell ref="A143:G143"/>
    <mergeCell ref="A147:K147"/>
    <mergeCell ref="J156:K156"/>
    <mergeCell ref="H156:I156"/>
    <mergeCell ref="J140:K140"/>
    <mergeCell ref="H140:I140"/>
    <mergeCell ref="J143:K143"/>
    <mergeCell ref="H143:I143"/>
    <mergeCell ref="J226:K226"/>
    <mergeCell ref="H226:I226"/>
    <mergeCell ref="A226:G226"/>
    <mergeCell ref="A230:K230"/>
    <mergeCell ref="J211:K211"/>
    <mergeCell ref="H211:I211"/>
    <mergeCell ref="J223:K223"/>
    <mergeCell ref="H223:I223"/>
    <mergeCell ref="J185:K185"/>
    <mergeCell ref="H185:I185"/>
    <mergeCell ref="J197:K197"/>
    <mergeCell ref="H197:I197"/>
    <mergeCell ref="J258:K258"/>
    <mergeCell ref="H258:I258"/>
    <mergeCell ref="J275:K275"/>
    <mergeCell ref="H275:I275"/>
    <mergeCell ref="J250:K250"/>
    <mergeCell ref="H250:I250"/>
    <mergeCell ref="J254:K254"/>
    <mergeCell ref="H254:I254"/>
    <mergeCell ref="J237:K237"/>
    <mergeCell ref="H237:I237"/>
    <mergeCell ref="J243:K243"/>
    <mergeCell ref="H243:I243"/>
    <mergeCell ref="A317:G317"/>
    <mergeCell ref="A321:K321"/>
    <mergeCell ref="J332:K332"/>
    <mergeCell ref="H332:I332"/>
    <mergeCell ref="J314:K314"/>
    <mergeCell ref="H314:I314"/>
    <mergeCell ref="J317:K317"/>
    <mergeCell ref="H317:I317"/>
    <mergeCell ref="J287:K287"/>
    <mergeCell ref="H287:I287"/>
    <mergeCell ref="J301:K301"/>
    <mergeCell ref="H301:I301"/>
    <mergeCell ref="J365:K365"/>
    <mergeCell ref="H365:I365"/>
    <mergeCell ref="J377:K377"/>
    <mergeCell ref="H377:I377"/>
    <mergeCell ref="A338:G338"/>
    <mergeCell ref="A342:K342"/>
    <mergeCell ref="J353:K353"/>
    <mergeCell ref="H353:I353"/>
    <mergeCell ref="J335:K335"/>
    <mergeCell ref="H335:I335"/>
    <mergeCell ref="J338:K338"/>
    <mergeCell ref="H338:I338"/>
    <mergeCell ref="J431:K431"/>
    <mergeCell ref="H431:I431"/>
    <mergeCell ref="J434:K434"/>
    <mergeCell ref="H434:I434"/>
    <mergeCell ref="J408:K408"/>
    <mergeCell ref="H408:I408"/>
    <mergeCell ref="J420:K420"/>
    <mergeCell ref="H420:I420"/>
    <mergeCell ref="J385:K385"/>
    <mergeCell ref="H385:I385"/>
    <mergeCell ref="J397:K397"/>
    <mergeCell ref="H397:I397"/>
    <mergeCell ref="J464:K464"/>
    <mergeCell ref="H464:I464"/>
    <mergeCell ref="J474:K474"/>
    <mergeCell ref="H474:I474"/>
    <mergeCell ref="A442:K442"/>
    <mergeCell ref="A444:K444"/>
    <mergeCell ref="J453:K453"/>
    <mergeCell ref="H453:I453"/>
    <mergeCell ref="A434:G434"/>
    <mergeCell ref="J438:K438"/>
    <mergeCell ref="H438:I438"/>
    <mergeCell ref="A438:G438"/>
    <mergeCell ref="J511:K511"/>
    <mergeCell ref="H511:I511"/>
    <mergeCell ref="J515:K515"/>
    <mergeCell ref="H515:I515"/>
    <mergeCell ref="J500:K500"/>
    <mergeCell ref="H500:I500"/>
    <mergeCell ref="J507:K507"/>
    <mergeCell ref="H507:I507"/>
    <mergeCell ref="J484:K484"/>
    <mergeCell ref="H484:I484"/>
    <mergeCell ref="J494:K494"/>
    <mergeCell ref="H494:I494"/>
    <mergeCell ref="J540:K540"/>
    <mergeCell ref="H540:I540"/>
    <mergeCell ref="J546:K546"/>
    <mergeCell ref="H546:I546"/>
    <mergeCell ref="J526:K526"/>
    <mergeCell ref="H526:I526"/>
    <mergeCell ref="A526:G526"/>
    <mergeCell ref="A530:K530"/>
    <mergeCell ref="J519:K519"/>
    <mergeCell ref="H519:I519"/>
    <mergeCell ref="J523:K523"/>
    <mergeCell ref="H523:I523"/>
    <mergeCell ref="A564:G564"/>
    <mergeCell ref="A568:K568"/>
    <mergeCell ref="J577:K577"/>
    <mergeCell ref="H577:I577"/>
    <mergeCell ref="J561:K561"/>
    <mergeCell ref="H561:I561"/>
    <mergeCell ref="J564:K564"/>
    <mergeCell ref="H564:I564"/>
    <mergeCell ref="J553:K553"/>
    <mergeCell ref="H553:I553"/>
    <mergeCell ref="J557:K557"/>
    <mergeCell ref="H557:I557"/>
    <mergeCell ref="J632:K632"/>
    <mergeCell ref="H632:I632"/>
    <mergeCell ref="J635:K635"/>
    <mergeCell ref="H635:I635"/>
    <mergeCell ref="J606:K606"/>
    <mergeCell ref="H606:I606"/>
    <mergeCell ref="J618:K618"/>
    <mergeCell ref="H618:I618"/>
    <mergeCell ref="J584:K584"/>
    <mergeCell ref="H584:I584"/>
    <mergeCell ref="J594:K594"/>
    <mergeCell ref="H594:I594"/>
    <mergeCell ref="J663:K663"/>
    <mergeCell ref="H663:I663"/>
    <mergeCell ref="J667:K667"/>
    <mergeCell ref="H667:I667"/>
    <mergeCell ref="J652:K652"/>
    <mergeCell ref="H652:I652"/>
    <mergeCell ref="J659:K659"/>
    <mergeCell ref="H659:I659"/>
    <mergeCell ref="A635:G635"/>
    <mergeCell ref="A639:K639"/>
    <mergeCell ref="J646:K646"/>
    <mergeCell ref="H646:I646"/>
    <mergeCell ref="A730:G730"/>
    <mergeCell ref="A734:K734"/>
    <mergeCell ref="J714:K714"/>
    <mergeCell ref="H714:I714"/>
    <mergeCell ref="J727:K727"/>
    <mergeCell ref="H727:I727"/>
    <mergeCell ref="J683:K683"/>
    <mergeCell ref="H683:I683"/>
    <mergeCell ref="J701:K701"/>
    <mergeCell ref="H701:I701"/>
    <mergeCell ref="J754:K754"/>
    <mergeCell ref="H754:I754"/>
    <mergeCell ref="J758:K758"/>
    <mergeCell ref="H758:I758"/>
    <mergeCell ref="J741:K741"/>
    <mergeCell ref="H741:I741"/>
    <mergeCell ref="J747:K747"/>
    <mergeCell ref="H747:I747"/>
    <mergeCell ref="J730:K730"/>
    <mergeCell ref="H730:I730"/>
    <mergeCell ref="J804:K804"/>
    <mergeCell ref="H804:I804"/>
    <mergeCell ref="A804:G804"/>
    <mergeCell ref="A808:K808"/>
    <mergeCell ref="J788:K788"/>
    <mergeCell ref="H788:I788"/>
    <mergeCell ref="J801:K801"/>
    <mergeCell ref="H801:I801"/>
    <mergeCell ref="J762:K762"/>
    <mergeCell ref="H762:I762"/>
    <mergeCell ref="J774:K774"/>
    <mergeCell ref="H774:I774"/>
    <mergeCell ref="J859:K859"/>
    <mergeCell ref="H859:I859"/>
    <mergeCell ref="J871:K871"/>
    <mergeCell ref="H871:I871"/>
    <mergeCell ref="J842:K842"/>
    <mergeCell ref="H842:I842"/>
    <mergeCell ref="J849:K849"/>
    <mergeCell ref="H849:I849"/>
    <mergeCell ref="J815:K815"/>
    <mergeCell ref="H815:I815"/>
    <mergeCell ref="J832:K832"/>
    <mergeCell ref="H832:I832"/>
    <mergeCell ref="J912:K912"/>
    <mergeCell ref="H912:I912"/>
    <mergeCell ref="J924:K924"/>
    <mergeCell ref="H924:I924"/>
    <mergeCell ref="A885:G885"/>
    <mergeCell ref="A889:K889"/>
    <mergeCell ref="J900:K900"/>
    <mergeCell ref="H900:I900"/>
    <mergeCell ref="J882:K882"/>
    <mergeCell ref="H882:I882"/>
    <mergeCell ref="J885:K885"/>
    <mergeCell ref="H885:I885"/>
    <mergeCell ref="J978:K978"/>
    <mergeCell ref="H978:I978"/>
    <mergeCell ref="J990:K990"/>
    <mergeCell ref="H990:I990"/>
    <mergeCell ref="J955:K955"/>
    <mergeCell ref="H955:I955"/>
    <mergeCell ref="J967:K967"/>
    <mergeCell ref="H967:I967"/>
    <mergeCell ref="J932:K932"/>
    <mergeCell ref="H932:I932"/>
    <mergeCell ref="J944:K944"/>
    <mergeCell ref="H944:I944"/>
    <mergeCell ref="J1023:K1023"/>
    <mergeCell ref="H1023:I1023"/>
    <mergeCell ref="J1033:K1033"/>
    <mergeCell ref="H1033:I1033"/>
    <mergeCell ref="A1001:K1001"/>
    <mergeCell ref="A1003:K1003"/>
    <mergeCell ref="J1012:K1012"/>
    <mergeCell ref="H1012:I1012"/>
    <mergeCell ref="J993:K993"/>
    <mergeCell ref="H993:I993"/>
    <mergeCell ref="A993:G993"/>
    <mergeCell ref="J997:K997"/>
    <mergeCell ref="H997:I997"/>
    <mergeCell ref="A997:G997"/>
    <mergeCell ref="J1070:K1070"/>
    <mergeCell ref="H1070:I1070"/>
    <mergeCell ref="J1074:K1074"/>
    <mergeCell ref="H1074:I1074"/>
    <mergeCell ref="J1059:K1059"/>
    <mergeCell ref="H1059:I1059"/>
    <mergeCell ref="J1066:K1066"/>
    <mergeCell ref="H1066:I1066"/>
    <mergeCell ref="J1043:K1043"/>
    <mergeCell ref="H1043:I1043"/>
    <mergeCell ref="J1053:K1053"/>
    <mergeCell ref="H1053:I1053"/>
    <mergeCell ref="J1099:K1099"/>
    <mergeCell ref="H1099:I1099"/>
    <mergeCell ref="J1105:K1105"/>
    <mergeCell ref="H1105:I1105"/>
    <mergeCell ref="J1085:K1085"/>
    <mergeCell ref="H1085:I1085"/>
    <mergeCell ref="A1085:G1085"/>
    <mergeCell ref="A1089:K1089"/>
    <mergeCell ref="J1078:K1078"/>
    <mergeCell ref="H1078:I1078"/>
    <mergeCell ref="J1082:K1082"/>
    <mergeCell ref="H1082:I1082"/>
    <mergeCell ref="A1123:G1123"/>
    <mergeCell ref="A1127:K1127"/>
    <mergeCell ref="J1136:K1136"/>
    <mergeCell ref="H1136:I1136"/>
    <mergeCell ref="J1120:K1120"/>
    <mergeCell ref="H1120:I1120"/>
    <mergeCell ref="J1123:K1123"/>
    <mergeCell ref="H1123:I1123"/>
    <mergeCell ref="J1112:K1112"/>
    <mergeCell ref="H1112:I1112"/>
    <mergeCell ref="J1116:K1116"/>
    <mergeCell ref="H1116:I1116"/>
    <mergeCell ref="J1191:K1191"/>
    <mergeCell ref="H1191:I1191"/>
    <mergeCell ref="J1194:K1194"/>
    <mergeCell ref="H1194:I1194"/>
    <mergeCell ref="J1165:K1165"/>
    <mergeCell ref="H1165:I1165"/>
    <mergeCell ref="J1177:K1177"/>
    <mergeCell ref="H1177:I1177"/>
    <mergeCell ref="J1143:K1143"/>
    <mergeCell ref="H1143:I1143"/>
    <mergeCell ref="J1153:K1153"/>
    <mergeCell ref="H1153:I1153"/>
    <mergeCell ref="J1222:K1222"/>
    <mergeCell ref="H1222:I1222"/>
    <mergeCell ref="J1226:K1226"/>
    <mergeCell ref="H1226:I1226"/>
    <mergeCell ref="J1211:K1211"/>
    <mergeCell ref="H1211:I1211"/>
    <mergeCell ref="J1218:K1218"/>
    <mergeCell ref="H1218:I1218"/>
    <mergeCell ref="A1194:G1194"/>
    <mergeCell ref="A1198:K1198"/>
    <mergeCell ref="J1205:K1205"/>
    <mergeCell ref="H1205:I1205"/>
    <mergeCell ref="A1289:G1289"/>
    <mergeCell ref="A1293:K1293"/>
    <mergeCell ref="J1273:K1273"/>
    <mergeCell ref="H1273:I1273"/>
    <mergeCell ref="J1286:K1286"/>
    <mergeCell ref="H1286:I1286"/>
    <mergeCell ref="J1242:K1242"/>
    <mergeCell ref="H1242:I1242"/>
    <mergeCell ref="J1260:K1260"/>
    <mergeCell ref="H1260:I1260"/>
    <mergeCell ref="J1313:K1313"/>
    <mergeCell ref="H1313:I1313"/>
    <mergeCell ref="J1317:K1317"/>
    <mergeCell ref="H1317:I1317"/>
    <mergeCell ref="J1300:K1300"/>
    <mergeCell ref="H1300:I1300"/>
    <mergeCell ref="J1306:K1306"/>
    <mergeCell ref="H1306:I1306"/>
    <mergeCell ref="J1289:K1289"/>
    <mergeCell ref="H1289:I1289"/>
    <mergeCell ref="A1363:G1363"/>
    <mergeCell ref="A1367:K1367"/>
    <mergeCell ref="J1347:K1347"/>
    <mergeCell ref="H1347:I1347"/>
    <mergeCell ref="J1360:K1360"/>
    <mergeCell ref="H1360:I1360"/>
    <mergeCell ref="J1321:K1321"/>
    <mergeCell ref="H1321:I1321"/>
    <mergeCell ref="J1333:K1333"/>
    <mergeCell ref="H1333:I1333"/>
    <mergeCell ref="J1401:K1401"/>
    <mergeCell ref="H1401:I1401"/>
    <mergeCell ref="J1408:K1408"/>
    <mergeCell ref="H1408:I1408"/>
    <mergeCell ref="J1374:K1374"/>
    <mergeCell ref="H1374:I1374"/>
    <mergeCell ref="J1391:K1391"/>
    <mergeCell ref="H1391:I1391"/>
    <mergeCell ref="J1363:K1363"/>
    <mergeCell ref="H1363:I1363"/>
    <mergeCell ref="A1444:G1444"/>
    <mergeCell ref="A1448:K1448"/>
    <mergeCell ref="J1459:K1459"/>
    <mergeCell ref="H1459:I1459"/>
    <mergeCell ref="J1441:K1441"/>
    <mergeCell ref="H1441:I1441"/>
    <mergeCell ref="J1444:K1444"/>
    <mergeCell ref="H1444:I1444"/>
    <mergeCell ref="J1418:K1418"/>
    <mergeCell ref="H1418:I1418"/>
    <mergeCell ref="J1430:K1430"/>
    <mergeCell ref="H1430:I1430"/>
    <mergeCell ref="J1514:K1514"/>
    <mergeCell ref="H1514:I1514"/>
    <mergeCell ref="J1526:K1526"/>
    <mergeCell ref="H1526:I1526"/>
    <mergeCell ref="J1491:K1491"/>
    <mergeCell ref="H1491:I1491"/>
    <mergeCell ref="J1503:K1503"/>
    <mergeCell ref="H1503:I1503"/>
    <mergeCell ref="J1471:K1471"/>
    <mergeCell ref="H1471:I1471"/>
    <mergeCell ref="J1483:K1483"/>
    <mergeCell ref="H1483:I1483"/>
    <mergeCell ref="J1552:K1552"/>
    <mergeCell ref="H1552:I1552"/>
    <mergeCell ref="A1552:G1552"/>
    <mergeCell ref="J1556:K1556"/>
    <mergeCell ref="H1556:I1556"/>
    <mergeCell ref="A1556:G1556"/>
    <mergeCell ref="J1537:K1537"/>
    <mergeCell ref="H1537:I1537"/>
    <mergeCell ref="J1549:K1549"/>
    <mergeCell ref="H1549:I1549"/>
    <mergeCell ref="A1569:B1569"/>
    <mergeCell ref="C1570:G1570"/>
    <mergeCell ref="A1572:B1572"/>
    <mergeCell ref="C1573:G1573"/>
    <mergeCell ref="J1560:K1560"/>
    <mergeCell ref="H1560:I1560"/>
    <mergeCell ref="A1560:G1560"/>
    <mergeCell ref="J1564:K1564"/>
    <mergeCell ref="H1564:I1564"/>
    <mergeCell ref="A1564:G1564"/>
  </mergeCells>
  <phoneticPr fontId="21" type="noConversion"/>
  <pageMargins left="0.39370078740157483" right="0.19685039370078741" top="0.19685039370078741" bottom="0.19685039370078741" header="0.19685039370078741" footer="0.19685039370078741"/>
  <pageSetup paperSize="9" scale="64" fitToHeight="0" orientation="portrait" horizontalDpi="300" verticalDpi="300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4"/>
  <sheetViews>
    <sheetView workbookViewId="0"/>
  </sheetViews>
  <sheetFormatPr defaultRowHeight="13.2" x14ac:dyDescent="0.25"/>
  <sheetData>
    <row r="1" spans="1:23" x14ac:dyDescent="0.25">
      <c r="A1" t="s">
        <v>103</v>
      </c>
      <c r="B1" t="s">
        <v>104</v>
      </c>
      <c r="C1" t="s">
        <v>105</v>
      </c>
      <c r="D1" t="s">
        <v>106</v>
      </c>
      <c r="E1" t="s">
        <v>107</v>
      </c>
      <c r="F1" t="s">
        <v>108</v>
      </c>
      <c r="G1" t="s">
        <v>109</v>
      </c>
      <c r="H1" t="s">
        <v>110</v>
      </c>
      <c r="I1" t="s">
        <v>111</v>
      </c>
      <c r="J1" t="s">
        <v>112</v>
      </c>
    </row>
    <row r="2" spans="1:23" x14ac:dyDescent="0.25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</row>
    <row r="4" spans="1:23" x14ac:dyDescent="0.25">
      <c r="A4" t="s">
        <v>80</v>
      </c>
      <c r="B4" t="s">
        <v>81</v>
      </c>
      <c r="C4" t="s">
        <v>82</v>
      </c>
      <c r="D4" t="s">
        <v>83</v>
      </c>
      <c r="E4" t="s">
        <v>84</v>
      </c>
      <c r="F4" t="s">
        <v>85</v>
      </c>
      <c r="G4" t="s">
        <v>86</v>
      </c>
      <c r="H4" t="s">
        <v>87</v>
      </c>
      <c r="I4" t="s">
        <v>88</v>
      </c>
      <c r="J4" t="s">
        <v>89</v>
      </c>
      <c r="K4" t="s">
        <v>90</v>
      </c>
      <c r="L4" t="s">
        <v>91</v>
      </c>
      <c r="M4" t="s">
        <v>92</v>
      </c>
      <c r="N4" t="s">
        <v>93</v>
      </c>
      <c r="O4" t="s">
        <v>94</v>
      </c>
      <c r="P4" t="s">
        <v>95</v>
      </c>
      <c r="Q4" t="s">
        <v>96</v>
      </c>
      <c r="R4" t="s">
        <v>97</v>
      </c>
      <c r="S4" t="s">
        <v>98</v>
      </c>
      <c r="T4" t="s">
        <v>99</v>
      </c>
      <c r="U4" t="s">
        <v>100</v>
      </c>
      <c r="V4" t="s">
        <v>101</v>
      </c>
      <c r="W4" t="s">
        <v>102</v>
      </c>
    </row>
    <row r="6" spans="1:23" x14ac:dyDescent="0.25">
      <c r="A6">
        <f>Source!A20</f>
        <v>3</v>
      </c>
      <c r="B6">
        <v>20</v>
      </c>
      <c r="G6" t="str">
        <f>Source!G20</f>
        <v>Ремонтные работы</v>
      </c>
    </row>
    <row r="7" spans="1:23" x14ac:dyDescent="0.25">
      <c r="A7">
        <f>Source!A24</f>
        <v>4</v>
      </c>
      <c r="B7">
        <v>24</v>
      </c>
      <c r="G7" t="str">
        <f>Source!G24</f>
        <v>Подпорная стенка №1 (на въезде)</v>
      </c>
    </row>
    <row r="8" spans="1:23" x14ac:dyDescent="0.25">
      <c r="A8">
        <f>Source!A28</f>
        <v>5</v>
      </c>
      <c r="B8">
        <v>28</v>
      </c>
      <c r="G8" t="str">
        <f>Source!G28</f>
        <v>Подготовительные работы</v>
      </c>
    </row>
    <row r="9" spans="1:23" x14ac:dyDescent="0.25">
      <c r="A9">
        <f>Source!A33</f>
        <v>17</v>
      </c>
      <c r="C9">
        <v>3</v>
      </c>
      <c r="D9">
        <v>0</v>
      </c>
      <c r="E9">
        <f>SmtRes!AV10</f>
        <v>0</v>
      </c>
      <c r="F9" t="str">
        <f>SmtRes!I10</f>
        <v>1.3-3-19</v>
      </c>
      <c r="G9" t="str">
        <f>SmtRes!K10</f>
        <v>Эмульсии дорожные, битумные</v>
      </c>
      <c r="H9" t="str">
        <f>SmtRes!O10</f>
        <v>т</v>
      </c>
      <c r="I9">
        <f>SmtRes!Y10*Source!I33</f>
        <v>2.4E-2</v>
      </c>
      <c r="J9">
        <f>SmtRes!AO10</f>
        <v>1</v>
      </c>
      <c r="K9">
        <f>SmtRes!AE10</f>
        <v>1445.87</v>
      </c>
      <c r="L9">
        <f>SmtRes!DB10</f>
        <v>86.75</v>
      </c>
      <c r="M9">
        <f>ROUND(ROUND(L9*Source!I33, 6)*1, 2)</f>
        <v>34.700000000000003</v>
      </c>
      <c r="N9">
        <f>SmtRes!AA10</f>
        <v>16485.95</v>
      </c>
      <c r="O9">
        <f>ROUND(ROUND(L9*Source!I33, 6)*SmtRes!DA10, 2)</f>
        <v>384.13</v>
      </c>
      <c r="P9">
        <f>SmtRes!AG10</f>
        <v>0</v>
      </c>
      <c r="Q9">
        <f>SmtRes!DC10</f>
        <v>0</v>
      </c>
      <c r="R9">
        <f>ROUND(ROUND(Q9*Source!I33, 6)*1, 2)</f>
        <v>0</v>
      </c>
      <c r="S9">
        <f>SmtRes!AC10</f>
        <v>0</v>
      </c>
      <c r="T9">
        <f>ROUND(ROUND(Q9*Source!I33, 6)*SmtRes!AK10, 2)</f>
        <v>0</v>
      </c>
      <c r="U9">
        <f>SmtRes!X10</f>
        <v>253159774</v>
      </c>
      <c r="V9">
        <v>-1685791731</v>
      </c>
      <c r="W9">
        <v>-1608540054</v>
      </c>
    </row>
    <row r="10" spans="1:23" x14ac:dyDescent="0.25">
      <c r="A10">
        <f>Source!A33</f>
        <v>17</v>
      </c>
      <c r="C10">
        <v>3</v>
      </c>
      <c r="D10">
        <v>0</v>
      </c>
      <c r="E10">
        <f>SmtRes!AV9</f>
        <v>0</v>
      </c>
      <c r="F10" t="str">
        <f>SmtRes!I9</f>
        <v>1.1-1-766</v>
      </c>
      <c r="G10" t="str">
        <f>SmtRes!K9</f>
        <v>Песок для строительных работ, рядовой</v>
      </c>
      <c r="H10" t="str">
        <f>SmtRes!O9</f>
        <v>м3</v>
      </c>
      <c r="I10">
        <f>SmtRes!Y9*Source!I33</f>
        <v>0.4</v>
      </c>
      <c r="J10">
        <f>SmtRes!AO9</f>
        <v>1</v>
      </c>
      <c r="K10">
        <f>SmtRes!AE9</f>
        <v>104.99</v>
      </c>
      <c r="L10">
        <f>SmtRes!DB9</f>
        <v>104.99</v>
      </c>
      <c r="M10">
        <f>ROUND(ROUND(L10*Source!I33, 6)*1, 2)</f>
        <v>42</v>
      </c>
      <c r="N10">
        <f>SmtRes!AA9</f>
        <v>568.80999999999995</v>
      </c>
      <c r="O10">
        <f>ROUND(ROUND(L10*Source!I33, 6)*SmtRes!DA9, 2)</f>
        <v>220.9</v>
      </c>
      <c r="P10">
        <f>SmtRes!AG9</f>
        <v>0</v>
      </c>
      <c r="Q10">
        <f>SmtRes!DC9</f>
        <v>0</v>
      </c>
      <c r="R10">
        <f>ROUND(ROUND(Q10*Source!I33, 6)*1, 2)</f>
        <v>0</v>
      </c>
      <c r="S10">
        <f>SmtRes!AC9</f>
        <v>0</v>
      </c>
      <c r="T10">
        <f>ROUND(ROUND(Q10*Source!I33, 6)*SmtRes!AK9, 2)</f>
        <v>0</v>
      </c>
      <c r="U10">
        <f>SmtRes!X9</f>
        <v>2069056849</v>
      </c>
      <c r="V10">
        <v>464578271</v>
      </c>
      <c r="W10">
        <v>-868493923</v>
      </c>
    </row>
    <row r="11" spans="1:23" x14ac:dyDescent="0.25">
      <c r="A11">
        <f>Source!A33</f>
        <v>17</v>
      </c>
      <c r="C11">
        <v>3</v>
      </c>
      <c r="D11">
        <v>0</v>
      </c>
      <c r="E11">
        <f>SmtRes!AV8</f>
        <v>0</v>
      </c>
      <c r="F11" t="str">
        <f>SmtRes!I8</f>
        <v>1.1-1-601</v>
      </c>
      <c r="G11" t="str">
        <f>SmtRes!K8</f>
        <v>Мастика герметизирующая, на основе битума, бутилкаучука, пластификатора и наполнителя, нетвердеющая, диапазон температур применения -15 до +40°С, вязкость при температуре 150°С не более 50 с, водопоглощение не более 1%, характеристики при температуре 20°С: относительное удлинение не менее 20%, гибкость не выше -20°С, для герметизации швов дорожных покрытий</v>
      </c>
      <c r="H11" t="str">
        <f>SmtRes!O8</f>
        <v>т</v>
      </c>
      <c r="I11">
        <f>SmtRes!Y8*Source!I33</f>
        <v>1.6E-2</v>
      </c>
      <c r="J11">
        <f>SmtRes!AO8</f>
        <v>1</v>
      </c>
      <c r="K11">
        <f>SmtRes!AE8</f>
        <v>8729.41</v>
      </c>
      <c r="L11">
        <f>SmtRes!DB8</f>
        <v>349.18</v>
      </c>
      <c r="M11">
        <f>ROUND(ROUND(L11*Source!I33, 6)*1, 2)</f>
        <v>139.66999999999999</v>
      </c>
      <c r="N11">
        <f>SmtRes!AA8</f>
        <v>40910.379999999997</v>
      </c>
      <c r="O11">
        <f>ROUND(ROUND(L11*Source!I33, 6)*SmtRes!DA8, 2)</f>
        <v>635.51</v>
      </c>
      <c r="P11">
        <f>SmtRes!AG8</f>
        <v>0</v>
      </c>
      <c r="Q11">
        <f>SmtRes!DC8</f>
        <v>0</v>
      </c>
      <c r="R11">
        <f>ROUND(ROUND(Q11*Source!I33, 6)*1, 2)</f>
        <v>0</v>
      </c>
      <c r="S11">
        <f>SmtRes!AC8</f>
        <v>0</v>
      </c>
      <c r="T11">
        <f>ROUND(ROUND(Q11*Source!I33, 6)*SmtRes!AK8, 2)</f>
        <v>0</v>
      </c>
      <c r="U11">
        <f>SmtRes!X8</f>
        <v>434851517</v>
      </c>
      <c r="V11">
        <v>859575255</v>
      </c>
      <c r="W11">
        <v>1897107401</v>
      </c>
    </row>
    <row r="12" spans="1:23" x14ac:dyDescent="0.25">
      <c r="A12">
        <f>Source!A33</f>
        <v>17</v>
      </c>
      <c r="C12">
        <v>3</v>
      </c>
      <c r="D12">
        <v>0</v>
      </c>
      <c r="E12">
        <f>SmtRes!AV7</f>
        <v>0</v>
      </c>
      <c r="F12" t="str">
        <f>SmtRes!I7</f>
        <v>1.1-1-118</v>
      </c>
      <c r="G12" t="str">
        <f>SmtRes!K7</f>
        <v>Вода</v>
      </c>
      <c r="H12" t="str">
        <f>SmtRes!O7</f>
        <v>м3</v>
      </c>
      <c r="I12">
        <f>SmtRes!Y7*Source!I33</f>
        <v>1.3240000000000001</v>
      </c>
      <c r="J12">
        <f>SmtRes!AO7</f>
        <v>1</v>
      </c>
      <c r="K12">
        <f>SmtRes!AE7</f>
        <v>7.07</v>
      </c>
      <c r="L12">
        <f>SmtRes!DB7</f>
        <v>23.4</v>
      </c>
      <c r="M12">
        <f>ROUND(ROUND(L12*Source!I33, 6)*1, 2)</f>
        <v>9.36</v>
      </c>
      <c r="N12">
        <f>SmtRes!AA7</f>
        <v>36.340000000000003</v>
      </c>
      <c r="O12">
        <f>ROUND(ROUND(L12*Source!I33, 6)*SmtRes!DA7, 2)</f>
        <v>46.71</v>
      </c>
      <c r="P12">
        <f>SmtRes!AG7</f>
        <v>0</v>
      </c>
      <c r="Q12">
        <f>SmtRes!DC7</f>
        <v>0</v>
      </c>
      <c r="R12">
        <f>ROUND(ROUND(Q12*Source!I33, 6)*1, 2)</f>
        <v>0</v>
      </c>
      <c r="S12">
        <f>SmtRes!AC7</f>
        <v>0</v>
      </c>
      <c r="T12">
        <f>ROUND(ROUND(Q12*Source!I33, 6)*SmtRes!AK7, 2)</f>
        <v>0</v>
      </c>
      <c r="U12">
        <f>SmtRes!X7</f>
        <v>-862991314</v>
      </c>
      <c r="V12">
        <v>209219300</v>
      </c>
      <c r="W12">
        <v>-1173130426</v>
      </c>
    </row>
    <row r="13" spans="1:23" x14ac:dyDescent="0.25">
      <c r="A13">
        <f>Source!A73</f>
        <v>5</v>
      </c>
      <c r="B13">
        <v>73</v>
      </c>
      <c r="G13" t="str">
        <f>Source!G73</f>
        <v>Демонтажные работы</v>
      </c>
    </row>
    <row r="14" spans="1:23" x14ac:dyDescent="0.25">
      <c r="A14">
        <f>Source!A77</f>
        <v>17</v>
      </c>
      <c r="C14">
        <v>3</v>
      </c>
      <c r="D14">
        <v>0</v>
      </c>
      <c r="E14">
        <f>SmtRes!AV31</f>
        <v>0</v>
      </c>
      <c r="F14" t="str">
        <f>SmtRes!I31</f>
        <v>1.1-1-376</v>
      </c>
      <c r="G14" t="str">
        <f>SmtRes!K31</f>
        <v>Кислород технический газообразный</v>
      </c>
      <c r="H14" t="str">
        <f>SmtRes!O31</f>
        <v>м3</v>
      </c>
      <c r="I14">
        <f>SmtRes!Y31*Source!I77</f>
        <v>7.7694999999999999</v>
      </c>
      <c r="J14">
        <f>SmtRes!AO31</f>
        <v>1</v>
      </c>
      <c r="K14">
        <f>SmtRes!AE31</f>
        <v>5.91</v>
      </c>
      <c r="L14">
        <f>SmtRes!DB31</f>
        <v>1.1200000000000001</v>
      </c>
      <c r="M14">
        <f>ROUND(ROUND(L14*Source!I77, 6)*1, 2)</f>
        <v>45.92</v>
      </c>
      <c r="N14">
        <f>SmtRes!AA31</f>
        <v>62.59</v>
      </c>
      <c r="O14">
        <f>ROUND(ROUND(L14*Source!I77, 6)*SmtRes!DA31, 2)</f>
        <v>485.37</v>
      </c>
      <c r="P14">
        <f>SmtRes!AG31</f>
        <v>0</v>
      </c>
      <c r="Q14">
        <f>SmtRes!DC31</f>
        <v>0</v>
      </c>
      <c r="R14">
        <f>ROUND(ROUND(Q14*Source!I77, 6)*1, 2)</f>
        <v>0</v>
      </c>
      <c r="S14">
        <f>SmtRes!AC31</f>
        <v>0</v>
      </c>
      <c r="T14">
        <f>ROUND(ROUND(Q14*Source!I77, 6)*SmtRes!AK31, 2)</f>
        <v>0</v>
      </c>
      <c r="U14">
        <f>SmtRes!X31</f>
        <v>-1236741395</v>
      </c>
      <c r="V14">
        <v>620450163</v>
      </c>
      <c r="W14">
        <v>643155583</v>
      </c>
    </row>
    <row r="15" spans="1:23" x14ac:dyDescent="0.25">
      <c r="A15">
        <f>Source!A77</f>
        <v>17</v>
      </c>
      <c r="C15">
        <v>3</v>
      </c>
      <c r="D15">
        <v>0</v>
      </c>
      <c r="E15">
        <f>SmtRes!AV30</f>
        <v>0</v>
      </c>
      <c r="F15" t="str">
        <f>SmtRes!I30</f>
        <v>1.1-1-26</v>
      </c>
      <c r="G15" t="str">
        <f>SmtRes!K30</f>
        <v>Ацетилен технический</v>
      </c>
      <c r="H15" t="str">
        <f>SmtRes!O30</f>
        <v>м3</v>
      </c>
      <c r="I15">
        <f>SmtRes!Y30*Source!I77</f>
        <v>1.0701000000000001</v>
      </c>
      <c r="J15">
        <f>SmtRes!AO30</f>
        <v>1</v>
      </c>
      <c r="K15">
        <f>SmtRes!AE30</f>
        <v>53.57</v>
      </c>
      <c r="L15">
        <f>SmtRes!DB30</f>
        <v>1.4</v>
      </c>
      <c r="M15">
        <f>ROUND(ROUND(L15*Source!I77, 6)*1, 2)</f>
        <v>57.4</v>
      </c>
      <c r="N15">
        <f>SmtRes!AA30</f>
        <v>371.45</v>
      </c>
      <c r="O15">
        <f>ROUND(ROUND(L15*Source!I77, 6)*SmtRes!DA30, 2)</f>
        <v>397.21</v>
      </c>
      <c r="P15">
        <f>SmtRes!AG30</f>
        <v>0</v>
      </c>
      <c r="Q15">
        <f>SmtRes!DC30</f>
        <v>0</v>
      </c>
      <c r="R15">
        <f>ROUND(ROUND(Q15*Source!I77, 6)*1, 2)</f>
        <v>0</v>
      </c>
      <c r="S15">
        <f>SmtRes!AC30</f>
        <v>0</v>
      </c>
      <c r="T15">
        <f>ROUND(ROUND(Q15*Source!I77, 6)*SmtRes!AK30, 2)</f>
        <v>0</v>
      </c>
      <c r="U15">
        <f>SmtRes!X30</f>
        <v>-1326519054</v>
      </c>
      <c r="V15">
        <v>-286931477</v>
      </c>
      <c r="W15">
        <v>850464853</v>
      </c>
    </row>
    <row r="16" spans="1:23" x14ac:dyDescent="0.25">
      <c r="A16">
        <f>Source!A112</f>
        <v>5</v>
      </c>
      <c r="B16">
        <v>112</v>
      </c>
      <c r="G16" t="str">
        <f>Source!G112</f>
        <v>Усиление подпорной стены</v>
      </c>
    </row>
    <row r="17" spans="1:23" x14ac:dyDescent="0.25">
      <c r="A17">
        <f>Source!A119</f>
        <v>17</v>
      </c>
      <c r="C17">
        <v>3</v>
      </c>
      <c r="D17">
        <v>0</v>
      </c>
      <c r="E17">
        <f>SmtRes!AV44</f>
        <v>0</v>
      </c>
      <c r="F17" t="str">
        <f>SmtRes!I44</f>
        <v>1.1-1-118</v>
      </c>
      <c r="G17" t="str">
        <f>SmtRes!K44</f>
        <v>Вода</v>
      </c>
      <c r="H17" t="str">
        <f>SmtRes!O44</f>
        <v>м3</v>
      </c>
      <c r="I17">
        <f>SmtRes!Y44*Source!I119</f>
        <v>3</v>
      </c>
      <c r="J17">
        <f>SmtRes!AO44</f>
        <v>1</v>
      </c>
      <c r="K17">
        <f>SmtRes!AE44</f>
        <v>7.07</v>
      </c>
      <c r="L17">
        <f>SmtRes!DB44</f>
        <v>1.06</v>
      </c>
      <c r="M17">
        <f>ROUND(ROUND(L17*Source!I119, 6)*1, 2)</f>
        <v>21.2</v>
      </c>
      <c r="N17">
        <f>SmtRes!AA44</f>
        <v>35.39</v>
      </c>
      <c r="O17">
        <f>ROUND(ROUND(L17*Source!I119, 6)*SmtRes!DA44, 2)</f>
        <v>105.79</v>
      </c>
      <c r="P17">
        <f>SmtRes!AG44</f>
        <v>0</v>
      </c>
      <c r="Q17">
        <f>SmtRes!DC44</f>
        <v>0</v>
      </c>
      <c r="R17">
        <f>ROUND(ROUND(Q17*Source!I119, 6)*1, 2)</f>
        <v>0</v>
      </c>
      <c r="S17">
        <f>SmtRes!AC44</f>
        <v>0</v>
      </c>
      <c r="T17">
        <f>ROUND(ROUND(Q17*Source!I119, 6)*SmtRes!AK44, 2)</f>
        <v>0</v>
      </c>
      <c r="U17">
        <f>SmtRes!X44</f>
        <v>-862991314</v>
      </c>
      <c r="V17">
        <v>209219300</v>
      </c>
      <c r="W17">
        <v>-703094763</v>
      </c>
    </row>
    <row r="18" spans="1:23" x14ac:dyDescent="0.25">
      <c r="A18">
        <f>Source!A120</f>
        <v>18</v>
      </c>
      <c r="C18">
        <v>3</v>
      </c>
      <c r="D18">
        <f>Source!BI120</f>
        <v>1</v>
      </c>
      <c r="E18">
        <f>Source!FS120</f>
        <v>0</v>
      </c>
      <c r="F18" t="str">
        <f>Source!F120</f>
        <v>1.1-1-766</v>
      </c>
      <c r="G18" t="str">
        <f>Source!G120</f>
        <v>Песок для строительных работ, рядовой</v>
      </c>
      <c r="H18" t="str">
        <f>Source!H120</f>
        <v>м3</v>
      </c>
      <c r="I18">
        <f>Source!I120</f>
        <v>22</v>
      </c>
      <c r="J18">
        <v>1</v>
      </c>
      <c r="K18">
        <f>Source!AC120</f>
        <v>104.99</v>
      </c>
      <c r="M18">
        <f>ROUND(K18*I18, 2)</f>
        <v>2309.7800000000002</v>
      </c>
      <c r="N18">
        <f>Source!AC120*IF(Source!BC120&lt;&gt; 0, Source!BC120, 1)</f>
        <v>552.24739999999997</v>
      </c>
      <c r="O18">
        <f>ROUND(N18*I18, 2)</f>
        <v>12149.44</v>
      </c>
      <c r="P18">
        <f>Source!AE120</f>
        <v>0</v>
      </c>
      <c r="R18">
        <f>ROUND(P18*I18, 2)</f>
        <v>0</v>
      </c>
      <c r="S18">
        <f>Source!AE120*IF(Source!BS120&lt;&gt; 0, Source!BS120, 1)</f>
        <v>0</v>
      </c>
      <c r="T18">
        <f>ROUND(S18*I18, 2)</f>
        <v>0</v>
      </c>
      <c r="U18">
        <f>Source!GF120</f>
        <v>2069056849</v>
      </c>
      <c r="V18">
        <v>464578271</v>
      </c>
      <c r="W18">
        <v>993608509</v>
      </c>
    </row>
    <row r="19" spans="1:23" x14ac:dyDescent="0.25">
      <c r="A19">
        <f>Source!A121</f>
        <v>17</v>
      </c>
      <c r="C19">
        <v>3</v>
      </c>
      <c r="D19">
        <v>0</v>
      </c>
      <c r="E19">
        <f>SmtRes!AV50</f>
        <v>0</v>
      </c>
      <c r="F19" t="str">
        <f>SmtRes!I50</f>
        <v>1.1-1-118</v>
      </c>
      <c r="G19" t="str">
        <f>SmtRes!K50</f>
        <v>Вода</v>
      </c>
      <c r="H19" t="str">
        <f>SmtRes!O50</f>
        <v>м3</v>
      </c>
      <c r="I19">
        <f>SmtRes!Y50*Source!I121</f>
        <v>1.7999999999999998</v>
      </c>
      <c r="J19">
        <f>SmtRes!AO50</f>
        <v>1</v>
      </c>
      <c r="K19">
        <f>SmtRes!AE50</f>
        <v>7.07</v>
      </c>
      <c r="L19">
        <f>SmtRes!DB50</f>
        <v>1.06</v>
      </c>
      <c r="M19">
        <f>ROUND(ROUND(L19*Source!I121, 6)*1, 2)</f>
        <v>12.72</v>
      </c>
      <c r="N19">
        <f>SmtRes!AA50</f>
        <v>35.39</v>
      </c>
      <c r="O19">
        <f>ROUND(ROUND(L19*Source!I121, 6)*SmtRes!DA50, 2)</f>
        <v>63.47</v>
      </c>
      <c r="P19">
        <f>SmtRes!AG50</f>
        <v>0</v>
      </c>
      <c r="Q19">
        <f>SmtRes!DC50</f>
        <v>0</v>
      </c>
      <c r="R19">
        <f>ROUND(ROUND(Q19*Source!I121, 6)*1, 2)</f>
        <v>0</v>
      </c>
      <c r="S19">
        <f>SmtRes!AC50</f>
        <v>0</v>
      </c>
      <c r="T19">
        <f>ROUND(ROUND(Q19*Source!I121, 6)*SmtRes!AK50, 2)</f>
        <v>0</v>
      </c>
      <c r="U19">
        <f>SmtRes!X50</f>
        <v>-862991314</v>
      </c>
      <c r="V19">
        <v>209219300</v>
      </c>
      <c r="W19">
        <v>-703094763</v>
      </c>
    </row>
    <row r="20" spans="1:23" x14ac:dyDescent="0.25">
      <c r="A20">
        <f>Source!A122</f>
        <v>18</v>
      </c>
      <c r="C20">
        <v>3</v>
      </c>
      <c r="D20">
        <f>Source!BI122</f>
        <v>1</v>
      </c>
      <c r="E20">
        <f>Source!FS122</f>
        <v>0</v>
      </c>
      <c r="F20" t="str">
        <f>Source!F122</f>
        <v>1.1-1-1530</v>
      </c>
      <c r="G20" t="str">
        <f>Source!G122</f>
        <v>Щебень из естественного камня для строительных работ, марка 1200-800, фракция 20-40 мм</v>
      </c>
      <c r="H20" t="str">
        <f>Source!H122</f>
        <v>м3</v>
      </c>
      <c r="I20">
        <f>Source!I122</f>
        <v>13.8</v>
      </c>
      <c r="J20">
        <v>1</v>
      </c>
      <c r="K20">
        <f>Source!AC122</f>
        <v>214.13</v>
      </c>
      <c r="M20">
        <f>ROUND(K20*I20, 2)</f>
        <v>2954.99</v>
      </c>
      <c r="N20">
        <f>Source!AC122*IF(Source!BC122&lt;&gt; 0, Source!BC122, 1)</f>
        <v>2038.5175999999999</v>
      </c>
      <c r="O20">
        <f>ROUND(N20*I20, 2)</f>
        <v>28131.54</v>
      </c>
      <c r="P20">
        <f>Source!AE122</f>
        <v>0</v>
      </c>
      <c r="R20">
        <f>ROUND(P20*I20, 2)</f>
        <v>0</v>
      </c>
      <c r="S20">
        <f>Source!AE122*IF(Source!BS122&lt;&gt; 0, Source!BS122, 1)</f>
        <v>0</v>
      </c>
      <c r="T20">
        <f>ROUND(S20*I20, 2)</f>
        <v>0</v>
      </c>
      <c r="U20">
        <f>Source!GF122</f>
        <v>802244652</v>
      </c>
      <c r="V20">
        <v>695555597</v>
      </c>
      <c r="W20">
        <v>1915569273</v>
      </c>
    </row>
    <row r="21" spans="1:23" x14ac:dyDescent="0.25">
      <c r="A21">
        <f>Source!A123</f>
        <v>17</v>
      </c>
      <c r="C21">
        <v>3</v>
      </c>
      <c r="D21">
        <v>0</v>
      </c>
      <c r="E21">
        <f>SmtRes!AV68</f>
        <v>0</v>
      </c>
      <c r="F21" t="str">
        <f>SmtRes!I68</f>
        <v>1.9-11-3</v>
      </c>
      <c r="G21" t="str">
        <f>SmtRes!K68</f>
        <v>Щиты деревянные для фундаментов, колонн, балок, перекрытий, стен, перегородок и других конструкций из досок, толщина 25 мм</v>
      </c>
      <c r="H21" t="str">
        <f>SmtRes!O68</f>
        <v>м2</v>
      </c>
      <c r="I21">
        <f>SmtRes!Y68*Source!I123</f>
        <v>35.834000000000003</v>
      </c>
      <c r="J21">
        <f>SmtRes!AO68</f>
        <v>1</v>
      </c>
      <c r="K21">
        <f>SmtRes!AE68</f>
        <v>60.91</v>
      </c>
      <c r="L21">
        <f>SmtRes!DB68</f>
        <v>4744.8900000000003</v>
      </c>
      <c r="M21">
        <f>ROUND(ROUND(L21*Source!I123, 6)*1, 2)</f>
        <v>2182.65</v>
      </c>
      <c r="N21">
        <f>SmtRes!AA68</f>
        <v>241.53</v>
      </c>
      <c r="O21">
        <f>ROUND(ROUND(L21*Source!I123, 6)*SmtRes!DA68, 2)</f>
        <v>8468.68</v>
      </c>
      <c r="P21">
        <f>SmtRes!AG68</f>
        <v>0</v>
      </c>
      <c r="Q21">
        <f>SmtRes!DC68</f>
        <v>0</v>
      </c>
      <c r="R21">
        <f>ROUND(ROUND(Q21*Source!I123, 6)*1, 2)</f>
        <v>0</v>
      </c>
      <c r="S21">
        <f>SmtRes!AC68</f>
        <v>0</v>
      </c>
      <c r="T21">
        <f>ROUND(ROUND(Q21*Source!I123, 6)*SmtRes!AK68, 2)</f>
        <v>0</v>
      </c>
      <c r="U21">
        <f>SmtRes!X68</f>
        <v>603896569</v>
      </c>
      <c r="V21">
        <v>-431115877</v>
      </c>
      <c r="W21">
        <v>1925364798</v>
      </c>
    </row>
    <row r="22" spans="1:23" x14ac:dyDescent="0.25">
      <c r="A22">
        <f>Source!A123</f>
        <v>17</v>
      </c>
      <c r="C22">
        <v>3</v>
      </c>
      <c r="D22">
        <v>0</v>
      </c>
      <c r="E22">
        <f>SmtRes!AV64</f>
        <v>0</v>
      </c>
      <c r="F22" t="str">
        <f>SmtRes!I64</f>
        <v>1.1-1-338</v>
      </c>
      <c r="G22" t="str">
        <f>SmtRes!K64</f>
        <v>Проволока (катанка) стальная общего назначения, из стали углеродистой обыкновенного качества, кипящей и полуспокойной, диаметр 5,5-6,5 мм</v>
      </c>
      <c r="H22" t="str">
        <f>SmtRes!O64</f>
        <v>т</v>
      </c>
      <c r="I22">
        <f>SmtRes!Y64*Source!I123</f>
        <v>0.115</v>
      </c>
      <c r="J22">
        <f>SmtRes!AO64</f>
        <v>1</v>
      </c>
      <c r="K22">
        <f>SmtRes!AE64</f>
        <v>4349.8999999999996</v>
      </c>
      <c r="L22">
        <f>SmtRes!DB64</f>
        <v>1087.48</v>
      </c>
      <c r="M22">
        <f>ROUND(ROUND(L22*Source!I123, 6)*1, 2)</f>
        <v>500.24</v>
      </c>
      <c r="N22">
        <f>SmtRes!AA64</f>
        <v>64372.26</v>
      </c>
      <c r="O22">
        <f>ROUND(ROUND(L22*Source!I123, 6)*SmtRes!DA64, 2)</f>
        <v>7243.49</v>
      </c>
      <c r="P22">
        <f>SmtRes!AG64</f>
        <v>0</v>
      </c>
      <c r="Q22">
        <f>SmtRes!DC64</f>
        <v>0</v>
      </c>
      <c r="R22">
        <f>ROUND(ROUND(Q22*Source!I123, 6)*1, 2)</f>
        <v>0</v>
      </c>
      <c r="S22">
        <f>SmtRes!AC64</f>
        <v>0</v>
      </c>
      <c r="T22">
        <f>ROUND(ROUND(Q22*Source!I123, 6)*SmtRes!AK64, 2)</f>
        <v>0</v>
      </c>
      <c r="U22">
        <f>SmtRes!X64</f>
        <v>-33964732</v>
      </c>
      <c r="V22">
        <v>596396897</v>
      </c>
      <c r="W22">
        <v>-169692576</v>
      </c>
    </row>
    <row r="23" spans="1:23" x14ac:dyDescent="0.25">
      <c r="A23">
        <f>Source!A123</f>
        <v>17</v>
      </c>
      <c r="C23">
        <v>3</v>
      </c>
      <c r="D23">
        <v>0</v>
      </c>
      <c r="E23">
        <f>SmtRes!AV63</f>
        <v>0</v>
      </c>
      <c r="F23" t="str">
        <f>SmtRes!I63</f>
        <v>1.1-1-256</v>
      </c>
      <c r="G23" t="str">
        <f>SmtRes!K63</f>
        <v>Известь негашеная комовая</v>
      </c>
      <c r="H23" t="str">
        <f>SmtRes!O63</f>
        <v>т</v>
      </c>
      <c r="I23">
        <f>SmtRes!Y63*Source!I123</f>
        <v>1.84E-2</v>
      </c>
      <c r="J23">
        <f>SmtRes!AO63</f>
        <v>1</v>
      </c>
      <c r="K23">
        <f>SmtRes!AE63</f>
        <v>1260.72</v>
      </c>
      <c r="L23">
        <f>SmtRes!DB63</f>
        <v>50.43</v>
      </c>
      <c r="M23">
        <f>ROUND(ROUND(L23*Source!I123, 6)*1, 2)</f>
        <v>23.2</v>
      </c>
      <c r="N23">
        <f>SmtRes!AA63</f>
        <v>4780.17</v>
      </c>
      <c r="O23">
        <f>ROUND(ROUND(L23*Source!I123, 6)*SmtRes!DA63, 2)</f>
        <v>86.06</v>
      </c>
      <c r="P23">
        <f>SmtRes!AG63</f>
        <v>0</v>
      </c>
      <c r="Q23">
        <f>SmtRes!DC63</f>
        <v>0</v>
      </c>
      <c r="R23">
        <f>ROUND(ROUND(Q23*Source!I123, 6)*1, 2)</f>
        <v>0</v>
      </c>
      <c r="S23">
        <f>SmtRes!AC63</f>
        <v>0</v>
      </c>
      <c r="T23">
        <f>ROUND(ROUND(Q23*Source!I123, 6)*SmtRes!AK63, 2)</f>
        <v>0</v>
      </c>
      <c r="U23">
        <f>SmtRes!X63</f>
        <v>-1753839253</v>
      </c>
      <c r="V23">
        <v>881612895</v>
      </c>
      <c r="W23">
        <v>-842474166</v>
      </c>
    </row>
    <row r="24" spans="1:23" x14ac:dyDescent="0.25">
      <c r="A24">
        <f>Source!A123</f>
        <v>17</v>
      </c>
      <c r="C24">
        <v>3</v>
      </c>
      <c r="D24">
        <v>0</v>
      </c>
      <c r="E24">
        <f>SmtRes!AV62</f>
        <v>0</v>
      </c>
      <c r="F24" t="str">
        <f>SmtRes!I62</f>
        <v>1.1-1-227</v>
      </c>
      <c r="G24" t="str">
        <f>SmtRes!K62</f>
        <v>Доски хвойных пород, обрезные, длина 2-6,5 м, сорт III, толщина 40-60 мм</v>
      </c>
      <c r="H24" t="str">
        <f>SmtRes!O62</f>
        <v>м3</v>
      </c>
      <c r="I24">
        <f>SmtRes!Y62*Source!I123</f>
        <v>0.37260000000000004</v>
      </c>
      <c r="J24">
        <f>SmtRes!AO62</f>
        <v>1</v>
      </c>
      <c r="K24">
        <f>SmtRes!AE62</f>
        <v>1828.56</v>
      </c>
      <c r="L24">
        <f>SmtRes!DB62</f>
        <v>1481.13</v>
      </c>
      <c r="M24">
        <f>ROUND(ROUND(L24*Source!I123, 6)*1, 2)</f>
        <v>681.32</v>
      </c>
      <c r="N24">
        <f>SmtRes!AA62</f>
        <v>7157.46</v>
      </c>
      <c r="O24">
        <f>ROUND(ROUND(L24*Source!I123, 6)*SmtRes!DA62, 2)</f>
        <v>2609.4499999999998</v>
      </c>
      <c r="P24">
        <f>SmtRes!AG62</f>
        <v>0</v>
      </c>
      <c r="Q24">
        <f>SmtRes!DC62</f>
        <v>0</v>
      </c>
      <c r="R24">
        <f>ROUND(ROUND(Q24*Source!I123, 6)*1, 2)</f>
        <v>0</v>
      </c>
      <c r="S24">
        <f>SmtRes!AC62</f>
        <v>0</v>
      </c>
      <c r="T24">
        <f>ROUND(ROUND(Q24*Source!I123, 6)*SmtRes!AK62, 2)</f>
        <v>0</v>
      </c>
      <c r="U24">
        <f>SmtRes!X62</f>
        <v>-1939393675</v>
      </c>
      <c r="V24">
        <v>302549232</v>
      </c>
      <c r="W24">
        <v>-283999176</v>
      </c>
    </row>
    <row r="25" spans="1:23" x14ac:dyDescent="0.25">
      <c r="A25">
        <f>Source!A123</f>
        <v>17</v>
      </c>
      <c r="C25">
        <v>3</v>
      </c>
      <c r="D25">
        <v>0</v>
      </c>
      <c r="E25">
        <f>SmtRes!AV61</f>
        <v>0</v>
      </c>
      <c r="F25" t="str">
        <f>SmtRes!I61</f>
        <v>1.1-1-1566</v>
      </c>
      <c r="G25" t="str">
        <f>SmtRes!K61</f>
        <v>Электроды, тип Э-42, 46, 50, диаметр 4 - 6 мм</v>
      </c>
      <c r="H25" t="str">
        <f>SmtRes!O61</f>
        <v>т</v>
      </c>
      <c r="I25">
        <f>SmtRes!Y61*Source!I123</f>
        <v>0.115</v>
      </c>
      <c r="J25">
        <f>SmtRes!AO61</f>
        <v>1</v>
      </c>
      <c r="K25">
        <f>SmtRes!AE61</f>
        <v>7191.81</v>
      </c>
      <c r="L25">
        <f>SmtRes!DB61</f>
        <v>1797.95</v>
      </c>
      <c r="M25">
        <f>ROUND(ROUND(L25*Source!I123, 6)*1, 2)</f>
        <v>827.06</v>
      </c>
      <c r="N25">
        <f>SmtRes!AA61</f>
        <v>128331.52</v>
      </c>
      <c r="O25">
        <f>ROUND(ROUND(L25*Source!I123, 6)*SmtRes!DA61, 2)</f>
        <v>14440.42</v>
      </c>
      <c r="P25">
        <f>SmtRes!AG61</f>
        <v>0</v>
      </c>
      <c r="Q25">
        <f>SmtRes!DC61</f>
        <v>0</v>
      </c>
      <c r="R25">
        <f>ROUND(ROUND(Q25*Source!I123, 6)*1, 2)</f>
        <v>0</v>
      </c>
      <c r="S25">
        <f>SmtRes!AC61</f>
        <v>0</v>
      </c>
      <c r="T25">
        <f>ROUND(ROUND(Q25*Source!I123, 6)*SmtRes!AK61, 2)</f>
        <v>0</v>
      </c>
      <c r="U25">
        <f>SmtRes!X61</f>
        <v>1310716689</v>
      </c>
      <c r="V25">
        <v>-143943088</v>
      </c>
      <c r="W25">
        <v>-1228758965</v>
      </c>
    </row>
    <row r="26" spans="1:23" x14ac:dyDescent="0.25">
      <c r="A26">
        <f>Source!A123</f>
        <v>17</v>
      </c>
      <c r="C26">
        <v>3</v>
      </c>
      <c r="D26">
        <v>0</v>
      </c>
      <c r="E26">
        <f>SmtRes!AV60</f>
        <v>0</v>
      </c>
      <c r="F26" t="str">
        <f>SmtRes!I60</f>
        <v>1.1-1-132</v>
      </c>
      <c r="G26" t="str">
        <f>SmtRes!K60</f>
        <v>Гвозди строительные</v>
      </c>
      <c r="H26" t="str">
        <f>SmtRes!O60</f>
        <v>т</v>
      </c>
      <c r="I26">
        <f>SmtRes!Y60*Source!I123</f>
        <v>1.702E-2</v>
      </c>
      <c r="J26">
        <f>SmtRes!AO60</f>
        <v>1</v>
      </c>
      <c r="K26">
        <f>SmtRes!AE60</f>
        <v>6521.42</v>
      </c>
      <c r="L26">
        <f>SmtRes!DB60</f>
        <v>241.29</v>
      </c>
      <c r="M26">
        <f>ROUND(ROUND(L26*Source!I123, 6)*1, 2)</f>
        <v>110.99</v>
      </c>
      <c r="N26">
        <f>SmtRes!AA60</f>
        <v>59650.78</v>
      </c>
      <c r="O26">
        <f>ROUND(ROUND(L26*Source!I123, 6)*SmtRes!DA60, 2)</f>
        <v>993.39</v>
      </c>
      <c r="P26">
        <f>SmtRes!AG60</f>
        <v>0</v>
      </c>
      <c r="Q26">
        <f>SmtRes!DC60</f>
        <v>0</v>
      </c>
      <c r="R26">
        <f>ROUND(ROUND(Q26*Source!I123, 6)*1, 2)</f>
        <v>0</v>
      </c>
      <c r="S26">
        <f>SmtRes!AC60</f>
        <v>0</v>
      </c>
      <c r="T26">
        <f>ROUND(ROUND(Q26*Source!I123, 6)*SmtRes!AK60, 2)</f>
        <v>0</v>
      </c>
      <c r="U26">
        <f>SmtRes!X60</f>
        <v>563176784</v>
      </c>
      <c r="V26">
        <v>-676994890</v>
      </c>
      <c r="W26">
        <v>-6489025</v>
      </c>
    </row>
    <row r="27" spans="1:23" x14ac:dyDescent="0.25">
      <c r="A27">
        <f>Source!A123</f>
        <v>17</v>
      </c>
      <c r="C27">
        <v>3</v>
      </c>
      <c r="D27">
        <v>0</v>
      </c>
      <c r="E27">
        <f>SmtRes!AV59</f>
        <v>0</v>
      </c>
      <c r="F27" t="str">
        <f>SmtRes!I59</f>
        <v>1.1-1-118</v>
      </c>
      <c r="G27" t="str">
        <f>SmtRes!K59</f>
        <v>Вода</v>
      </c>
      <c r="H27" t="str">
        <f>SmtRes!O59</f>
        <v>м3</v>
      </c>
      <c r="I27">
        <f>SmtRes!Y59*Source!I123</f>
        <v>5.5199999999999999E-2</v>
      </c>
      <c r="J27">
        <f>SmtRes!AO59</f>
        <v>1</v>
      </c>
      <c r="K27">
        <f>SmtRes!AE59</f>
        <v>7.07</v>
      </c>
      <c r="L27">
        <f>SmtRes!DB59</f>
        <v>0.85</v>
      </c>
      <c r="M27">
        <f>ROUND(ROUND(L27*Source!I123, 6)*1, 2)</f>
        <v>0.39</v>
      </c>
      <c r="N27">
        <f>SmtRes!AA59</f>
        <v>36.06</v>
      </c>
      <c r="O27">
        <f>ROUND(ROUND(L27*Source!I123, 6)*SmtRes!DA59, 2)</f>
        <v>1.95</v>
      </c>
      <c r="P27">
        <f>SmtRes!AG59</f>
        <v>0</v>
      </c>
      <c r="Q27">
        <f>SmtRes!DC59</f>
        <v>0</v>
      </c>
      <c r="R27">
        <f>ROUND(ROUND(Q27*Source!I123, 6)*1, 2)</f>
        <v>0</v>
      </c>
      <c r="S27">
        <f>SmtRes!AC59</f>
        <v>0</v>
      </c>
      <c r="T27">
        <f>ROUND(ROUND(Q27*Source!I123, 6)*SmtRes!AK59, 2)</f>
        <v>0</v>
      </c>
      <c r="U27">
        <f>SmtRes!X59</f>
        <v>-862991314</v>
      </c>
      <c r="V27">
        <v>209219300</v>
      </c>
      <c r="W27">
        <v>2133868969</v>
      </c>
    </row>
    <row r="28" spans="1:23" x14ac:dyDescent="0.25">
      <c r="A28">
        <f>Source!A124</f>
        <v>18</v>
      </c>
      <c r="C28">
        <v>3</v>
      </c>
      <c r="D28">
        <f>Source!BI124</f>
        <v>1</v>
      </c>
      <c r="E28">
        <f>Source!FS124</f>
        <v>0</v>
      </c>
      <c r="F28" t="str">
        <f>Source!F124</f>
        <v>1.3-4-84</v>
      </c>
      <c r="G28" t="str">
        <f>Source!G124</f>
        <v>Каркасы и сетки арматурные пространственные собранные и сваренные (связанные) в арматурные изделия, класс А-I, диаметр 12 мм</v>
      </c>
      <c r="H28" t="str">
        <f>Source!H124</f>
        <v>т</v>
      </c>
      <c r="I28">
        <f>Source!I124</f>
        <v>4.5999999999999996</v>
      </c>
      <c r="J28">
        <v>1</v>
      </c>
      <c r="K28">
        <f>Source!AC124</f>
        <v>6340.75</v>
      </c>
      <c r="M28">
        <f>ROUND(K28*I28, 2)</f>
        <v>29167.45</v>
      </c>
      <c r="N28">
        <f>Source!AC124*IF(Source!BC124&lt;&gt; 0, Source!BC124, 1)</f>
        <v>77737.595000000001</v>
      </c>
      <c r="O28">
        <f>ROUND(N28*I28, 2)</f>
        <v>357592.94</v>
      </c>
      <c r="P28">
        <f>Source!AE124</f>
        <v>0</v>
      </c>
      <c r="R28">
        <f>ROUND(P28*I28, 2)</f>
        <v>0</v>
      </c>
      <c r="S28">
        <f>Source!AE124*IF(Source!BS124&lt;&gt; 0, Source!BS124, 1)</f>
        <v>0</v>
      </c>
      <c r="T28">
        <f>ROUND(S28*I28, 2)</f>
        <v>0</v>
      </c>
      <c r="U28">
        <f>Source!GF124</f>
        <v>-222224623</v>
      </c>
      <c r="V28">
        <v>-2107161380</v>
      </c>
      <c r="W28">
        <v>-927517543</v>
      </c>
    </row>
    <row r="29" spans="1:23" x14ac:dyDescent="0.25">
      <c r="A29">
        <f>Source!A125</f>
        <v>18</v>
      </c>
      <c r="C29">
        <v>3</v>
      </c>
      <c r="D29">
        <f>Source!BI125</f>
        <v>1</v>
      </c>
      <c r="E29">
        <f>Source!FS125</f>
        <v>0</v>
      </c>
      <c r="F29" t="str">
        <f>Source!F125</f>
        <v>1.3-4-82</v>
      </c>
      <c r="G29" t="str">
        <f>Source!G125</f>
        <v>Каркасы и сетки арматурные пространственные собранные и сваренные (связанные) в арматурные изделия, класс А-I, диаметр 8 мм</v>
      </c>
      <c r="H29" t="str">
        <f>Source!H125</f>
        <v>т</v>
      </c>
      <c r="I29">
        <f>Source!I125</f>
        <v>1.1499999999999999</v>
      </c>
      <c r="J29">
        <v>1</v>
      </c>
      <c r="K29">
        <f>Source!AC125</f>
        <v>6340.75</v>
      </c>
      <c r="M29">
        <f>ROUND(K29*I29, 2)</f>
        <v>7291.86</v>
      </c>
      <c r="N29">
        <f>Source!AC125*IF(Source!BC125&lt;&gt; 0, Source!BC125, 1)</f>
        <v>78561.892500000002</v>
      </c>
      <c r="O29">
        <f>ROUND(N29*I29, 2)</f>
        <v>90346.18</v>
      </c>
      <c r="P29">
        <f>Source!AE125</f>
        <v>0</v>
      </c>
      <c r="R29">
        <f>ROUND(P29*I29, 2)</f>
        <v>0</v>
      </c>
      <c r="S29">
        <f>Source!AE125*IF(Source!BS125&lt;&gt; 0, Source!BS125, 1)</f>
        <v>0</v>
      </c>
      <c r="T29">
        <f>ROUND(S29*I29, 2)</f>
        <v>0</v>
      </c>
      <c r="U29">
        <f>Source!GF125</f>
        <v>1168593635</v>
      </c>
      <c r="V29">
        <v>-2031779444</v>
      </c>
      <c r="W29">
        <v>-1890114535</v>
      </c>
    </row>
    <row r="30" spans="1:23" x14ac:dyDescent="0.25">
      <c r="A30">
        <f>Source!A126</f>
        <v>18</v>
      </c>
      <c r="C30">
        <v>3</v>
      </c>
      <c r="D30">
        <f>Source!BI126</f>
        <v>1</v>
      </c>
      <c r="E30">
        <f>Source!FS126</f>
        <v>0</v>
      </c>
      <c r="F30" t="str">
        <f>Source!F126</f>
        <v>1.3-1-60</v>
      </c>
      <c r="G30" t="str">
        <f>Source!G126</f>
        <v>Смеси бетонные, БСГ, тяжелого бетона на гранитном щебне, класс прочности В30 (М400); П4, фракция 5-20, F300, W12</v>
      </c>
      <c r="H30" t="str">
        <f>Source!H126</f>
        <v>м3</v>
      </c>
      <c r="I30">
        <f>Source!I126</f>
        <v>46.69</v>
      </c>
      <c r="J30">
        <v>1</v>
      </c>
      <c r="K30">
        <f>Source!AC126</f>
        <v>811.26</v>
      </c>
      <c r="M30">
        <f>ROUND(K30*I30, 2)</f>
        <v>37877.730000000003</v>
      </c>
      <c r="N30">
        <f>Source!AC126*IF(Source!BC126&lt;&gt; 0, Source!BC126, 1)</f>
        <v>4762.0962</v>
      </c>
      <c r="O30">
        <f>ROUND(N30*I30, 2)</f>
        <v>222342.27</v>
      </c>
      <c r="P30">
        <f>Source!AE126</f>
        <v>0</v>
      </c>
      <c r="R30">
        <f>ROUND(P30*I30, 2)</f>
        <v>0</v>
      </c>
      <c r="S30">
        <f>Source!AE126*IF(Source!BS126&lt;&gt; 0, Source!BS126, 1)</f>
        <v>0</v>
      </c>
      <c r="T30">
        <f>ROUND(S30*I30, 2)</f>
        <v>0</v>
      </c>
      <c r="U30">
        <f>Source!GF126</f>
        <v>-940611887</v>
      </c>
      <c r="V30">
        <v>-1207090811</v>
      </c>
      <c r="W30">
        <v>-1241502941</v>
      </c>
    </row>
    <row r="31" spans="1:23" x14ac:dyDescent="0.25">
      <c r="A31">
        <f>Source!A127</f>
        <v>17</v>
      </c>
      <c r="C31">
        <v>3</v>
      </c>
      <c r="D31">
        <v>0</v>
      </c>
      <c r="E31">
        <f>SmtRes!AV72</f>
        <v>0</v>
      </c>
      <c r="F31" t="str">
        <f>SmtRes!I72</f>
        <v>9999990006</v>
      </c>
      <c r="G31" t="str">
        <f>SmtRes!K72</f>
        <v>Стоимость прочих материалов (ЭСН)</v>
      </c>
      <c r="H31" t="str">
        <f>SmtRes!O72</f>
        <v>руб.</v>
      </c>
      <c r="I31">
        <f>SmtRes!Y72*Source!I127</f>
        <v>12.054</v>
      </c>
      <c r="J31">
        <f>SmtRes!AO72</f>
        <v>1</v>
      </c>
      <c r="K31">
        <f>SmtRes!AE72</f>
        <v>1</v>
      </c>
      <c r="L31">
        <f>SmtRes!DB72</f>
        <v>40.18</v>
      </c>
      <c r="M31">
        <f>ROUND(ROUND(L31*Source!I127, 6)*1, 2)</f>
        <v>12.05</v>
      </c>
      <c r="N31">
        <f>SmtRes!AA72</f>
        <v>1</v>
      </c>
      <c r="O31">
        <f>ROUND(ROUND(L31*Source!I127, 6)*SmtRes!DA72, 2)</f>
        <v>12.05</v>
      </c>
      <c r="P31">
        <f>SmtRes!AG72</f>
        <v>0</v>
      </c>
      <c r="Q31">
        <f>SmtRes!DC72</f>
        <v>0</v>
      </c>
      <c r="R31">
        <f>ROUND(ROUND(Q31*Source!I127, 6)*1, 2)</f>
        <v>0</v>
      </c>
      <c r="S31">
        <f>SmtRes!AC72</f>
        <v>0</v>
      </c>
      <c r="T31">
        <f>ROUND(ROUND(Q31*Source!I127, 6)*SmtRes!AK72, 2)</f>
        <v>0</v>
      </c>
      <c r="U31">
        <f>SmtRes!X72</f>
        <v>-94250534</v>
      </c>
      <c r="V31">
        <v>-1341645062</v>
      </c>
      <c r="W31">
        <v>928336608</v>
      </c>
    </row>
    <row r="32" spans="1:23" x14ac:dyDescent="0.25">
      <c r="A32">
        <f>Source!A128</f>
        <v>18</v>
      </c>
      <c r="C32">
        <v>3</v>
      </c>
      <c r="D32">
        <f>Source!BI128</f>
        <v>1</v>
      </c>
      <c r="E32">
        <f>Source!FS128</f>
        <v>0</v>
      </c>
      <c r="F32" t="str">
        <f>Source!F128</f>
        <v>1.1-1-2200</v>
      </c>
      <c r="G32" t="str">
        <f>Source!G128</f>
        <v>Листы профилированные стальные оцинкованные, толщина 0,55 мм, размер 1250х2000 мм, с полимерным покрытием (металлопласт)</v>
      </c>
      <c r="H32" t="str">
        <f>Source!H128</f>
        <v>м2</v>
      </c>
      <c r="I32">
        <f>Source!I128</f>
        <v>30</v>
      </c>
      <c r="J32">
        <v>1</v>
      </c>
      <c r="K32">
        <f>Source!AC128</f>
        <v>109.86</v>
      </c>
      <c r="M32">
        <f>ROUND(K32*I32, 2)</f>
        <v>3295.8</v>
      </c>
      <c r="N32">
        <f>Source!AC128*IF(Source!BC128&lt;&gt; 0, Source!BC128, 1)</f>
        <v>569.07479999999998</v>
      </c>
      <c r="O32">
        <f>ROUND(N32*I32, 2)</f>
        <v>17072.240000000002</v>
      </c>
      <c r="P32">
        <f>Source!AE128</f>
        <v>0</v>
      </c>
      <c r="R32">
        <f>ROUND(P32*I32, 2)</f>
        <v>0</v>
      </c>
      <c r="S32">
        <f>Source!AE128*IF(Source!BS128&lt;&gt; 0, Source!BS128, 1)</f>
        <v>0</v>
      </c>
      <c r="T32">
        <f>ROUND(S32*I32, 2)</f>
        <v>0</v>
      </c>
      <c r="U32">
        <f>Source!GF128</f>
        <v>1327022507</v>
      </c>
      <c r="V32">
        <v>2124407733</v>
      </c>
      <c r="W32">
        <v>527523445</v>
      </c>
    </row>
    <row r="33" spans="1:23" x14ac:dyDescent="0.25">
      <c r="A33">
        <f>Source!A159</f>
        <v>5</v>
      </c>
      <c r="B33">
        <v>159</v>
      </c>
      <c r="G33" t="str">
        <f>Source!G159</f>
        <v>Отделочные работы</v>
      </c>
    </row>
    <row r="34" spans="1:23" x14ac:dyDescent="0.25">
      <c r="A34">
        <f>Source!A169</f>
        <v>17</v>
      </c>
      <c r="C34">
        <v>3</v>
      </c>
      <c r="D34">
        <v>0</v>
      </c>
      <c r="E34">
        <f>SmtRes!AV87</f>
        <v>0</v>
      </c>
      <c r="F34" t="str">
        <f>SmtRes!I87</f>
        <v>1.1-1-954</v>
      </c>
      <c r="G34" t="str">
        <f>SmtRes!K87</f>
        <v>Проволока из цветных металлов медная, толщина 1,5-4 мм, электротехническая, мягкая</v>
      </c>
      <c r="H34" t="str">
        <f>SmtRes!O87</f>
        <v>т</v>
      </c>
      <c r="I34">
        <f>SmtRes!Y87*Source!I169</f>
        <v>2.7156E-2</v>
      </c>
      <c r="J34">
        <f>SmtRes!AO87</f>
        <v>1</v>
      </c>
      <c r="K34">
        <f>SmtRes!AE87</f>
        <v>81246.399999999994</v>
      </c>
      <c r="L34">
        <f>SmtRes!DB87</f>
        <v>3558.59</v>
      </c>
      <c r="M34">
        <f>ROUND(ROUND(L34*Source!I169, 6)*1, 2)</f>
        <v>2206.33</v>
      </c>
      <c r="N34">
        <f>SmtRes!AA87</f>
        <v>979511.47</v>
      </c>
      <c r="O34">
        <f>ROUND(ROUND(L34*Source!I169, 6)*SmtRes!DA87, 2)</f>
        <v>26520.04</v>
      </c>
      <c r="P34">
        <f>SmtRes!AG87</f>
        <v>0</v>
      </c>
      <c r="Q34">
        <f>SmtRes!DC87</f>
        <v>0</v>
      </c>
      <c r="R34">
        <f>ROUND(ROUND(Q34*Source!I169, 6)*1, 2)</f>
        <v>0</v>
      </c>
      <c r="S34">
        <f>SmtRes!AC87</f>
        <v>0</v>
      </c>
      <c r="T34">
        <f>ROUND(ROUND(Q34*Source!I169, 6)*SmtRes!AK87, 2)</f>
        <v>0</v>
      </c>
      <c r="U34">
        <f>SmtRes!X87</f>
        <v>-1884493121</v>
      </c>
      <c r="V34">
        <v>1493111464</v>
      </c>
      <c r="W34">
        <v>-1801142270</v>
      </c>
    </row>
    <row r="35" spans="1:23" x14ac:dyDescent="0.25">
      <c r="A35">
        <f>Source!A169</f>
        <v>17</v>
      </c>
      <c r="C35">
        <v>3</v>
      </c>
      <c r="D35">
        <v>0</v>
      </c>
      <c r="E35">
        <f>SmtRes!AV86</f>
        <v>0</v>
      </c>
      <c r="F35" t="str">
        <f>SmtRes!I86</f>
        <v>1.1-1-79</v>
      </c>
      <c r="G35" t="str">
        <f>SmtRes!K86</f>
        <v>Бруски хвойных пород обрезные, длина 2-6,5 м, сорт III, толщина 50-60 мм</v>
      </c>
      <c r="H35" t="str">
        <f>SmtRes!O86</f>
        <v>м3</v>
      </c>
      <c r="I35">
        <f>SmtRes!Y86*Source!I169</f>
        <v>1.116E-2</v>
      </c>
      <c r="J35">
        <f>SmtRes!AO86</f>
        <v>1</v>
      </c>
      <c r="K35">
        <f>SmtRes!AE86</f>
        <v>2472.13</v>
      </c>
      <c r="L35">
        <f>SmtRes!DB86</f>
        <v>44.5</v>
      </c>
      <c r="M35">
        <f>ROUND(ROUND(L35*Source!I169, 6)*1, 2)</f>
        <v>27.59</v>
      </c>
      <c r="N35">
        <f>SmtRes!AA86</f>
        <v>9025.5499999999993</v>
      </c>
      <c r="O35">
        <f>ROUND(ROUND(L35*Source!I169, 6)*SmtRes!DA86, 2)</f>
        <v>100.43</v>
      </c>
      <c r="P35">
        <f>SmtRes!AG86</f>
        <v>0</v>
      </c>
      <c r="Q35">
        <f>SmtRes!DC86</f>
        <v>0</v>
      </c>
      <c r="R35">
        <f>ROUND(ROUND(Q35*Source!I169, 6)*1, 2)</f>
        <v>0</v>
      </c>
      <c r="S35">
        <f>SmtRes!AC86</f>
        <v>0</v>
      </c>
      <c r="T35">
        <f>ROUND(ROUND(Q35*Source!I169, 6)*SmtRes!AK86, 2)</f>
        <v>0</v>
      </c>
      <c r="U35">
        <f>SmtRes!X86</f>
        <v>1611452634</v>
      </c>
      <c r="V35">
        <v>358963788</v>
      </c>
      <c r="W35">
        <v>-567056910</v>
      </c>
    </row>
    <row r="36" spans="1:23" x14ac:dyDescent="0.25">
      <c r="A36">
        <f>Source!A169</f>
        <v>17</v>
      </c>
      <c r="C36">
        <v>3</v>
      </c>
      <c r="D36">
        <v>0</v>
      </c>
      <c r="E36">
        <f>SmtRes!AV82</f>
        <v>0</v>
      </c>
      <c r="F36" t="str">
        <f>SmtRes!I82</f>
        <v>1.1-1-118</v>
      </c>
      <c r="G36" t="str">
        <f>SmtRes!K82</f>
        <v>Вода</v>
      </c>
      <c r="H36" t="str">
        <f>SmtRes!O82</f>
        <v>м3</v>
      </c>
      <c r="I36">
        <f>SmtRes!Y82*Source!I169</f>
        <v>1.3850800000000001</v>
      </c>
      <c r="J36">
        <f>SmtRes!AO82</f>
        <v>1</v>
      </c>
      <c r="K36">
        <f>SmtRes!AE82</f>
        <v>7.07</v>
      </c>
      <c r="L36">
        <f>SmtRes!DB82</f>
        <v>15.79</v>
      </c>
      <c r="M36">
        <f>ROUND(ROUND(L36*Source!I169, 6)*1, 2)</f>
        <v>9.7899999999999991</v>
      </c>
      <c r="N36">
        <f>SmtRes!AA82</f>
        <v>35.39</v>
      </c>
      <c r="O36">
        <f>ROUND(ROUND(L36*Source!I169, 6)*SmtRes!DA82, 2)</f>
        <v>48.85</v>
      </c>
      <c r="P36">
        <f>SmtRes!AG82</f>
        <v>0</v>
      </c>
      <c r="Q36">
        <f>SmtRes!DC82</f>
        <v>0</v>
      </c>
      <c r="R36">
        <f>ROUND(ROUND(Q36*Source!I169, 6)*1, 2)</f>
        <v>0</v>
      </c>
      <c r="S36">
        <f>SmtRes!AC82</f>
        <v>0</v>
      </c>
      <c r="T36">
        <f>ROUND(ROUND(Q36*Source!I169, 6)*SmtRes!AK82, 2)</f>
        <v>0</v>
      </c>
      <c r="U36">
        <f>SmtRes!X82</f>
        <v>-862991314</v>
      </c>
      <c r="V36">
        <v>209219300</v>
      </c>
      <c r="W36">
        <v>-703094763</v>
      </c>
    </row>
    <row r="37" spans="1:23" x14ac:dyDescent="0.25">
      <c r="A37">
        <f>Source!A170</f>
        <v>18</v>
      </c>
      <c r="C37">
        <v>3</v>
      </c>
      <c r="D37">
        <f>Source!BI170</f>
        <v>1</v>
      </c>
      <c r="E37">
        <f>Source!FS170</f>
        <v>0</v>
      </c>
      <c r="F37" t="str">
        <f>Source!F170</f>
        <v>1.3-4-62</v>
      </c>
      <c r="G37" t="str">
        <f>Source!G170</f>
        <v>Каркасы и сетки арматурные плоские, собранные и сваренные (связанные) в арматурные изделия, класс А-III, диаметр 10 мм</v>
      </c>
      <c r="H37" t="str">
        <f>Source!H170</f>
        <v>т</v>
      </c>
      <c r="I37">
        <f>Source!I170</f>
        <v>4.7739999999999998E-2</v>
      </c>
      <c r="J37">
        <v>1</v>
      </c>
      <c r="K37">
        <f>Source!AC170</f>
        <v>6340.75</v>
      </c>
      <c r="M37">
        <f t="shared" ref="M37:M42" si="0">ROUND(K37*I37, 2)</f>
        <v>302.70999999999998</v>
      </c>
      <c r="N37">
        <f>Source!AC170*IF(Source!BC170&lt;&gt; 0, Source!BC170, 1)</f>
        <v>74820.850000000006</v>
      </c>
      <c r="O37">
        <f t="shared" ref="O37:O42" si="1">ROUND(N37*I37, 2)</f>
        <v>3571.95</v>
      </c>
      <c r="P37">
        <f>Source!AE170</f>
        <v>0</v>
      </c>
      <c r="R37">
        <f t="shared" ref="R37:R42" si="2">ROUND(P37*I37, 2)</f>
        <v>0</v>
      </c>
      <c r="S37">
        <f>Source!AE170*IF(Source!BS170&lt;&gt; 0, Source!BS170, 1)</f>
        <v>0</v>
      </c>
      <c r="T37">
        <f t="shared" ref="T37:T42" si="3">ROUND(S37*I37, 2)</f>
        <v>0</v>
      </c>
      <c r="U37">
        <f>Source!GF170</f>
        <v>1761494633</v>
      </c>
      <c r="V37">
        <v>43185109</v>
      </c>
      <c r="W37">
        <v>-374695624</v>
      </c>
    </row>
    <row r="38" spans="1:23" x14ac:dyDescent="0.25">
      <c r="A38">
        <f>Source!A171</f>
        <v>18</v>
      </c>
      <c r="C38">
        <v>3</v>
      </c>
      <c r="D38">
        <f>Source!BI171</f>
        <v>1</v>
      </c>
      <c r="E38">
        <f>Source!FS171</f>
        <v>0</v>
      </c>
      <c r="F38" t="str">
        <f>Source!F171</f>
        <v>1.1-1-1824</v>
      </c>
      <c r="G38" t="str">
        <f>Source!G171</f>
        <v>Сетка дорожная, сечение 100х100 мм, диаметр 6 мм</v>
      </c>
      <c r="H38" t="str">
        <f>Source!H171</f>
        <v>м2</v>
      </c>
      <c r="I38">
        <f>Source!I171</f>
        <v>62</v>
      </c>
      <c r="J38">
        <v>1</v>
      </c>
      <c r="K38">
        <f>Source!AC171</f>
        <v>21.14</v>
      </c>
      <c r="M38">
        <f t="shared" si="0"/>
        <v>1310.68</v>
      </c>
      <c r="N38">
        <f>Source!AC171*IF(Source!BC171&lt;&gt; 0, Source!BC171, 1)</f>
        <v>135.08459999999999</v>
      </c>
      <c r="O38">
        <f t="shared" si="1"/>
        <v>8375.25</v>
      </c>
      <c r="P38">
        <f>Source!AE171</f>
        <v>0</v>
      </c>
      <c r="R38">
        <f t="shared" si="2"/>
        <v>0</v>
      </c>
      <c r="S38">
        <f>Source!AE171*IF(Source!BS171&lt;&gt; 0, Source!BS171, 1)</f>
        <v>0</v>
      </c>
      <c r="T38">
        <f t="shared" si="3"/>
        <v>0</v>
      </c>
      <c r="U38">
        <f>Source!GF171</f>
        <v>2103007680</v>
      </c>
      <c r="V38">
        <v>469184624</v>
      </c>
      <c r="W38">
        <v>908674980</v>
      </c>
    </row>
    <row r="39" spans="1:23" x14ac:dyDescent="0.25">
      <c r="A39">
        <f>Source!A172</f>
        <v>18</v>
      </c>
      <c r="C39">
        <v>3</v>
      </c>
      <c r="D39">
        <f>Source!BI172</f>
        <v>1</v>
      </c>
      <c r="E39">
        <f>Source!FS172</f>
        <v>0</v>
      </c>
      <c r="F39" t="str">
        <f>Source!F172</f>
        <v>1.1-1-773</v>
      </c>
      <c r="G39" t="str">
        <f>Source!G172</f>
        <v>Пигменты сухие для красок, крон свинцовый</v>
      </c>
      <c r="H39" t="str">
        <f>Source!H172</f>
        <v>т</v>
      </c>
      <c r="I39">
        <f>Source!I172</f>
        <v>1.2459999999999999E-3</v>
      </c>
      <c r="J39">
        <v>1</v>
      </c>
      <c r="K39">
        <f>Source!AC172</f>
        <v>34046.78</v>
      </c>
      <c r="M39">
        <f t="shared" si="0"/>
        <v>42.42</v>
      </c>
      <c r="N39">
        <f>Source!AC172*IF(Source!BC172&lt;&gt; 0, Source!BC172, 1)</f>
        <v>145039.28279999999</v>
      </c>
      <c r="O39">
        <f t="shared" si="1"/>
        <v>180.72</v>
      </c>
      <c r="P39">
        <f>Source!AE172</f>
        <v>0</v>
      </c>
      <c r="R39">
        <f t="shared" si="2"/>
        <v>0</v>
      </c>
      <c r="S39">
        <f>Source!AE172*IF(Source!BS172&lt;&gt; 0, Source!BS172, 1)</f>
        <v>0</v>
      </c>
      <c r="T39">
        <f t="shared" si="3"/>
        <v>0</v>
      </c>
      <c r="U39">
        <f>Source!GF172</f>
        <v>376326713</v>
      </c>
      <c r="V39">
        <v>1785437008</v>
      </c>
      <c r="W39">
        <v>-436793993</v>
      </c>
    </row>
    <row r="40" spans="1:23" x14ac:dyDescent="0.25">
      <c r="A40">
        <f>Source!A173</f>
        <v>18</v>
      </c>
      <c r="C40">
        <v>3</v>
      </c>
      <c r="D40">
        <f>Source!BI173</f>
        <v>1</v>
      </c>
      <c r="E40">
        <f>Source!FS173</f>
        <v>0</v>
      </c>
      <c r="F40" t="str">
        <f>Source!F173</f>
        <v>1.7-3-26</v>
      </c>
      <c r="G40" t="str">
        <f>Source!G173</f>
        <v>Сверло победитовое, диаметр 25 мм, длина 400 мм</v>
      </c>
      <c r="H40" t="str">
        <f>Source!H173</f>
        <v>шт.</v>
      </c>
      <c r="I40">
        <f>Source!I173</f>
        <v>15.5</v>
      </c>
      <c r="J40">
        <v>1</v>
      </c>
      <c r="K40">
        <f>Source!AC173</f>
        <v>429.49</v>
      </c>
      <c r="M40">
        <f t="shared" si="0"/>
        <v>6657.1</v>
      </c>
      <c r="N40">
        <f>Source!AC173*IF(Source!BC173&lt;&gt; 0, Source!BC173, 1)</f>
        <v>554.0421</v>
      </c>
      <c r="O40">
        <f t="shared" si="1"/>
        <v>8587.65</v>
      </c>
      <c r="P40">
        <f>Source!AE173</f>
        <v>0</v>
      </c>
      <c r="R40">
        <f t="shared" si="2"/>
        <v>0</v>
      </c>
      <c r="S40">
        <f>Source!AE173*IF(Source!BS173&lt;&gt; 0, Source!BS173, 1)</f>
        <v>0</v>
      </c>
      <c r="T40">
        <f t="shared" si="3"/>
        <v>0</v>
      </c>
      <c r="U40">
        <f>Source!GF173</f>
        <v>-2064963420</v>
      </c>
      <c r="V40">
        <v>1793799017</v>
      </c>
      <c r="W40">
        <v>-448290071</v>
      </c>
    </row>
    <row r="41" spans="1:23" x14ac:dyDescent="0.25">
      <c r="A41">
        <f>Source!A174</f>
        <v>18</v>
      </c>
      <c r="C41">
        <v>3</v>
      </c>
      <c r="D41">
        <f>Source!BI174</f>
        <v>1</v>
      </c>
      <c r="E41">
        <f>Source!FS174</f>
        <v>0</v>
      </c>
      <c r="F41" t="str">
        <f>Source!F174</f>
        <v>1.3-2-96</v>
      </c>
      <c r="G41" t="str">
        <f>Source!G174</f>
        <v>Смеси сухие клеевые для укладки блоков и плит из ячеистого бетона, В7,5 (М100), F25, крупность заполнителя 0,5 мм</v>
      </c>
      <c r="H41" t="str">
        <f>Source!H174</f>
        <v>т</v>
      </c>
      <c r="I41">
        <f>Source!I174</f>
        <v>0.31</v>
      </c>
      <c r="J41">
        <v>1</v>
      </c>
      <c r="K41">
        <f>Source!AC174</f>
        <v>1933.27</v>
      </c>
      <c r="M41">
        <f t="shared" si="0"/>
        <v>599.30999999999995</v>
      </c>
      <c r="N41">
        <f>Source!AC174*IF(Source!BC174&lt;&gt; 0, Source!BC174, 1)</f>
        <v>8525.7206999999999</v>
      </c>
      <c r="O41">
        <f t="shared" si="1"/>
        <v>2642.97</v>
      </c>
      <c r="P41">
        <f>Source!AE174</f>
        <v>0</v>
      </c>
      <c r="R41">
        <f t="shared" si="2"/>
        <v>0</v>
      </c>
      <c r="S41">
        <f>Source!AE174*IF(Source!BS174&lt;&gt; 0, Source!BS174, 1)</f>
        <v>0</v>
      </c>
      <c r="T41">
        <f t="shared" si="3"/>
        <v>0</v>
      </c>
      <c r="U41">
        <f>Source!GF174</f>
        <v>-564437193</v>
      </c>
      <c r="V41">
        <v>-1477998929</v>
      </c>
      <c r="W41">
        <v>167963186</v>
      </c>
    </row>
    <row r="42" spans="1:23" x14ac:dyDescent="0.25">
      <c r="A42">
        <f>Source!A175</f>
        <v>18</v>
      </c>
      <c r="C42">
        <v>3</v>
      </c>
      <c r="D42">
        <f>Source!BI175</f>
        <v>1</v>
      </c>
      <c r="E42">
        <f>Source!FS175</f>
        <v>0</v>
      </c>
      <c r="F42" t="str">
        <f>Source!F175</f>
        <v>1.1-1-2612</v>
      </c>
      <c r="G42" t="str">
        <f>Source!G175</f>
        <v>Брусчатка из малинового кварцита, размер 130х120х50 мм</v>
      </c>
      <c r="H42" t="str">
        <f>Source!H175</f>
        <v>м2</v>
      </c>
      <c r="I42">
        <f>Source!I175</f>
        <v>63.24</v>
      </c>
      <c r="J42">
        <v>1</v>
      </c>
      <c r="K42">
        <f>Source!AC175</f>
        <v>1734.78</v>
      </c>
      <c r="M42">
        <f t="shared" si="0"/>
        <v>109707.49</v>
      </c>
      <c r="N42">
        <f>Source!AC175*IF(Source!BC175&lt;&gt; 0, Source!BC175, 1)</f>
        <v>3903.2550000000001</v>
      </c>
      <c r="O42">
        <f t="shared" si="1"/>
        <v>246841.85</v>
      </c>
      <c r="P42">
        <f>Source!AE175</f>
        <v>0</v>
      </c>
      <c r="R42">
        <f t="shared" si="2"/>
        <v>0</v>
      </c>
      <c r="S42">
        <f>Source!AE175*IF(Source!BS175&lt;&gt; 0, Source!BS175, 1)</f>
        <v>0</v>
      </c>
      <c r="T42">
        <f t="shared" si="3"/>
        <v>0</v>
      </c>
      <c r="U42">
        <f>Source!GF175</f>
        <v>219281972</v>
      </c>
      <c r="V42">
        <v>-1670178356</v>
      </c>
      <c r="W42">
        <v>2079678810</v>
      </c>
    </row>
    <row r="43" spans="1:23" x14ac:dyDescent="0.25">
      <c r="A43">
        <f>Source!A176</f>
        <v>17</v>
      </c>
      <c r="C43">
        <v>3</v>
      </c>
      <c r="D43">
        <v>0</v>
      </c>
      <c r="E43">
        <f>SmtRes!AV94</f>
        <v>0</v>
      </c>
      <c r="F43" t="str">
        <f>SmtRes!I94</f>
        <v>9999990006</v>
      </c>
      <c r="G43" t="str">
        <f>SmtRes!K94</f>
        <v>Стоимость прочих материалов (ЭСН)</v>
      </c>
      <c r="H43" t="str">
        <f>SmtRes!O94</f>
        <v>руб.</v>
      </c>
      <c r="I43">
        <f>SmtRes!Y94*Source!I176</f>
        <v>0.80500000000000005</v>
      </c>
      <c r="J43">
        <f>SmtRes!AO94</f>
        <v>1</v>
      </c>
      <c r="K43">
        <f>SmtRes!AE94</f>
        <v>1</v>
      </c>
      <c r="L43">
        <f>SmtRes!DB94</f>
        <v>3.5</v>
      </c>
      <c r="M43">
        <f>ROUND(ROUND(L43*Source!I176, 6)*1, 2)</f>
        <v>0.81</v>
      </c>
      <c r="N43">
        <f>SmtRes!AA94</f>
        <v>1</v>
      </c>
      <c r="O43">
        <f>ROUND(ROUND(L43*Source!I176, 6)*SmtRes!DA94, 2)</f>
        <v>0.81</v>
      </c>
      <c r="P43">
        <f>SmtRes!AG94</f>
        <v>0</v>
      </c>
      <c r="Q43">
        <f>SmtRes!DC94</f>
        <v>0</v>
      </c>
      <c r="R43">
        <f>ROUND(ROUND(Q43*Source!I176, 6)*1, 2)</f>
        <v>0</v>
      </c>
      <c r="S43">
        <f>SmtRes!AC94</f>
        <v>0</v>
      </c>
      <c r="T43">
        <f>ROUND(ROUND(Q43*Source!I176, 6)*SmtRes!AK94, 2)</f>
        <v>0</v>
      </c>
      <c r="U43">
        <f>SmtRes!X94</f>
        <v>-94250534</v>
      </c>
      <c r="V43">
        <v>-1341645062</v>
      </c>
      <c r="W43">
        <v>928336608</v>
      </c>
    </row>
    <row r="44" spans="1:23" x14ac:dyDescent="0.25">
      <c r="A44">
        <f>Source!A177</f>
        <v>18</v>
      </c>
      <c r="C44">
        <v>3</v>
      </c>
      <c r="D44">
        <f>Source!BI177</f>
        <v>1</v>
      </c>
      <c r="E44">
        <f>Source!FS177</f>
        <v>0</v>
      </c>
      <c r="F44" t="str">
        <f>Source!F177</f>
        <v>1.1-1-341</v>
      </c>
      <c r="G44" t="str">
        <f>Source!G177</f>
        <v>Проволока (катанка) стальная общего назначения, из стали углеродистой обыкновенного качества, спокойной, диаметр 5,5-6,5 мм</v>
      </c>
      <c r="H44" t="str">
        <f>Source!H177</f>
        <v>т</v>
      </c>
      <c r="I44">
        <f>Source!I177</f>
        <v>8.2799999999999999E-2</v>
      </c>
      <c r="J44">
        <v>1</v>
      </c>
      <c r="K44">
        <f>Source!AC177</f>
        <v>4350.01</v>
      </c>
      <c r="M44">
        <f>ROUND(K44*I44, 2)</f>
        <v>360.18</v>
      </c>
      <c r="N44">
        <f>Source!AC177*IF(Source!BC177&lt;&gt; 0, Source!BC177, 1)</f>
        <v>62988.144800000002</v>
      </c>
      <c r="O44">
        <f>ROUND(N44*I44, 2)</f>
        <v>5215.42</v>
      </c>
      <c r="P44">
        <f>Source!AE177</f>
        <v>0</v>
      </c>
      <c r="R44">
        <f>ROUND(P44*I44, 2)</f>
        <v>0</v>
      </c>
      <c r="S44">
        <f>Source!AE177*IF(Source!BS177&lt;&gt; 0, Source!BS177, 1)</f>
        <v>0</v>
      </c>
      <c r="T44">
        <f>ROUND(S44*I44, 2)</f>
        <v>0</v>
      </c>
      <c r="U44">
        <f>Source!GF177</f>
        <v>-223488198</v>
      </c>
      <c r="V44">
        <v>1061310791</v>
      </c>
      <c r="W44">
        <v>324589154</v>
      </c>
    </row>
    <row r="45" spans="1:23" x14ac:dyDescent="0.25">
      <c r="A45">
        <f>Source!A178</f>
        <v>17</v>
      </c>
      <c r="C45">
        <v>3</v>
      </c>
      <c r="D45">
        <v>0</v>
      </c>
      <c r="E45">
        <f>SmtRes!AV103</f>
        <v>0</v>
      </c>
      <c r="F45" t="str">
        <f>SmtRes!I103</f>
        <v>9999990006</v>
      </c>
      <c r="G45" t="str">
        <f>SmtRes!K103</f>
        <v>Стоимость прочих материалов (ЭСН)</v>
      </c>
      <c r="H45" t="str">
        <f>SmtRes!O103</f>
        <v>руб.</v>
      </c>
      <c r="I45">
        <f>SmtRes!Y103*Source!I178</f>
        <v>0.69000000000000006</v>
      </c>
      <c r="J45">
        <f>SmtRes!AO103</f>
        <v>1</v>
      </c>
      <c r="K45">
        <f>SmtRes!AE103</f>
        <v>1</v>
      </c>
      <c r="L45">
        <f>SmtRes!DB103</f>
        <v>3</v>
      </c>
      <c r="M45">
        <f>ROUND(ROUND(L45*Source!I178, 6)*1, 2)</f>
        <v>0.69</v>
      </c>
      <c r="N45">
        <f>SmtRes!AA103</f>
        <v>1</v>
      </c>
      <c r="O45">
        <f>ROUND(ROUND(L45*Source!I178, 6)*SmtRes!DA103, 2)</f>
        <v>0.69</v>
      </c>
      <c r="P45">
        <f>SmtRes!AG103</f>
        <v>0</v>
      </c>
      <c r="Q45">
        <f>SmtRes!DC103</f>
        <v>0</v>
      </c>
      <c r="R45">
        <f>ROUND(ROUND(Q45*Source!I178, 6)*1, 2)</f>
        <v>0</v>
      </c>
      <c r="S45">
        <f>SmtRes!AC103</f>
        <v>0</v>
      </c>
      <c r="T45">
        <f>ROUND(ROUND(Q45*Source!I178, 6)*SmtRes!AK103, 2)</f>
        <v>0</v>
      </c>
      <c r="U45">
        <f>SmtRes!X103</f>
        <v>-94250534</v>
      </c>
      <c r="V45">
        <v>-1341645062</v>
      </c>
      <c r="W45">
        <v>928336608</v>
      </c>
    </row>
    <row r="46" spans="1:23" x14ac:dyDescent="0.25">
      <c r="A46">
        <f>Source!A178</f>
        <v>17</v>
      </c>
      <c r="C46">
        <v>3</v>
      </c>
      <c r="D46">
        <v>0</v>
      </c>
      <c r="E46">
        <f>SmtRes!AV100</f>
        <v>0</v>
      </c>
      <c r="F46" t="str">
        <f>SmtRes!I100</f>
        <v>1.1-1-740</v>
      </c>
      <c r="G46" t="str">
        <f>SmtRes!K100</f>
        <v>Пакля пропитанная</v>
      </c>
      <c r="H46" t="str">
        <f>SmtRes!O100</f>
        <v>кг</v>
      </c>
      <c r="I46">
        <f>SmtRes!Y100*Source!I178</f>
        <v>2.7600000000000002</v>
      </c>
      <c r="J46">
        <f>SmtRes!AO100</f>
        <v>1</v>
      </c>
      <c r="K46">
        <f>SmtRes!AE100</f>
        <v>9.86</v>
      </c>
      <c r="L46">
        <f>SmtRes!DB100</f>
        <v>118.32</v>
      </c>
      <c r="M46">
        <f>ROUND(ROUND(L46*Source!I178, 6)*1, 2)</f>
        <v>27.21</v>
      </c>
      <c r="N46">
        <f>SmtRes!AA100</f>
        <v>72.77</v>
      </c>
      <c r="O46">
        <f>ROUND(ROUND(L46*Source!I178, 6)*SmtRes!DA100, 2)</f>
        <v>200.84</v>
      </c>
      <c r="P46">
        <f>SmtRes!AG100</f>
        <v>0</v>
      </c>
      <c r="Q46">
        <f>SmtRes!DC100</f>
        <v>0</v>
      </c>
      <c r="R46">
        <f>ROUND(ROUND(Q46*Source!I178, 6)*1, 2)</f>
        <v>0</v>
      </c>
      <c r="S46">
        <f>SmtRes!AC100</f>
        <v>0</v>
      </c>
      <c r="T46">
        <f>ROUND(ROUND(Q46*Source!I178, 6)*SmtRes!AK100, 2)</f>
        <v>0</v>
      </c>
      <c r="U46">
        <f>SmtRes!X100</f>
        <v>1241994263</v>
      </c>
      <c r="V46">
        <v>-1297691537</v>
      </c>
      <c r="W46">
        <v>1497677617</v>
      </c>
    </row>
    <row r="47" spans="1:23" x14ac:dyDescent="0.25">
      <c r="A47">
        <f>Source!A178</f>
        <v>17</v>
      </c>
      <c r="C47">
        <v>3</v>
      </c>
      <c r="D47">
        <v>0</v>
      </c>
      <c r="E47">
        <f>SmtRes!AV99</f>
        <v>0</v>
      </c>
      <c r="F47" t="str">
        <f>SmtRes!I99</f>
        <v>1.1-1-236</v>
      </c>
      <c r="G47" t="str">
        <f>SmtRes!K99</f>
        <v>Дюбели с насаженными шайбами</v>
      </c>
      <c r="H47" t="str">
        <f>SmtRes!O99</f>
        <v>т</v>
      </c>
      <c r="I47">
        <f>SmtRes!Y99*Source!I178</f>
        <v>5.7499999999999999E-4</v>
      </c>
      <c r="J47">
        <f>SmtRes!AO99</f>
        <v>1</v>
      </c>
      <c r="K47">
        <f>SmtRes!AE99</f>
        <v>20166.439999999999</v>
      </c>
      <c r="L47">
        <f>SmtRes!DB99</f>
        <v>50.42</v>
      </c>
      <c r="M47">
        <f>ROUND(ROUND(L47*Source!I178, 6)*1, 2)</f>
        <v>11.6</v>
      </c>
      <c r="N47">
        <f>SmtRes!AA99</f>
        <v>177666.34</v>
      </c>
      <c r="O47">
        <f>ROUND(ROUND(L47*Source!I178, 6)*SmtRes!DA99, 2)</f>
        <v>102.17</v>
      </c>
      <c r="P47">
        <f>SmtRes!AG99</f>
        <v>0</v>
      </c>
      <c r="Q47">
        <f>SmtRes!DC99</f>
        <v>0</v>
      </c>
      <c r="R47">
        <f>ROUND(ROUND(Q47*Source!I178, 6)*1, 2)</f>
        <v>0</v>
      </c>
      <c r="S47">
        <f>SmtRes!AC99</f>
        <v>0</v>
      </c>
      <c r="T47">
        <f>ROUND(ROUND(Q47*Source!I178, 6)*SmtRes!AK99, 2)</f>
        <v>0</v>
      </c>
      <c r="U47">
        <f>SmtRes!X99</f>
        <v>1693650758</v>
      </c>
      <c r="V47">
        <v>-1786695233</v>
      </c>
      <c r="W47">
        <v>1193886829</v>
      </c>
    </row>
    <row r="48" spans="1:23" x14ac:dyDescent="0.25">
      <c r="A48">
        <f>Source!A178</f>
        <v>17</v>
      </c>
      <c r="C48">
        <v>3</v>
      </c>
      <c r="D48">
        <v>0</v>
      </c>
      <c r="E48">
        <f>SmtRes!AV97</f>
        <v>0</v>
      </c>
      <c r="F48" t="str">
        <f>SmtRes!I97</f>
        <v>1.1-1-1029</v>
      </c>
      <c r="G48" t="str">
        <f>SmtRes!K97</f>
        <v>Сетка проволочная штукатурная тканая, квадрат 5х5 мм, толщина 1,6 мм</v>
      </c>
      <c r="H48" t="str">
        <f>SmtRes!O97</f>
        <v>м2</v>
      </c>
      <c r="I48">
        <f>SmtRes!Y97*Source!I178</f>
        <v>24.84</v>
      </c>
      <c r="J48">
        <f>SmtRes!AO97</f>
        <v>1</v>
      </c>
      <c r="K48">
        <f>SmtRes!AE97</f>
        <v>33.56</v>
      </c>
      <c r="L48">
        <f>SmtRes!DB97</f>
        <v>3624.48</v>
      </c>
      <c r="M48">
        <f>ROUND(ROUND(L48*Source!I178, 6)*1, 2)</f>
        <v>833.63</v>
      </c>
      <c r="N48">
        <f>SmtRes!AA97</f>
        <v>645.02</v>
      </c>
      <c r="O48">
        <f>ROUND(ROUND(L48*Source!I178, 6)*SmtRes!DA97, 2)</f>
        <v>16022.38</v>
      </c>
      <c r="P48">
        <f>SmtRes!AG97</f>
        <v>0</v>
      </c>
      <c r="Q48">
        <f>SmtRes!DC97</f>
        <v>0</v>
      </c>
      <c r="R48">
        <f>ROUND(ROUND(Q48*Source!I178, 6)*1, 2)</f>
        <v>0</v>
      </c>
      <c r="S48">
        <f>SmtRes!AC97</f>
        <v>0</v>
      </c>
      <c r="T48">
        <f>ROUND(ROUND(Q48*Source!I178, 6)*SmtRes!AK97, 2)</f>
        <v>0</v>
      </c>
      <c r="U48">
        <f>SmtRes!X97</f>
        <v>1732130389</v>
      </c>
      <c r="V48">
        <v>119618334</v>
      </c>
      <c r="W48">
        <v>955928890</v>
      </c>
    </row>
    <row r="49" spans="1:23" x14ac:dyDescent="0.25">
      <c r="A49">
        <f>Source!A179</f>
        <v>18</v>
      </c>
      <c r="C49">
        <v>3</v>
      </c>
      <c r="D49">
        <f>Source!BI179</f>
        <v>1</v>
      </c>
      <c r="E49">
        <f>Source!FS179</f>
        <v>0</v>
      </c>
      <c r="F49" t="str">
        <f>Source!F179</f>
        <v>1.1-1-118</v>
      </c>
      <c r="G49" t="str">
        <f>Source!G179</f>
        <v>Вода</v>
      </c>
      <c r="H49" t="str">
        <f>Source!H179</f>
        <v>м3</v>
      </c>
      <c r="I49">
        <f>Source!I179</f>
        <v>4.1924000000000003E-2</v>
      </c>
      <c r="J49">
        <v>1</v>
      </c>
      <c r="K49">
        <f>Source!AC179</f>
        <v>7.07</v>
      </c>
      <c r="M49">
        <f>ROUND(K49*I49, 2)</f>
        <v>0.3</v>
      </c>
      <c r="N49">
        <f>Source!AC179*IF(Source!BC179&lt;&gt; 0, Source!BC179, 1)</f>
        <v>35.279300000000006</v>
      </c>
      <c r="O49">
        <f>ROUND(N49*I49, 2)</f>
        <v>1.48</v>
      </c>
      <c r="P49">
        <f>Source!AE179</f>
        <v>0</v>
      </c>
      <c r="R49">
        <f>ROUND(P49*I49, 2)</f>
        <v>0</v>
      </c>
      <c r="S49">
        <f>Source!AE179*IF(Source!BS179&lt;&gt; 0, Source!BS179, 1)</f>
        <v>0</v>
      </c>
      <c r="T49">
        <f>ROUND(S49*I49, 2)</f>
        <v>0</v>
      </c>
      <c r="U49">
        <f>Source!GF179</f>
        <v>-862991314</v>
      </c>
      <c r="V49">
        <v>209219300</v>
      </c>
      <c r="W49">
        <v>-1546901545</v>
      </c>
    </row>
    <row r="50" spans="1:23" x14ac:dyDescent="0.25">
      <c r="A50">
        <f>Source!A180</f>
        <v>18</v>
      </c>
      <c r="C50">
        <v>3</v>
      </c>
      <c r="D50">
        <f>Source!BI180</f>
        <v>1</v>
      </c>
      <c r="E50">
        <f>Source!FS180</f>
        <v>0</v>
      </c>
      <c r="F50" t="str">
        <f>Source!F180</f>
        <v>1.3-2-103</v>
      </c>
      <c r="G50" t="str">
        <f>Source!G180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50" t="str">
        <f>Source!H180</f>
        <v>кг</v>
      </c>
      <c r="I50">
        <f>Source!I180</f>
        <v>239.56799999999998</v>
      </c>
      <c r="J50">
        <v>1</v>
      </c>
      <c r="K50">
        <f>Source!AC180</f>
        <v>28.05</v>
      </c>
      <c r="M50">
        <f>ROUND(K50*I50, 2)</f>
        <v>6719.88</v>
      </c>
      <c r="N50">
        <f>Source!AC180*IF(Source!BC180&lt;&gt; 0, Source!BC180, 1)</f>
        <v>159.04349999999999</v>
      </c>
      <c r="O50">
        <f>ROUND(N50*I50, 2)</f>
        <v>38101.730000000003</v>
      </c>
      <c r="P50">
        <f>Source!AE180</f>
        <v>0</v>
      </c>
      <c r="R50">
        <f>ROUND(P50*I50, 2)</f>
        <v>0</v>
      </c>
      <c r="S50">
        <f>Source!AE180*IF(Source!BS180&lt;&gt; 0, Source!BS180, 1)</f>
        <v>0</v>
      </c>
      <c r="T50">
        <f>ROUND(S50*I50, 2)</f>
        <v>0</v>
      </c>
      <c r="U50">
        <f>Source!GF180</f>
        <v>-1890929938</v>
      </c>
      <c r="V50">
        <v>1306953083</v>
      </c>
      <c r="W50">
        <v>-1139769391</v>
      </c>
    </row>
    <row r="51" spans="1:23" x14ac:dyDescent="0.25">
      <c r="A51">
        <f>Source!A181</f>
        <v>18</v>
      </c>
      <c r="C51">
        <v>3</v>
      </c>
      <c r="D51">
        <f>Source!BI181</f>
        <v>1</v>
      </c>
      <c r="E51">
        <f>Source!FS181</f>
        <v>0</v>
      </c>
      <c r="F51" t="str">
        <f>Source!F181</f>
        <v>1.3-2-6</v>
      </c>
      <c r="G51" t="str">
        <f>Source!G181</f>
        <v>Растворы цементные, марка 150</v>
      </c>
      <c r="H51" t="str">
        <f>Source!H181</f>
        <v>м3</v>
      </c>
      <c r="I51">
        <f>Source!I181</f>
        <v>0.59892000000000001</v>
      </c>
      <c r="J51">
        <v>1</v>
      </c>
      <c r="K51">
        <f>Source!AC181</f>
        <v>478.96</v>
      </c>
      <c r="M51">
        <f>ROUND(K51*I51, 2)</f>
        <v>286.86</v>
      </c>
      <c r="N51">
        <f>Source!AC181*IF(Source!BC181&lt;&gt; 0, Source!BC181, 1)</f>
        <v>3108.4504000000002</v>
      </c>
      <c r="O51">
        <f>ROUND(N51*I51, 2)</f>
        <v>1861.71</v>
      </c>
      <c r="P51">
        <f>Source!AE181</f>
        <v>0</v>
      </c>
      <c r="R51">
        <f>ROUND(P51*I51, 2)</f>
        <v>0</v>
      </c>
      <c r="S51">
        <f>Source!AE181*IF(Source!BS181&lt;&gt; 0, Source!BS181, 1)</f>
        <v>0</v>
      </c>
      <c r="T51">
        <f>ROUND(S51*I51, 2)</f>
        <v>0</v>
      </c>
      <c r="U51">
        <f>Source!GF181</f>
        <v>-1161195218</v>
      </c>
      <c r="V51">
        <v>78190390</v>
      </c>
      <c r="W51">
        <v>554399674</v>
      </c>
    </row>
    <row r="52" spans="1:23" x14ac:dyDescent="0.25">
      <c r="A52">
        <f>Source!A182</f>
        <v>17</v>
      </c>
      <c r="C52">
        <v>3</v>
      </c>
      <c r="D52">
        <v>0</v>
      </c>
      <c r="E52">
        <f>SmtRes!AV112</f>
        <v>0</v>
      </c>
      <c r="F52" t="str">
        <f>SmtRes!I112</f>
        <v>9999990006</v>
      </c>
      <c r="G52" t="str">
        <f>SmtRes!K112</f>
        <v>Стоимость прочих материалов (ЭСН)</v>
      </c>
      <c r="H52" t="str">
        <f>SmtRes!O112</f>
        <v>руб.</v>
      </c>
      <c r="I52">
        <f>SmtRes!Y112*Source!I182</f>
        <v>4.6000000000000006E-2</v>
      </c>
      <c r="J52">
        <f>SmtRes!AO112</f>
        <v>1</v>
      </c>
      <c r="K52">
        <f>SmtRes!AE112</f>
        <v>1</v>
      </c>
      <c r="L52">
        <f>SmtRes!DB112</f>
        <v>0.2</v>
      </c>
      <c r="M52">
        <f>ROUND(ROUND(L52*Source!I182, 6)*1, 2)</f>
        <v>0.05</v>
      </c>
      <c r="N52">
        <f>SmtRes!AA112</f>
        <v>1</v>
      </c>
      <c r="O52">
        <f>ROUND(ROUND(L52*Source!I182, 6)*SmtRes!DA112, 2)</f>
        <v>0.05</v>
      </c>
      <c r="P52">
        <f>SmtRes!AG112</f>
        <v>0</v>
      </c>
      <c r="Q52">
        <f>SmtRes!DC112</f>
        <v>0</v>
      </c>
      <c r="R52">
        <f>ROUND(ROUND(Q52*Source!I182, 6)*1, 2)</f>
        <v>0</v>
      </c>
      <c r="S52">
        <f>SmtRes!AC112</f>
        <v>0</v>
      </c>
      <c r="T52">
        <f>ROUND(ROUND(Q52*Source!I182, 6)*SmtRes!AK112, 2)</f>
        <v>0</v>
      </c>
      <c r="U52">
        <f>SmtRes!X112</f>
        <v>-94250534</v>
      </c>
      <c r="V52">
        <v>-1341645062</v>
      </c>
      <c r="W52">
        <v>928336608</v>
      </c>
    </row>
    <row r="53" spans="1:23" x14ac:dyDescent="0.25">
      <c r="A53">
        <f>Source!A182</f>
        <v>17</v>
      </c>
      <c r="C53">
        <v>3</v>
      </c>
      <c r="D53">
        <v>0</v>
      </c>
      <c r="E53">
        <f>SmtRes!AV110</f>
        <v>0</v>
      </c>
      <c r="F53" t="str">
        <f>SmtRes!I110</f>
        <v>1.1-1-510</v>
      </c>
      <c r="G53" t="str">
        <f>SmtRes!K110</f>
        <v>Латекс синтетический</v>
      </c>
      <c r="H53" t="str">
        <f>SmtRes!O110</f>
        <v>т</v>
      </c>
      <c r="I53">
        <f>SmtRes!Y110*Source!I182</f>
        <v>6.8999999999999999E-3</v>
      </c>
      <c r="J53">
        <f>SmtRes!AO110</f>
        <v>1</v>
      </c>
      <c r="K53">
        <f>SmtRes!AE110</f>
        <v>13174.52</v>
      </c>
      <c r="L53">
        <f>SmtRes!DB110</f>
        <v>395.24</v>
      </c>
      <c r="M53">
        <f>ROUND(ROUND(L53*Source!I182, 6)*1, 2)</f>
        <v>90.91</v>
      </c>
      <c r="N53">
        <f>SmtRes!AA110</f>
        <v>93291.15</v>
      </c>
      <c r="O53">
        <f>ROUND(ROUND(L53*Source!I182, 6)*SmtRes!DA110, 2)</f>
        <v>641.79</v>
      </c>
      <c r="P53">
        <f>SmtRes!AG110</f>
        <v>0</v>
      </c>
      <c r="Q53">
        <f>SmtRes!DC110</f>
        <v>0</v>
      </c>
      <c r="R53">
        <f>ROUND(ROUND(Q53*Source!I182, 6)*1, 2)</f>
        <v>0</v>
      </c>
      <c r="S53">
        <f>SmtRes!AC110</f>
        <v>0</v>
      </c>
      <c r="T53">
        <f>ROUND(ROUND(Q53*Source!I182, 6)*SmtRes!AK110, 2)</f>
        <v>0</v>
      </c>
      <c r="U53">
        <f>SmtRes!X110</f>
        <v>2093535836</v>
      </c>
      <c r="V53">
        <v>549840725</v>
      </c>
      <c r="W53">
        <v>1479047378</v>
      </c>
    </row>
    <row r="54" spans="1:23" x14ac:dyDescent="0.25">
      <c r="A54">
        <f>Source!A182</f>
        <v>17</v>
      </c>
      <c r="C54">
        <v>3</v>
      </c>
      <c r="D54">
        <v>0</v>
      </c>
      <c r="E54">
        <f>SmtRes!AV108</f>
        <v>0</v>
      </c>
      <c r="F54" t="str">
        <f>SmtRes!I108</f>
        <v>1.1-1-1587</v>
      </c>
      <c r="G54" t="str">
        <f>SmtRes!K108</f>
        <v>Эмульсия водомасляная</v>
      </c>
      <c r="H54" t="str">
        <f>SmtRes!O108</f>
        <v>т</v>
      </c>
      <c r="I54">
        <f>SmtRes!Y108*Source!I182</f>
        <v>1.8400000000000001E-3</v>
      </c>
      <c r="J54">
        <f>SmtRes!AO108</f>
        <v>1</v>
      </c>
      <c r="K54">
        <f>SmtRes!AE108</f>
        <v>4794.92</v>
      </c>
      <c r="L54">
        <f>SmtRes!DB108</f>
        <v>38.36</v>
      </c>
      <c r="M54">
        <f>ROUND(ROUND(L54*Source!I182, 6)*1, 2)</f>
        <v>8.82</v>
      </c>
      <c r="N54">
        <f>SmtRes!AA108</f>
        <v>31597.13</v>
      </c>
      <c r="O54">
        <f>ROUND(ROUND(L54*Source!I182, 6)*SmtRes!DA108, 2)</f>
        <v>57.97</v>
      </c>
      <c r="P54">
        <f>SmtRes!AG108</f>
        <v>0</v>
      </c>
      <c r="Q54">
        <f>SmtRes!DC108</f>
        <v>0</v>
      </c>
      <c r="R54">
        <f>ROUND(ROUND(Q54*Source!I182, 6)*1, 2)</f>
        <v>0</v>
      </c>
      <c r="S54">
        <f>SmtRes!AC108</f>
        <v>0</v>
      </c>
      <c r="T54">
        <f>ROUND(ROUND(Q54*Source!I182, 6)*SmtRes!AK108, 2)</f>
        <v>0</v>
      </c>
      <c r="U54">
        <f>SmtRes!X108</f>
        <v>-1413328432</v>
      </c>
      <c r="V54">
        <v>1552068514</v>
      </c>
      <c r="W54">
        <v>-1583216768</v>
      </c>
    </row>
    <row r="55" spans="1:23" x14ac:dyDescent="0.25">
      <c r="A55">
        <f>Source!A182</f>
        <v>17</v>
      </c>
      <c r="C55">
        <v>3</v>
      </c>
      <c r="D55">
        <v>0</v>
      </c>
      <c r="E55">
        <f>SmtRes!AV107</f>
        <v>0</v>
      </c>
      <c r="F55" t="str">
        <f>SmtRes!I107</f>
        <v>1.1-1-118</v>
      </c>
      <c r="G55" t="str">
        <f>SmtRes!K107</f>
        <v>Вода</v>
      </c>
      <c r="H55" t="str">
        <f>SmtRes!O107</f>
        <v>м3</v>
      </c>
      <c r="I55">
        <f>SmtRes!Y107*Source!I182</f>
        <v>3.2200000000000002E-3</v>
      </c>
      <c r="J55">
        <f>SmtRes!AO107</f>
        <v>1</v>
      </c>
      <c r="K55">
        <f>SmtRes!AE107</f>
        <v>7.07</v>
      </c>
      <c r="L55">
        <f>SmtRes!DB107</f>
        <v>0.1</v>
      </c>
      <c r="M55">
        <f>ROUND(ROUND(L55*Source!I182, 6)*1, 2)</f>
        <v>0.02</v>
      </c>
      <c r="N55">
        <f>SmtRes!AA107</f>
        <v>35.39</v>
      </c>
      <c r="O55">
        <f>ROUND(ROUND(L55*Source!I182, 6)*SmtRes!DA107, 2)</f>
        <v>0.11</v>
      </c>
      <c r="P55">
        <f>SmtRes!AG107</f>
        <v>0</v>
      </c>
      <c r="Q55">
        <f>SmtRes!DC107</f>
        <v>0</v>
      </c>
      <c r="R55">
        <f>ROUND(ROUND(Q55*Source!I182, 6)*1, 2)</f>
        <v>0</v>
      </c>
      <c r="S55">
        <f>SmtRes!AC107</f>
        <v>0</v>
      </c>
      <c r="T55">
        <f>ROUND(ROUND(Q55*Source!I182, 6)*SmtRes!AK107, 2)</f>
        <v>0</v>
      </c>
      <c r="U55">
        <f>SmtRes!X107</f>
        <v>-862991314</v>
      </c>
      <c r="V55">
        <v>209219300</v>
      </c>
      <c r="W55">
        <v>-703094763</v>
      </c>
    </row>
    <row r="56" spans="1:23" x14ac:dyDescent="0.25">
      <c r="A56">
        <f>Source!A183</f>
        <v>18</v>
      </c>
      <c r="C56">
        <v>3</v>
      </c>
      <c r="D56">
        <f>Source!BI183</f>
        <v>1</v>
      </c>
      <c r="E56">
        <f>Source!FS183</f>
        <v>0</v>
      </c>
      <c r="F56" t="str">
        <f>Source!F183</f>
        <v>1.1-1-1591</v>
      </c>
      <c r="G56" t="str">
        <f>Source!G183</f>
        <v>Состав декоративный, водно-дисперсионный, акриловый, наполненный мраморной крошкой и фракционированным кварцевым песком, для наружных и внутренних работ, фактурный, с зернистой структурой, размер зерна от 0,7 до 1,2 мм, матовый</v>
      </c>
      <c r="H56" t="str">
        <f>Source!H183</f>
        <v>кг</v>
      </c>
      <c r="I56">
        <f>Source!I183</f>
        <v>22.31</v>
      </c>
      <c r="J56">
        <v>1</v>
      </c>
      <c r="K56">
        <f>Source!AC183</f>
        <v>50.11</v>
      </c>
      <c r="M56">
        <f>ROUND(K56*I56, 2)</f>
        <v>1117.95</v>
      </c>
      <c r="N56">
        <f>Source!AC183*IF(Source!BC183&lt;&gt; 0, Source!BC183, 1)</f>
        <v>122.76950000000001</v>
      </c>
      <c r="O56">
        <f>ROUND(N56*I56, 2)</f>
        <v>2738.99</v>
      </c>
      <c r="P56">
        <f>Source!AE183</f>
        <v>0</v>
      </c>
      <c r="R56">
        <f>ROUND(P56*I56, 2)</f>
        <v>0</v>
      </c>
      <c r="S56">
        <f>Source!AE183*IF(Source!BS183&lt;&gt; 0, Source!BS183, 1)</f>
        <v>0</v>
      </c>
      <c r="T56">
        <f>ROUND(S56*I56, 2)</f>
        <v>0</v>
      </c>
      <c r="U56">
        <f>Source!GF183</f>
        <v>1634336773</v>
      </c>
      <c r="V56">
        <v>806157927</v>
      </c>
      <c r="W56">
        <v>545209656</v>
      </c>
    </row>
    <row r="57" spans="1:23" x14ac:dyDescent="0.25">
      <c r="A57">
        <f>Source!A184</f>
        <v>18</v>
      </c>
      <c r="C57">
        <v>3</v>
      </c>
      <c r="D57">
        <f>Source!BI184</f>
        <v>1</v>
      </c>
      <c r="E57">
        <f>Source!FS184</f>
        <v>0</v>
      </c>
      <c r="F57" t="str">
        <f>Source!F184</f>
        <v>1.3-2-103</v>
      </c>
      <c r="G57" t="str">
        <f>Source!G184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57" t="str">
        <f>Source!H184</f>
        <v>кг</v>
      </c>
      <c r="I57">
        <f>Source!I184</f>
        <v>41.4</v>
      </c>
      <c r="J57">
        <v>1</v>
      </c>
      <c r="K57">
        <f>Source!AC184</f>
        <v>28.05</v>
      </c>
      <c r="M57">
        <f>ROUND(K57*I57, 2)</f>
        <v>1161.27</v>
      </c>
      <c r="N57">
        <f>Source!AC184*IF(Source!BC184&lt;&gt; 0, Source!BC184, 1)</f>
        <v>159.04349999999999</v>
      </c>
      <c r="O57">
        <f>ROUND(N57*I57, 2)</f>
        <v>6584.4</v>
      </c>
      <c r="P57">
        <f>Source!AE184</f>
        <v>0</v>
      </c>
      <c r="R57">
        <f>ROUND(P57*I57, 2)</f>
        <v>0</v>
      </c>
      <c r="S57">
        <f>Source!AE184*IF(Source!BS184&lt;&gt; 0, Source!BS184, 1)</f>
        <v>0</v>
      </c>
      <c r="T57">
        <f>ROUND(S57*I57, 2)</f>
        <v>0</v>
      </c>
      <c r="U57">
        <f>Source!GF184</f>
        <v>-1890929938</v>
      </c>
      <c r="V57">
        <v>1306953083</v>
      </c>
      <c r="W57">
        <v>-1139769391</v>
      </c>
    </row>
    <row r="58" spans="1:23" x14ac:dyDescent="0.25">
      <c r="A58">
        <f>Source!A215</f>
        <v>5</v>
      </c>
      <c r="B58">
        <v>215</v>
      </c>
      <c r="G58" t="str">
        <f>Source!G215</f>
        <v>Ограждение</v>
      </c>
    </row>
    <row r="59" spans="1:23" x14ac:dyDescent="0.25">
      <c r="A59">
        <f>Source!A219</f>
        <v>17</v>
      </c>
      <c r="C59">
        <v>3</v>
      </c>
      <c r="D59">
        <v>0</v>
      </c>
      <c r="E59">
        <f>SmtRes!AV115</f>
        <v>0</v>
      </c>
      <c r="F59" t="str">
        <f>SmtRes!I115</f>
        <v>1.1-1-1566</v>
      </c>
      <c r="G59" t="str">
        <f>SmtRes!K115</f>
        <v>Электроды, тип Э-42, 46, 50, диаметр 4 - 6 мм</v>
      </c>
      <c r="H59" t="str">
        <f>SmtRes!O115</f>
        <v>т</v>
      </c>
      <c r="I59">
        <f>SmtRes!Y115*Source!I219</f>
        <v>5.9999999999999993E-3</v>
      </c>
      <c r="J59">
        <f>SmtRes!AO115</f>
        <v>1</v>
      </c>
      <c r="K59">
        <f>SmtRes!AE115</f>
        <v>7191.81</v>
      </c>
      <c r="L59">
        <f>SmtRes!DB115</f>
        <v>2.16</v>
      </c>
      <c r="M59">
        <f>ROUND(ROUND(L59*Source!I219, 6)*1, 2)</f>
        <v>43.2</v>
      </c>
      <c r="N59">
        <f>SmtRes!AA115</f>
        <v>125820.14</v>
      </c>
      <c r="O59">
        <f>ROUND(ROUND(L59*Source!I219, 6)*SmtRes!DA115, 2)</f>
        <v>754.27</v>
      </c>
      <c r="P59">
        <f>SmtRes!AG115</f>
        <v>0</v>
      </c>
      <c r="Q59">
        <f>SmtRes!DC115</f>
        <v>0</v>
      </c>
      <c r="R59">
        <f>ROUND(ROUND(Q59*Source!I219, 6)*1, 2)</f>
        <v>0</v>
      </c>
      <c r="S59">
        <f>SmtRes!AC115</f>
        <v>0</v>
      </c>
      <c r="T59">
        <f>ROUND(ROUND(Q59*Source!I219, 6)*SmtRes!AK115, 2)</f>
        <v>0</v>
      </c>
      <c r="U59">
        <f>SmtRes!X115</f>
        <v>1310716689</v>
      </c>
      <c r="V59">
        <v>-143943088</v>
      </c>
      <c r="W59">
        <v>-1258217556</v>
      </c>
    </row>
    <row r="60" spans="1:23" x14ac:dyDescent="0.25">
      <c r="A60">
        <f>Source!A220</f>
        <v>18</v>
      </c>
      <c r="C60">
        <v>3</v>
      </c>
      <c r="D60">
        <f>Source!BI220</f>
        <v>1</v>
      </c>
      <c r="E60">
        <f>Source!FS220</f>
        <v>0</v>
      </c>
      <c r="F60" t="str">
        <f>Source!F220</f>
        <v>1.6-1-218</v>
      </c>
      <c r="G60" t="str">
        <f>Source!G220</f>
        <v>Ограждения из прокатных и гнутых профилей полосовой и круглой стали</v>
      </c>
      <c r="H60" t="str">
        <f>Source!H220</f>
        <v>т</v>
      </c>
      <c r="I60">
        <f>Source!I220</f>
        <v>0.2</v>
      </c>
      <c r="J60">
        <v>1</v>
      </c>
      <c r="K60">
        <f>Source!AC220</f>
        <v>14881.46</v>
      </c>
      <c r="M60">
        <f>ROUND(K60*I60, 2)</f>
        <v>2976.29</v>
      </c>
      <c r="N60">
        <f>Source!AC220*IF(Source!BC220&lt;&gt; 0, Source!BC220, 1)</f>
        <v>98217.635999999984</v>
      </c>
      <c r="O60">
        <f>ROUND(N60*I60, 2)</f>
        <v>19643.53</v>
      </c>
      <c r="P60">
        <f>Source!AE220</f>
        <v>0</v>
      </c>
      <c r="R60">
        <f>ROUND(P60*I60, 2)</f>
        <v>0</v>
      </c>
      <c r="S60">
        <f>Source!AE220*IF(Source!BS220&lt;&gt; 0, Source!BS220, 1)</f>
        <v>0</v>
      </c>
      <c r="T60">
        <f>ROUND(S60*I60, 2)</f>
        <v>0</v>
      </c>
      <c r="U60">
        <f>Source!GF220</f>
        <v>-1674014705</v>
      </c>
      <c r="V60">
        <v>-462117365</v>
      </c>
      <c r="W60">
        <v>-597282044</v>
      </c>
    </row>
    <row r="61" spans="1:23" x14ac:dyDescent="0.25">
      <c r="A61">
        <f>Source!A221</f>
        <v>17</v>
      </c>
      <c r="C61">
        <v>3</v>
      </c>
      <c r="D61">
        <f>Source!BI221</f>
        <v>1</v>
      </c>
      <c r="E61">
        <f>Source!FS221</f>
        <v>0</v>
      </c>
      <c r="F61" t="str">
        <f>Source!F221</f>
        <v>1.7-11-61</v>
      </c>
      <c r="G61" t="str">
        <f>Source!G221</f>
        <v>Стальной лом черных металлов, вид лома 12А, для расчета возвратных сумм</v>
      </c>
      <c r="H61" t="str">
        <f>Source!H221</f>
        <v>т</v>
      </c>
      <c r="I61">
        <f>Source!I221</f>
        <v>-0.2</v>
      </c>
      <c r="J61">
        <v>1</v>
      </c>
      <c r="K61">
        <f>Source!AC221</f>
        <v>1853.64</v>
      </c>
      <c r="M61">
        <f>ROUND(K61*I61, 2)</f>
        <v>-370.73</v>
      </c>
      <c r="N61">
        <f>Source!AC221*IF(Source!BC221&lt;&gt; 0, Source!BC221, 1)</f>
        <v>10324.774800000001</v>
      </c>
      <c r="O61">
        <f>ROUND(N61*I61, 2)</f>
        <v>-2064.9499999999998</v>
      </c>
      <c r="P61">
        <f>Source!AE221</f>
        <v>0</v>
      </c>
      <c r="R61">
        <f>ROUND(P61*I61, 2)</f>
        <v>0</v>
      </c>
      <c r="S61">
        <f>Source!AE221*IF(Source!BS221&lt;&gt; 0, Source!BS221, 1)</f>
        <v>0</v>
      </c>
      <c r="T61">
        <f>ROUND(S61*I61, 2)</f>
        <v>0</v>
      </c>
      <c r="U61">
        <f>Source!GF221</f>
        <v>-2118628437</v>
      </c>
      <c r="V61">
        <v>1190997011</v>
      </c>
      <c r="W61">
        <v>801019722</v>
      </c>
    </row>
    <row r="62" spans="1:23" x14ac:dyDescent="0.25">
      <c r="A62">
        <f>Source!A252</f>
        <v>5</v>
      </c>
      <c r="B62">
        <v>252</v>
      </c>
      <c r="G62" t="str">
        <f>Source!G252</f>
        <v>Восстановление покрытия</v>
      </c>
    </row>
    <row r="63" spans="1:23" x14ac:dyDescent="0.25">
      <c r="A63">
        <f>Source!A256</f>
        <v>17</v>
      </c>
      <c r="C63">
        <v>3</v>
      </c>
      <c r="D63">
        <v>0</v>
      </c>
      <c r="E63">
        <f>SmtRes!AV123</f>
        <v>0</v>
      </c>
      <c r="F63" t="str">
        <f>SmtRes!I123</f>
        <v>1.1-1-118</v>
      </c>
      <c r="G63" t="str">
        <f>SmtRes!K123</f>
        <v>Вода</v>
      </c>
      <c r="H63" t="str">
        <f>SmtRes!O123</f>
        <v>м3</v>
      </c>
      <c r="I63">
        <f>SmtRes!Y123*Source!I256</f>
        <v>0.6</v>
      </c>
      <c r="J63">
        <f>SmtRes!AO123</f>
        <v>1</v>
      </c>
      <c r="K63">
        <f>SmtRes!AE123</f>
        <v>7.07</v>
      </c>
      <c r="L63">
        <f>SmtRes!DB123</f>
        <v>35.35</v>
      </c>
      <c r="M63">
        <f>ROUND(ROUND(L63*Source!I256, 6)*1, 2)</f>
        <v>4.24</v>
      </c>
      <c r="N63">
        <f>SmtRes!AA123</f>
        <v>35.35</v>
      </c>
      <c r="O63">
        <f>ROUND(ROUND(L63*Source!I256, 6)*SmtRes!DA123, 2)</f>
        <v>21.17</v>
      </c>
      <c r="P63">
        <f>SmtRes!AG123</f>
        <v>0</v>
      </c>
      <c r="Q63">
        <f>SmtRes!DC123</f>
        <v>0</v>
      </c>
      <c r="R63">
        <f>ROUND(ROUND(Q63*Source!I256, 6)*1, 2)</f>
        <v>0</v>
      </c>
      <c r="S63">
        <f>SmtRes!AC123</f>
        <v>0</v>
      </c>
      <c r="T63">
        <f>ROUND(ROUND(Q63*Source!I256, 6)*SmtRes!AK123, 2)</f>
        <v>0</v>
      </c>
      <c r="U63">
        <f>SmtRes!X123</f>
        <v>-862991314</v>
      </c>
      <c r="V63">
        <v>209219300</v>
      </c>
      <c r="W63">
        <v>-543036354</v>
      </c>
    </row>
    <row r="64" spans="1:23" x14ac:dyDescent="0.25">
      <c r="A64">
        <f>Source!A257</f>
        <v>18</v>
      </c>
      <c r="C64">
        <v>3</v>
      </c>
      <c r="D64">
        <f>Source!BI257</f>
        <v>1</v>
      </c>
      <c r="E64">
        <f>Source!FS257</f>
        <v>0</v>
      </c>
      <c r="F64" t="str">
        <f>Source!F257</f>
        <v>1.1-1-766</v>
      </c>
      <c r="G64" t="str">
        <f>Source!G257</f>
        <v>Песок для строительных работ, рядовой</v>
      </c>
      <c r="H64" t="str">
        <f>Source!H257</f>
        <v>м3</v>
      </c>
      <c r="I64">
        <f>Source!I257</f>
        <v>13.2</v>
      </c>
      <c r="J64">
        <v>1</v>
      </c>
      <c r="K64">
        <f>Source!AC257</f>
        <v>104.99</v>
      </c>
      <c r="M64">
        <f>ROUND(K64*I64, 2)</f>
        <v>1385.87</v>
      </c>
      <c r="N64">
        <f>Source!AC257*IF(Source!BC257&lt;&gt; 0, Source!BC257, 1)</f>
        <v>552.24739999999997</v>
      </c>
      <c r="O64">
        <f>ROUND(N64*I64, 2)</f>
        <v>7289.67</v>
      </c>
      <c r="P64">
        <f>Source!AE257</f>
        <v>0</v>
      </c>
      <c r="R64">
        <f>ROUND(P64*I64, 2)</f>
        <v>0</v>
      </c>
      <c r="S64">
        <f>Source!AE257*IF(Source!BS257&lt;&gt; 0, Source!BS257, 1)</f>
        <v>0</v>
      </c>
      <c r="T64">
        <f>ROUND(S64*I64, 2)</f>
        <v>0</v>
      </c>
      <c r="U64">
        <f>Source!GF257</f>
        <v>2069056849</v>
      </c>
      <c r="V64">
        <v>464578271</v>
      </c>
      <c r="W64">
        <v>993608509</v>
      </c>
    </row>
    <row r="65" spans="1:23" x14ac:dyDescent="0.25">
      <c r="A65">
        <f>Source!A258</f>
        <v>17</v>
      </c>
      <c r="C65">
        <v>3</v>
      </c>
      <c r="D65">
        <v>0</v>
      </c>
      <c r="E65">
        <f>SmtRes!AV132</f>
        <v>0</v>
      </c>
      <c r="F65" t="str">
        <f>SmtRes!I132</f>
        <v>1.1-1-118</v>
      </c>
      <c r="G65" t="str">
        <f>SmtRes!K132</f>
        <v>Вода</v>
      </c>
      <c r="H65" t="str">
        <f>SmtRes!O132</f>
        <v>м3</v>
      </c>
      <c r="I65">
        <f>SmtRes!Y132*Source!I258</f>
        <v>0.56000000000000005</v>
      </c>
      <c r="J65">
        <f>SmtRes!AO132</f>
        <v>1</v>
      </c>
      <c r="K65">
        <f>SmtRes!AE132</f>
        <v>7.07</v>
      </c>
      <c r="L65">
        <f>SmtRes!DB132</f>
        <v>49.49</v>
      </c>
      <c r="M65">
        <f>ROUND(ROUND(L65*Source!I258, 6)*1, 2)</f>
        <v>3.96</v>
      </c>
      <c r="N65">
        <f>SmtRes!AA132</f>
        <v>35.35</v>
      </c>
      <c r="O65">
        <f>ROUND(ROUND(L65*Source!I258, 6)*SmtRes!DA132, 2)</f>
        <v>19.760000000000002</v>
      </c>
      <c r="P65">
        <f>SmtRes!AG132</f>
        <v>0</v>
      </c>
      <c r="Q65">
        <f>SmtRes!DC132</f>
        <v>0</v>
      </c>
      <c r="R65">
        <f>ROUND(ROUND(Q65*Source!I258, 6)*1, 2)</f>
        <v>0</v>
      </c>
      <c r="S65">
        <f>SmtRes!AC132</f>
        <v>0</v>
      </c>
      <c r="T65">
        <f>ROUND(ROUND(Q65*Source!I258, 6)*SmtRes!AK132, 2)</f>
        <v>0</v>
      </c>
      <c r="U65">
        <f>SmtRes!X132</f>
        <v>-862991314</v>
      </c>
      <c r="V65">
        <v>209219300</v>
      </c>
      <c r="W65">
        <v>-543036354</v>
      </c>
    </row>
    <row r="66" spans="1:23" x14ac:dyDescent="0.25">
      <c r="A66">
        <f>Source!A259</f>
        <v>18</v>
      </c>
      <c r="C66">
        <v>3</v>
      </c>
      <c r="D66">
        <f>Source!BI259</f>
        <v>1</v>
      </c>
      <c r="E66">
        <f>Source!FS259</f>
        <v>0</v>
      </c>
      <c r="F66" t="str">
        <f>Source!F259</f>
        <v>1.1-1-1553</v>
      </c>
      <c r="G66" t="str">
        <f>Source!G259</f>
        <v>Щебень из естественного камня для дорожных работ, марка 1200 - 800, фракция 5 - 10 мм</v>
      </c>
      <c r="H66" t="str">
        <f>Source!H259</f>
        <v>м3</v>
      </c>
      <c r="I66">
        <f>Source!I259</f>
        <v>10.08</v>
      </c>
      <c r="J66">
        <v>1</v>
      </c>
      <c r="K66">
        <f>Source!AC259</f>
        <v>234.69</v>
      </c>
      <c r="M66">
        <f>ROUND(K66*I66, 2)</f>
        <v>2365.6799999999998</v>
      </c>
      <c r="N66">
        <f>Source!AC259*IF(Source!BC259&lt;&gt; 0, Source!BC259, 1)</f>
        <v>2325.7779</v>
      </c>
      <c r="O66">
        <f>ROUND(N66*I66, 2)</f>
        <v>23443.84</v>
      </c>
      <c r="P66">
        <f>Source!AE259</f>
        <v>0</v>
      </c>
      <c r="R66">
        <f>ROUND(P66*I66, 2)</f>
        <v>0</v>
      </c>
      <c r="S66">
        <f>Source!AE259*IF(Source!BS259&lt;&gt; 0, Source!BS259, 1)</f>
        <v>0</v>
      </c>
      <c r="T66">
        <f>ROUND(S66*I66, 2)</f>
        <v>0</v>
      </c>
      <c r="U66">
        <f>Source!GF259</f>
        <v>-754482120</v>
      </c>
      <c r="V66">
        <v>173992308</v>
      </c>
      <c r="W66">
        <v>130913396</v>
      </c>
    </row>
    <row r="67" spans="1:23" x14ac:dyDescent="0.25">
      <c r="A67">
        <f>Source!A260</f>
        <v>17</v>
      </c>
      <c r="C67">
        <v>3</v>
      </c>
      <c r="D67">
        <v>0</v>
      </c>
      <c r="E67">
        <f>SmtRes!AV143</f>
        <v>0</v>
      </c>
      <c r="F67" t="str">
        <f>SmtRes!I143</f>
        <v>9999990006</v>
      </c>
      <c r="G67" t="str">
        <f>SmtRes!K143</f>
        <v>Стоимость прочих материалов (ЭСН)</v>
      </c>
      <c r="H67" t="str">
        <f>SmtRes!O143</f>
        <v>руб.</v>
      </c>
      <c r="I67">
        <f>SmtRes!Y143*Source!I260</f>
        <v>1.9712000000000001</v>
      </c>
      <c r="J67">
        <f>SmtRes!AO143</f>
        <v>1</v>
      </c>
      <c r="K67">
        <f>SmtRes!AE143</f>
        <v>1</v>
      </c>
      <c r="L67">
        <f>SmtRes!DB143</f>
        <v>49.28</v>
      </c>
      <c r="M67">
        <f>ROUND(ROUND(L67*Source!I260, 6)*1, 2)</f>
        <v>1.97</v>
      </c>
      <c r="N67">
        <f>SmtRes!AA143</f>
        <v>1</v>
      </c>
      <c r="O67">
        <f>ROUND(ROUND(L67*Source!I260, 6)*SmtRes!DA143, 2)</f>
        <v>1.97</v>
      </c>
      <c r="P67">
        <f>SmtRes!AG143</f>
        <v>0</v>
      </c>
      <c r="Q67">
        <f>SmtRes!DC143</f>
        <v>0</v>
      </c>
      <c r="R67">
        <f>ROUND(ROUND(Q67*Source!I260, 6)*1, 2)</f>
        <v>0</v>
      </c>
      <c r="S67">
        <f>SmtRes!AC143</f>
        <v>0</v>
      </c>
      <c r="T67">
        <f>ROUND(ROUND(Q67*Source!I260, 6)*SmtRes!AK143, 2)</f>
        <v>0</v>
      </c>
      <c r="U67">
        <f>SmtRes!X143</f>
        <v>-94250534</v>
      </c>
      <c r="V67">
        <v>-1341645062</v>
      </c>
      <c r="W67">
        <v>928336608</v>
      </c>
    </row>
    <row r="68" spans="1:23" x14ac:dyDescent="0.25">
      <c r="A68">
        <f>Source!A261</f>
        <v>18</v>
      </c>
      <c r="C68">
        <v>3</v>
      </c>
      <c r="D68">
        <f>Source!BI261</f>
        <v>1</v>
      </c>
      <c r="E68">
        <f>Source!FS261</f>
        <v>0</v>
      </c>
      <c r="F68" t="str">
        <f>Source!F261</f>
        <v>1.3-1-79</v>
      </c>
      <c r="G68" t="str">
        <f>Source!G261</f>
        <v>Смеси бетонные, БСГ, тяжелого бетона на гранитном щебне фракция 5-20 для инженерных коммуникаций и дорог, класс прочности В22,5 (М300); П3, F150, W6</v>
      </c>
      <c r="H68" t="str">
        <f>Source!H261</f>
        <v>м3</v>
      </c>
      <c r="I68">
        <f>Source!I261</f>
        <v>6.48</v>
      </c>
      <c r="J68">
        <v>1</v>
      </c>
      <c r="K68">
        <f>Source!AC261</f>
        <v>738.07</v>
      </c>
      <c r="M68">
        <f>ROUND(K68*I68, 2)</f>
        <v>4782.6899999999996</v>
      </c>
      <c r="N68">
        <f>Source!AC261*IF(Source!BC261&lt;&gt; 0, Source!BC261, 1)</f>
        <v>3985.5780000000004</v>
      </c>
      <c r="O68">
        <f>ROUND(N68*I68, 2)</f>
        <v>25826.55</v>
      </c>
      <c r="P68">
        <f>Source!AE261</f>
        <v>0</v>
      </c>
      <c r="R68">
        <f>ROUND(P68*I68, 2)</f>
        <v>0</v>
      </c>
      <c r="S68">
        <f>Source!AE261*IF(Source!BS261&lt;&gt; 0, Source!BS261, 1)</f>
        <v>0</v>
      </c>
      <c r="T68">
        <f>ROUND(S68*I68, 2)</f>
        <v>0</v>
      </c>
      <c r="U68">
        <f>Source!GF261</f>
        <v>-1406023826</v>
      </c>
      <c r="V68">
        <v>702391343</v>
      </c>
      <c r="W68">
        <v>-1495187030</v>
      </c>
    </row>
    <row r="69" spans="1:23" x14ac:dyDescent="0.25">
      <c r="A69">
        <f>Source!A263</f>
        <v>18</v>
      </c>
      <c r="C69">
        <v>3</v>
      </c>
      <c r="D69">
        <f>Source!BI263</f>
        <v>1</v>
      </c>
      <c r="E69">
        <f>Source!FS263</f>
        <v>0</v>
      </c>
      <c r="F69" t="str">
        <f>Source!F263</f>
        <v>1.1-1-1824</v>
      </c>
      <c r="G69" t="str">
        <f>Source!G263</f>
        <v>Сетка дорожная, сечение 100х100 мм, диаметр 6 мм</v>
      </c>
      <c r="H69" t="str">
        <f>Source!H263</f>
        <v>м2</v>
      </c>
      <c r="I69">
        <f>Source!I263</f>
        <v>46</v>
      </c>
      <c r="J69">
        <v>1</v>
      </c>
      <c r="K69">
        <f>Source!AC263</f>
        <v>21.14</v>
      </c>
      <c r="M69">
        <f>ROUND(K69*I69, 2)</f>
        <v>972.44</v>
      </c>
      <c r="N69">
        <f>Source!AC263*IF(Source!BC263&lt;&gt; 0, Source!BC263, 1)</f>
        <v>135.08459999999999</v>
      </c>
      <c r="O69">
        <f>ROUND(N69*I69, 2)</f>
        <v>6213.89</v>
      </c>
      <c r="P69">
        <f>Source!AE263</f>
        <v>0</v>
      </c>
      <c r="R69">
        <f>ROUND(P69*I69, 2)</f>
        <v>0</v>
      </c>
      <c r="S69">
        <f>Source!AE263*IF(Source!BS263&lt;&gt; 0, Source!BS263, 1)</f>
        <v>0</v>
      </c>
      <c r="T69">
        <f>ROUND(S69*I69, 2)</f>
        <v>0</v>
      </c>
      <c r="U69">
        <f>Source!GF263</f>
        <v>2103007680</v>
      </c>
      <c r="V69">
        <v>469184624</v>
      </c>
      <c r="W69">
        <v>908674980</v>
      </c>
    </row>
    <row r="70" spans="1:23" x14ac:dyDescent="0.25">
      <c r="A70">
        <f>Source!A264</f>
        <v>17</v>
      </c>
      <c r="C70">
        <v>3</v>
      </c>
      <c r="D70">
        <v>0</v>
      </c>
      <c r="E70">
        <f>SmtRes!AV155</f>
        <v>0</v>
      </c>
      <c r="F70" t="str">
        <f>SmtRes!I155</f>
        <v>1.3-3-19</v>
      </c>
      <c r="G70" t="str">
        <f>SmtRes!K155</f>
        <v>Эмульсии дорожные, битумные</v>
      </c>
      <c r="H70" t="str">
        <f>SmtRes!O155</f>
        <v>т</v>
      </c>
      <c r="I70">
        <f>SmtRes!Y155*Source!I264</f>
        <v>1.6E-2</v>
      </c>
      <c r="J70">
        <f>SmtRes!AO155</f>
        <v>1</v>
      </c>
      <c r="K70">
        <f>SmtRes!AE155</f>
        <v>1445.87</v>
      </c>
      <c r="L70">
        <f>SmtRes!DB155</f>
        <v>57.83</v>
      </c>
      <c r="M70">
        <f>ROUND(ROUND(L70*Source!I264, 6)*1, 2)</f>
        <v>23.13</v>
      </c>
      <c r="N70">
        <f>SmtRes!AA155</f>
        <v>16005.78</v>
      </c>
      <c r="O70">
        <f>ROUND(ROUND(L70*Source!I264, 6)*SmtRes!DA155, 2)</f>
        <v>256.07</v>
      </c>
      <c r="P70">
        <f>SmtRes!AG155</f>
        <v>0</v>
      </c>
      <c r="Q70">
        <f>SmtRes!DC155</f>
        <v>0</v>
      </c>
      <c r="R70">
        <f>ROUND(ROUND(Q70*Source!I264, 6)*1, 2)</f>
        <v>0</v>
      </c>
      <c r="S70">
        <f>SmtRes!AC155</f>
        <v>0</v>
      </c>
      <c r="T70">
        <f>ROUND(ROUND(Q70*Source!I264, 6)*SmtRes!AK155, 2)</f>
        <v>0</v>
      </c>
      <c r="U70">
        <f>SmtRes!X155</f>
        <v>253159774</v>
      </c>
      <c r="V70">
        <v>-1685791731</v>
      </c>
      <c r="W70">
        <v>-338888562</v>
      </c>
    </row>
    <row r="71" spans="1:23" x14ac:dyDescent="0.25">
      <c r="A71">
        <f>Source!A265</f>
        <v>18</v>
      </c>
      <c r="C71">
        <v>3</v>
      </c>
      <c r="D71">
        <f>Source!BI265</f>
        <v>1</v>
      </c>
      <c r="E71">
        <f>Source!FS265</f>
        <v>0</v>
      </c>
      <c r="F71" t="str">
        <f>Source!F265</f>
        <v>1.3-3-3</v>
      </c>
      <c r="G71" t="str">
        <f>Source!G265</f>
        <v>Смеси асфальтобетонные дорожные горячие крупнозернистые, тип I</v>
      </c>
      <c r="H71" t="str">
        <f>Source!H265</f>
        <v>т</v>
      </c>
      <c r="I71">
        <f>Source!I265</f>
        <v>3.8319999999999994</v>
      </c>
      <c r="J71">
        <v>1</v>
      </c>
      <c r="K71">
        <f>Source!AC265</f>
        <v>296.7</v>
      </c>
      <c r="M71">
        <f>ROUND(K71*I71, 2)</f>
        <v>1136.95</v>
      </c>
      <c r="N71">
        <f>Source!AC265*IF(Source!BC265&lt;&gt; 0, Source!BC265, 1)</f>
        <v>2771.1779999999999</v>
      </c>
      <c r="O71">
        <f>ROUND(N71*I71, 2)</f>
        <v>10619.15</v>
      </c>
      <c r="P71">
        <f>Source!AE265</f>
        <v>0</v>
      </c>
      <c r="R71">
        <f>ROUND(P71*I71, 2)</f>
        <v>0</v>
      </c>
      <c r="S71">
        <f>Source!AE265*IF(Source!BS265&lt;&gt; 0, Source!BS265, 1)</f>
        <v>0</v>
      </c>
      <c r="T71">
        <f>ROUND(S71*I71, 2)</f>
        <v>0</v>
      </c>
      <c r="U71">
        <f>Source!GF265</f>
        <v>-2026741202</v>
      </c>
      <c r="V71">
        <v>-903558974</v>
      </c>
      <c r="W71">
        <v>-1882668764</v>
      </c>
    </row>
    <row r="72" spans="1:23" x14ac:dyDescent="0.25">
      <c r="A72">
        <f>Source!A267</f>
        <v>18</v>
      </c>
      <c r="C72">
        <v>3</v>
      </c>
      <c r="D72">
        <f>Source!BI267</f>
        <v>1</v>
      </c>
      <c r="E72">
        <f>Source!FS267</f>
        <v>0</v>
      </c>
      <c r="F72" t="str">
        <f>Source!F267</f>
        <v>1.3-3-3</v>
      </c>
      <c r="G72" t="str">
        <f>Source!G267</f>
        <v>Смеси асфальтобетонные дорожные горячие крупнозернистые, тип I</v>
      </c>
      <c r="H72" t="str">
        <f>Source!H267</f>
        <v>т</v>
      </c>
      <c r="I72">
        <f>Source!I267</f>
        <v>0.96</v>
      </c>
      <c r="J72">
        <v>1</v>
      </c>
      <c r="K72">
        <f>Source!AC267</f>
        <v>296.7</v>
      </c>
      <c r="M72">
        <f>ROUND(K72*I72, 2)</f>
        <v>284.83</v>
      </c>
      <c r="N72">
        <f>Source!AC267*IF(Source!BC267&lt;&gt; 0, Source!BC267, 1)</f>
        <v>2771.1779999999999</v>
      </c>
      <c r="O72">
        <f>ROUND(N72*I72, 2)</f>
        <v>2660.33</v>
      </c>
      <c r="P72">
        <f>Source!AE267</f>
        <v>0</v>
      </c>
      <c r="R72">
        <f>ROUND(P72*I72, 2)</f>
        <v>0</v>
      </c>
      <c r="S72">
        <f>Source!AE267*IF(Source!BS267&lt;&gt; 0, Source!BS267, 1)</f>
        <v>0</v>
      </c>
      <c r="T72">
        <f>ROUND(S72*I72, 2)</f>
        <v>0</v>
      </c>
      <c r="U72">
        <f>Source!GF267</f>
        <v>-2026741202</v>
      </c>
      <c r="V72">
        <v>-903558974</v>
      </c>
      <c r="W72">
        <v>-1882668764</v>
      </c>
    </row>
    <row r="73" spans="1:23" x14ac:dyDescent="0.25">
      <c r="A73">
        <f>Source!A268</f>
        <v>17</v>
      </c>
      <c r="C73">
        <v>3</v>
      </c>
      <c r="D73">
        <v>0</v>
      </c>
      <c r="E73">
        <f>SmtRes!AV170</f>
        <v>0</v>
      </c>
      <c r="F73" t="str">
        <f>SmtRes!I170</f>
        <v>1.3-3-19</v>
      </c>
      <c r="G73" t="str">
        <f>SmtRes!K170</f>
        <v>Эмульсии дорожные, битумные</v>
      </c>
      <c r="H73" t="str">
        <f>SmtRes!O170</f>
        <v>т</v>
      </c>
      <c r="I73">
        <f>SmtRes!Y170*Source!I268</f>
        <v>1.6E-2</v>
      </c>
      <c r="J73">
        <f>SmtRes!AO170</f>
        <v>1</v>
      </c>
      <c r="K73">
        <f>SmtRes!AE170</f>
        <v>1445.87</v>
      </c>
      <c r="L73">
        <f>SmtRes!DB170</f>
        <v>57.83</v>
      </c>
      <c r="M73">
        <f>ROUND(ROUND(L73*Source!I268, 6)*1, 2)</f>
        <v>23.13</v>
      </c>
      <c r="N73">
        <f>SmtRes!AA170</f>
        <v>16005.78</v>
      </c>
      <c r="O73">
        <f>ROUND(ROUND(L73*Source!I268, 6)*SmtRes!DA170, 2)</f>
        <v>256.07</v>
      </c>
      <c r="P73">
        <f>SmtRes!AG170</f>
        <v>0</v>
      </c>
      <c r="Q73">
        <f>SmtRes!DC170</f>
        <v>0</v>
      </c>
      <c r="R73">
        <f>ROUND(ROUND(Q73*Source!I268, 6)*1, 2)</f>
        <v>0</v>
      </c>
      <c r="S73">
        <f>SmtRes!AC170</f>
        <v>0</v>
      </c>
      <c r="T73">
        <f>ROUND(ROUND(Q73*Source!I268, 6)*SmtRes!AK170, 2)</f>
        <v>0</v>
      </c>
      <c r="U73">
        <f>SmtRes!X170</f>
        <v>253159774</v>
      </c>
      <c r="V73">
        <v>-1685791731</v>
      </c>
      <c r="W73">
        <v>-338888562</v>
      </c>
    </row>
    <row r="74" spans="1:23" x14ac:dyDescent="0.25">
      <c r="A74">
        <f>Source!A269</f>
        <v>18</v>
      </c>
      <c r="C74">
        <v>3</v>
      </c>
      <c r="D74">
        <f>Source!BI269</f>
        <v>1</v>
      </c>
      <c r="E74">
        <f>Source!FS269</f>
        <v>0</v>
      </c>
      <c r="F74" t="str">
        <f>Source!F269</f>
        <v>1.3-3-8</v>
      </c>
      <c r="G74" t="str">
        <f>Source!G269</f>
        <v>Смеси асфальтобетонные дорожные горячие мелкозернистые, марка I, тип Б</v>
      </c>
      <c r="H74" t="str">
        <f>Source!H269</f>
        <v>т</v>
      </c>
      <c r="I74">
        <f>Source!I269</f>
        <v>3.8639999999999994</v>
      </c>
      <c r="J74">
        <v>1</v>
      </c>
      <c r="K74">
        <f>Source!AC269</f>
        <v>307.88</v>
      </c>
      <c r="M74">
        <f>ROUND(K74*I74, 2)</f>
        <v>1189.6500000000001</v>
      </c>
      <c r="N74">
        <f>Source!AC269*IF(Source!BC269&lt;&gt; 0, Source!BC269, 1)</f>
        <v>2804.7867999999999</v>
      </c>
      <c r="O74">
        <f>ROUND(N74*I74, 2)</f>
        <v>10837.7</v>
      </c>
      <c r="P74">
        <f>Source!AE269</f>
        <v>0</v>
      </c>
      <c r="R74">
        <f>ROUND(P74*I74, 2)</f>
        <v>0</v>
      </c>
      <c r="S74">
        <f>Source!AE269*IF(Source!BS269&lt;&gt; 0, Source!BS269, 1)</f>
        <v>0</v>
      </c>
      <c r="T74">
        <f>ROUND(S74*I74, 2)</f>
        <v>0</v>
      </c>
      <c r="U74">
        <f>Source!GF269</f>
        <v>305310980</v>
      </c>
      <c r="V74">
        <v>247748025</v>
      </c>
      <c r="W74">
        <v>-914340218</v>
      </c>
    </row>
    <row r="75" spans="1:23" x14ac:dyDescent="0.25">
      <c r="A75">
        <f>Source!A271</f>
        <v>18</v>
      </c>
      <c r="C75">
        <v>3</v>
      </c>
      <c r="D75">
        <f>Source!BI271</f>
        <v>1</v>
      </c>
      <c r="E75">
        <f>Source!FS271</f>
        <v>0</v>
      </c>
      <c r="F75" t="str">
        <f>Source!F271</f>
        <v>1.3-3-8</v>
      </c>
      <c r="G75" t="str">
        <f>Source!G271</f>
        <v>Смеси асфальтобетонные дорожные горячие мелкозернистые, марка I, тип Б</v>
      </c>
      <c r="H75" t="str">
        <f>Source!H271</f>
        <v>т</v>
      </c>
      <c r="I75">
        <f>Source!I271</f>
        <v>0.96799999999999997</v>
      </c>
      <c r="J75">
        <v>1</v>
      </c>
      <c r="K75">
        <f>Source!AC271</f>
        <v>307.88</v>
      </c>
      <c r="M75">
        <f>ROUND(K75*I75, 2)</f>
        <v>298.02999999999997</v>
      </c>
      <c r="N75">
        <f>Source!AC271*IF(Source!BC271&lt;&gt; 0, Source!BC271, 1)</f>
        <v>2804.7867999999999</v>
      </c>
      <c r="O75">
        <f>ROUND(N75*I75, 2)</f>
        <v>2715.03</v>
      </c>
      <c r="P75">
        <f>Source!AE271</f>
        <v>0</v>
      </c>
      <c r="R75">
        <f>ROUND(P75*I75, 2)</f>
        <v>0</v>
      </c>
      <c r="S75">
        <f>Source!AE271*IF(Source!BS271&lt;&gt; 0, Source!BS271, 1)</f>
        <v>0</v>
      </c>
      <c r="T75">
        <f>ROUND(S75*I75, 2)</f>
        <v>0</v>
      </c>
      <c r="U75">
        <f>Source!GF271</f>
        <v>305310980</v>
      </c>
      <c r="V75">
        <v>247748025</v>
      </c>
      <c r="W75">
        <v>-914340218</v>
      </c>
    </row>
    <row r="76" spans="1:23" x14ac:dyDescent="0.25">
      <c r="A76">
        <f>Source!A331</f>
        <v>4</v>
      </c>
      <c r="B76">
        <v>331</v>
      </c>
      <c r="G76" t="str">
        <f>Source!G331</f>
        <v>Подпорная стенка №2</v>
      </c>
    </row>
    <row r="77" spans="1:23" x14ac:dyDescent="0.25">
      <c r="A77">
        <f>Source!A335</f>
        <v>5</v>
      </c>
      <c r="B77">
        <v>335</v>
      </c>
      <c r="G77" t="str">
        <f>Source!G335</f>
        <v>Подготовительные работы</v>
      </c>
    </row>
    <row r="78" spans="1:23" x14ac:dyDescent="0.25">
      <c r="A78">
        <f>Source!A340</f>
        <v>17</v>
      </c>
      <c r="C78">
        <v>3</v>
      </c>
      <c r="D78">
        <v>0</v>
      </c>
      <c r="E78">
        <f>SmtRes!AV185</f>
        <v>0</v>
      </c>
      <c r="F78" t="str">
        <f>SmtRes!I185</f>
        <v>1.3-3-19</v>
      </c>
      <c r="G78" t="str">
        <f>SmtRes!K185</f>
        <v>Эмульсии дорожные, битумные</v>
      </c>
      <c r="H78" t="str">
        <f>SmtRes!O185</f>
        <v>т</v>
      </c>
      <c r="I78">
        <f>SmtRes!Y185*Source!I340</f>
        <v>0.03</v>
      </c>
      <c r="J78">
        <f>SmtRes!AO185</f>
        <v>1</v>
      </c>
      <c r="K78">
        <f>SmtRes!AE185</f>
        <v>1445.87</v>
      </c>
      <c r="L78">
        <f>SmtRes!DB185</f>
        <v>86.75</v>
      </c>
      <c r="M78">
        <f>ROUND(ROUND(L78*Source!I340, 6)*1, 2)</f>
        <v>43.38</v>
      </c>
      <c r="N78">
        <f>SmtRes!AA185</f>
        <v>16485.95</v>
      </c>
      <c r="O78">
        <f>ROUND(ROUND(L78*Source!I340, 6)*SmtRes!DA185, 2)</f>
        <v>480.16</v>
      </c>
      <c r="P78">
        <f>SmtRes!AG185</f>
        <v>0</v>
      </c>
      <c r="Q78">
        <f>SmtRes!DC185</f>
        <v>0</v>
      </c>
      <c r="R78">
        <f>ROUND(ROUND(Q78*Source!I340, 6)*1, 2)</f>
        <v>0</v>
      </c>
      <c r="S78">
        <f>SmtRes!AC185</f>
        <v>0</v>
      </c>
      <c r="T78">
        <f>ROUND(ROUND(Q78*Source!I340, 6)*SmtRes!AK185, 2)</f>
        <v>0</v>
      </c>
      <c r="U78">
        <f>SmtRes!X185</f>
        <v>253159774</v>
      </c>
      <c r="V78">
        <v>-1685791731</v>
      </c>
      <c r="W78">
        <v>-1608540054</v>
      </c>
    </row>
    <row r="79" spans="1:23" x14ac:dyDescent="0.25">
      <c r="A79">
        <f>Source!A340</f>
        <v>17</v>
      </c>
      <c r="C79">
        <v>3</v>
      </c>
      <c r="D79">
        <v>0</v>
      </c>
      <c r="E79">
        <f>SmtRes!AV184</f>
        <v>0</v>
      </c>
      <c r="F79" t="str">
        <f>SmtRes!I184</f>
        <v>1.1-1-766</v>
      </c>
      <c r="G79" t="str">
        <f>SmtRes!K184</f>
        <v>Песок для строительных работ, рядовой</v>
      </c>
      <c r="H79" t="str">
        <f>SmtRes!O184</f>
        <v>м3</v>
      </c>
      <c r="I79">
        <f>SmtRes!Y184*Source!I340</f>
        <v>0.5</v>
      </c>
      <c r="J79">
        <f>SmtRes!AO184</f>
        <v>1</v>
      </c>
      <c r="K79">
        <f>SmtRes!AE184</f>
        <v>104.99</v>
      </c>
      <c r="L79">
        <f>SmtRes!DB184</f>
        <v>104.99</v>
      </c>
      <c r="M79">
        <f>ROUND(ROUND(L79*Source!I340, 6)*1, 2)</f>
        <v>52.5</v>
      </c>
      <c r="N79">
        <f>SmtRes!AA184</f>
        <v>568.80999999999995</v>
      </c>
      <c r="O79">
        <f>ROUND(ROUND(L79*Source!I340, 6)*SmtRes!DA184, 2)</f>
        <v>276.12</v>
      </c>
      <c r="P79">
        <f>SmtRes!AG184</f>
        <v>0</v>
      </c>
      <c r="Q79">
        <f>SmtRes!DC184</f>
        <v>0</v>
      </c>
      <c r="R79">
        <f>ROUND(ROUND(Q79*Source!I340, 6)*1, 2)</f>
        <v>0</v>
      </c>
      <c r="S79">
        <f>SmtRes!AC184</f>
        <v>0</v>
      </c>
      <c r="T79">
        <f>ROUND(ROUND(Q79*Source!I340, 6)*SmtRes!AK184, 2)</f>
        <v>0</v>
      </c>
      <c r="U79">
        <f>SmtRes!X184</f>
        <v>2069056849</v>
      </c>
      <c r="V79">
        <v>464578271</v>
      </c>
      <c r="W79">
        <v>-868493923</v>
      </c>
    </row>
    <row r="80" spans="1:23" x14ac:dyDescent="0.25">
      <c r="A80">
        <f>Source!A340</f>
        <v>17</v>
      </c>
      <c r="C80">
        <v>3</v>
      </c>
      <c r="D80">
        <v>0</v>
      </c>
      <c r="E80">
        <f>SmtRes!AV183</f>
        <v>0</v>
      </c>
      <c r="F80" t="str">
        <f>SmtRes!I183</f>
        <v>1.1-1-601</v>
      </c>
      <c r="G80" t="str">
        <f>SmtRes!K183</f>
        <v>Мастика герметизирующая, на основе битума, бутилкаучука, пластификатора и наполнителя, нетвердеющая, диапазон температур применения -15 до +40°С, вязкость при температуре 150°С не более 50 с, водопоглощение не более 1%, характеристики при температуре 20°С: относительное удлинение не менее 20%, гибкость не выше -20°С, для герметизации швов дорожных покрытий</v>
      </c>
      <c r="H80" t="str">
        <f>SmtRes!O183</f>
        <v>т</v>
      </c>
      <c r="I80">
        <f>SmtRes!Y183*Source!I340</f>
        <v>0.02</v>
      </c>
      <c r="J80">
        <f>SmtRes!AO183</f>
        <v>1</v>
      </c>
      <c r="K80">
        <f>SmtRes!AE183</f>
        <v>8729.41</v>
      </c>
      <c r="L80">
        <f>SmtRes!DB183</f>
        <v>349.18</v>
      </c>
      <c r="M80">
        <f>ROUND(ROUND(L80*Source!I340, 6)*1, 2)</f>
        <v>174.59</v>
      </c>
      <c r="N80">
        <f>SmtRes!AA183</f>
        <v>40910.379999999997</v>
      </c>
      <c r="O80">
        <f>ROUND(ROUND(L80*Source!I340, 6)*SmtRes!DA183, 2)</f>
        <v>794.38</v>
      </c>
      <c r="P80">
        <f>SmtRes!AG183</f>
        <v>0</v>
      </c>
      <c r="Q80">
        <f>SmtRes!DC183</f>
        <v>0</v>
      </c>
      <c r="R80">
        <f>ROUND(ROUND(Q80*Source!I340, 6)*1, 2)</f>
        <v>0</v>
      </c>
      <c r="S80">
        <f>SmtRes!AC183</f>
        <v>0</v>
      </c>
      <c r="T80">
        <f>ROUND(ROUND(Q80*Source!I340, 6)*SmtRes!AK183, 2)</f>
        <v>0</v>
      </c>
      <c r="U80">
        <f>SmtRes!X183</f>
        <v>434851517</v>
      </c>
      <c r="V80">
        <v>859575255</v>
      </c>
      <c r="W80">
        <v>1897107401</v>
      </c>
    </row>
    <row r="81" spans="1:23" x14ac:dyDescent="0.25">
      <c r="A81">
        <f>Source!A340</f>
        <v>17</v>
      </c>
      <c r="C81">
        <v>3</v>
      </c>
      <c r="D81">
        <v>0</v>
      </c>
      <c r="E81">
        <f>SmtRes!AV182</f>
        <v>0</v>
      </c>
      <c r="F81" t="str">
        <f>SmtRes!I182</f>
        <v>1.1-1-118</v>
      </c>
      <c r="G81" t="str">
        <f>SmtRes!K182</f>
        <v>Вода</v>
      </c>
      <c r="H81" t="str">
        <f>SmtRes!O182</f>
        <v>м3</v>
      </c>
      <c r="I81">
        <f>SmtRes!Y182*Source!I340</f>
        <v>1.655</v>
      </c>
      <c r="J81">
        <f>SmtRes!AO182</f>
        <v>1</v>
      </c>
      <c r="K81">
        <f>SmtRes!AE182</f>
        <v>7.07</v>
      </c>
      <c r="L81">
        <f>SmtRes!DB182</f>
        <v>23.4</v>
      </c>
      <c r="M81">
        <f>ROUND(ROUND(L81*Source!I340, 6)*1, 2)</f>
        <v>11.7</v>
      </c>
      <c r="N81">
        <f>SmtRes!AA182</f>
        <v>36.340000000000003</v>
      </c>
      <c r="O81">
        <f>ROUND(ROUND(L81*Source!I340, 6)*SmtRes!DA182, 2)</f>
        <v>58.38</v>
      </c>
      <c r="P81">
        <f>SmtRes!AG182</f>
        <v>0</v>
      </c>
      <c r="Q81">
        <f>SmtRes!DC182</f>
        <v>0</v>
      </c>
      <c r="R81">
        <f>ROUND(ROUND(Q81*Source!I340, 6)*1, 2)</f>
        <v>0</v>
      </c>
      <c r="S81">
        <f>SmtRes!AC182</f>
        <v>0</v>
      </c>
      <c r="T81">
        <f>ROUND(ROUND(Q81*Source!I340, 6)*SmtRes!AK182, 2)</f>
        <v>0</v>
      </c>
      <c r="U81">
        <f>SmtRes!X182</f>
        <v>-862991314</v>
      </c>
      <c r="V81">
        <v>209219300</v>
      </c>
      <c r="W81">
        <v>-1173130426</v>
      </c>
    </row>
    <row r="82" spans="1:23" x14ac:dyDescent="0.25">
      <c r="A82">
        <f>Source!A380</f>
        <v>5</v>
      </c>
      <c r="B82">
        <v>380</v>
      </c>
      <c r="G82" t="str">
        <f>Source!G380</f>
        <v>Демонтажные работы</v>
      </c>
    </row>
    <row r="83" spans="1:23" x14ac:dyDescent="0.25">
      <c r="A83">
        <f>Source!A384</f>
        <v>17</v>
      </c>
      <c r="C83">
        <v>3</v>
      </c>
      <c r="D83">
        <v>0</v>
      </c>
      <c r="E83">
        <f>SmtRes!AV206</f>
        <v>0</v>
      </c>
      <c r="F83" t="str">
        <f>SmtRes!I206</f>
        <v>1.1-1-376</v>
      </c>
      <c r="G83" t="str">
        <f>SmtRes!K206</f>
        <v>Кислород технический газообразный</v>
      </c>
      <c r="H83" t="str">
        <f>SmtRes!O206</f>
        <v>м3</v>
      </c>
      <c r="I83">
        <f>SmtRes!Y206*Source!I384</f>
        <v>0.94750000000000001</v>
      </c>
      <c r="J83">
        <f>SmtRes!AO206</f>
        <v>1</v>
      </c>
      <c r="K83">
        <f>SmtRes!AE206</f>
        <v>5.91</v>
      </c>
      <c r="L83">
        <f>SmtRes!DB206</f>
        <v>1.1200000000000001</v>
      </c>
      <c r="M83">
        <f>ROUND(ROUND(L83*Source!I384, 6)*1, 2)</f>
        <v>5.6</v>
      </c>
      <c r="N83">
        <f>SmtRes!AA206</f>
        <v>62.59</v>
      </c>
      <c r="O83">
        <f>ROUND(ROUND(L83*Source!I384, 6)*SmtRes!DA206, 2)</f>
        <v>59.19</v>
      </c>
      <c r="P83">
        <f>SmtRes!AG206</f>
        <v>0</v>
      </c>
      <c r="Q83">
        <f>SmtRes!DC206</f>
        <v>0</v>
      </c>
      <c r="R83">
        <f>ROUND(ROUND(Q83*Source!I384, 6)*1, 2)</f>
        <v>0</v>
      </c>
      <c r="S83">
        <f>SmtRes!AC206</f>
        <v>0</v>
      </c>
      <c r="T83">
        <f>ROUND(ROUND(Q83*Source!I384, 6)*SmtRes!AK206, 2)</f>
        <v>0</v>
      </c>
      <c r="U83">
        <f>SmtRes!X206</f>
        <v>-1236741395</v>
      </c>
      <c r="V83">
        <v>620450163</v>
      </c>
      <c r="W83">
        <v>643155583</v>
      </c>
    </row>
    <row r="84" spans="1:23" x14ac:dyDescent="0.25">
      <c r="A84">
        <f>Source!A384</f>
        <v>17</v>
      </c>
      <c r="C84">
        <v>3</v>
      </c>
      <c r="D84">
        <v>0</v>
      </c>
      <c r="E84">
        <f>SmtRes!AV205</f>
        <v>0</v>
      </c>
      <c r="F84" t="str">
        <f>SmtRes!I205</f>
        <v>1.1-1-26</v>
      </c>
      <c r="G84" t="str">
        <f>SmtRes!K205</f>
        <v>Ацетилен технический</v>
      </c>
      <c r="H84" t="str">
        <f>SmtRes!O205</f>
        <v>м3</v>
      </c>
      <c r="I84">
        <f>SmtRes!Y205*Source!I384</f>
        <v>0.1305</v>
      </c>
      <c r="J84">
        <f>SmtRes!AO205</f>
        <v>1</v>
      </c>
      <c r="K84">
        <f>SmtRes!AE205</f>
        <v>53.57</v>
      </c>
      <c r="L84">
        <f>SmtRes!DB205</f>
        <v>1.4</v>
      </c>
      <c r="M84">
        <f>ROUND(ROUND(L84*Source!I384, 6)*1, 2)</f>
        <v>7</v>
      </c>
      <c r="N84">
        <f>SmtRes!AA205</f>
        <v>371.45</v>
      </c>
      <c r="O84">
        <f>ROUND(ROUND(L84*Source!I384, 6)*SmtRes!DA205, 2)</f>
        <v>48.44</v>
      </c>
      <c r="P84">
        <f>SmtRes!AG205</f>
        <v>0</v>
      </c>
      <c r="Q84">
        <f>SmtRes!DC205</f>
        <v>0</v>
      </c>
      <c r="R84">
        <f>ROUND(ROUND(Q84*Source!I384, 6)*1, 2)</f>
        <v>0</v>
      </c>
      <c r="S84">
        <f>SmtRes!AC205</f>
        <v>0</v>
      </c>
      <c r="T84">
        <f>ROUND(ROUND(Q84*Source!I384, 6)*SmtRes!AK205, 2)</f>
        <v>0</v>
      </c>
      <c r="U84">
        <f>SmtRes!X205</f>
        <v>-1326519054</v>
      </c>
      <c r="V84">
        <v>-286931477</v>
      </c>
      <c r="W84">
        <v>850464853</v>
      </c>
    </row>
    <row r="85" spans="1:23" x14ac:dyDescent="0.25">
      <c r="A85">
        <f>Source!A419</f>
        <v>5</v>
      </c>
      <c r="B85">
        <v>419</v>
      </c>
      <c r="G85" t="str">
        <f>Source!G419</f>
        <v>Усиление подпорной стены</v>
      </c>
    </row>
    <row r="86" spans="1:23" x14ac:dyDescent="0.25">
      <c r="A86">
        <f>Source!A426</f>
        <v>17</v>
      </c>
      <c r="C86">
        <v>3</v>
      </c>
      <c r="D86">
        <v>0</v>
      </c>
      <c r="E86">
        <f>SmtRes!AV219</f>
        <v>0</v>
      </c>
      <c r="F86" t="str">
        <f>SmtRes!I219</f>
        <v>1.1-1-118</v>
      </c>
      <c r="G86" t="str">
        <f>SmtRes!K219</f>
        <v>Вода</v>
      </c>
      <c r="H86" t="str">
        <f>SmtRes!O219</f>
        <v>м3</v>
      </c>
      <c r="I86">
        <f>SmtRes!Y219*Source!I426</f>
        <v>3.75</v>
      </c>
      <c r="J86">
        <f>SmtRes!AO219</f>
        <v>1</v>
      </c>
      <c r="K86">
        <f>SmtRes!AE219</f>
        <v>7.07</v>
      </c>
      <c r="L86">
        <f>SmtRes!DB219</f>
        <v>1.06</v>
      </c>
      <c r="M86">
        <f>ROUND(ROUND(L86*Source!I426, 6)*1, 2)</f>
        <v>26.5</v>
      </c>
      <c r="N86">
        <f>SmtRes!AA219</f>
        <v>35.39</v>
      </c>
      <c r="O86">
        <f>ROUND(ROUND(L86*Source!I426, 6)*SmtRes!DA219, 2)</f>
        <v>132.24</v>
      </c>
      <c r="P86">
        <f>SmtRes!AG219</f>
        <v>0</v>
      </c>
      <c r="Q86">
        <f>SmtRes!DC219</f>
        <v>0</v>
      </c>
      <c r="R86">
        <f>ROUND(ROUND(Q86*Source!I426, 6)*1, 2)</f>
        <v>0</v>
      </c>
      <c r="S86">
        <f>SmtRes!AC219</f>
        <v>0</v>
      </c>
      <c r="T86">
        <f>ROUND(ROUND(Q86*Source!I426, 6)*SmtRes!AK219, 2)</f>
        <v>0</v>
      </c>
      <c r="U86">
        <f>SmtRes!X219</f>
        <v>-862991314</v>
      </c>
      <c r="V86">
        <v>209219300</v>
      </c>
      <c r="W86">
        <v>-703094763</v>
      </c>
    </row>
    <row r="87" spans="1:23" x14ac:dyDescent="0.25">
      <c r="A87">
        <f>Source!A427</f>
        <v>18</v>
      </c>
      <c r="C87">
        <v>3</v>
      </c>
      <c r="D87">
        <f>Source!BI427</f>
        <v>1</v>
      </c>
      <c r="E87">
        <f>Source!FS427</f>
        <v>0</v>
      </c>
      <c r="F87" t="str">
        <f>Source!F427</f>
        <v>1.1-1-766</v>
      </c>
      <c r="G87" t="str">
        <f>Source!G427</f>
        <v>Песок для строительных работ, рядовой</v>
      </c>
      <c r="H87" t="str">
        <f>Source!H427</f>
        <v>м3</v>
      </c>
      <c r="I87">
        <f>Source!I427</f>
        <v>27.5</v>
      </c>
      <c r="J87">
        <v>1</v>
      </c>
      <c r="K87">
        <f>Source!AC427</f>
        <v>104.99</v>
      </c>
      <c r="M87">
        <f>ROUND(K87*I87, 2)</f>
        <v>2887.23</v>
      </c>
      <c r="N87">
        <f>Source!AC427*IF(Source!BC427&lt;&gt; 0, Source!BC427, 1)</f>
        <v>552.24739999999997</v>
      </c>
      <c r="O87">
        <f>ROUND(N87*I87, 2)</f>
        <v>15186.8</v>
      </c>
      <c r="P87">
        <f>Source!AE427</f>
        <v>0</v>
      </c>
      <c r="R87">
        <f>ROUND(P87*I87, 2)</f>
        <v>0</v>
      </c>
      <c r="S87">
        <f>Source!AE427*IF(Source!BS427&lt;&gt; 0, Source!BS427, 1)</f>
        <v>0</v>
      </c>
      <c r="T87">
        <f>ROUND(S87*I87, 2)</f>
        <v>0</v>
      </c>
      <c r="U87">
        <f>Source!GF427</f>
        <v>2069056849</v>
      </c>
      <c r="V87">
        <v>464578271</v>
      </c>
      <c r="W87">
        <v>993608509</v>
      </c>
    </row>
    <row r="88" spans="1:23" x14ac:dyDescent="0.25">
      <c r="A88">
        <f>Source!A428</f>
        <v>17</v>
      </c>
      <c r="C88">
        <v>3</v>
      </c>
      <c r="D88">
        <v>0</v>
      </c>
      <c r="E88">
        <f>SmtRes!AV225</f>
        <v>0</v>
      </c>
      <c r="F88" t="str">
        <f>SmtRes!I225</f>
        <v>1.1-1-118</v>
      </c>
      <c r="G88" t="str">
        <f>SmtRes!K225</f>
        <v>Вода</v>
      </c>
      <c r="H88" t="str">
        <f>SmtRes!O225</f>
        <v>м3</v>
      </c>
      <c r="I88">
        <f>SmtRes!Y225*Source!I428</f>
        <v>2.25</v>
      </c>
      <c r="J88">
        <f>SmtRes!AO225</f>
        <v>1</v>
      </c>
      <c r="K88">
        <f>SmtRes!AE225</f>
        <v>7.07</v>
      </c>
      <c r="L88">
        <f>SmtRes!DB225</f>
        <v>1.06</v>
      </c>
      <c r="M88">
        <f>ROUND(ROUND(L88*Source!I428, 6)*1, 2)</f>
        <v>15.9</v>
      </c>
      <c r="N88">
        <f>SmtRes!AA225</f>
        <v>35.39</v>
      </c>
      <c r="O88">
        <f>ROUND(ROUND(L88*Source!I428, 6)*SmtRes!DA225, 2)</f>
        <v>79.34</v>
      </c>
      <c r="P88">
        <f>SmtRes!AG225</f>
        <v>0</v>
      </c>
      <c r="Q88">
        <f>SmtRes!DC225</f>
        <v>0</v>
      </c>
      <c r="R88">
        <f>ROUND(ROUND(Q88*Source!I428, 6)*1, 2)</f>
        <v>0</v>
      </c>
      <c r="S88">
        <f>SmtRes!AC225</f>
        <v>0</v>
      </c>
      <c r="T88">
        <f>ROUND(ROUND(Q88*Source!I428, 6)*SmtRes!AK225, 2)</f>
        <v>0</v>
      </c>
      <c r="U88">
        <f>SmtRes!X225</f>
        <v>-862991314</v>
      </c>
      <c r="V88">
        <v>209219300</v>
      </c>
      <c r="W88">
        <v>-703094763</v>
      </c>
    </row>
    <row r="89" spans="1:23" x14ac:dyDescent="0.25">
      <c r="A89">
        <f>Source!A429</f>
        <v>18</v>
      </c>
      <c r="C89">
        <v>3</v>
      </c>
      <c r="D89">
        <f>Source!BI429</f>
        <v>1</v>
      </c>
      <c r="E89">
        <f>Source!FS429</f>
        <v>0</v>
      </c>
      <c r="F89" t="str">
        <f>Source!F429</f>
        <v>1.1-1-1530</v>
      </c>
      <c r="G89" t="str">
        <f>Source!G429</f>
        <v>Щебень из естественного камня для строительных работ, марка 1200-800, фракция 20-40 мм</v>
      </c>
      <c r="H89" t="str">
        <f>Source!H429</f>
        <v>м3</v>
      </c>
      <c r="I89">
        <f>Source!I429</f>
        <v>17.25</v>
      </c>
      <c r="J89">
        <v>1</v>
      </c>
      <c r="K89">
        <f>Source!AC429</f>
        <v>214.13</v>
      </c>
      <c r="M89">
        <f>ROUND(K89*I89, 2)</f>
        <v>3693.74</v>
      </c>
      <c r="N89">
        <f>Source!AC429*IF(Source!BC429&lt;&gt; 0, Source!BC429, 1)</f>
        <v>2038.5175999999999</v>
      </c>
      <c r="O89">
        <f>ROUND(N89*I89, 2)</f>
        <v>35164.43</v>
      </c>
      <c r="P89">
        <f>Source!AE429</f>
        <v>0</v>
      </c>
      <c r="R89">
        <f>ROUND(P89*I89, 2)</f>
        <v>0</v>
      </c>
      <c r="S89">
        <f>Source!AE429*IF(Source!BS429&lt;&gt; 0, Source!BS429, 1)</f>
        <v>0</v>
      </c>
      <c r="T89">
        <f>ROUND(S89*I89, 2)</f>
        <v>0</v>
      </c>
      <c r="U89">
        <f>Source!GF429</f>
        <v>802244652</v>
      </c>
      <c r="V89">
        <v>695555597</v>
      </c>
      <c r="W89">
        <v>1915569273</v>
      </c>
    </row>
    <row r="90" spans="1:23" x14ac:dyDescent="0.25">
      <c r="A90">
        <f>Source!A430</f>
        <v>17</v>
      </c>
      <c r="C90">
        <v>3</v>
      </c>
      <c r="D90">
        <v>0</v>
      </c>
      <c r="E90">
        <f>SmtRes!AV243</f>
        <v>0</v>
      </c>
      <c r="F90" t="str">
        <f>SmtRes!I243</f>
        <v>1.9-11-3</v>
      </c>
      <c r="G90" t="str">
        <f>SmtRes!K243</f>
        <v>Щиты деревянные для фундаментов, колонн, балок, перекрытий, стен, перегородок и других конструкций из досок, толщина 25 мм</v>
      </c>
      <c r="H90" t="str">
        <f>SmtRes!O243</f>
        <v>м2</v>
      </c>
      <c r="I90">
        <f>SmtRes!Y243*Source!I430</f>
        <v>46.74</v>
      </c>
      <c r="J90">
        <f>SmtRes!AO243</f>
        <v>1</v>
      </c>
      <c r="K90">
        <f>SmtRes!AE243</f>
        <v>60.91</v>
      </c>
      <c r="L90">
        <f>SmtRes!DB243</f>
        <v>4744.8900000000003</v>
      </c>
      <c r="M90">
        <f>ROUND(ROUND(L90*Source!I430, 6)*1, 2)</f>
        <v>2846.93</v>
      </c>
      <c r="N90">
        <f>SmtRes!AA243</f>
        <v>241.53</v>
      </c>
      <c r="O90">
        <f>ROUND(ROUND(L90*Source!I430, 6)*SmtRes!DA243, 2)</f>
        <v>11046.1</v>
      </c>
      <c r="P90">
        <f>SmtRes!AG243</f>
        <v>0</v>
      </c>
      <c r="Q90">
        <f>SmtRes!DC243</f>
        <v>0</v>
      </c>
      <c r="R90">
        <f>ROUND(ROUND(Q90*Source!I430, 6)*1, 2)</f>
        <v>0</v>
      </c>
      <c r="S90">
        <f>SmtRes!AC243</f>
        <v>0</v>
      </c>
      <c r="T90">
        <f>ROUND(ROUND(Q90*Source!I430, 6)*SmtRes!AK243, 2)</f>
        <v>0</v>
      </c>
      <c r="U90">
        <f>SmtRes!X243</f>
        <v>603896569</v>
      </c>
      <c r="V90">
        <v>-431115877</v>
      </c>
      <c r="W90">
        <v>1925364798</v>
      </c>
    </row>
    <row r="91" spans="1:23" x14ac:dyDescent="0.25">
      <c r="A91">
        <f>Source!A430</f>
        <v>17</v>
      </c>
      <c r="C91">
        <v>3</v>
      </c>
      <c r="D91">
        <v>0</v>
      </c>
      <c r="E91">
        <f>SmtRes!AV239</f>
        <v>0</v>
      </c>
      <c r="F91" t="str">
        <f>SmtRes!I239</f>
        <v>1.1-1-338</v>
      </c>
      <c r="G91" t="str">
        <f>SmtRes!K239</f>
        <v>Проволока (катанка) стальная общего назначения, из стали углеродистой обыкновенного качества, кипящей и полуспокойной, диаметр 5,5-6,5 мм</v>
      </c>
      <c r="H91" t="str">
        <f>SmtRes!O239</f>
        <v>т</v>
      </c>
      <c r="I91">
        <f>SmtRes!Y239*Source!I430</f>
        <v>0.15</v>
      </c>
      <c r="J91">
        <f>SmtRes!AO239</f>
        <v>1</v>
      </c>
      <c r="K91">
        <f>SmtRes!AE239</f>
        <v>4349.8999999999996</v>
      </c>
      <c r="L91">
        <f>SmtRes!DB239</f>
        <v>1087.48</v>
      </c>
      <c r="M91">
        <f>ROUND(ROUND(L91*Source!I430, 6)*1, 2)</f>
        <v>652.49</v>
      </c>
      <c r="N91">
        <f>SmtRes!AA239</f>
        <v>64372.26</v>
      </c>
      <c r="O91">
        <f>ROUND(ROUND(L91*Source!I430, 6)*SmtRes!DA239, 2)</f>
        <v>9448.0300000000007</v>
      </c>
      <c r="P91">
        <f>SmtRes!AG239</f>
        <v>0</v>
      </c>
      <c r="Q91">
        <f>SmtRes!DC239</f>
        <v>0</v>
      </c>
      <c r="R91">
        <f>ROUND(ROUND(Q91*Source!I430, 6)*1, 2)</f>
        <v>0</v>
      </c>
      <c r="S91">
        <f>SmtRes!AC239</f>
        <v>0</v>
      </c>
      <c r="T91">
        <f>ROUND(ROUND(Q91*Source!I430, 6)*SmtRes!AK239, 2)</f>
        <v>0</v>
      </c>
      <c r="U91">
        <f>SmtRes!X239</f>
        <v>-33964732</v>
      </c>
      <c r="V91">
        <v>596396897</v>
      </c>
      <c r="W91">
        <v>-169692576</v>
      </c>
    </row>
    <row r="92" spans="1:23" x14ac:dyDescent="0.25">
      <c r="A92">
        <f>Source!A430</f>
        <v>17</v>
      </c>
      <c r="C92">
        <v>3</v>
      </c>
      <c r="D92">
        <v>0</v>
      </c>
      <c r="E92">
        <f>SmtRes!AV238</f>
        <v>0</v>
      </c>
      <c r="F92" t="str">
        <f>SmtRes!I238</f>
        <v>1.1-1-256</v>
      </c>
      <c r="G92" t="str">
        <f>SmtRes!K238</f>
        <v>Известь негашеная комовая</v>
      </c>
      <c r="H92" t="str">
        <f>SmtRes!O238</f>
        <v>т</v>
      </c>
      <c r="I92">
        <f>SmtRes!Y238*Source!I430</f>
        <v>2.4E-2</v>
      </c>
      <c r="J92">
        <f>SmtRes!AO238</f>
        <v>1</v>
      </c>
      <c r="K92">
        <f>SmtRes!AE238</f>
        <v>1260.72</v>
      </c>
      <c r="L92">
        <f>SmtRes!DB238</f>
        <v>50.43</v>
      </c>
      <c r="M92">
        <f>ROUND(ROUND(L92*Source!I430, 6)*1, 2)</f>
        <v>30.26</v>
      </c>
      <c r="N92">
        <f>SmtRes!AA238</f>
        <v>4780.17</v>
      </c>
      <c r="O92">
        <f>ROUND(ROUND(L92*Source!I430, 6)*SmtRes!DA238, 2)</f>
        <v>112.26</v>
      </c>
      <c r="P92">
        <f>SmtRes!AG238</f>
        <v>0</v>
      </c>
      <c r="Q92">
        <f>SmtRes!DC238</f>
        <v>0</v>
      </c>
      <c r="R92">
        <f>ROUND(ROUND(Q92*Source!I430, 6)*1, 2)</f>
        <v>0</v>
      </c>
      <c r="S92">
        <f>SmtRes!AC238</f>
        <v>0</v>
      </c>
      <c r="T92">
        <f>ROUND(ROUND(Q92*Source!I430, 6)*SmtRes!AK238, 2)</f>
        <v>0</v>
      </c>
      <c r="U92">
        <f>SmtRes!X238</f>
        <v>-1753839253</v>
      </c>
      <c r="V92">
        <v>881612895</v>
      </c>
      <c r="W92">
        <v>-842474166</v>
      </c>
    </row>
    <row r="93" spans="1:23" x14ac:dyDescent="0.25">
      <c r="A93">
        <f>Source!A430</f>
        <v>17</v>
      </c>
      <c r="C93">
        <v>3</v>
      </c>
      <c r="D93">
        <v>0</v>
      </c>
      <c r="E93">
        <f>SmtRes!AV237</f>
        <v>0</v>
      </c>
      <c r="F93" t="str">
        <f>SmtRes!I237</f>
        <v>1.1-1-227</v>
      </c>
      <c r="G93" t="str">
        <f>SmtRes!K237</f>
        <v>Доски хвойных пород, обрезные, длина 2-6,5 м, сорт III, толщина 40-60 мм</v>
      </c>
      <c r="H93" t="str">
        <f>SmtRes!O237</f>
        <v>м3</v>
      </c>
      <c r="I93">
        <f>SmtRes!Y237*Source!I430</f>
        <v>0.48599999999999999</v>
      </c>
      <c r="J93">
        <f>SmtRes!AO237</f>
        <v>1</v>
      </c>
      <c r="K93">
        <f>SmtRes!AE237</f>
        <v>1828.56</v>
      </c>
      <c r="L93">
        <f>SmtRes!DB237</f>
        <v>1481.13</v>
      </c>
      <c r="M93">
        <f>ROUND(ROUND(L93*Source!I430, 6)*1, 2)</f>
        <v>888.68</v>
      </c>
      <c r="N93">
        <f>SmtRes!AA237</f>
        <v>7157.46</v>
      </c>
      <c r="O93">
        <f>ROUND(ROUND(L93*Source!I430, 6)*SmtRes!DA237, 2)</f>
        <v>3403.64</v>
      </c>
      <c r="P93">
        <f>SmtRes!AG237</f>
        <v>0</v>
      </c>
      <c r="Q93">
        <f>SmtRes!DC237</f>
        <v>0</v>
      </c>
      <c r="R93">
        <f>ROUND(ROUND(Q93*Source!I430, 6)*1, 2)</f>
        <v>0</v>
      </c>
      <c r="S93">
        <f>SmtRes!AC237</f>
        <v>0</v>
      </c>
      <c r="T93">
        <f>ROUND(ROUND(Q93*Source!I430, 6)*SmtRes!AK237, 2)</f>
        <v>0</v>
      </c>
      <c r="U93">
        <f>SmtRes!X237</f>
        <v>-1939393675</v>
      </c>
      <c r="V93">
        <v>302549232</v>
      </c>
      <c r="W93">
        <v>-283999176</v>
      </c>
    </row>
    <row r="94" spans="1:23" x14ac:dyDescent="0.25">
      <c r="A94">
        <f>Source!A430</f>
        <v>17</v>
      </c>
      <c r="C94">
        <v>3</v>
      </c>
      <c r="D94">
        <v>0</v>
      </c>
      <c r="E94">
        <f>SmtRes!AV236</f>
        <v>0</v>
      </c>
      <c r="F94" t="str">
        <f>SmtRes!I236</f>
        <v>1.1-1-1566</v>
      </c>
      <c r="G94" t="str">
        <f>SmtRes!K236</f>
        <v>Электроды, тип Э-42, 46, 50, диаметр 4 - 6 мм</v>
      </c>
      <c r="H94" t="str">
        <f>SmtRes!O236</f>
        <v>т</v>
      </c>
      <c r="I94">
        <f>SmtRes!Y236*Source!I430</f>
        <v>0.15</v>
      </c>
      <c r="J94">
        <f>SmtRes!AO236</f>
        <v>1</v>
      </c>
      <c r="K94">
        <f>SmtRes!AE236</f>
        <v>7191.81</v>
      </c>
      <c r="L94">
        <f>SmtRes!DB236</f>
        <v>1797.95</v>
      </c>
      <c r="M94">
        <f>ROUND(ROUND(L94*Source!I430, 6)*1, 2)</f>
        <v>1078.77</v>
      </c>
      <c r="N94">
        <f>SmtRes!AA236</f>
        <v>128331.52</v>
      </c>
      <c r="O94">
        <f>ROUND(ROUND(L94*Source!I430, 6)*SmtRes!DA236, 2)</f>
        <v>18835.32</v>
      </c>
      <c r="P94">
        <f>SmtRes!AG236</f>
        <v>0</v>
      </c>
      <c r="Q94">
        <f>SmtRes!DC236</f>
        <v>0</v>
      </c>
      <c r="R94">
        <f>ROUND(ROUND(Q94*Source!I430, 6)*1, 2)</f>
        <v>0</v>
      </c>
      <c r="S94">
        <f>SmtRes!AC236</f>
        <v>0</v>
      </c>
      <c r="T94">
        <f>ROUND(ROUND(Q94*Source!I430, 6)*SmtRes!AK236, 2)</f>
        <v>0</v>
      </c>
      <c r="U94">
        <f>SmtRes!X236</f>
        <v>1310716689</v>
      </c>
      <c r="V94">
        <v>-143943088</v>
      </c>
      <c r="W94">
        <v>-1228758965</v>
      </c>
    </row>
    <row r="95" spans="1:23" x14ac:dyDescent="0.25">
      <c r="A95">
        <f>Source!A430</f>
        <v>17</v>
      </c>
      <c r="C95">
        <v>3</v>
      </c>
      <c r="D95">
        <v>0</v>
      </c>
      <c r="E95">
        <f>SmtRes!AV235</f>
        <v>0</v>
      </c>
      <c r="F95" t="str">
        <f>SmtRes!I235</f>
        <v>1.1-1-132</v>
      </c>
      <c r="G95" t="str">
        <f>SmtRes!K235</f>
        <v>Гвозди строительные</v>
      </c>
      <c r="H95" t="str">
        <f>SmtRes!O235</f>
        <v>т</v>
      </c>
      <c r="I95">
        <f>SmtRes!Y235*Source!I430</f>
        <v>2.2199999999999998E-2</v>
      </c>
      <c r="J95">
        <f>SmtRes!AO235</f>
        <v>1</v>
      </c>
      <c r="K95">
        <f>SmtRes!AE235</f>
        <v>6521.42</v>
      </c>
      <c r="L95">
        <f>SmtRes!DB235</f>
        <v>241.29</v>
      </c>
      <c r="M95">
        <f>ROUND(ROUND(L95*Source!I430, 6)*1, 2)</f>
        <v>144.77000000000001</v>
      </c>
      <c r="N95">
        <f>SmtRes!AA235</f>
        <v>59650.78</v>
      </c>
      <c r="O95">
        <f>ROUND(ROUND(L95*Source!I430, 6)*SmtRes!DA235, 2)</f>
        <v>1295.73</v>
      </c>
      <c r="P95">
        <f>SmtRes!AG235</f>
        <v>0</v>
      </c>
      <c r="Q95">
        <f>SmtRes!DC235</f>
        <v>0</v>
      </c>
      <c r="R95">
        <f>ROUND(ROUND(Q95*Source!I430, 6)*1, 2)</f>
        <v>0</v>
      </c>
      <c r="S95">
        <f>SmtRes!AC235</f>
        <v>0</v>
      </c>
      <c r="T95">
        <f>ROUND(ROUND(Q95*Source!I430, 6)*SmtRes!AK235, 2)</f>
        <v>0</v>
      </c>
      <c r="U95">
        <f>SmtRes!X235</f>
        <v>563176784</v>
      </c>
      <c r="V95">
        <v>-676994890</v>
      </c>
      <c r="W95">
        <v>-6489025</v>
      </c>
    </row>
    <row r="96" spans="1:23" x14ac:dyDescent="0.25">
      <c r="A96">
        <f>Source!A430</f>
        <v>17</v>
      </c>
      <c r="C96">
        <v>3</v>
      </c>
      <c r="D96">
        <v>0</v>
      </c>
      <c r="E96">
        <f>SmtRes!AV234</f>
        <v>0</v>
      </c>
      <c r="F96" t="str">
        <f>SmtRes!I234</f>
        <v>1.1-1-118</v>
      </c>
      <c r="G96" t="str">
        <f>SmtRes!K234</f>
        <v>Вода</v>
      </c>
      <c r="H96" t="str">
        <f>SmtRes!O234</f>
        <v>м3</v>
      </c>
      <c r="I96">
        <f>SmtRes!Y234*Source!I430</f>
        <v>7.1999999999999995E-2</v>
      </c>
      <c r="J96">
        <f>SmtRes!AO234</f>
        <v>1</v>
      </c>
      <c r="K96">
        <f>SmtRes!AE234</f>
        <v>7.07</v>
      </c>
      <c r="L96">
        <f>SmtRes!DB234</f>
        <v>0.85</v>
      </c>
      <c r="M96">
        <f>ROUND(ROUND(L96*Source!I430, 6)*1, 2)</f>
        <v>0.51</v>
      </c>
      <c r="N96">
        <f>SmtRes!AA234</f>
        <v>36.06</v>
      </c>
      <c r="O96">
        <f>ROUND(ROUND(L96*Source!I430, 6)*SmtRes!DA234, 2)</f>
        <v>2.54</v>
      </c>
      <c r="P96">
        <f>SmtRes!AG234</f>
        <v>0</v>
      </c>
      <c r="Q96">
        <f>SmtRes!DC234</f>
        <v>0</v>
      </c>
      <c r="R96">
        <f>ROUND(ROUND(Q96*Source!I430, 6)*1, 2)</f>
        <v>0</v>
      </c>
      <c r="S96">
        <f>SmtRes!AC234</f>
        <v>0</v>
      </c>
      <c r="T96">
        <f>ROUND(ROUND(Q96*Source!I430, 6)*SmtRes!AK234, 2)</f>
        <v>0</v>
      </c>
      <c r="U96">
        <f>SmtRes!X234</f>
        <v>-862991314</v>
      </c>
      <c r="V96">
        <v>209219300</v>
      </c>
      <c r="W96">
        <v>2133868969</v>
      </c>
    </row>
    <row r="97" spans="1:23" x14ac:dyDescent="0.25">
      <c r="A97">
        <f>Source!A431</f>
        <v>18</v>
      </c>
      <c r="C97">
        <v>3</v>
      </c>
      <c r="D97">
        <f>Source!BI431</f>
        <v>1</v>
      </c>
      <c r="E97">
        <f>Source!FS431</f>
        <v>0</v>
      </c>
      <c r="F97" t="str">
        <f>Source!F431</f>
        <v>1.3-4-84</v>
      </c>
      <c r="G97" t="str">
        <f>Source!G431</f>
        <v>Каркасы и сетки арматурные пространственные собранные и сваренные (связанные) в арматурные изделия, класс А-I, диаметр 12 мм</v>
      </c>
      <c r="H97" t="str">
        <f>Source!H431</f>
        <v>т</v>
      </c>
      <c r="I97">
        <f>Source!I431</f>
        <v>6</v>
      </c>
      <c r="J97">
        <v>1</v>
      </c>
      <c r="K97">
        <f>Source!AC431</f>
        <v>6340.75</v>
      </c>
      <c r="M97">
        <f>ROUND(K97*I97, 2)</f>
        <v>38044.5</v>
      </c>
      <c r="N97">
        <f>Source!AC431*IF(Source!BC431&lt;&gt; 0, Source!BC431, 1)</f>
        <v>77737.595000000001</v>
      </c>
      <c r="O97">
        <f>ROUND(N97*I97, 2)</f>
        <v>466425.57</v>
      </c>
      <c r="P97">
        <f>Source!AE431</f>
        <v>0</v>
      </c>
      <c r="R97">
        <f>ROUND(P97*I97, 2)</f>
        <v>0</v>
      </c>
      <c r="S97">
        <f>Source!AE431*IF(Source!BS431&lt;&gt; 0, Source!BS431, 1)</f>
        <v>0</v>
      </c>
      <c r="T97">
        <f>ROUND(S97*I97, 2)</f>
        <v>0</v>
      </c>
      <c r="U97">
        <f>Source!GF431</f>
        <v>-222224623</v>
      </c>
      <c r="V97">
        <v>-2107161380</v>
      </c>
      <c r="W97">
        <v>-927517543</v>
      </c>
    </row>
    <row r="98" spans="1:23" x14ac:dyDescent="0.25">
      <c r="A98">
        <f>Source!A432</f>
        <v>18</v>
      </c>
      <c r="C98">
        <v>3</v>
      </c>
      <c r="D98">
        <f>Source!BI432</f>
        <v>1</v>
      </c>
      <c r="E98">
        <f>Source!FS432</f>
        <v>0</v>
      </c>
      <c r="F98" t="str">
        <f>Source!F432</f>
        <v>1.3-4-82</v>
      </c>
      <c r="G98" t="str">
        <f>Source!G432</f>
        <v>Каркасы и сетки арматурные пространственные собранные и сваренные (связанные) в арматурные изделия, класс А-I, диаметр 8 мм</v>
      </c>
      <c r="H98" t="str">
        <f>Source!H432</f>
        <v>т</v>
      </c>
      <c r="I98">
        <f>Source!I432</f>
        <v>1.5</v>
      </c>
      <c r="J98">
        <v>1</v>
      </c>
      <c r="K98">
        <f>Source!AC432</f>
        <v>6340.75</v>
      </c>
      <c r="M98">
        <f>ROUND(K98*I98, 2)</f>
        <v>9511.1299999999992</v>
      </c>
      <c r="N98">
        <f>Source!AC432*IF(Source!BC432&lt;&gt; 0, Source!BC432, 1)</f>
        <v>78561.892500000002</v>
      </c>
      <c r="O98">
        <f>ROUND(N98*I98, 2)</f>
        <v>117842.84</v>
      </c>
      <c r="P98">
        <f>Source!AE432</f>
        <v>0</v>
      </c>
      <c r="R98">
        <f>ROUND(P98*I98, 2)</f>
        <v>0</v>
      </c>
      <c r="S98">
        <f>Source!AE432*IF(Source!BS432&lt;&gt; 0, Source!BS432, 1)</f>
        <v>0</v>
      </c>
      <c r="T98">
        <f>ROUND(S98*I98, 2)</f>
        <v>0</v>
      </c>
      <c r="U98">
        <f>Source!GF432</f>
        <v>1168593635</v>
      </c>
      <c r="V98">
        <v>-2031779444</v>
      </c>
      <c r="W98">
        <v>-1890114535</v>
      </c>
    </row>
    <row r="99" spans="1:23" x14ac:dyDescent="0.25">
      <c r="A99">
        <f>Source!A433</f>
        <v>18</v>
      </c>
      <c r="C99">
        <v>3</v>
      </c>
      <c r="D99">
        <f>Source!BI433</f>
        <v>1</v>
      </c>
      <c r="E99">
        <f>Source!FS433</f>
        <v>0</v>
      </c>
      <c r="F99" t="str">
        <f>Source!F433</f>
        <v>1.3-1-60</v>
      </c>
      <c r="G99" t="str">
        <f>Source!G433</f>
        <v>Смеси бетонные, БСГ, тяжелого бетона на гранитном щебне, класс прочности В30 (М400); П4, фракция 5-20, F300, W12</v>
      </c>
      <c r="H99" t="str">
        <f>Source!H433</f>
        <v>м3</v>
      </c>
      <c r="I99">
        <f>Source!I433</f>
        <v>60.9</v>
      </c>
      <c r="J99">
        <v>1</v>
      </c>
      <c r="K99">
        <f>Source!AC433</f>
        <v>811.26</v>
      </c>
      <c r="M99">
        <f>ROUND(K99*I99, 2)</f>
        <v>49405.73</v>
      </c>
      <c r="N99">
        <f>Source!AC433*IF(Source!BC433&lt;&gt; 0, Source!BC433, 1)</f>
        <v>4762.0962</v>
      </c>
      <c r="O99">
        <f>ROUND(N99*I99, 2)</f>
        <v>290011.65999999997</v>
      </c>
      <c r="P99">
        <f>Source!AE433</f>
        <v>0</v>
      </c>
      <c r="R99">
        <f>ROUND(P99*I99, 2)</f>
        <v>0</v>
      </c>
      <c r="S99">
        <f>Source!AE433*IF(Source!BS433&lt;&gt; 0, Source!BS433, 1)</f>
        <v>0</v>
      </c>
      <c r="T99">
        <f>ROUND(S99*I99, 2)</f>
        <v>0</v>
      </c>
      <c r="U99">
        <f>Source!GF433</f>
        <v>-940611887</v>
      </c>
      <c r="V99">
        <v>-1207090811</v>
      </c>
      <c r="W99">
        <v>-1241502941</v>
      </c>
    </row>
    <row r="100" spans="1:23" x14ac:dyDescent="0.25">
      <c r="A100">
        <f>Source!A464</f>
        <v>5</v>
      </c>
      <c r="B100">
        <v>464</v>
      </c>
      <c r="G100" t="str">
        <f>Source!G464</f>
        <v>Отделка с лицевой стороны</v>
      </c>
    </row>
    <row r="101" spans="1:23" x14ac:dyDescent="0.25">
      <c r="A101">
        <f>Source!A474</f>
        <v>17</v>
      </c>
      <c r="C101">
        <v>3</v>
      </c>
      <c r="D101">
        <v>0</v>
      </c>
      <c r="E101">
        <f>SmtRes!AV260</f>
        <v>0</v>
      </c>
      <c r="F101" t="str">
        <f>SmtRes!I260</f>
        <v>1.7-1-96</v>
      </c>
      <c r="G101" t="str">
        <f>SmtRes!K260</f>
        <v>Кронштейны из оцинкованной стали выравнивающие, высота профиля 200 мм</v>
      </c>
      <c r="H101" t="str">
        <f>SmtRes!O260</f>
        <v>шт.</v>
      </c>
      <c r="I101">
        <f>SmtRes!Y260*Source!I474</f>
        <v>507.5</v>
      </c>
      <c r="J101">
        <f>SmtRes!AO260</f>
        <v>1</v>
      </c>
      <c r="K101">
        <f>SmtRes!AE260</f>
        <v>7.86</v>
      </c>
      <c r="L101">
        <f>SmtRes!DB260</f>
        <v>2751</v>
      </c>
      <c r="M101">
        <f>ROUND(ROUND(L101*Source!I474, 6)*1, 2)</f>
        <v>3988.95</v>
      </c>
      <c r="N101">
        <f>SmtRes!AA260</f>
        <v>14.74</v>
      </c>
      <c r="O101">
        <f>ROUND(ROUND(L101*Source!I474, 6)*SmtRes!DA260, 2)</f>
        <v>7459.34</v>
      </c>
      <c r="P101">
        <f>SmtRes!AG260</f>
        <v>0</v>
      </c>
      <c r="Q101">
        <f>SmtRes!DC260</f>
        <v>0</v>
      </c>
      <c r="R101">
        <f>ROUND(ROUND(Q101*Source!I474, 6)*1, 2)</f>
        <v>0</v>
      </c>
      <c r="S101">
        <f>SmtRes!AC260</f>
        <v>0</v>
      </c>
      <c r="T101">
        <f>ROUND(ROUND(Q101*Source!I474, 6)*SmtRes!AK260, 2)</f>
        <v>0</v>
      </c>
      <c r="U101">
        <f>SmtRes!X260</f>
        <v>-1229173272</v>
      </c>
      <c r="V101">
        <v>300978605</v>
      </c>
      <c r="W101">
        <v>1765491675</v>
      </c>
    </row>
    <row r="102" spans="1:23" x14ac:dyDescent="0.25">
      <c r="A102">
        <f>Source!A474</f>
        <v>17</v>
      </c>
      <c r="C102">
        <v>3</v>
      </c>
      <c r="D102">
        <v>0</v>
      </c>
      <c r="E102">
        <f>SmtRes!AV255</f>
        <v>0</v>
      </c>
      <c r="F102" t="str">
        <f>SmtRes!I255</f>
        <v>1.1-1-3288</v>
      </c>
      <c r="G102" t="str">
        <f>SmtRes!K255</f>
        <v>Дюбель-гвоздь оцинкованный, диаметр 8 мм, длина 100 мм</v>
      </c>
      <c r="H102" t="str">
        <f>SmtRes!O255</f>
        <v>100 шт.</v>
      </c>
      <c r="I102">
        <f>SmtRes!Y255*Source!I474</f>
        <v>10.15</v>
      </c>
      <c r="J102">
        <f>SmtRes!AO255</f>
        <v>1</v>
      </c>
      <c r="K102">
        <f>SmtRes!AE255</f>
        <v>47.79</v>
      </c>
      <c r="L102">
        <f>SmtRes!DB255</f>
        <v>334.53</v>
      </c>
      <c r="M102">
        <f>ROUND(ROUND(L102*Source!I474, 6)*1, 2)</f>
        <v>485.07</v>
      </c>
      <c r="N102">
        <f>SmtRes!AA255</f>
        <v>206.11</v>
      </c>
      <c r="O102">
        <f>ROUND(ROUND(L102*Source!I474, 6)*SmtRes!DA255, 2)</f>
        <v>2085.79</v>
      </c>
      <c r="P102">
        <f>SmtRes!AG255</f>
        <v>0</v>
      </c>
      <c r="Q102">
        <f>SmtRes!DC255</f>
        <v>0</v>
      </c>
      <c r="R102">
        <f>ROUND(ROUND(Q102*Source!I474, 6)*1, 2)</f>
        <v>0</v>
      </c>
      <c r="S102">
        <f>SmtRes!AC255</f>
        <v>0</v>
      </c>
      <c r="T102">
        <f>ROUND(ROUND(Q102*Source!I474, 6)*SmtRes!AK255, 2)</f>
        <v>0</v>
      </c>
      <c r="U102">
        <f>SmtRes!X255</f>
        <v>1767626400</v>
      </c>
      <c r="V102">
        <v>819118183</v>
      </c>
      <c r="W102">
        <v>81427227</v>
      </c>
    </row>
    <row r="103" spans="1:23" x14ac:dyDescent="0.25">
      <c r="A103">
        <f>Source!A474</f>
        <v>17</v>
      </c>
      <c r="C103">
        <v>3</v>
      </c>
      <c r="D103">
        <v>0</v>
      </c>
      <c r="E103">
        <f>SmtRes!AV254</f>
        <v>0</v>
      </c>
      <c r="F103" t="str">
        <f>SmtRes!I254</f>
        <v>1.1-1-2681</v>
      </c>
      <c r="G103" t="str">
        <f>SmtRes!K254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103" t="str">
        <f>SmtRes!O254</f>
        <v>100 шт.</v>
      </c>
      <c r="I103">
        <f>SmtRes!Y254*Source!I474</f>
        <v>42.05</v>
      </c>
      <c r="J103">
        <f>SmtRes!AO254</f>
        <v>1</v>
      </c>
      <c r="K103">
        <f>SmtRes!AE254</f>
        <v>4.6100000000000003</v>
      </c>
      <c r="L103">
        <f>SmtRes!DB254</f>
        <v>133.69</v>
      </c>
      <c r="M103">
        <f>ROUND(ROUND(L103*Source!I474, 6)*1, 2)</f>
        <v>193.85</v>
      </c>
      <c r="N103">
        <f>SmtRes!AA254</f>
        <v>20.11</v>
      </c>
      <c r="O103">
        <f>ROUND(ROUND(L103*Source!I474, 6)*SmtRes!DA254, 2)</f>
        <v>843.25</v>
      </c>
      <c r="P103">
        <f>SmtRes!AG254</f>
        <v>0</v>
      </c>
      <c r="Q103">
        <f>SmtRes!DC254</f>
        <v>0</v>
      </c>
      <c r="R103">
        <f>ROUND(ROUND(Q103*Source!I474, 6)*1, 2)</f>
        <v>0</v>
      </c>
      <c r="S103">
        <f>SmtRes!AC254</f>
        <v>0</v>
      </c>
      <c r="T103">
        <f>ROUND(ROUND(Q103*Source!I474, 6)*SmtRes!AK254, 2)</f>
        <v>0</v>
      </c>
      <c r="U103">
        <f>SmtRes!X254</f>
        <v>-621705265</v>
      </c>
      <c r="V103">
        <v>-776877997</v>
      </c>
      <c r="W103">
        <v>2022775190</v>
      </c>
    </row>
    <row r="104" spans="1:23" x14ac:dyDescent="0.25">
      <c r="A104">
        <f>Source!A475</f>
        <v>18</v>
      </c>
      <c r="C104">
        <v>3</v>
      </c>
      <c r="D104">
        <f>Source!BI475</f>
        <v>1</v>
      </c>
      <c r="E104">
        <f>Source!FS475</f>
        <v>0</v>
      </c>
      <c r="F104" t="str">
        <f>Source!F475</f>
        <v>1.7-1-90</v>
      </c>
      <c r="G104" t="str">
        <f>Source!G475</f>
        <v>Панели фасадные из оцинкованной стали с полимерным покрытием для навесных вентилируемых фасадов, толщина 0,5 мм</v>
      </c>
      <c r="H104" t="str">
        <f>Source!H475</f>
        <v>м2</v>
      </c>
      <c r="I104">
        <f>Source!I475</f>
        <v>168.2</v>
      </c>
      <c r="J104">
        <v>1</v>
      </c>
      <c r="K104">
        <f>Source!AC475</f>
        <v>114.46</v>
      </c>
      <c r="M104">
        <f>ROUND(K104*I104, 2)</f>
        <v>19252.169999999998</v>
      </c>
      <c r="N104">
        <f>Source!AC475*IF(Source!BC475&lt;&gt; 0, Source!BC475, 1)</f>
        <v>315.90959999999995</v>
      </c>
      <c r="O104">
        <f>ROUND(N104*I104, 2)</f>
        <v>53135.99</v>
      </c>
      <c r="P104">
        <f>Source!AE475</f>
        <v>0</v>
      </c>
      <c r="R104">
        <f>ROUND(P104*I104, 2)</f>
        <v>0</v>
      </c>
      <c r="S104">
        <f>Source!AE475*IF(Source!BS475&lt;&gt; 0, Source!BS475, 1)</f>
        <v>0</v>
      </c>
      <c r="T104">
        <f>ROUND(S104*I104, 2)</f>
        <v>0</v>
      </c>
      <c r="U104">
        <f>Source!GF475</f>
        <v>-1454799168</v>
      </c>
      <c r="V104">
        <v>-2118372152</v>
      </c>
      <c r="W104">
        <v>594665219</v>
      </c>
    </row>
    <row r="105" spans="1:23" x14ac:dyDescent="0.25">
      <c r="A105">
        <f>Source!A476</f>
        <v>18</v>
      </c>
      <c r="C105">
        <v>3</v>
      </c>
      <c r="D105">
        <f>Source!BI476</f>
        <v>1</v>
      </c>
      <c r="E105">
        <f>Source!FS476</f>
        <v>0</v>
      </c>
      <c r="F105" t="str">
        <f>Source!F476</f>
        <v>1.7-1-93</v>
      </c>
      <c r="G105" t="str">
        <f>Source!G476</f>
        <v>Планки стыковочные сложные (нащельник) из оцинкованной стали с полимерным покрытием для навесных вентилируемых фасадов, толщина 0,5 мм</v>
      </c>
      <c r="H105" t="str">
        <f>Source!H476</f>
        <v>м</v>
      </c>
      <c r="I105">
        <f>Source!I476</f>
        <v>17.399999999999999</v>
      </c>
      <c r="J105">
        <v>1</v>
      </c>
      <c r="K105">
        <f>Source!AC476</f>
        <v>42.08</v>
      </c>
      <c r="M105">
        <f>ROUND(K105*I105, 2)</f>
        <v>732.19</v>
      </c>
      <c r="N105">
        <f>Source!AC476*IF(Source!BC476&lt;&gt; 0, Source!BC476, 1)</f>
        <v>136.33920000000001</v>
      </c>
      <c r="O105">
        <f>ROUND(N105*I105, 2)</f>
        <v>2372.3000000000002</v>
      </c>
      <c r="P105">
        <f>Source!AE476</f>
        <v>0</v>
      </c>
      <c r="R105">
        <f>ROUND(P105*I105, 2)</f>
        <v>0</v>
      </c>
      <c r="S105">
        <f>Source!AE476*IF(Source!BS476&lt;&gt; 0, Source!BS476, 1)</f>
        <v>0</v>
      </c>
      <c r="T105">
        <f>ROUND(S105*I105, 2)</f>
        <v>0</v>
      </c>
      <c r="U105">
        <f>Source!GF476</f>
        <v>8685955</v>
      </c>
      <c r="V105">
        <v>159692737</v>
      </c>
      <c r="W105">
        <v>-1417477047</v>
      </c>
    </row>
    <row r="106" spans="1:23" x14ac:dyDescent="0.25">
      <c r="A106">
        <f>Source!A477</f>
        <v>18</v>
      </c>
      <c r="C106">
        <v>3</v>
      </c>
      <c r="D106">
        <f>Source!BI477</f>
        <v>1</v>
      </c>
      <c r="E106">
        <f>Source!FS477</f>
        <v>0</v>
      </c>
      <c r="F106" t="str">
        <f>Source!F477</f>
        <v>1.7-1-95</v>
      </c>
      <c r="G106" t="str">
        <f>Source!G477</f>
        <v>Планки углов внутренних, наружных сложных из оцинкованной стали с полимерным покрытием для навесных вентилируемых фасадов, размеры 75х75 мм, толщина 0,5 мм</v>
      </c>
      <c r="H106" t="str">
        <f>Source!H477</f>
        <v>м</v>
      </c>
      <c r="I106">
        <f>Source!I477</f>
        <v>79.75</v>
      </c>
      <c r="J106">
        <v>1</v>
      </c>
      <c r="K106">
        <f>Source!AC477</f>
        <v>42.9</v>
      </c>
      <c r="M106">
        <f>ROUND(K106*I106, 2)</f>
        <v>3421.28</v>
      </c>
      <c r="N106">
        <f>Source!AC477*IF(Source!BC477&lt;&gt; 0, Source!BC477, 1)</f>
        <v>155.298</v>
      </c>
      <c r="O106">
        <f>ROUND(N106*I106, 2)</f>
        <v>12385.02</v>
      </c>
      <c r="P106">
        <f>Source!AE477</f>
        <v>0</v>
      </c>
      <c r="R106">
        <f>ROUND(P106*I106, 2)</f>
        <v>0</v>
      </c>
      <c r="S106">
        <f>Source!AE477*IF(Source!BS477&lt;&gt; 0, Source!BS477, 1)</f>
        <v>0</v>
      </c>
      <c r="T106">
        <f>ROUND(S106*I106, 2)</f>
        <v>0</v>
      </c>
      <c r="U106">
        <f>Source!GF477</f>
        <v>-1718192981</v>
      </c>
      <c r="V106">
        <v>1088344820</v>
      </c>
      <c r="W106">
        <v>963464734</v>
      </c>
    </row>
    <row r="107" spans="1:23" x14ac:dyDescent="0.25">
      <c r="A107">
        <f>Source!A478</f>
        <v>18</v>
      </c>
      <c r="C107">
        <v>3</v>
      </c>
      <c r="D107">
        <f>Source!BI478</f>
        <v>1</v>
      </c>
      <c r="E107">
        <f>Source!FS478</f>
        <v>0</v>
      </c>
      <c r="F107" t="str">
        <f>Source!F478</f>
        <v>1.7-1-92</v>
      </c>
      <c r="G107" t="str">
        <f>Source!G478</f>
        <v>Планки начальные из оцинкованной стали с полимерным покрытием для навесных вентилируемых фасадов, толщина 0,5 мм</v>
      </c>
      <c r="H107" t="str">
        <f>Source!H478</f>
        <v>м</v>
      </c>
      <c r="I107">
        <f>Source!I478</f>
        <v>60.9</v>
      </c>
      <c r="J107">
        <v>1</v>
      </c>
      <c r="K107">
        <f>Source!AC478</f>
        <v>12.89</v>
      </c>
      <c r="M107">
        <f>ROUND(K107*I107, 2)</f>
        <v>785</v>
      </c>
      <c r="N107">
        <f>Source!AC478*IF(Source!BC478&lt;&gt; 0, Source!BC478, 1)</f>
        <v>45.115000000000002</v>
      </c>
      <c r="O107">
        <f>ROUND(N107*I107, 2)</f>
        <v>2747.5</v>
      </c>
      <c r="P107">
        <f>Source!AE478</f>
        <v>0</v>
      </c>
      <c r="R107">
        <f>ROUND(P107*I107, 2)</f>
        <v>0</v>
      </c>
      <c r="S107">
        <f>Source!AE478*IF(Source!BS478&lt;&gt; 0, Source!BS478, 1)</f>
        <v>0</v>
      </c>
      <c r="T107">
        <f>ROUND(S107*I107, 2)</f>
        <v>0</v>
      </c>
      <c r="U107">
        <f>Source!GF478</f>
        <v>-921509299</v>
      </c>
      <c r="V107">
        <v>1786060393</v>
      </c>
      <c r="W107">
        <v>448300343</v>
      </c>
    </row>
    <row r="108" spans="1:23" x14ac:dyDescent="0.25">
      <c r="A108">
        <f>Source!A479</f>
        <v>18</v>
      </c>
      <c r="C108">
        <v>3</v>
      </c>
      <c r="D108">
        <f>Source!BI479</f>
        <v>1</v>
      </c>
      <c r="E108">
        <f>Source!FS479</f>
        <v>0</v>
      </c>
      <c r="F108" t="str">
        <f>Source!F479</f>
        <v>1.7-4-18</v>
      </c>
      <c r="G108" t="str">
        <f>Source!G479</f>
        <v>Профиль направляющий П-образный, стальной оцинкованный, для использования в качестве направляющих элементов стоечных профилей и устройства перемычек между ними в каркасах гипсокартонных перегородок и облицовок, марка ПН-6, сечение 100х40х0,55 мм</v>
      </c>
      <c r="H108" t="str">
        <f>Source!H479</f>
        <v>т</v>
      </c>
      <c r="I108">
        <f>Source!I479</f>
        <v>0.20880000000000001</v>
      </c>
      <c r="J108">
        <v>1</v>
      </c>
      <c r="K108">
        <f>Source!AC479</f>
        <v>27885.31</v>
      </c>
      <c r="M108">
        <f>ROUND(K108*I108, 2)</f>
        <v>5822.45</v>
      </c>
      <c r="N108">
        <f>Source!AC479*IF(Source!BC479&lt;&gt; 0, Source!BC479, 1)</f>
        <v>66645.890900000013</v>
      </c>
      <c r="O108">
        <f>ROUND(N108*I108, 2)</f>
        <v>13915.66</v>
      </c>
      <c r="P108">
        <f>Source!AE479</f>
        <v>0</v>
      </c>
      <c r="R108">
        <f>ROUND(P108*I108, 2)</f>
        <v>0</v>
      </c>
      <c r="S108">
        <f>Source!AE479*IF(Source!BS479&lt;&gt; 0, Source!BS479, 1)</f>
        <v>0</v>
      </c>
      <c r="T108">
        <f>ROUND(S108*I108, 2)</f>
        <v>0</v>
      </c>
      <c r="U108">
        <f>Source!GF479</f>
        <v>-1629501050</v>
      </c>
      <c r="V108">
        <v>-370042263</v>
      </c>
      <c r="W108">
        <v>-1822906332</v>
      </c>
    </row>
    <row r="109" spans="1:23" x14ac:dyDescent="0.25">
      <c r="A109">
        <f>Source!A480</f>
        <v>17</v>
      </c>
      <c r="C109">
        <v>3</v>
      </c>
      <c r="D109">
        <v>0</v>
      </c>
      <c r="E109">
        <f>SmtRes!AV277</f>
        <v>0</v>
      </c>
      <c r="F109" t="str">
        <f>SmtRes!I277</f>
        <v>1.7-5-230</v>
      </c>
      <c r="G109" t="str">
        <f>SmtRes!K277</f>
        <v>Анкер клиновой, стальной оцинкованный, для установки в сжатой зоне бетона, диаметр 8 мм, длина 80 мм, максимальная толщина закрепляемой детали 10 мм</v>
      </c>
      <c r="H109" t="str">
        <f>SmtRes!O277</f>
        <v>100 шт.</v>
      </c>
      <c r="I109">
        <f>SmtRes!Y277*Source!I480</f>
        <v>1.29</v>
      </c>
      <c r="J109">
        <f>SmtRes!AO277</f>
        <v>1</v>
      </c>
      <c r="K109">
        <f>SmtRes!AE277</f>
        <v>341.56</v>
      </c>
      <c r="L109">
        <f>SmtRes!DB277</f>
        <v>2203.06</v>
      </c>
      <c r="M109">
        <f>ROUND(ROUND(L109*Source!I480, 6)*1, 2)</f>
        <v>440.61</v>
      </c>
      <c r="N109">
        <f>SmtRes!AA277</f>
        <v>3991.11</v>
      </c>
      <c r="O109">
        <f>ROUND(ROUND(L109*Source!I480, 6)*SmtRes!DA277, 2)</f>
        <v>5133.13</v>
      </c>
      <c r="P109">
        <f>SmtRes!AG277</f>
        <v>0</v>
      </c>
      <c r="Q109">
        <f>SmtRes!DC277</f>
        <v>0</v>
      </c>
      <c r="R109">
        <f>ROUND(ROUND(Q109*Source!I480, 6)*1, 2)</f>
        <v>0</v>
      </c>
      <c r="S109">
        <f>SmtRes!AC277</f>
        <v>0</v>
      </c>
      <c r="T109">
        <f>ROUND(ROUND(Q109*Source!I480, 6)*SmtRes!AK277, 2)</f>
        <v>0</v>
      </c>
      <c r="U109">
        <f>SmtRes!X277</f>
        <v>-96000665</v>
      </c>
      <c r="V109">
        <v>-1934290891</v>
      </c>
      <c r="W109">
        <v>-2003912707</v>
      </c>
    </row>
    <row r="110" spans="1:23" x14ac:dyDescent="0.25">
      <c r="A110">
        <f>Source!A480</f>
        <v>17</v>
      </c>
      <c r="C110">
        <v>3</v>
      </c>
      <c r="D110">
        <v>0</v>
      </c>
      <c r="E110">
        <f>SmtRes!AV276</f>
        <v>0</v>
      </c>
      <c r="F110" t="str">
        <f>SmtRes!I276</f>
        <v>1.7-3-50</v>
      </c>
      <c r="G110" t="str">
        <f>SmtRes!K276</f>
        <v>Сверло по бетону ВК-8, длина 100 мм, диаметр 8 мм</v>
      </c>
      <c r="H110" t="str">
        <f>SmtRes!O276</f>
        <v>шт.</v>
      </c>
      <c r="I110">
        <f>SmtRes!Y276*Source!I480</f>
        <v>2.6</v>
      </c>
      <c r="J110">
        <f>SmtRes!AO276</f>
        <v>1</v>
      </c>
      <c r="K110">
        <f>SmtRes!AE276</f>
        <v>7.68</v>
      </c>
      <c r="L110">
        <f>SmtRes!DB276</f>
        <v>99.84</v>
      </c>
      <c r="M110">
        <f>ROUND(ROUND(L110*Source!I480, 6)*1, 2)</f>
        <v>19.97</v>
      </c>
      <c r="N110">
        <f>SmtRes!AA276</f>
        <v>63.47</v>
      </c>
      <c r="O110">
        <f>ROUND(ROUND(L110*Source!I480, 6)*SmtRes!DA276, 2)</f>
        <v>164.54</v>
      </c>
      <c r="P110">
        <f>SmtRes!AG276</f>
        <v>0</v>
      </c>
      <c r="Q110">
        <f>SmtRes!DC276</f>
        <v>0</v>
      </c>
      <c r="R110">
        <f>ROUND(ROUND(Q110*Source!I480, 6)*1, 2)</f>
        <v>0</v>
      </c>
      <c r="S110">
        <f>SmtRes!AC276</f>
        <v>0</v>
      </c>
      <c r="T110">
        <f>ROUND(ROUND(Q110*Source!I480, 6)*SmtRes!AK276, 2)</f>
        <v>0</v>
      </c>
      <c r="U110">
        <f>SmtRes!X276</f>
        <v>-418211135</v>
      </c>
      <c r="V110">
        <v>-483293291</v>
      </c>
      <c r="W110">
        <v>-1351914496</v>
      </c>
    </row>
    <row r="111" spans="1:23" x14ac:dyDescent="0.25">
      <c r="A111">
        <f>Source!A480</f>
        <v>17</v>
      </c>
      <c r="C111">
        <v>3</v>
      </c>
      <c r="D111">
        <v>0</v>
      </c>
      <c r="E111">
        <f>SmtRes!AV268</f>
        <v>0</v>
      </c>
      <c r="F111" t="str">
        <f>SmtRes!I268</f>
        <v>1.1-1-116</v>
      </c>
      <c r="G111" t="str">
        <f>SmtRes!K268</f>
        <v>Винты самонарезающие оцинкованные, марка СМ1 - 25, длина 25 мм</v>
      </c>
      <c r="H111" t="str">
        <f>SmtRes!O268</f>
        <v>кг</v>
      </c>
      <c r="I111">
        <f>SmtRes!Y268*Source!I480</f>
        <v>0.33600000000000002</v>
      </c>
      <c r="J111">
        <f>SmtRes!AO268</f>
        <v>1</v>
      </c>
      <c r="K111">
        <f>SmtRes!AE268</f>
        <v>48.15</v>
      </c>
      <c r="L111">
        <f>SmtRes!DB268</f>
        <v>80.89</v>
      </c>
      <c r="M111">
        <f>ROUND(ROUND(L111*Source!I480, 6)*1, 2)</f>
        <v>16.18</v>
      </c>
      <c r="N111">
        <f>SmtRes!AA268</f>
        <v>172.41</v>
      </c>
      <c r="O111">
        <f>ROUND(ROUND(L111*Source!I480, 6)*SmtRes!DA268, 2)</f>
        <v>57.76</v>
      </c>
      <c r="P111">
        <f>SmtRes!AG268</f>
        <v>0</v>
      </c>
      <c r="Q111">
        <f>SmtRes!DC268</f>
        <v>0</v>
      </c>
      <c r="R111">
        <f>ROUND(ROUND(Q111*Source!I480, 6)*1, 2)</f>
        <v>0</v>
      </c>
      <c r="S111">
        <f>SmtRes!AC268</f>
        <v>0</v>
      </c>
      <c r="T111">
        <f>ROUND(ROUND(Q111*Source!I480, 6)*SmtRes!AK268, 2)</f>
        <v>0</v>
      </c>
      <c r="U111">
        <f>SmtRes!X268</f>
        <v>1860659199</v>
      </c>
      <c r="V111">
        <v>1380063186</v>
      </c>
      <c r="W111">
        <v>901960010</v>
      </c>
    </row>
    <row r="112" spans="1:23" x14ac:dyDescent="0.25">
      <c r="A112">
        <f>Source!A481</f>
        <v>18</v>
      </c>
      <c r="C112">
        <v>3</v>
      </c>
      <c r="D112">
        <f>Source!BI481</f>
        <v>1</v>
      </c>
      <c r="E112">
        <f>Source!FS481</f>
        <v>0</v>
      </c>
      <c r="F112" t="str">
        <f>Source!F481</f>
        <v>1.1-1-3879</v>
      </c>
      <c r="G112" t="str">
        <f>Source!G481</f>
        <v>Заклепки комбинированные нержавеющая сталь, широкий бортик, 4,8х20 мм, вытяжные</v>
      </c>
      <c r="H112" t="str">
        <f>Source!H481</f>
        <v>100 шт.</v>
      </c>
      <c r="I112">
        <f>Source!I481</f>
        <v>2.74</v>
      </c>
      <c r="J112">
        <v>1</v>
      </c>
      <c r="K112">
        <f>Source!AC481</f>
        <v>425.68</v>
      </c>
      <c r="M112">
        <f t="shared" ref="M112:M118" si="4">ROUND(K112*I112, 2)</f>
        <v>1166.3599999999999</v>
      </c>
      <c r="N112">
        <f>Source!AC481*IF(Source!BC481&lt;&gt; 0, Source!BC481, 1)</f>
        <v>2153.9407999999999</v>
      </c>
      <c r="O112">
        <f t="shared" ref="O112:O118" si="5">ROUND(N112*I112, 2)</f>
        <v>5901.8</v>
      </c>
      <c r="P112">
        <f>Source!AE481</f>
        <v>0</v>
      </c>
      <c r="R112">
        <f t="shared" ref="R112:R118" si="6">ROUND(P112*I112, 2)</f>
        <v>0</v>
      </c>
      <c r="S112">
        <f>Source!AE481*IF(Source!BS481&lt;&gt; 0, Source!BS481, 1)</f>
        <v>0</v>
      </c>
      <c r="T112">
        <f t="shared" ref="T112:T118" si="7">ROUND(S112*I112, 2)</f>
        <v>0</v>
      </c>
      <c r="U112">
        <f>Source!GF481</f>
        <v>1167762237</v>
      </c>
      <c r="V112">
        <v>-1128873394</v>
      </c>
      <c r="W112">
        <v>1300997080</v>
      </c>
    </row>
    <row r="113" spans="1:23" x14ac:dyDescent="0.25">
      <c r="A113">
        <f>Source!A482</f>
        <v>18</v>
      </c>
      <c r="C113">
        <v>3</v>
      </c>
      <c r="D113">
        <f>Source!BI482</f>
        <v>1</v>
      </c>
      <c r="E113">
        <f>Source!FS482</f>
        <v>0</v>
      </c>
      <c r="F113" t="str">
        <f>Source!F482</f>
        <v>1.7-1-66</v>
      </c>
      <c r="G113" t="str">
        <f>Source!G482</f>
        <v>Обрамления оконных проемов (сливы, откосы) и покрытия парапетов из оцинкованной стали с полимерным покрытием с одной стороны, для навесных вентилируемых фасадов, толщина 0,7 мм</v>
      </c>
      <c r="H113" t="str">
        <f>Source!H482</f>
        <v>м2</v>
      </c>
      <c r="I113">
        <f>Source!I482</f>
        <v>20</v>
      </c>
      <c r="J113">
        <v>1</v>
      </c>
      <c r="K113">
        <f>Source!AC482</f>
        <v>232</v>
      </c>
      <c r="M113">
        <f t="shared" si="4"/>
        <v>4640</v>
      </c>
      <c r="N113">
        <f>Source!AC482*IF(Source!BC482&lt;&gt; 0, Source!BC482, 1)</f>
        <v>654.24</v>
      </c>
      <c r="O113">
        <f t="shared" si="5"/>
        <v>13084.8</v>
      </c>
      <c r="P113">
        <f>Source!AE482</f>
        <v>0</v>
      </c>
      <c r="R113">
        <f t="shared" si="6"/>
        <v>0</v>
      </c>
      <c r="S113">
        <f>Source!AE482*IF(Source!BS482&lt;&gt; 0, Source!BS482, 1)</f>
        <v>0</v>
      </c>
      <c r="T113">
        <f t="shared" si="7"/>
        <v>0</v>
      </c>
      <c r="U113">
        <f>Source!GF482</f>
        <v>-1312219370</v>
      </c>
      <c r="V113">
        <v>-1467014945</v>
      </c>
      <c r="W113">
        <v>-160954003</v>
      </c>
    </row>
    <row r="114" spans="1:23" x14ac:dyDescent="0.25">
      <c r="A114">
        <f>Source!A483</f>
        <v>18</v>
      </c>
      <c r="C114">
        <v>3</v>
      </c>
      <c r="D114">
        <f>Source!BI483</f>
        <v>1</v>
      </c>
      <c r="E114">
        <f>Source!FS483</f>
        <v>0</v>
      </c>
      <c r="F114" t="str">
        <f>Source!F483</f>
        <v>1.7-1-71</v>
      </c>
      <c r="G114" t="str">
        <f>Source!G483</f>
        <v>Стойки из нержавеющей стали, для навесных вентилируемых фасадов, марка СТ-1</v>
      </c>
      <c r="H114" t="str">
        <f>Source!H483</f>
        <v>м</v>
      </c>
      <c r="I114">
        <f>Source!I483</f>
        <v>8.52</v>
      </c>
      <c r="J114">
        <v>1</v>
      </c>
      <c r="K114">
        <f>Source!AC483</f>
        <v>50.23</v>
      </c>
      <c r="M114">
        <f t="shared" si="4"/>
        <v>427.96</v>
      </c>
      <c r="N114">
        <f>Source!AC483*IF(Source!BC483&lt;&gt; 0, Source!BC483, 1)</f>
        <v>397.3193</v>
      </c>
      <c r="O114">
        <f t="shared" si="5"/>
        <v>3385.16</v>
      </c>
      <c r="P114">
        <f>Source!AE483</f>
        <v>0</v>
      </c>
      <c r="R114">
        <f t="shared" si="6"/>
        <v>0</v>
      </c>
      <c r="S114">
        <f>Source!AE483*IF(Source!BS483&lt;&gt; 0, Source!BS483, 1)</f>
        <v>0</v>
      </c>
      <c r="T114">
        <f t="shared" si="7"/>
        <v>0</v>
      </c>
      <c r="U114">
        <f>Source!GF483</f>
        <v>309293968</v>
      </c>
      <c r="V114">
        <v>-1763234398</v>
      </c>
      <c r="W114">
        <v>2126317854</v>
      </c>
    </row>
    <row r="115" spans="1:23" x14ac:dyDescent="0.25">
      <c r="A115">
        <f>Source!A484</f>
        <v>18</v>
      </c>
      <c r="C115">
        <v>3</v>
      </c>
      <c r="D115">
        <f>Source!BI484</f>
        <v>1</v>
      </c>
      <c r="E115">
        <f>Source!FS484</f>
        <v>0</v>
      </c>
      <c r="F115" t="str">
        <f>Source!F484</f>
        <v>1.7-1-72</v>
      </c>
      <c r="G115" t="str">
        <f>Source!G484</f>
        <v>Уголки из оцинкованной стали с полимерным покрытием, для навесных вентилируемых фасадов, марка УГ-2</v>
      </c>
      <c r="H115" t="str">
        <f>Source!H484</f>
        <v>м</v>
      </c>
      <c r="I115">
        <f>Source!I484</f>
        <v>8.52</v>
      </c>
      <c r="J115">
        <v>1</v>
      </c>
      <c r="K115">
        <f>Source!AC484</f>
        <v>20.45</v>
      </c>
      <c r="M115">
        <f t="shared" si="4"/>
        <v>174.23</v>
      </c>
      <c r="N115">
        <f>Source!AC484*IF(Source!BC484&lt;&gt; 0, Source!BC484, 1)</f>
        <v>105.7265</v>
      </c>
      <c r="O115">
        <f t="shared" si="5"/>
        <v>900.79</v>
      </c>
      <c r="P115">
        <f>Source!AE484</f>
        <v>0</v>
      </c>
      <c r="R115">
        <f t="shared" si="6"/>
        <v>0</v>
      </c>
      <c r="S115">
        <f>Source!AE484*IF(Source!BS484&lt;&gt; 0, Source!BS484, 1)</f>
        <v>0</v>
      </c>
      <c r="T115">
        <f t="shared" si="7"/>
        <v>0</v>
      </c>
      <c r="U115">
        <f>Source!GF484</f>
        <v>585071224</v>
      </c>
      <c r="V115">
        <v>818609892</v>
      </c>
      <c r="W115">
        <v>1555309690</v>
      </c>
    </row>
    <row r="116" spans="1:23" x14ac:dyDescent="0.25">
      <c r="A116">
        <f>Source!A485</f>
        <v>18</v>
      </c>
      <c r="C116">
        <v>3</v>
      </c>
      <c r="D116">
        <f>Source!BI485</f>
        <v>1</v>
      </c>
      <c r="E116">
        <f>Source!FS485</f>
        <v>0</v>
      </c>
      <c r="F116" t="str">
        <f>Source!F485</f>
        <v>1.7-1-67</v>
      </c>
      <c r="G116" t="str">
        <f>Source!G485</f>
        <v>Пластины из нержавеющей стали 1,2х120 мм, для навесных вентилируемых фасадов</v>
      </c>
      <c r="H116" t="str">
        <f>Source!H485</f>
        <v>м</v>
      </c>
      <c r="I116">
        <f>Source!I485</f>
        <v>16.122</v>
      </c>
      <c r="J116">
        <v>1</v>
      </c>
      <c r="K116">
        <f>Source!AC485</f>
        <v>85.36</v>
      </c>
      <c r="M116">
        <f t="shared" si="4"/>
        <v>1376.17</v>
      </c>
      <c r="N116">
        <f>Source!AC485*IF(Source!BC485&lt;&gt; 0, Source!BC485, 1)</f>
        <v>270.59120000000001</v>
      </c>
      <c r="O116">
        <f t="shared" si="5"/>
        <v>4362.47</v>
      </c>
      <c r="P116">
        <f>Source!AE485</f>
        <v>0</v>
      </c>
      <c r="R116">
        <f t="shared" si="6"/>
        <v>0</v>
      </c>
      <c r="S116">
        <f>Source!AE485*IF(Source!BS485&lt;&gt; 0, Source!BS485, 1)</f>
        <v>0</v>
      </c>
      <c r="T116">
        <f t="shared" si="7"/>
        <v>0</v>
      </c>
      <c r="U116">
        <f>Source!GF485</f>
        <v>1950529217</v>
      </c>
      <c r="V116">
        <v>245607761</v>
      </c>
      <c r="W116">
        <v>-1125906194</v>
      </c>
    </row>
    <row r="117" spans="1:23" x14ac:dyDescent="0.25">
      <c r="A117">
        <f>Source!A486</f>
        <v>18</v>
      </c>
      <c r="C117">
        <v>3</v>
      </c>
      <c r="D117">
        <f>Source!BI486</f>
        <v>1</v>
      </c>
      <c r="E117">
        <f>Source!FS486</f>
        <v>0</v>
      </c>
      <c r="F117" t="str">
        <f>Source!F486</f>
        <v>1.7-1-80</v>
      </c>
      <c r="G117" t="str">
        <f>Source!G486</f>
        <v>Полки из оцинкованной стали с полимерным покрытием, для навесных вентилируемых фасадов, марка ПЛ-2</v>
      </c>
      <c r="H117" t="str">
        <f>Source!H486</f>
        <v>м</v>
      </c>
      <c r="I117">
        <f>Source!I486</f>
        <v>16.122</v>
      </c>
      <c r="J117">
        <v>1</v>
      </c>
      <c r="K117">
        <f>Source!AC486</f>
        <v>49.02</v>
      </c>
      <c r="M117">
        <f t="shared" si="4"/>
        <v>790.3</v>
      </c>
      <c r="N117">
        <f>Source!AC486*IF(Source!BC486&lt;&gt; 0, Source!BC486, 1)</f>
        <v>285.29640000000001</v>
      </c>
      <c r="O117">
        <f t="shared" si="5"/>
        <v>4599.55</v>
      </c>
      <c r="P117">
        <f>Source!AE486</f>
        <v>0</v>
      </c>
      <c r="R117">
        <f t="shared" si="6"/>
        <v>0</v>
      </c>
      <c r="S117">
        <f>Source!AE486*IF(Source!BS486&lt;&gt; 0, Source!BS486, 1)</f>
        <v>0</v>
      </c>
      <c r="T117">
        <f t="shared" si="7"/>
        <v>0</v>
      </c>
      <c r="U117">
        <f>Source!GF486</f>
        <v>-244276458</v>
      </c>
      <c r="V117">
        <v>1109683694</v>
      </c>
      <c r="W117">
        <v>1585635489</v>
      </c>
    </row>
    <row r="118" spans="1:23" x14ac:dyDescent="0.25">
      <c r="A118">
        <f>Source!A487</f>
        <v>18</v>
      </c>
      <c r="C118">
        <v>3</v>
      </c>
      <c r="D118">
        <f>Source!BI487</f>
        <v>1</v>
      </c>
      <c r="E118">
        <f>Source!FS487</f>
        <v>0</v>
      </c>
      <c r="F118" t="str">
        <f>Source!F487</f>
        <v>1.7-1-63</v>
      </c>
      <c r="G118" t="str">
        <f>Source!G487</f>
        <v>Кронштейны из нержавеющей стали, для навесных вентилируемых фасадов, марка ОК-6, длина 180 мм</v>
      </c>
      <c r="H118" t="str">
        <f>Source!H487</f>
        <v>шт.</v>
      </c>
      <c r="I118">
        <f>Source!I487</f>
        <v>129</v>
      </c>
      <c r="J118">
        <v>1</v>
      </c>
      <c r="K118">
        <f>Source!AC487</f>
        <v>48.47</v>
      </c>
      <c r="M118">
        <f t="shared" si="4"/>
        <v>6252.63</v>
      </c>
      <c r="N118">
        <f>Source!AC487*IF(Source!BC487&lt;&gt; 0, Source!BC487, 1)</f>
        <v>253.01339999999999</v>
      </c>
      <c r="O118">
        <f t="shared" si="5"/>
        <v>32638.73</v>
      </c>
      <c r="P118">
        <f>Source!AE487</f>
        <v>0</v>
      </c>
      <c r="R118">
        <f t="shared" si="6"/>
        <v>0</v>
      </c>
      <c r="S118">
        <f>Source!AE487*IF(Source!BS487&lt;&gt; 0, Source!BS487, 1)</f>
        <v>0</v>
      </c>
      <c r="T118">
        <f t="shared" si="7"/>
        <v>0</v>
      </c>
      <c r="U118">
        <f>Source!GF487</f>
        <v>432746128</v>
      </c>
      <c r="V118">
        <v>211768003</v>
      </c>
      <c r="W118">
        <v>-928931696</v>
      </c>
    </row>
    <row r="119" spans="1:23" x14ac:dyDescent="0.25">
      <c r="A119">
        <f>Source!A488</f>
        <v>17</v>
      </c>
      <c r="C119">
        <v>3</v>
      </c>
      <c r="D119">
        <v>0</v>
      </c>
      <c r="E119">
        <f>SmtRes!AV288</f>
        <v>0</v>
      </c>
      <c r="F119" t="str">
        <f>SmtRes!I288</f>
        <v>9999990006</v>
      </c>
      <c r="G119" t="str">
        <f>SmtRes!K288</f>
        <v>Стоимость прочих материалов (ЭСН)</v>
      </c>
      <c r="H119" t="str">
        <f>SmtRes!O288</f>
        <v>руб.</v>
      </c>
      <c r="I119">
        <f>SmtRes!Y288*Source!I488</f>
        <v>3.4999999999999996E-3</v>
      </c>
      <c r="J119">
        <f>SmtRes!AO288</f>
        <v>1</v>
      </c>
      <c r="K119">
        <f>SmtRes!AE288</f>
        <v>1</v>
      </c>
      <c r="L119">
        <f>SmtRes!DB288</f>
        <v>0.01</v>
      </c>
      <c r="M119">
        <f>ROUND(ROUND(L119*Source!I488, 6)*1, 2)</f>
        <v>0</v>
      </c>
      <c r="N119">
        <f>SmtRes!AA288</f>
        <v>1</v>
      </c>
      <c r="O119">
        <f>ROUND(ROUND(L119*Source!I488, 6)*SmtRes!DA288, 2)</f>
        <v>0</v>
      </c>
      <c r="P119">
        <f>SmtRes!AG288</f>
        <v>0</v>
      </c>
      <c r="Q119">
        <f>SmtRes!DC288</f>
        <v>0</v>
      </c>
      <c r="R119">
        <f>ROUND(ROUND(Q119*Source!I488, 6)*1, 2)</f>
        <v>0</v>
      </c>
      <c r="S119">
        <f>SmtRes!AC288</f>
        <v>0</v>
      </c>
      <c r="T119">
        <f>ROUND(ROUND(Q119*Source!I488, 6)*SmtRes!AK288, 2)</f>
        <v>0</v>
      </c>
      <c r="U119">
        <f>SmtRes!X288</f>
        <v>-94250534</v>
      </c>
      <c r="V119">
        <v>-1341645062</v>
      </c>
      <c r="W119">
        <v>928336608</v>
      </c>
    </row>
    <row r="120" spans="1:23" x14ac:dyDescent="0.25">
      <c r="A120">
        <f>Source!A488</f>
        <v>17</v>
      </c>
      <c r="C120">
        <v>3</v>
      </c>
      <c r="D120">
        <v>0</v>
      </c>
      <c r="E120">
        <f>SmtRes!AV287</f>
        <v>0</v>
      </c>
      <c r="F120" t="str">
        <f>SmtRes!I287</f>
        <v>1.7-5-230</v>
      </c>
      <c r="G120" t="str">
        <f>SmtRes!K287</f>
        <v>Анкер клиновой, стальной оцинкованный, для установки в сжатой зоне бетона, диаметр 8 мм, длина 80 мм, максимальная толщина закрепляемой детали 10 мм</v>
      </c>
      <c r="H120" t="str">
        <f>SmtRes!O287</f>
        <v>100 шт.</v>
      </c>
      <c r="I120">
        <f>SmtRes!Y287*Source!I488</f>
        <v>2.5724999999999998</v>
      </c>
      <c r="J120">
        <f>SmtRes!AO287</f>
        <v>1</v>
      </c>
      <c r="K120">
        <f>SmtRes!AE287</f>
        <v>341.56</v>
      </c>
      <c r="L120">
        <f>SmtRes!DB287</f>
        <v>2510.4699999999998</v>
      </c>
      <c r="M120">
        <f>ROUND(ROUND(L120*Source!I488, 6)*1, 2)</f>
        <v>878.66</v>
      </c>
      <c r="N120">
        <f>SmtRes!AA287</f>
        <v>3991.11</v>
      </c>
      <c r="O120">
        <f>ROUND(ROUND(L120*Source!I488, 6)*SmtRes!DA287, 2)</f>
        <v>10236.44</v>
      </c>
      <c r="P120">
        <f>SmtRes!AG287</f>
        <v>0</v>
      </c>
      <c r="Q120">
        <f>SmtRes!DC287</f>
        <v>0</v>
      </c>
      <c r="R120">
        <f>ROUND(ROUND(Q120*Source!I488, 6)*1, 2)</f>
        <v>0</v>
      </c>
      <c r="S120">
        <f>SmtRes!AC287</f>
        <v>0</v>
      </c>
      <c r="T120">
        <f>ROUND(ROUND(Q120*Source!I488, 6)*SmtRes!AK287, 2)</f>
        <v>0</v>
      </c>
      <c r="U120">
        <f>SmtRes!X287</f>
        <v>-96000665</v>
      </c>
      <c r="V120">
        <v>-1934290891</v>
      </c>
      <c r="W120">
        <v>-2003912707</v>
      </c>
    </row>
    <row r="121" spans="1:23" x14ac:dyDescent="0.25">
      <c r="A121">
        <f>Source!A488</f>
        <v>17</v>
      </c>
      <c r="C121">
        <v>3</v>
      </c>
      <c r="D121">
        <v>0</v>
      </c>
      <c r="E121">
        <f>SmtRes!AV286</f>
        <v>0</v>
      </c>
      <c r="F121" t="str">
        <f>SmtRes!I286</f>
        <v>1.7-3-50</v>
      </c>
      <c r="G121" t="str">
        <f>SmtRes!K286</f>
        <v>Сверло по бетону ВК-8, длина 100 мм, диаметр 8 мм</v>
      </c>
      <c r="H121" t="str">
        <f>SmtRes!O286</f>
        <v>шт.</v>
      </c>
      <c r="I121">
        <f>SmtRes!Y286*Source!I488</f>
        <v>5.1449999999999996</v>
      </c>
      <c r="J121">
        <f>SmtRes!AO286</f>
        <v>1</v>
      </c>
      <c r="K121">
        <f>SmtRes!AE286</f>
        <v>7.68</v>
      </c>
      <c r="L121">
        <f>SmtRes!DB286</f>
        <v>112.9</v>
      </c>
      <c r="M121">
        <f>ROUND(ROUND(L121*Source!I488, 6)*1, 2)</f>
        <v>39.520000000000003</v>
      </c>
      <c r="N121">
        <f>SmtRes!AA286</f>
        <v>63.47</v>
      </c>
      <c r="O121">
        <f>ROUND(ROUND(L121*Source!I488, 6)*SmtRes!DA286, 2)</f>
        <v>325.60000000000002</v>
      </c>
      <c r="P121">
        <f>SmtRes!AG286</f>
        <v>0</v>
      </c>
      <c r="Q121">
        <f>SmtRes!DC286</f>
        <v>0</v>
      </c>
      <c r="R121">
        <f>ROUND(ROUND(Q121*Source!I488, 6)*1, 2)</f>
        <v>0</v>
      </c>
      <c r="S121">
        <f>SmtRes!AC286</f>
        <v>0</v>
      </c>
      <c r="T121">
        <f>ROUND(ROUND(Q121*Source!I488, 6)*SmtRes!AK286, 2)</f>
        <v>0</v>
      </c>
      <c r="U121">
        <f>SmtRes!X286</f>
        <v>-418211135</v>
      </c>
      <c r="V121">
        <v>-483293291</v>
      </c>
      <c r="W121">
        <v>-1351914496</v>
      </c>
    </row>
    <row r="122" spans="1:23" x14ac:dyDescent="0.25">
      <c r="A122">
        <f>Source!A489</f>
        <v>18</v>
      </c>
      <c r="C122">
        <v>3</v>
      </c>
      <c r="D122">
        <f>Source!BI489</f>
        <v>1</v>
      </c>
      <c r="E122">
        <f>Source!FS489</f>
        <v>0</v>
      </c>
      <c r="F122" t="str">
        <f>Source!F489</f>
        <v>1.1-1-3879</v>
      </c>
      <c r="G122" t="str">
        <f>Source!G489</f>
        <v>Заклепки комбинированные нержавеющая сталь, широкий бортик, 4,8х20 мм, вытяжные</v>
      </c>
      <c r="H122" t="str">
        <f>Source!H489</f>
        <v>100 шт.</v>
      </c>
      <c r="I122">
        <f>Source!I489</f>
        <v>1.8619999999999999</v>
      </c>
      <c r="J122">
        <v>1</v>
      </c>
      <c r="K122">
        <f>Source!AC489</f>
        <v>425.68</v>
      </c>
      <c r="M122">
        <f>ROUND(K122*I122, 2)</f>
        <v>792.62</v>
      </c>
      <c r="N122">
        <f>Source!AC489*IF(Source!BC489&lt;&gt; 0, Source!BC489, 1)</f>
        <v>2153.9407999999999</v>
      </c>
      <c r="O122">
        <f>ROUND(N122*I122, 2)</f>
        <v>4010.64</v>
      </c>
      <c r="P122">
        <f>Source!AE489</f>
        <v>0</v>
      </c>
      <c r="R122">
        <f>ROUND(P122*I122, 2)</f>
        <v>0</v>
      </c>
      <c r="S122">
        <f>Source!AE489*IF(Source!BS489&lt;&gt; 0, Source!BS489, 1)</f>
        <v>0</v>
      </c>
      <c r="T122">
        <f>ROUND(S122*I122, 2)</f>
        <v>0</v>
      </c>
      <c r="U122">
        <f>Source!GF489</f>
        <v>1167762237</v>
      </c>
      <c r="V122">
        <v>-1128873394</v>
      </c>
      <c r="W122">
        <v>1300997080</v>
      </c>
    </row>
    <row r="123" spans="1:23" x14ac:dyDescent="0.25">
      <c r="A123">
        <f>Source!A490</f>
        <v>18</v>
      </c>
      <c r="C123">
        <v>3</v>
      </c>
      <c r="D123">
        <f>Source!BI490</f>
        <v>1</v>
      </c>
      <c r="E123">
        <f>Source!FS490</f>
        <v>0</v>
      </c>
      <c r="F123" t="str">
        <f>Source!F490</f>
        <v>1.7-1-66</v>
      </c>
      <c r="G123" t="str">
        <f>Source!G490</f>
        <v>Обрамления оконных проемов (сливы, откосы) и покрытия парапетов из оцинкованной стали с полимерным покрытием с одной стороны, для навесных вентилируемых фасадов, толщина 0,7 мм</v>
      </c>
      <c r="H123" t="str">
        <f>Source!H490</f>
        <v>м2</v>
      </c>
      <c r="I123">
        <f>Source!I490</f>
        <v>35</v>
      </c>
      <c r="J123">
        <v>1</v>
      </c>
      <c r="K123">
        <f>Source!AC490</f>
        <v>232</v>
      </c>
      <c r="M123">
        <f>ROUND(K123*I123, 2)</f>
        <v>8120</v>
      </c>
      <c r="N123">
        <f>Source!AC490*IF(Source!BC490&lt;&gt; 0, Source!BC490, 1)</f>
        <v>654.24</v>
      </c>
      <c r="O123">
        <f>ROUND(N123*I123, 2)</f>
        <v>22898.400000000001</v>
      </c>
      <c r="P123">
        <f>Source!AE490</f>
        <v>0</v>
      </c>
      <c r="R123">
        <f>ROUND(P123*I123, 2)</f>
        <v>0</v>
      </c>
      <c r="S123">
        <f>Source!AE490*IF(Source!BS490&lt;&gt; 0, Source!BS490, 1)</f>
        <v>0</v>
      </c>
      <c r="T123">
        <f>ROUND(S123*I123, 2)</f>
        <v>0</v>
      </c>
      <c r="U123">
        <f>Source!GF490</f>
        <v>-1312219370</v>
      </c>
      <c r="V123">
        <v>-1467014945</v>
      </c>
      <c r="W123">
        <v>-160954003</v>
      </c>
    </row>
    <row r="124" spans="1:23" x14ac:dyDescent="0.25">
      <c r="A124">
        <f>Source!A491</f>
        <v>17</v>
      </c>
      <c r="C124">
        <v>3</v>
      </c>
      <c r="D124">
        <v>0</v>
      </c>
      <c r="E124">
        <f>SmtRes!AV294</f>
        <v>0</v>
      </c>
      <c r="F124" t="str">
        <f>SmtRes!I294</f>
        <v>1.1-1-1087</v>
      </c>
      <c r="G124" t="str">
        <f>SmtRes!K294</f>
        <v>Сталь листовая, оцинкованная, толщина 0,7-0,8 мм</v>
      </c>
      <c r="H124" t="str">
        <f>SmtRes!O294</f>
        <v>т</v>
      </c>
      <c r="I124">
        <f>SmtRes!Y294*Source!I491</f>
        <v>0.33154</v>
      </c>
      <c r="J124">
        <f>SmtRes!AO294</f>
        <v>1</v>
      </c>
      <c r="K124">
        <f>SmtRes!AE294</f>
        <v>11791.78</v>
      </c>
      <c r="L124">
        <f>SmtRes!DB294</f>
        <v>7108.08</v>
      </c>
      <c r="M124">
        <f>ROUND(ROUND(L124*Source!I491, 6)*1, 2)</f>
        <v>3909.44</v>
      </c>
      <c r="N124">
        <f>SmtRes!AA294</f>
        <v>110465.63</v>
      </c>
      <c r="O124">
        <f>ROUND(ROUND(L124*Source!I491, 6)*SmtRes!DA294, 2)</f>
        <v>36514.21</v>
      </c>
      <c r="P124">
        <f>SmtRes!AG294</f>
        <v>0</v>
      </c>
      <c r="Q124">
        <f>SmtRes!DC294</f>
        <v>0</v>
      </c>
      <c r="R124">
        <f>ROUND(ROUND(Q124*Source!I491, 6)*1, 2)</f>
        <v>0</v>
      </c>
      <c r="S124">
        <f>SmtRes!AC294</f>
        <v>0</v>
      </c>
      <c r="T124">
        <f>ROUND(ROUND(Q124*Source!I491, 6)*SmtRes!AK294, 2)</f>
        <v>0</v>
      </c>
      <c r="U124">
        <f>SmtRes!X294</f>
        <v>-549458481</v>
      </c>
      <c r="V124">
        <v>1838136470</v>
      </c>
      <c r="W124">
        <v>772508997</v>
      </c>
    </row>
    <row r="125" spans="1:23" x14ac:dyDescent="0.25">
      <c r="A125">
        <f>Source!A492</f>
        <v>18</v>
      </c>
      <c r="C125">
        <v>3</v>
      </c>
      <c r="D125">
        <f>Source!BI492</f>
        <v>1</v>
      </c>
      <c r="E125">
        <f>Source!FS492</f>
        <v>0</v>
      </c>
      <c r="F125" t="str">
        <f>Source!F492</f>
        <v>1.7-3-1</v>
      </c>
      <c r="G125" t="str">
        <f>Source!G492</f>
        <v>Диск отрезной сегментированный с алмазным покрытием, для резки бетона, кирпича и минеральных материалов, диаметр 230 мм</v>
      </c>
      <c r="H125" t="str">
        <f>Source!H492</f>
        <v>шт.</v>
      </c>
      <c r="I125">
        <f>Source!I492</f>
        <v>1.1000000000000001</v>
      </c>
      <c r="J125">
        <v>1</v>
      </c>
      <c r="K125">
        <f>Source!AC492</f>
        <v>2634.9</v>
      </c>
      <c r="M125">
        <f>ROUND(K125*I125, 2)</f>
        <v>2898.39</v>
      </c>
      <c r="N125">
        <f>Source!AC492*IF(Source!BC492&lt;&gt; 0, Source!BC492, 1)</f>
        <v>5296.1489999999994</v>
      </c>
      <c r="O125">
        <f>ROUND(N125*I125, 2)</f>
        <v>5825.76</v>
      </c>
      <c r="P125">
        <f>Source!AE492</f>
        <v>0</v>
      </c>
      <c r="R125">
        <f>ROUND(P125*I125, 2)</f>
        <v>0</v>
      </c>
      <c r="S125">
        <f>Source!AE492*IF(Source!BS492&lt;&gt; 0, Source!BS492, 1)</f>
        <v>0</v>
      </c>
      <c r="T125">
        <f>ROUND(S125*I125, 2)</f>
        <v>0</v>
      </c>
      <c r="U125">
        <f>Source!GF492</f>
        <v>1978578417</v>
      </c>
      <c r="V125">
        <v>-1746563992</v>
      </c>
      <c r="W125">
        <v>1974943545</v>
      </c>
    </row>
    <row r="126" spans="1:23" x14ac:dyDescent="0.25">
      <c r="A126">
        <f>Source!A493</f>
        <v>18</v>
      </c>
      <c r="C126">
        <v>3</v>
      </c>
      <c r="D126">
        <f>Source!BI493</f>
        <v>1</v>
      </c>
      <c r="E126">
        <f>Source!FS493</f>
        <v>0</v>
      </c>
      <c r="F126" t="str">
        <f>Source!F493</f>
        <v>1.1-1-3879</v>
      </c>
      <c r="G126" t="str">
        <f>Source!G493</f>
        <v>Заклепки комбинированные нержавеющая сталь, широкий бортик, 4,8х20 мм, вытяжные</v>
      </c>
      <c r="H126" t="str">
        <f>Source!H493</f>
        <v>100 шт.</v>
      </c>
      <c r="I126">
        <f>Source!I493</f>
        <v>7.5350000000000001</v>
      </c>
      <c r="J126">
        <v>1</v>
      </c>
      <c r="K126">
        <f>Source!AC493</f>
        <v>425.68</v>
      </c>
      <c r="M126">
        <f>ROUND(K126*I126, 2)</f>
        <v>3207.5</v>
      </c>
      <c r="N126">
        <f>Source!AC493*IF(Source!BC493&lt;&gt; 0, Source!BC493, 1)</f>
        <v>2153.9407999999999</v>
      </c>
      <c r="O126">
        <f>ROUND(N126*I126, 2)</f>
        <v>16229.94</v>
      </c>
      <c r="P126">
        <f>Source!AE493</f>
        <v>0</v>
      </c>
      <c r="R126">
        <f>ROUND(P126*I126, 2)</f>
        <v>0</v>
      </c>
      <c r="S126">
        <f>Source!AE493*IF(Source!BS493&lt;&gt; 0, Source!BS493, 1)</f>
        <v>0</v>
      </c>
      <c r="T126">
        <f>ROUND(S126*I126, 2)</f>
        <v>0</v>
      </c>
      <c r="U126">
        <f>Source!GF493</f>
        <v>1167762237</v>
      </c>
      <c r="V126">
        <v>-1128873394</v>
      </c>
      <c r="W126">
        <v>1300997080</v>
      </c>
    </row>
    <row r="127" spans="1:23" x14ac:dyDescent="0.25">
      <c r="A127">
        <f>Source!A524</f>
        <v>5</v>
      </c>
      <c r="B127">
        <v>524</v>
      </c>
      <c r="G127" t="str">
        <f>Source!G524</f>
        <v>Отделка со стороны парковки</v>
      </c>
    </row>
    <row r="128" spans="1:23" x14ac:dyDescent="0.25">
      <c r="A128">
        <f>Source!A534</f>
        <v>17</v>
      </c>
      <c r="C128">
        <v>3</v>
      </c>
      <c r="D128">
        <v>0</v>
      </c>
      <c r="E128">
        <f>SmtRes!AV304</f>
        <v>0</v>
      </c>
      <c r="F128" t="str">
        <f>SmtRes!I304</f>
        <v>9999990006</v>
      </c>
      <c r="G128" t="str">
        <f>SmtRes!K304</f>
        <v>Стоимость прочих материалов (ЭСН)</v>
      </c>
      <c r="H128" t="str">
        <f>SmtRes!O304</f>
        <v>руб.</v>
      </c>
      <c r="I128">
        <f>SmtRes!Y304*Source!I534</f>
        <v>1.2249999999999999</v>
      </c>
      <c r="J128">
        <f>SmtRes!AO304</f>
        <v>1</v>
      </c>
      <c r="K128">
        <f>SmtRes!AE304</f>
        <v>1</v>
      </c>
      <c r="L128">
        <f>SmtRes!DB304</f>
        <v>3.5</v>
      </c>
      <c r="M128">
        <f>ROUND(ROUND(L128*Source!I534, 6)*1, 2)</f>
        <v>1.23</v>
      </c>
      <c r="N128">
        <f>SmtRes!AA304</f>
        <v>1</v>
      </c>
      <c r="O128">
        <f>ROUND(ROUND(L128*Source!I534, 6)*SmtRes!DA304, 2)</f>
        <v>1.23</v>
      </c>
      <c r="P128">
        <f>SmtRes!AG304</f>
        <v>0</v>
      </c>
      <c r="Q128">
        <f>SmtRes!DC304</f>
        <v>0</v>
      </c>
      <c r="R128">
        <f>ROUND(ROUND(Q128*Source!I534, 6)*1, 2)</f>
        <v>0</v>
      </c>
      <c r="S128">
        <f>SmtRes!AC304</f>
        <v>0</v>
      </c>
      <c r="T128">
        <f>ROUND(ROUND(Q128*Source!I534, 6)*SmtRes!AK304, 2)</f>
        <v>0</v>
      </c>
      <c r="U128">
        <f>SmtRes!X304</f>
        <v>-94250534</v>
      </c>
      <c r="V128">
        <v>-1341645062</v>
      </c>
      <c r="W128">
        <v>928336608</v>
      </c>
    </row>
    <row r="129" spans="1:23" x14ac:dyDescent="0.25">
      <c r="A129">
        <f>Source!A535</f>
        <v>18</v>
      </c>
      <c r="C129">
        <v>3</v>
      </c>
      <c r="D129">
        <f>Source!BI535</f>
        <v>1</v>
      </c>
      <c r="E129">
        <f>Source!FS535</f>
        <v>0</v>
      </c>
      <c r="F129" t="str">
        <f>Source!F535</f>
        <v>1.1-1-341</v>
      </c>
      <c r="G129" t="str">
        <f>Source!G535</f>
        <v>Проволока (катанка) стальная общего назначения, из стали углеродистой обыкновенного качества, спокойной, диаметр 5,5-6,5 мм</v>
      </c>
      <c r="H129" t="str">
        <f>Source!H535</f>
        <v>т</v>
      </c>
      <c r="I129">
        <f>Source!I535</f>
        <v>0.126</v>
      </c>
      <c r="J129">
        <v>1</v>
      </c>
      <c r="K129">
        <f>Source!AC535</f>
        <v>4350.01</v>
      </c>
      <c r="M129">
        <f>ROUND(K129*I129, 2)</f>
        <v>548.1</v>
      </c>
      <c r="N129">
        <f>Source!AC535*IF(Source!BC535&lt;&gt; 0, Source!BC535, 1)</f>
        <v>62988.144800000002</v>
      </c>
      <c r="O129">
        <f>ROUND(N129*I129, 2)</f>
        <v>7936.51</v>
      </c>
      <c r="P129">
        <f>Source!AE535</f>
        <v>0</v>
      </c>
      <c r="R129">
        <f>ROUND(P129*I129, 2)</f>
        <v>0</v>
      </c>
      <c r="S129">
        <f>Source!AE535*IF(Source!BS535&lt;&gt; 0, Source!BS535, 1)</f>
        <v>0</v>
      </c>
      <c r="T129">
        <f>ROUND(S129*I129, 2)</f>
        <v>0</v>
      </c>
      <c r="U129">
        <f>Source!GF535</f>
        <v>-223488198</v>
      </c>
      <c r="V129">
        <v>1061310791</v>
      </c>
      <c r="W129">
        <v>324589154</v>
      </c>
    </row>
    <row r="130" spans="1:23" x14ac:dyDescent="0.25">
      <c r="A130">
        <f>Source!A536</f>
        <v>17</v>
      </c>
      <c r="C130">
        <v>3</v>
      </c>
      <c r="D130">
        <v>0</v>
      </c>
      <c r="E130">
        <f>SmtRes!AV313</f>
        <v>0</v>
      </c>
      <c r="F130" t="str">
        <f>SmtRes!I313</f>
        <v>9999990006</v>
      </c>
      <c r="G130" t="str">
        <f>SmtRes!K313</f>
        <v>Стоимость прочих материалов (ЭСН)</v>
      </c>
      <c r="H130" t="str">
        <f>SmtRes!O313</f>
        <v>руб.</v>
      </c>
      <c r="I130">
        <f>SmtRes!Y313*Source!I536</f>
        <v>1.0499999999999998</v>
      </c>
      <c r="J130">
        <f>SmtRes!AO313</f>
        <v>1</v>
      </c>
      <c r="K130">
        <f>SmtRes!AE313</f>
        <v>1</v>
      </c>
      <c r="L130">
        <f>SmtRes!DB313</f>
        <v>3</v>
      </c>
      <c r="M130">
        <f>ROUND(ROUND(L130*Source!I536, 6)*1, 2)</f>
        <v>1.05</v>
      </c>
      <c r="N130">
        <f>SmtRes!AA313</f>
        <v>1</v>
      </c>
      <c r="O130">
        <f>ROUND(ROUND(L130*Source!I536, 6)*SmtRes!DA313, 2)</f>
        <v>1.05</v>
      </c>
      <c r="P130">
        <f>SmtRes!AG313</f>
        <v>0</v>
      </c>
      <c r="Q130">
        <f>SmtRes!DC313</f>
        <v>0</v>
      </c>
      <c r="R130">
        <f>ROUND(ROUND(Q130*Source!I536, 6)*1, 2)</f>
        <v>0</v>
      </c>
      <c r="S130">
        <f>SmtRes!AC313</f>
        <v>0</v>
      </c>
      <c r="T130">
        <f>ROUND(ROUND(Q130*Source!I536, 6)*SmtRes!AK313, 2)</f>
        <v>0</v>
      </c>
      <c r="U130">
        <f>SmtRes!X313</f>
        <v>-94250534</v>
      </c>
      <c r="V130">
        <v>-1341645062</v>
      </c>
      <c r="W130">
        <v>928336608</v>
      </c>
    </row>
    <row r="131" spans="1:23" x14ac:dyDescent="0.25">
      <c r="A131">
        <f>Source!A536</f>
        <v>17</v>
      </c>
      <c r="C131">
        <v>3</v>
      </c>
      <c r="D131">
        <v>0</v>
      </c>
      <c r="E131">
        <f>SmtRes!AV310</f>
        <v>0</v>
      </c>
      <c r="F131" t="str">
        <f>SmtRes!I310</f>
        <v>1.1-1-740</v>
      </c>
      <c r="G131" t="str">
        <f>SmtRes!K310</f>
        <v>Пакля пропитанная</v>
      </c>
      <c r="H131" t="str">
        <f>SmtRes!O310</f>
        <v>кг</v>
      </c>
      <c r="I131">
        <f>SmtRes!Y310*Source!I536</f>
        <v>4.1999999999999993</v>
      </c>
      <c r="J131">
        <f>SmtRes!AO310</f>
        <v>1</v>
      </c>
      <c r="K131">
        <f>SmtRes!AE310</f>
        <v>9.86</v>
      </c>
      <c r="L131">
        <f>SmtRes!DB310</f>
        <v>118.32</v>
      </c>
      <c r="M131">
        <f>ROUND(ROUND(L131*Source!I536, 6)*1, 2)</f>
        <v>41.41</v>
      </c>
      <c r="N131">
        <f>SmtRes!AA310</f>
        <v>72.77</v>
      </c>
      <c r="O131">
        <f>ROUND(ROUND(L131*Source!I536, 6)*SmtRes!DA310, 2)</f>
        <v>305.62</v>
      </c>
      <c r="P131">
        <f>SmtRes!AG310</f>
        <v>0</v>
      </c>
      <c r="Q131">
        <f>SmtRes!DC310</f>
        <v>0</v>
      </c>
      <c r="R131">
        <f>ROUND(ROUND(Q131*Source!I536, 6)*1, 2)</f>
        <v>0</v>
      </c>
      <c r="S131">
        <f>SmtRes!AC310</f>
        <v>0</v>
      </c>
      <c r="T131">
        <f>ROUND(ROUND(Q131*Source!I536, 6)*SmtRes!AK310, 2)</f>
        <v>0</v>
      </c>
      <c r="U131">
        <f>SmtRes!X310</f>
        <v>1241994263</v>
      </c>
      <c r="V131">
        <v>-1297691537</v>
      </c>
      <c r="W131">
        <v>1497677617</v>
      </c>
    </row>
    <row r="132" spans="1:23" x14ac:dyDescent="0.25">
      <c r="A132">
        <f>Source!A536</f>
        <v>17</v>
      </c>
      <c r="C132">
        <v>3</v>
      </c>
      <c r="D132">
        <v>0</v>
      </c>
      <c r="E132">
        <f>SmtRes!AV309</f>
        <v>0</v>
      </c>
      <c r="F132" t="str">
        <f>SmtRes!I309</f>
        <v>1.1-1-236</v>
      </c>
      <c r="G132" t="str">
        <f>SmtRes!K309</f>
        <v>Дюбели с насаженными шайбами</v>
      </c>
      <c r="H132" t="str">
        <f>SmtRes!O309</f>
        <v>т</v>
      </c>
      <c r="I132">
        <f>SmtRes!Y309*Source!I536</f>
        <v>8.7499999999999991E-4</v>
      </c>
      <c r="J132">
        <f>SmtRes!AO309</f>
        <v>1</v>
      </c>
      <c r="K132">
        <f>SmtRes!AE309</f>
        <v>20166.439999999999</v>
      </c>
      <c r="L132">
        <f>SmtRes!DB309</f>
        <v>50.42</v>
      </c>
      <c r="M132">
        <f>ROUND(ROUND(L132*Source!I536, 6)*1, 2)</f>
        <v>17.649999999999999</v>
      </c>
      <c r="N132">
        <f>SmtRes!AA309</f>
        <v>177666.34</v>
      </c>
      <c r="O132">
        <f>ROUND(ROUND(L132*Source!I536, 6)*SmtRes!DA309, 2)</f>
        <v>155.47</v>
      </c>
      <c r="P132">
        <f>SmtRes!AG309</f>
        <v>0</v>
      </c>
      <c r="Q132">
        <f>SmtRes!DC309</f>
        <v>0</v>
      </c>
      <c r="R132">
        <f>ROUND(ROUND(Q132*Source!I536, 6)*1, 2)</f>
        <v>0</v>
      </c>
      <c r="S132">
        <f>SmtRes!AC309</f>
        <v>0</v>
      </c>
      <c r="T132">
        <f>ROUND(ROUND(Q132*Source!I536, 6)*SmtRes!AK309, 2)</f>
        <v>0</v>
      </c>
      <c r="U132">
        <f>SmtRes!X309</f>
        <v>1693650758</v>
      </c>
      <c r="V132">
        <v>-1786695233</v>
      </c>
      <c r="W132">
        <v>1193886829</v>
      </c>
    </row>
    <row r="133" spans="1:23" x14ac:dyDescent="0.25">
      <c r="A133">
        <f>Source!A536</f>
        <v>17</v>
      </c>
      <c r="C133">
        <v>3</v>
      </c>
      <c r="D133">
        <v>0</v>
      </c>
      <c r="E133">
        <f>SmtRes!AV307</f>
        <v>0</v>
      </c>
      <c r="F133" t="str">
        <f>SmtRes!I307</f>
        <v>1.1-1-1029</v>
      </c>
      <c r="G133" t="str">
        <f>SmtRes!K307</f>
        <v>Сетка проволочная штукатурная тканая, квадрат 5х5 мм, толщина 1,6 мм</v>
      </c>
      <c r="H133" t="str">
        <f>SmtRes!O307</f>
        <v>м2</v>
      </c>
      <c r="I133">
        <f>SmtRes!Y307*Source!I536</f>
        <v>37.799999999999997</v>
      </c>
      <c r="J133">
        <f>SmtRes!AO307</f>
        <v>1</v>
      </c>
      <c r="K133">
        <f>SmtRes!AE307</f>
        <v>33.56</v>
      </c>
      <c r="L133">
        <f>SmtRes!DB307</f>
        <v>3624.48</v>
      </c>
      <c r="M133">
        <f>ROUND(ROUND(L133*Source!I536, 6)*1, 2)</f>
        <v>1268.57</v>
      </c>
      <c r="N133">
        <f>SmtRes!AA307</f>
        <v>645.02</v>
      </c>
      <c r="O133">
        <f>ROUND(ROUND(L133*Source!I536, 6)*SmtRes!DA307, 2)</f>
        <v>24381.88</v>
      </c>
      <c r="P133">
        <f>SmtRes!AG307</f>
        <v>0</v>
      </c>
      <c r="Q133">
        <f>SmtRes!DC307</f>
        <v>0</v>
      </c>
      <c r="R133">
        <f>ROUND(ROUND(Q133*Source!I536, 6)*1, 2)</f>
        <v>0</v>
      </c>
      <c r="S133">
        <f>SmtRes!AC307</f>
        <v>0</v>
      </c>
      <c r="T133">
        <f>ROUND(ROUND(Q133*Source!I536, 6)*SmtRes!AK307, 2)</f>
        <v>0</v>
      </c>
      <c r="U133">
        <f>SmtRes!X307</f>
        <v>1732130389</v>
      </c>
      <c r="V133">
        <v>119618334</v>
      </c>
      <c r="W133">
        <v>955928890</v>
      </c>
    </row>
    <row r="134" spans="1:23" x14ac:dyDescent="0.25">
      <c r="A134">
        <f>Source!A537</f>
        <v>18</v>
      </c>
      <c r="C134">
        <v>3</v>
      </c>
      <c r="D134">
        <f>Source!BI537</f>
        <v>1</v>
      </c>
      <c r="E134">
        <f>Source!FS537</f>
        <v>0</v>
      </c>
      <c r="F134" t="str">
        <f>Source!F537</f>
        <v>1.1-1-118</v>
      </c>
      <c r="G134" t="str">
        <f>Source!G537</f>
        <v>Вода</v>
      </c>
      <c r="H134" t="str">
        <f>Source!H537</f>
        <v>м3</v>
      </c>
      <c r="I134">
        <f>Source!I537</f>
        <v>6.3797999999999994E-2</v>
      </c>
      <c r="J134">
        <v>1</v>
      </c>
      <c r="K134">
        <f>Source!AC537</f>
        <v>7.07</v>
      </c>
      <c r="M134">
        <f>ROUND(K134*I134, 2)</f>
        <v>0.45</v>
      </c>
      <c r="N134">
        <f>Source!AC537*IF(Source!BC537&lt;&gt; 0, Source!BC537, 1)</f>
        <v>35.279300000000006</v>
      </c>
      <c r="O134">
        <f>ROUND(N134*I134, 2)</f>
        <v>2.25</v>
      </c>
      <c r="P134">
        <f>Source!AE537</f>
        <v>0</v>
      </c>
      <c r="R134">
        <f>ROUND(P134*I134, 2)</f>
        <v>0</v>
      </c>
      <c r="S134">
        <f>Source!AE537*IF(Source!BS537&lt;&gt; 0, Source!BS537, 1)</f>
        <v>0</v>
      </c>
      <c r="T134">
        <f>ROUND(S134*I134, 2)</f>
        <v>0</v>
      </c>
      <c r="U134">
        <f>Source!GF537</f>
        <v>-862991314</v>
      </c>
      <c r="V134">
        <v>209219300</v>
      </c>
      <c r="W134">
        <v>-1546901545</v>
      </c>
    </row>
    <row r="135" spans="1:23" x14ac:dyDescent="0.25">
      <c r="A135">
        <f>Source!A538</f>
        <v>18</v>
      </c>
      <c r="C135">
        <v>3</v>
      </c>
      <c r="D135">
        <f>Source!BI538</f>
        <v>1</v>
      </c>
      <c r="E135">
        <f>Source!FS538</f>
        <v>0</v>
      </c>
      <c r="F135" t="str">
        <f>Source!F538</f>
        <v>1.3-2-103</v>
      </c>
      <c r="G135" t="str">
        <f>Source!G538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135" t="str">
        <f>Source!H538</f>
        <v>кг</v>
      </c>
      <c r="I135">
        <f>Source!I538</f>
        <v>364.56</v>
      </c>
      <c r="J135">
        <v>1</v>
      </c>
      <c r="K135">
        <f>Source!AC538</f>
        <v>28.05</v>
      </c>
      <c r="M135">
        <f>ROUND(K135*I135, 2)</f>
        <v>10225.91</v>
      </c>
      <c r="N135">
        <f>Source!AC538*IF(Source!BC538&lt;&gt; 0, Source!BC538, 1)</f>
        <v>159.04349999999999</v>
      </c>
      <c r="O135">
        <f>ROUND(N135*I135, 2)</f>
        <v>57980.9</v>
      </c>
      <c r="P135">
        <f>Source!AE538</f>
        <v>0</v>
      </c>
      <c r="R135">
        <f>ROUND(P135*I135, 2)</f>
        <v>0</v>
      </c>
      <c r="S135">
        <f>Source!AE538*IF(Source!BS538&lt;&gt; 0, Source!BS538, 1)</f>
        <v>0</v>
      </c>
      <c r="T135">
        <f>ROUND(S135*I135, 2)</f>
        <v>0</v>
      </c>
      <c r="U135">
        <f>Source!GF538</f>
        <v>-1890929938</v>
      </c>
      <c r="V135">
        <v>1306953083</v>
      </c>
      <c r="W135">
        <v>-1139769391</v>
      </c>
    </row>
    <row r="136" spans="1:23" x14ac:dyDescent="0.25">
      <c r="A136">
        <f>Source!A539</f>
        <v>18</v>
      </c>
      <c r="C136">
        <v>3</v>
      </c>
      <c r="D136">
        <f>Source!BI539</f>
        <v>1</v>
      </c>
      <c r="E136">
        <f>Source!FS539</f>
        <v>0</v>
      </c>
      <c r="F136" t="str">
        <f>Source!F539</f>
        <v>1.3-2-6</v>
      </c>
      <c r="G136" t="str">
        <f>Source!G539</f>
        <v>Растворы цементные, марка 150</v>
      </c>
      <c r="H136" t="str">
        <f>Source!H539</f>
        <v>м3</v>
      </c>
      <c r="I136">
        <f>Source!I539</f>
        <v>0.91139999999999999</v>
      </c>
      <c r="J136">
        <v>1</v>
      </c>
      <c r="K136">
        <f>Source!AC539</f>
        <v>478.96</v>
      </c>
      <c r="M136">
        <f>ROUND(K136*I136, 2)</f>
        <v>436.52</v>
      </c>
      <c r="N136">
        <f>Source!AC539*IF(Source!BC539&lt;&gt; 0, Source!BC539, 1)</f>
        <v>3108.4504000000002</v>
      </c>
      <c r="O136">
        <f>ROUND(N136*I136, 2)</f>
        <v>2833.04</v>
      </c>
      <c r="P136">
        <f>Source!AE539</f>
        <v>0</v>
      </c>
      <c r="R136">
        <f>ROUND(P136*I136, 2)</f>
        <v>0</v>
      </c>
      <c r="S136">
        <f>Source!AE539*IF(Source!BS539&lt;&gt; 0, Source!BS539, 1)</f>
        <v>0</v>
      </c>
      <c r="T136">
        <f>ROUND(S136*I136, 2)</f>
        <v>0</v>
      </c>
      <c r="U136">
        <f>Source!GF539</f>
        <v>-1161195218</v>
      </c>
      <c r="V136">
        <v>78190390</v>
      </c>
      <c r="W136">
        <v>554399674</v>
      </c>
    </row>
    <row r="137" spans="1:23" x14ac:dyDescent="0.25">
      <c r="A137">
        <f>Source!A540</f>
        <v>17</v>
      </c>
      <c r="C137">
        <v>3</v>
      </c>
      <c r="D137">
        <v>0</v>
      </c>
      <c r="E137">
        <f>SmtRes!AV322</f>
        <v>0</v>
      </c>
      <c r="F137" t="str">
        <f>SmtRes!I322</f>
        <v>9999990006</v>
      </c>
      <c r="G137" t="str">
        <f>SmtRes!K322</f>
        <v>Стоимость прочих материалов (ЭСН)</v>
      </c>
      <c r="H137" t="str">
        <f>SmtRes!O322</f>
        <v>руб.</v>
      </c>
      <c r="I137">
        <f>SmtRes!Y322*Source!I540</f>
        <v>6.9999999999999993E-2</v>
      </c>
      <c r="J137">
        <f>SmtRes!AO322</f>
        <v>1</v>
      </c>
      <c r="K137">
        <f>SmtRes!AE322</f>
        <v>1</v>
      </c>
      <c r="L137">
        <f>SmtRes!DB322</f>
        <v>0.2</v>
      </c>
      <c r="M137">
        <f>ROUND(ROUND(L137*Source!I540, 6)*1, 2)</f>
        <v>7.0000000000000007E-2</v>
      </c>
      <c r="N137">
        <f>SmtRes!AA322</f>
        <v>1</v>
      </c>
      <c r="O137">
        <f>ROUND(ROUND(L137*Source!I540, 6)*SmtRes!DA322, 2)</f>
        <v>7.0000000000000007E-2</v>
      </c>
      <c r="P137">
        <f>SmtRes!AG322</f>
        <v>0</v>
      </c>
      <c r="Q137">
        <f>SmtRes!DC322</f>
        <v>0</v>
      </c>
      <c r="R137">
        <f>ROUND(ROUND(Q137*Source!I540, 6)*1, 2)</f>
        <v>0</v>
      </c>
      <c r="S137">
        <f>SmtRes!AC322</f>
        <v>0</v>
      </c>
      <c r="T137">
        <f>ROUND(ROUND(Q137*Source!I540, 6)*SmtRes!AK322, 2)</f>
        <v>0</v>
      </c>
      <c r="U137">
        <f>SmtRes!X322</f>
        <v>-94250534</v>
      </c>
      <c r="V137">
        <v>-1341645062</v>
      </c>
      <c r="W137">
        <v>928336608</v>
      </c>
    </row>
    <row r="138" spans="1:23" x14ac:dyDescent="0.25">
      <c r="A138">
        <f>Source!A540</f>
        <v>17</v>
      </c>
      <c r="C138">
        <v>3</v>
      </c>
      <c r="D138">
        <v>0</v>
      </c>
      <c r="E138">
        <f>SmtRes!AV320</f>
        <v>0</v>
      </c>
      <c r="F138" t="str">
        <f>SmtRes!I320</f>
        <v>1.1-1-510</v>
      </c>
      <c r="G138" t="str">
        <f>SmtRes!K320</f>
        <v>Латекс синтетический</v>
      </c>
      <c r="H138" t="str">
        <f>SmtRes!O320</f>
        <v>т</v>
      </c>
      <c r="I138">
        <f>SmtRes!Y320*Source!I540</f>
        <v>1.0499999999999999E-2</v>
      </c>
      <c r="J138">
        <f>SmtRes!AO320</f>
        <v>1</v>
      </c>
      <c r="K138">
        <f>SmtRes!AE320</f>
        <v>13174.52</v>
      </c>
      <c r="L138">
        <f>SmtRes!DB320</f>
        <v>395.24</v>
      </c>
      <c r="M138">
        <f>ROUND(ROUND(L138*Source!I540, 6)*1, 2)</f>
        <v>138.33000000000001</v>
      </c>
      <c r="N138">
        <f>SmtRes!AA320</f>
        <v>93291.15</v>
      </c>
      <c r="O138">
        <f>ROUND(ROUND(L138*Source!I540, 6)*SmtRes!DA320, 2)</f>
        <v>976.64</v>
      </c>
      <c r="P138">
        <f>SmtRes!AG320</f>
        <v>0</v>
      </c>
      <c r="Q138">
        <f>SmtRes!DC320</f>
        <v>0</v>
      </c>
      <c r="R138">
        <f>ROUND(ROUND(Q138*Source!I540, 6)*1, 2)</f>
        <v>0</v>
      </c>
      <c r="S138">
        <f>SmtRes!AC320</f>
        <v>0</v>
      </c>
      <c r="T138">
        <f>ROUND(ROUND(Q138*Source!I540, 6)*SmtRes!AK320, 2)</f>
        <v>0</v>
      </c>
      <c r="U138">
        <f>SmtRes!X320</f>
        <v>2093535836</v>
      </c>
      <c r="V138">
        <v>549840725</v>
      </c>
      <c r="W138">
        <v>1479047378</v>
      </c>
    </row>
    <row r="139" spans="1:23" x14ac:dyDescent="0.25">
      <c r="A139">
        <f>Source!A540</f>
        <v>17</v>
      </c>
      <c r="C139">
        <v>3</v>
      </c>
      <c r="D139">
        <v>0</v>
      </c>
      <c r="E139">
        <f>SmtRes!AV318</f>
        <v>0</v>
      </c>
      <c r="F139" t="str">
        <f>SmtRes!I318</f>
        <v>1.1-1-1587</v>
      </c>
      <c r="G139" t="str">
        <f>SmtRes!K318</f>
        <v>Эмульсия водомасляная</v>
      </c>
      <c r="H139" t="str">
        <f>SmtRes!O318</f>
        <v>т</v>
      </c>
      <c r="I139">
        <f>SmtRes!Y318*Source!I540</f>
        <v>2.8E-3</v>
      </c>
      <c r="J139">
        <f>SmtRes!AO318</f>
        <v>1</v>
      </c>
      <c r="K139">
        <f>SmtRes!AE318</f>
        <v>4794.92</v>
      </c>
      <c r="L139">
        <f>SmtRes!DB318</f>
        <v>38.36</v>
      </c>
      <c r="M139">
        <f>ROUND(ROUND(L139*Source!I540, 6)*1, 2)</f>
        <v>13.43</v>
      </c>
      <c r="N139">
        <f>SmtRes!AA318</f>
        <v>31597.13</v>
      </c>
      <c r="O139">
        <f>ROUND(ROUND(L139*Source!I540, 6)*SmtRes!DA318, 2)</f>
        <v>88.21</v>
      </c>
      <c r="P139">
        <f>SmtRes!AG318</f>
        <v>0</v>
      </c>
      <c r="Q139">
        <f>SmtRes!DC318</f>
        <v>0</v>
      </c>
      <c r="R139">
        <f>ROUND(ROUND(Q139*Source!I540, 6)*1, 2)</f>
        <v>0</v>
      </c>
      <c r="S139">
        <f>SmtRes!AC318</f>
        <v>0</v>
      </c>
      <c r="T139">
        <f>ROUND(ROUND(Q139*Source!I540, 6)*SmtRes!AK318, 2)</f>
        <v>0</v>
      </c>
      <c r="U139">
        <f>SmtRes!X318</f>
        <v>-1413328432</v>
      </c>
      <c r="V139">
        <v>1552068514</v>
      </c>
      <c r="W139">
        <v>-1583216768</v>
      </c>
    </row>
    <row r="140" spans="1:23" x14ac:dyDescent="0.25">
      <c r="A140">
        <f>Source!A540</f>
        <v>17</v>
      </c>
      <c r="C140">
        <v>3</v>
      </c>
      <c r="D140">
        <v>0</v>
      </c>
      <c r="E140">
        <f>SmtRes!AV317</f>
        <v>0</v>
      </c>
      <c r="F140" t="str">
        <f>SmtRes!I317</f>
        <v>1.1-1-118</v>
      </c>
      <c r="G140" t="str">
        <f>SmtRes!K317</f>
        <v>Вода</v>
      </c>
      <c r="H140" t="str">
        <f>SmtRes!O317</f>
        <v>м3</v>
      </c>
      <c r="I140">
        <f>SmtRes!Y317*Source!I540</f>
        <v>4.8999999999999998E-3</v>
      </c>
      <c r="J140">
        <f>SmtRes!AO317</f>
        <v>1</v>
      </c>
      <c r="K140">
        <f>SmtRes!AE317</f>
        <v>7.07</v>
      </c>
      <c r="L140">
        <f>SmtRes!DB317</f>
        <v>0.1</v>
      </c>
      <c r="M140">
        <f>ROUND(ROUND(L140*Source!I540, 6)*1, 2)</f>
        <v>0.04</v>
      </c>
      <c r="N140">
        <f>SmtRes!AA317</f>
        <v>35.39</v>
      </c>
      <c r="O140">
        <f>ROUND(ROUND(L140*Source!I540, 6)*SmtRes!DA317, 2)</f>
        <v>0.17</v>
      </c>
      <c r="P140">
        <f>SmtRes!AG317</f>
        <v>0</v>
      </c>
      <c r="Q140">
        <f>SmtRes!DC317</f>
        <v>0</v>
      </c>
      <c r="R140">
        <f>ROUND(ROUND(Q140*Source!I540, 6)*1, 2)</f>
        <v>0</v>
      </c>
      <c r="S140">
        <f>SmtRes!AC317</f>
        <v>0</v>
      </c>
      <c r="T140">
        <f>ROUND(ROUND(Q140*Source!I540, 6)*SmtRes!AK317, 2)</f>
        <v>0</v>
      </c>
      <c r="U140">
        <f>SmtRes!X317</f>
        <v>-862991314</v>
      </c>
      <c r="V140">
        <v>209219300</v>
      </c>
      <c r="W140">
        <v>-703094763</v>
      </c>
    </row>
    <row r="141" spans="1:23" x14ac:dyDescent="0.25">
      <c r="A141">
        <f>Source!A541</f>
        <v>18</v>
      </c>
      <c r="C141">
        <v>3</v>
      </c>
      <c r="D141">
        <f>Source!BI541</f>
        <v>1</v>
      </c>
      <c r="E141">
        <f>Source!FS541</f>
        <v>0</v>
      </c>
      <c r="F141" t="str">
        <f>Source!F541</f>
        <v>1.1-1-1591</v>
      </c>
      <c r="G141" t="str">
        <f>Source!G541</f>
        <v>Состав декоративный, водно-дисперсионный, акриловый, наполненный мраморной крошкой и фракционированным кварцевым песком, для наружных и внутренних работ, фактурный, с зернистой структурой, размер зерна от 0,7 до 1,2 мм, матовый</v>
      </c>
      <c r="H141" t="str">
        <f>Source!H541</f>
        <v>кг</v>
      </c>
      <c r="I141">
        <f>Source!I541</f>
        <v>33.950000000000003</v>
      </c>
      <c r="J141">
        <v>1</v>
      </c>
      <c r="K141">
        <f>Source!AC541</f>
        <v>50.11</v>
      </c>
      <c r="M141">
        <f>ROUND(K141*I141, 2)</f>
        <v>1701.23</v>
      </c>
      <c r="N141">
        <f>Source!AC541*IF(Source!BC541&lt;&gt; 0, Source!BC541, 1)</f>
        <v>122.76950000000001</v>
      </c>
      <c r="O141">
        <f>ROUND(N141*I141, 2)</f>
        <v>4168.0200000000004</v>
      </c>
      <c r="P141">
        <f>Source!AE541</f>
        <v>0</v>
      </c>
      <c r="R141">
        <f>ROUND(P141*I141, 2)</f>
        <v>0</v>
      </c>
      <c r="S141">
        <f>Source!AE541*IF(Source!BS541&lt;&gt; 0, Source!BS541, 1)</f>
        <v>0</v>
      </c>
      <c r="T141">
        <f>ROUND(S141*I141, 2)</f>
        <v>0</v>
      </c>
      <c r="U141">
        <f>Source!GF541</f>
        <v>1634336773</v>
      </c>
      <c r="V141">
        <v>806157927</v>
      </c>
      <c r="W141">
        <v>545209656</v>
      </c>
    </row>
    <row r="142" spans="1:23" x14ac:dyDescent="0.25">
      <c r="A142">
        <f>Source!A542</f>
        <v>18</v>
      </c>
      <c r="C142">
        <v>3</v>
      </c>
      <c r="D142">
        <f>Source!BI542</f>
        <v>1</v>
      </c>
      <c r="E142">
        <f>Source!FS542</f>
        <v>0</v>
      </c>
      <c r="F142" t="str">
        <f>Source!F542</f>
        <v>1.3-2-103</v>
      </c>
      <c r="G142" t="str">
        <f>Source!G542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142" t="str">
        <f>Source!H542</f>
        <v>кг</v>
      </c>
      <c r="I142">
        <f>Source!I542</f>
        <v>63</v>
      </c>
      <c r="J142">
        <v>1</v>
      </c>
      <c r="K142">
        <f>Source!AC542</f>
        <v>28.05</v>
      </c>
      <c r="M142">
        <f>ROUND(K142*I142, 2)</f>
        <v>1767.15</v>
      </c>
      <c r="N142">
        <f>Source!AC542*IF(Source!BC542&lt;&gt; 0, Source!BC542, 1)</f>
        <v>159.04349999999999</v>
      </c>
      <c r="O142">
        <f>ROUND(N142*I142, 2)</f>
        <v>10019.74</v>
      </c>
      <c r="P142">
        <f>Source!AE542</f>
        <v>0</v>
      </c>
      <c r="R142">
        <f>ROUND(P142*I142, 2)</f>
        <v>0</v>
      </c>
      <c r="S142">
        <f>Source!AE542*IF(Source!BS542&lt;&gt; 0, Source!BS542, 1)</f>
        <v>0</v>
      </c>
      <c r="T142">
        <f>ROUND(S142*I142, 2)</f>
        <v>0</v>
      </c>
      <c r="U142">
        <f>Source!GF542</f>
        <v>-1890929938</v>
      </c>
      <c r="V142">
        <v>1306953083</v>
      </c>
      <c r="W142">
        <v>-1139769391</v>
      </c>
    </row>
    <row r="143" spans="1:23" x14ac:dyDescent="0.25">
      <c r="A143">
        <f>Source!A573</f>
        <v>5</v>
      </c>
      <c r="B143">
        <v>573</v>
      </c>
      <c r="G143" t="str">
        <f>Source!G573</f>
        <v>Устройство водослива</v>
      </c>
    </row>
    <row r="144" spans="1:23" x14ac:dyDescent="0.25">
      <c r="A144">
        <f>Source!A580</f>
        <v>18</v>
      </c>
      <c r="C144">
        <v>3</v>
      </c>
      <c r="D144">
        <f>Source!BI580</f>
        <v>1</v>
      </c>
      <c r="E144">
        <f>Source!FS580</f>
        <v>0</v>
      </c>
      <c r="F144" t="str">
        <f>Source!F580</f>
        <v>1.7-1-55</v>
      </c>
      <c r="G144" t="str">
        <f>Source!G580</f>
        <v>Скобки для крепления фартука свеса водосточной системы металлические, окрашенные, при устройстве кровли из цементно-песчаной черепицы</v>
      </c>
      <c r="H144" t="str">
        <f>Source!H580</f>
        <v>шт.</v>
      </c>
      <c r="I144">
        <f>Source!I580</f>
        <v>3</v>
      </c>
      <c r="J144">
        <v>1</v>
      </c>
      <c r="K144">
        <f>Source!AC580</f>
        <v>4.99</v>
      </c>
      <c r="M144">
        <f t="shared" ref="M144:M150" si="8">ROUND(K144*I144, 2)</f>
        <v>14.97</v>
      </c>
      <c r="N144">
        <f>Source!AC580*IF(Source!BC580&lt;&gt; 0, Source!BC580, 1)</f>
        <v>38.822200000000002</v>
      </c>
      <c r="O144">
        <f t="shared" ref="O144:O150" si="9">ROUND(N144*I144, 2)</f>
        <v>116.47</v>
      </c>
      <c r="P144">
        <f>Source!AE580</f>
        <v>0</v>
      </c>
      <c r="R144">
        <f t="shared" ref="R144:R150" si="10">ROUND(P144*I144, 2)</f>
        <v>0</v>
      </c>
      <c r="S144">
        <f>Source!AE580*IF(Source!BS580&lt;&gt; 0, Source!BS580, 1)</f>
        <v>0</v>
      </c>
      <c r="T144">
        <f t="shared" ref="T144:T150" si="11">ROUND(S144*I144, 2)</f>
        <v>0</v>
      </c>
      <c r="U144">
        <f>Source!GF580</f>
        <v>824433819</v>
      </c>
      <c r="V144">
        <v>1115236998</v>
      </c>
      <c r="W144">
        <v>860976862</v>
      </c>
    </row>
    <row r="145" spans="1:23" x14ac:dyDescent="0.25">
      <c r="A145">
        <f>Source!A581</f>
        <v>18</v>
      </c>
      <c r="C145">
        <v>3</v>
      </c>
      <c r="D145">
        <f>Source!BI581</f>
        <v>1</v>
      </c>
      <c r="E145">
        <f>Source!FS581</f>
        <v>0</v>
      </c>
      <c r="F145" t="str">
        <f>Source!F581</f>
        <v>1.7-1-52</v>
      </c>
      <c r="G145" t="str">
        <f>Source!G581</f>
        <v>Хомут для крепления труб водосточной системы металлический, окрашенный, при устройстве кровли из цементно-песчаной черепицы</v>
      </c>
      <c r="H145" t="str">
        <f>Source!H581</f>
        <v>шт.</v>
      </c>
      <c r="I145">
        <f>Source!I581</f>
        <v>3</v>
      </c>
      <c r="J145">
        <v>1</v>
      </c>
      <c r="K145">
        <f>Source!AC581</f>
        <v>61.29</v>
      </c>
      <c r="M145">
        <f t="shared" si="8"/>
        <v>183.87</v>
      </c>
      <c r="N145">
        <f>Source!AC581*IF(Source!BC581&lt;&gt; 0, Source!BC581, 1)</f>
        <v>330.96600000000001</v>
      </c>
      <c r="O145">
        <f t="shared" si="9"/>
        <v>992.9</v>
      </c>
      <c r="P145">
        <f>Source!AE581</f>
        <v>0</v>
      </c>
      <c r="R145">
        <f t="shared" si="10"/>
        <v>0</v>
      </c>
      <c r="S145">
        <f>Source!AE581*IF(Source!BS581&lt;&gt; 0, Source!BS581, 1)</f>
        <v>0</v>
      </c>
      <c r="T145">
        <f t="shared" si="11"/>
        <v>0</v>
      </c>
      <c r="U145">
        <f>Source!GF581</f>
        <v>192038341</v>
      </c>
      <c r="V145">
        <v>-1969043254</v>
      </c>
      <c r="W145">
        <v>350792036</v>
      </c>
    </row>
    <row r="146" spans="1:23" x14ac:dyDescent="0.25">
      <c r="A146">
        <f>Source!A582</f>
        <v>18</v>
      </c>
      <c r="C146">
        <v>3</v>
      </c>
      <c r="D146">
        <f>Source!BI582</f>
        <v>1</v>
      </c>
      <c r="E146">
        <f>Source!FS582</f>
        <v>0</v>
      </c>
      <c r="F146" t="str">
        <f>Source!F582</f>
        <v>1.7-1-51</v>
      </c>
      <c r="G146" t="str">
        <f>Source!G582</f>
        <v>Крепление (кронштейн) желоба водосточной системы металлическое, окрашенное, при устройстве кровли из цементно-песчаной черепицы</v>
      </c>
      <c r="H146" t="str">
        <f>Source!H582</f>
        <v>шт.</v>
      </c>
      <c r="I146">
        <f>Source!I582</f>
        <v>3</v>
      </c>
      <c r="J146">
        <v>1</v>
      </c>
      <c r="K146">
        <f>Source!AC582</f>
        <v>58.12</v>
      </c>
      <c r="M146">
        <f t="shared" si="8"/>
        <v>174.36</v>
      </c>
      <c r="N146">
        <f>Source!AC582*IF(Source!BC582&lt;&gt; 0, Source!BC582, 1)</f>
        <v>290.0188</v>
      </c>
      <c r="O146">
        <f t="shared" si="9"/>
        <v>870.06</v>
      </c>
      <c r="P146">
        <f>Source!AE582</f>
        <v>0</v>
      </c>
      <c r="R146">
        <f t="shared" si="10"/>
        <v>0</v>
      </c>
      <c r="S146">
        <f>Source!AE582*IF(Source!BS582&lt;&gt; 0, Source!BS582, 1)</f>
        <v>0</v>
      </c>
      <c r="T146">
        <f t="shared" si="11"/>
        <v>0</v>
      </c>
      <c r="U146">
        <f>Source!GF582</f>
        <v>1252079238</v>
      </c>
      <c r="V146">
        <v>1247714765</v>
      </c>
      <c r="W146">
        <v>-1583964669</v>
      </c>
    </row>
    <row r="147" spans="1:23" x14ac:dyDescent="0.25">
      <c r="A147">
        <f>Source!A583</f>
        <v>18</v>
      </c>
      <c r="C147">
        <v>3</v>
      </c>
      <c r="D147">
        <f>Source!BI583</f>
        <v>1</v>
      </c>
      <c r="E147">
        <f>Source!FS583</f>
        <v>0</v>
      </c>
      <c r="F147" t="str">
        <f>Source!F583</f>
        <v>1.7-1-68</v>
      </c>
      <c r="G147" t="str">
        <f>Source!G583</f>
        <v>Пластины из оцинкованной стали с полимерным покрытием 1,2х80 мм, для навесных вентилируемых фасадов</v>
      </c>
      <c r="H147" t="str">
        <f>Source!H583</f>
        <v>м</v>
      </c>
      <c r="I147">
        <f>Source!I583</f>
        <v>1</v>
      </c>
      <c r="J147">
        <v>1</v>
      </c>
      <c r="K147">
        <f>Source!AC583</f>
        <v>32.700000000000003</v>
      </c>
      <c r="M147">
        <f t="shared" si="8"/>
        <v>32.700000000000003</v>
      </c>
      <c r="N147">
        <f>Source!AC583*IF(Source!BC583&lt;&gt; 0, Source!BC583, 1)</f>
        <v>103.98600000000002</v>
      </c>
      <c r="O147">
        <f t="shared" si="9"/>
        <v>103.99</v>
      </c>
      <c r="P147">
        <f>Source!AE583</f>
        <v>0</v>
      </c>
      <c r="R147">
        <f t="shared" si="10"/>
        <v>0</v>
      </c>
      <c r="S147">
        <f>Source!AE583*IF(Source!BS583&lt;&gt; 0, Source!BS583, 1)</f>
        <v>0</v>
      </c>
      <c r="T147">
        <f t="shared" si="11"/>
        <v>0</v>
      </c>
      <c r="U147">
        <f>Source!GF583</f>
        <v>-1878518707</v>
      </c>
      <c r="V147">
        <v>-1765454505</v>
      </c>
      <c r="W147">
        <v>-490540990</v>
      </c>
    </row>
    <row r="148" spans="1:23" x14ac:dyDescent="0.25">
      <c r="A148">
        <f>Source!A584</f>
        <v>18</v>
      </c>
      <c r="C148">
        <v>3</v>
      </c>
      <c r="D148">
        <f>Source!BI584</f>
        <v>1</v>
      </c>
      <c r="E148">
        <f>Source!FS584</f>
        <v>0</v>
      </c>
      <c r="F148" t="str">
        <f>Source!F584</f>
        <v>1.7-1-23</v>
      </c>
      <c r="G148" t="str">
        <f>Source!G584</f>
        <v>Трубы водосточные из оцинкованной стали с полимерно-порошковым покрытием, С=0,5 мм, Р=220 мм</v>
      </c>
      <c r="H148" t="str">
        <f>Source!H584</f>
        <v>м</v>
      </c>
      <c r="I148">
        <f>Source!I584</f>
        <v>3</v>
      </c>
      <c r="J148">
        <v>1</v>
      </c>
      <c r="K148">
        <f>Source!AC584</f>
        <v>137</v>
      </c>
      <c r="M148">
        <f t="shared" si="8"/>
        <v>411</v>
      </c>
      <c r="N148">
        <f>Source!AC584*IF(Source!BC584&lt;&gt; 0, Source!BC584, 1)</f>
        <v>483.60999999999996</v>
      </c>
      <c r="O148">
        <f t="shared" si="9"/>
        <v>1450.83</v>
      </c>
      <c r="P148">
        <f>Source!AE584</f>
        <v>0</v>
      </c>
      <c r="R148">
        <f t="shared" si="10"/>
        <v>0</v>
      </c>
      <c r="S148">
        <f>Source!AE584*IF(Source!BS584&lt;&gt; 0, Source!BS584, 1)</f>
        <v>0</v>
      </c>
      <c r="T148">
        <f t="shared" si="11"/>
        <v>0</v>
      </c>
      <c r="U148">
        <f>Source!GF584</f>
        <v>-1545163299</v>
      </c>
      <c r="V148">
        <v>112757746</v>
      </c>
      <c r="W148">
        <v>-673233214</v>
      </c>
    </row>
    <row r="149" spans="1:23" x14ac:dyDescent="0.25">
      <c r="A149">
        <f>Source!A585</f>
        <v>18</v>
      </c>
      <c r="C149">
        <v>3</v>
      </c>
      <c r="D149">
        <f>Source!BI585</f>
        <v>1</v>
      </c>
      <c r="E149">
        <f>Source!FS585</f>
        <v>0</v>
      </c>
      <c r="F149" t="str">
        <f>Source!F585</f>
        <v>1.7-1-23</v>
      </c>
      <c r="G149" t="str">
        <f>Source!G585</f>
        <v>(примин колена) Трубы водосточные из оцинкованной стали с полимерно-порошковым покрытием, С=0,5 мм, Р=220 мм</v>
      </c>
      <c r="H149" t="str">
        <f>Source!H585</f>
        <v>м</v>
      </c>
      <c r="I149">
        <f>Source!I585</f>
        <v>1</v>
      </c>
      <c r="J149">
        <v>1</v>
      </c>
      <c r="K149">
        <f>Source!AC585</f>
        <v>137</v>
      </c>
      <c r="M149">
        <f t="shared" si="8"/>
        <v>137</v>
      </c>
      <c r="N149">
        <f>Source!AC585*IF(Source!BC585&lt;&gt; 0, Source!BC585, 1)</f>
        <v>483.60999999999996</v>
      </c>
      <c r="O149">
        <f t="shared" si="9"/>
        <v>483.61</v>
      </c>
      <c r="P149">
        <f>Source!AE585</f>
        <v>0</v>
      </c>
      <c r="R149">
        <f t="shared" si="10"/>
        <v>0</v>
      </c>
      <c r="S149">
        <f>Source!AE585*IF(Source!BS585&lt;&gt; 0, Source!BS585, 1)</f>
        <v>0</v>
      </c>
      <c r="T149">
        <f t="shared" si="11"/>
        <v>0</v>
      </c>
      <c r="U149">
        <f>Source!GF585</f>
        <v>1244799094</v>
      </c>
      <c r="V149">
        <v>-1407980972</v>
      </c>
      <c r="W149">
        <v>1021514780</v>
      </c>
    </row>
    <row r="150" spans="1:23" x14ac:dyDescent="0.25">
      <c r="A150">
        <f>Source!A586</f>
        <v>18</v>
      </c>
      <c r="C150">
        <v>3</v>
      </c>
      <c r="D150">
        <f>Source!BI586</f>
        <v>1</v>
      </c>
      <c r="E150">
        <f>Source!FS586</f>
        <v>0</v>
      </c>
      <c r="F150" t="str">
        <f>Source!F586</f>
        <v>1.7-1-20</v>
      </c>
      <c r="G150" t="str">
        <f>Source!G586</f>
        <v>Воронки из оцинкованной стали с полимерно-порошковым покрытием, диаметр 280 мм, Н=310 мм, С=0,5 мм</v>
      </c>
      <c r="H150" t="str">
        <f>Source!H586</f>
        <v>шт.</v>
      </c>
      <c r="I150">
        <f>Source!I586</f>
        <v>1</v>
      </c>
      <c r="J150">
        <v>1</v>
      </c>
      <c r="K150">
        <f>Source!AC586</f>
        <v>137.30000000000001</v>
      </c>
      <c r="M150">
        <f t="shared" si="8"/>
        <v>137.30000000000001</v>
      </c>
      <c r="N150">
        <f>Source!AC586*IF(Source!BC586&lt;&gt; 0, Source!BC586, 1)</f>
        <v>562.92999999999995</v>
      </c>
      <c r="O150">
        <f t="shared" si="9"/>
        <v>562.92999999999995</v>
      </c>
      <c r="P150">
        <f>Source!AE586</f>
        <v>0</v>
      </c>
      <c r="R150">
        <f t="shared" si="10"/>
        <v>0</v>
      </c>
      <c r="S150">
        <f>Source!AE586*IF(Source!BS586&lt;&gt; 0, Source!BS586, 1)</f>
        <v>0</v>
      </c>
      <c r="T150">
        <f t="shared" si="11"/>
        <v>0</v>
      </c>
      <c r="U150">
        <f>Source!GF586</f>
        <v>2005230075</v>
      </c>
      <c r="V150">
        <v>1638102058</v>
      </c>
      <c r="W150">
        <v>-208514275</v>
      </c>
    </row>
    <row r="151" spans="1:23" x14ac:dyDescent="0.25">
      <c r="A151">
        <f>Source!A590</f>
        <v>17</v>
      </c>
      <c r="C151">
        <v>3</v>
      </c>
      <c r="D151">
        <v>0</v>
      </c>
      <c r="E151">
        <f>SmtRes!AV344</f>
        <v>0</v>
      </c>
      <c r="F151" t="str">
        <f>SmtRes!I344</f>
        <v>1.1-1-118</v>
      </c>
      <c r="G151" t="str">
        <f>SmtRes!K344</f>
        <v>Вода</v>
      </c>
      <c r="H151" t="str">
        <f>SmtRes!O344</f>
        <v>м3</v>
      </c>
      <c r="I151">
        <f>SmtRes!Y344*Source!I590</f>
        <v>1.05</v>
      </c>
      <c r="J151">
        <f>SmtRes!AO344</f>
        <v>1</v>
      </c>
      <c r="K151">
        <f>SmtRes!AE344</f>
        <v>7.07</v>
      </c>
      <c r="L151">
        <f>SmtRes!DB344</f>
        <v>1.06</v>
      </c>
      <c r="M151">
        <f>ROUND(ROUND(L151*Source!I590, 6)*1, 2)</f>
        <v>7.42</v>
      </c>
      <c r="N151">
        <f>SmtRes!AA344</f>
        <v>35.39</v>
      </c>
      <c r="O151">
        <f>ROUND(ROUND(L151*Source!I590, 6)*SmtRes!DA344, 2)</f>
        <v>37.03</v>
      </c>
      <c r="P151">
        <f>SmtRes!AG344</f>
        <v>0</v>
      </c>
      <c r="Q151">
        <f>SmtRes!DC344</f>
        <v>0</v>
      </c>
      <c r="R151">
        <f>ROUND(ROUND(Q151*Source!I590, 6)*1, 2)</f>
        <v>0</v>
      </c>
      <c r="S151">
        <f>SmtRes!AC344</f>
        <v>0</v>
      </c>
      <c r="T151">
        <f>ROUND(ROUND(Q151*Source!I590, 6)*SmtRes!AK344, 2)</f>
        <v>0</v>
      </c>
      <c r="U151">
        <f>SmtRes!X344</f>
        <v>-862991314</v>
      </c>
      <c r="V151">
        <v>209219300</v>
      </c>
      <c r="W151">
        <v>-703094763</v>
      </c>
    </row>
    <row r="152" spans="1:23" x14ac:dyDescent="0.25">
      <c r="A152">
        <f>Source!A591</f>
        <v>18</v>
      </c>
      <c r="C152">
        <v>3</v>
      </c>
      <c r="D152">
        <f>Source!BI591</f>
        <v>1</v>
      </c>
      <c r="E152">
        <f>Source!FS591</f>
        <v>0</v>
      </c>
      <c r="F152" t="str">
        <f>Source!F591</f>
        <v>1.1-1-766</v>
      </c>
      <c r="G152" t="str">
        <f>Source!G591</f>
        <v>Песок для строительных работ, рядовой</v>
      </c>
      <c r="H152" t="str">
        <f>Source!H591</f>
        <v>м3</v>
      </c>
      <c r="I152">
        <f>Source!I591</f>
        <v>7.7</v>
      </c>
      <c r="J152">
        <v>1</v>
      </c>
      <c r="K152">
        <f>Source!AC591</f>
        <v>104.99</v>
      </c>
      <c r="M152">
        <f>ROUND(K152*I152, 2)</f>
        <v>808.42</v>
      </c>
      <c r="N152">
        <f>Source!AC591*IF(Source!BC591&lt;&gt; 0, Source!BC591, 1)</f>
        <v>552.24739999999997</v>
      </c>
      <c r="O152">
        <f>ROUND(N152*I152, 2)</f>
        <v>4252.3</v>
      </c>
      <c r="P152">
        <f>Source!AE591</f>
        <v>0</v>
      </c>
      <c r="R152">
        <f>ROUND(P152*I152, 2)</f>
        <v>0</v>
      </c>
      <c r="S152">
        <f>Source!AE591*IF(Source!BS591&lt;&gt; 0, Source!BS591, 1)</f>
        <v>0</v>
      </c>
      <c r="T152">
        <f>ROUND(S152*I152, 2)</f>
        <v>0</v>
      </c>
      <c r="U152">
        <f>Source!GF591</f>
        <v>2069056849</v>
      </c>
      <c r="V152">
        <v>464578271</v>
      </c>
      <c r="W152">
        <v>993608509</v>
      </c>
    </row>
    <row r="153" spans="1:23" x14ac:dyDescent="0.25">
      <c r="A153">
        <f>Source!A593</f>
        <v>18</v>
      </c>
      <c r="C153">
        <v>3</v>
      </c>
      <c r="D153">
        <f>Source!BI593</f>
        <v>1</v>
      </c>
      <c r="E153">
        <f>Source!FS593</f>
        <v>0</v>
      </c>
      <c r="F153" t="str">
        <f>Source!F593</f>
        <v>1.1-1-4022</v>
      </c>
      <c r="G153" t="str">
        <f>Source!G593</f>
        <v>Лотки водоотводные композитные с крышками/решетками, элементами крепежа, класс нагрузки В125, типа ПЛ-350, решетка стальная, опоры стальные</v>
      </c>
      <c r="H153" t="str">
        <f>Source!H593</f>
        <v>м</v>
      </c>
      <c r="I153">
        <f>Source!I593</f>
        <v>7.3150000000000004</v>
      </c>
      <c r="J153">
        <v>1</v>
      </c>
      <c r="K153">
        <f>Source!AC593</f>
        <v>1833.78</v>
      </c>
      <c r="M153">
        <f>ROUND(K153*I153, 2)</f>
        <v>13414.1</v>
      </c>
      <c r="N153">
        <f>Source!AC593*IF(Source!BC593&lt;&gt; 0, Source!BC593, 1)</f>
        <v>5629.7046</v>
      </c>
      <c r="O153">
        <f>ROUND(N153*I153, 2)</f>
        <v>41181.29</v>
      </c>
      <c r="P153">
        <f>Source!AE593</f>
        <v>0</v>
      </c>
      <c r="R153">
        <f>ROUND(P153*I153, 2)</f>
        <v>0</v>
      </c>
      <c r="S153">
        <f>Source!AE593*IF(Source!BS593&lt;&gt; 0, Source!BS593, 1)</f>
        <v>0</v>
      </c>
      <c r="T153">
        <f>ROUND(S153*I153, 2)</f>
        <v>0</v>
      </c>
      <c r="U153">
        <f>Source!GF593</f>
        <v>-1156727523</v>
      </c>
      <c r="V153">
        <v>268755385</v>
      </c>
      <c r="W153">
        <v>-563861682</v>
      </c>
    </row>
    <row r="154" spans="1:23" x14ac:dyDescent="0.25">
      <c r="A154">
        <f>Source!A624</f>
        <v>5</v>
      </c>
      <c r="B154">
        <v>624</v>
      </c>
      <c r="G154" t="str">
        <f>Source!G624</f>
        <v>Востановление покрытия</v>
      </c>
    </row>
    <row r="155" spans="1:23" x14ac:dyDescent="0.25">
      <c r="A155">
        <f>Source!A628</f>
        <v>17</v>
      </c>
      <c r="C155">
        <v>3</v>
      </c>
      <c r="D155">
        <v>0</v>
      </c>
      <c r="E155">
        <f>SmtRes!AV356</f>
        <v>0</v>
      </c>
      <c r="F155" t="str">
        <f>SmtRes!I356</f>
        <v>1.1-1-118</v>
      </c>
      <c r="G155" t="str">
        <f>SmtRes!K356</f>
        <v>Вода</v>
      </c>
      <c r="H155" t="str">
        <f>SmtRes!O356</f>
        <v>м3</v>
      </c>
      <c r="I155">
        <f>SmtRes!Y356*Source!I628</f>
        <v>0.75</v>
      </c>
      <c r="J155">
        <f>SmtRes!AO356</f>
        <v>1</v>
      </c>
      <c r="K155">
        <f>SmtRes!AE356</f>
        <v>7.07</v>
      </c>
      <c r="L155">
        <f>SmtRes!DB356</f>
        <v>35.35</v>
      </c>
      <c r="M155">
        <f>ROUND(ROUND(L155*Source!I628, 6)*1, 2)</f>
        <v>5.3</v>
      </c>
      <c r="N155">
        <f>SmtRes!AA356</f>
        <v>35.35</v>
      </c>
      <c r="O155">
        <f>ROUND(ROUND(L155*Source!I628, 6)*SmtRes!DA356, 2)</f>
        <v>26.46</v>
      </c>
      <c r="P155">
        <f>SmtRes!AG356</f>
        <v>0</v>
      </c>
      <c r="Q155">
        <f>SmtRes!DC356</f>
        <v>0</v>
      </c>
      <c r="R155">
        <f>ROUND(ROUND(Q155*Source!I628, 6)*1, 2)</f>
        <v>0</v>
      </c>
      <c r="S155">
        <f>SmtRes!AC356</f>
        <v>0</v>
      </c>
      <c r="T155">
        <f>ROUND(ROUND(Q155*Source!I628, 6)*SmtRes!AK356, 2)</f>
        <v>0</v>
      </c>
      <c r="U155">
        <f>SmtRes!X356</f>
        <v>-862991314</v>
      </c>
      <c r="V155">
        <v>209219300</v>
      </c>
      <c r="W155">
        <v>-543036354</v>
      </c>
    </row>
    <row r="156" spans="1:23" x14ac:dyDescent="0.25">
      <c r="A156">
        <f>Source!A629</f>
        <v>18</v>
      </c>
      <c r="C156">
        <v>3</v>
      </c>
      <c r="D156">
        <f>Source!BI629</f>
        <v>1</v>
      </c>
      <c r="E156">
        <f>Source!FS629</f>
        <v>0</v>
      </c>
      <c r="F156" t="str">
        <f>Source!F629</f>
        <v>1.1-1-766</v>
      </c>
      <c r="G156" t="str">
        <f>Source!G629</f>
        <v>Песок для строительных работ, рядовой</v>
      </c>
      <c r="H156" t="str">
        <f>Source!H629</f>
        <v>м3</v>
      </c>
      <c r="I156">
        <f>Source!I629</f>
        <v>16.5</v>
      </c>
      <c r="J156">
        <v>1</v>
      </c>
      <c r="K156">
        <f>Source!AC629</f>
        <v>104.99</v>
      </c>
      <c r="M156">
        <f>ROUND(K156*I156, 2)</f>
        <v>1732.34</v>
      </c>
      <c r="N156">
        <f>Source!AC629*IF(Source!BC629&lt;&gt; 0, Source!BC629, 1)</f>
        <v>552.24739999999997</v>
      </c>
      <c r="O156">
        <f>ROUND(N156*I156, 2)</f>
        <v>9112.08</v>
      </c>
      <c r="P156">
        <f>Source!AE629</f>
        <v>0</v>
      </c>
      <c r="R156">
        <f>ROUND(P156*I156, 2)</f>
        <v>0</v>
      </c>
      <c r="S156">
        <f>Source!AE629*IF(Source!BS629&lt;&gt; 0, Source!BS629, 1)</f>
        <v>0</v>
      </c>
      <c r="T156">
        <f>ROUND(S156*I156, 2)</f>
        <v>0</v>
      </c>
      <c r="U156">
        <f>Source!GF629</f>
        <v>2069056849</v>
      </c>
      <c r="V156">
        <v>464578271</v>
      </c>
      <c r="W156">
        <v>993608509</v>
      </c>
    </row>
    <row r="157" spans="1:23" x14ac:dyDescent="0.25">
      <c r="A157">
        <f>Source!A630</f>
        <v>17</v>
      </c>
      <c r="C157">
        <v>3</v>
      </c>
      <c r="D157">
        <v>0</v>
      </c>
      <c r="E157">
        <f>SmtRes!AV365</f>
        <v>0</v>
      </c>
      <c r="F157" t="str">
        <f>SmtRes!I365</f>
        <v>1.1-1-118</v>
      </c>
      <c r="G157" t="str">
        <f>SmtRes!K365</f>
        <v>Вода</v>
      </c>
      <c r="H157" t="str">
        <f>SmtRes!O365</f>
        <v>м3</v>
      </c>
      <c r="I157">
        <f>SmtRes!Y365*Source!I630</f>
        <v>0.70000000000000007</v>
      </c>
      <c r="J157">
        <f>SmtRes!AO365</f>
        <v>1</v>
      </c>
      <c r="K157">
        <f>SmtRes!AE365</f>
        <v>7.07</v>
      </c>
      <c r="L157">
        <f>SmtRes!DB365</f>
        <v>49.49</v>
      </c>
      <c r="M157">
        <f>ROUND(ROUND(L157*Source!I630, 6)*1, 2)</f>
        <v>4.95</v>
      </c>
      <c r="N157">
        <f>SmtRes!AA365</f>
        <v>35.35</v>
      </c>
      <c r="O157">
        <f>ROUND(ROUND(L157*Source!I630, 6)*SmtRes!DA365, 2)</f>
        <v>24.7</v>
      </c>
      <c r="P157">
        <f>SmtRes!AG365</f>
        <v>0</v>
      </c>
      <c r="Q157">
        <f>SmtRes!DC365</f>
        <v>0</v>
      </c>
      <c r="R157">
        <f>ROUND(ROUND(Q157*Source!I630, 6)*1, 2)</f>
        <v>0</v>
      </c>
      <c r="S157">
        <f>SmtRes!AC365</f>
        <v>0</v>
      </c>
      <c r="T157">
        <f>ROUND(ROUND(Q157*Source!I630, 6)*SmtRes!AK365, 2)</f>
        <v>0</v>
      </c>
      <c r="U157">
        <f>SmtRes!X365</f>
        <v>-862991314</v>
      </c>
      <c r="V157">
        <v>209219300</v>
      </c>
      <c r="W157">
        <v>-543036354</v>
      </c>
    </row>
    <row r="158" spans="1:23" x14ac:dyDescent="0.25">
      <c r="A158">
        <f>Source!A631</f>
        <v>18</v>
      </c>
      <c r="C158">
        <v>3</v>
      </c>
      <c r="D158">
        <f>Source!BI631</f>
        <v>1</v>
      </c>
      <c r="E158">
        <f>Source!FS631</f>
        <v>0</v>
      </c>
      <c r="F158" t="str">
        <f>Source!F631</f>
        <v>1.1-1-1553</v>
      </c>
      <c r="G158" t="str">
        <f>Source!G631</f>
        <v>Щебень из естественного камня для дорожных работ, марка 1200 - 800, фракция 5 - 10 мм</v>
      </c>
      <c r="H158" t="str">
        <f>Source!H631</f>
        <v>м3</v>
      </c>
      <c r="I158">
        <f>Source!I631</f>
        <v>12.6</v>
      </c>
      <c r="J158">
        <v>1</v>
      </c>
      <c r="K158">
        <f>Source!AC631</f>
        <v>234.69</v>
      </c>
      <c r="M158">
        <f>ROUND(K158*I158, 2)</f>
        <v>2957.09</v>
      </c>
      <c r="N158">
        <f>Source!AC631*IF(Source!BC631&lt;&gt; 0, Source!BC631, 1)</f>
        <v>2325.7779</v>
      </c>
      <c r="O158">
        <f>ROUND(N158*I158, 2)</f>
        <v>29304.799999999999</v>
      </c>
      <c r="P158">
        <f>Source!AE631</f>
        <v>0</v>
      </c>
      <c r="R158">
        <f>ROUND(P158*I158, 2)</f>
        <v>0</v>
      </c>
      <c r="S158">
        <f>Source!AE631*IF(Source!BS631&lt;&gt; 0, Source!BS631, 1)</f>
        <v>0</v>
      </c>
      <c r="T158">
        <f>ROUND(S158*I158, 2)</f>
        <v>0</v>
      </c>
      <c r="U158">
        <f>Source!GF631</f>
        <v>-754482120</v>
      </c>
      <c r="V158">
        <v>173992308</v>
      </c>
      <c r="W158">
        <v>130913396</v>
      </c>
    </row>
    <row r="159" spans="1:23" x14ac:dyDescent="0.25">
      <c r="A159">
        <f>Source!A632</f>
        <v>17</v>
      </c>
      <c r="C159">
        <v>3</v>
      </c>
      <c r="D159">
        <v>0</v>
      </c>
      <c r="E159">
        <f>SmtRes!AV376</f>
        <v>0</v>
      </c>
      <c r="F159" t="str">
        <f>SmtRes!I376</f>
        <v>9999990006</v>
      </c>
      <c r="G159" t="str">
        <f>SmtRes!K376</f>
        <v>Стоимость прочих материалов (ЭСН)</v>
      </c>
      <c r="H159" t="str">
        <f>SmtRes!O376</f>
        <v>руб.</v>
      </c>
      <c r="I159">
        <f>SmtRes!Y376*Source!I632</f>
        <v>2.4640000000000004</v>
      </c>
      <c r="J159">
        <f>SmtRes!AO376</f>
        <v>1</v>
      </c>
      <c r="K159">
        <f>SmtRes!AE376</f>
        <v>1</v>
      </c>
      <c r="L159">
        <f>SmtRes!DB376</f>
        <v>49.28</v>
      </c>
      <c r="M159">
        <f>ROUND(ROUND(L159*Source!I632, 6)*1, 2)</f>
        <v>2.46</v>
      </c>
      <c r="N159">
        <f>SmtRes!AA376</f>
        <v>1</v>
      </c>
      <c r="O159">
        <f>ROUND(ROUND(L159*Source!I632, 6)*SmtRes!DA376, 2)</f>
        <v>2.46</v>
      </c>
      <c r="P159">
        <f>SmtRes!AG376</f>
        <v>0</v>
      </c>
      <c r="Q159">
        <f>SmtRes!DC376</f>
        <v>0</v>
      </c>
      <c r="R159">
        <f>ROUND(ROUND(Q159*Source!I632, 6)*1, 2)</f>
        <v>0</v>
      </c>
      <c r="S159">
        <f>SmtRes!AC376</f>
        <v>0</v>
      </c>
      <c r="T159">
        <f>ROUND(ROUND(Q159*Source!I632, 6)*SmtRes!AK376, 2)</f>
        <v>0</v>
      </c>
      <c r="U159">
        <f>SmtRes!X376</f>
        <v>-94250534</v>
      </c>
      <c r="V159">
        <v>-1341645062</v>
      </c>
      <c r="W159">
        <v>928336608</v>
      </c>
    </row>
    <row r="160" spans="1:23" x14ac:dyDescent="0.25">
      <c r="A160">
        <f>Source!A633</f>
        <v>18</v>
      </c>
      <c r="C160">
        <v>3</v>
      </c>
      <c r="D160">
        <f>Source!BI633</f>
        <v>1</v>
      </c>
      <c r="E160">
        <f>Source!FS633</f>
        <v>0</v>
      </c>
      <c r="F160" t="str">
        <f>Source!F633</f>
        <v>1.3-1-79</v>
      </c>
      <c r="G160" t="str">
        <f>Source!G633</f>
        <v>Смеси бетонные, БСГ, тяжелого бетона на гранитном щебне фракция 5-20 для инженерных коммуникаций и дорог, класс прочности В22,5 (М300); П3, F150, W6</v>
      </c>
      <c r="H160" t="str">
        <f>Source!H633</f>
        <v>м3</v>
      </c>
      <c r="I160">
        <f>Source!I633</f>
        <v>8.1</v>
      </c>
      <c r="J160">
        <v>1</v>
      </c>
      <c r="K160">
        <f>Source!AC633</f>
        <v>738.07</v>
      </c>
      <c r="M160">
        <f>ROUND(K160*I160, 2)</f>
        <v>5978.37</v>
      </c>
      <c r="N160">
        <f>Source!AC633*IF(Source!BC633&lt;&gt; 0, Source!BC633, 1)</f>
        <v>3985.5780000000004</v>
      </c>
      <c r="O160">
        <f>ROUND(N160*I160, 2)</f>
        <v>32283.18</v>
      </c>
      <c r="P160">
        <f>Source!AE633</f>
        <v>0</v>
      </c>
      <c r="R160">
        <f>ROUND(P160*I160, 2)</f>
        <v>0</v>
      </c>
      <c r="S160">
        <f>Source!AE633*IF(Source!BS633&lt;&gt; 0, Source!BS633, 1)</f>
        <v>0</v>
      </c>
      <c r="T160">
        <f>ROUND(S160*I160, 2)</f>
        <v>0</v>
      </c>
      <c r="U160">
        <f>Source!GF633</f>
        <v>-1406023826</v>
      </c>
      <c r="V160">
        <v>702391343</v>
      </c>
      <c r="W160">
        <v>-1495187030</v>
      </c>
    </row>
    <row r="161" spans="1:23" x14ac:dyDescent="0.25">
      <c r="A161">
        <f>Source!A635</f>
        <v>18</v>
      </c>
      <c r="C161">
        <v>3</v>
      </c>
      <c r="D161">
        <f>Source!BI635</f>
        <v>1</v>
      </c>
      <c r="E161">
        <f>Source!FS635</f>
        <v>0</v>
      </c>
      <c r="F161" t="str">
        <f>Source!F635</f>
        <v>1.1-1-1824</v>
      </c>
      <c r="G161" t="str">
        <f>Source!G635</f>
        <v>Сетка дорожная, сечение 100х100 мм, диаметр 6 мм</v>
      </c>
      <c r="H161" t="str">
        <f>Source!H635</f>
        <v>м2</v>
      </c>
      <c r="I161">
        <f>Source!I635</f>
        <v>57.5</v>
      </c>
      <c r="J161">
        <v>1</v>
      </c>
      <c r="K161">
        <f>Source!AC635</f>
        <v>21.14</v>
      </c>
      <c r="M161">
        <f>ROUND(K161*I161, 2)</f>
        <v>1215.55</v>
      </c>
      <c r="N161">
        <f>Source!AC635*IF(Source!BC635&lt;&gt; 0, Source!BC635, 1)</f>
        <v>135.08459999999999</v>
      </c>
      <c r="O161">
        <f>ROUND(N161*I161, 2)</f>
        <v>7767.36</v>
      </c>
      <c r="P161">
        <f>Source!AE635</f>
        <v>0</v>
      </c>
      <c r="R161">
        <f>ROUND(P161*I161, 2)</f>
        <v>0</v>
      </c>
      <c r="S161">
        <f>Source!AE635*IF(Source!BS635&lt;&gt; 0, Source!BS635, 1)</f>
        <v>0</v>
      </c>
      <c r="T161">
        <f>ROUND(S161*I161, 2)</f>
        <v>0</v>
      </c>
      <c r="U161">
        <f>Source!GF635</f>
        <v>2103007680</v>
      </c>
      <c r="V161">
        <v>469184624</v>
      </c>
      <c r="W161">
        <v>908674980</v>
      </c>
    </row>
    <row r="162" spans="1:23" x14ac:dyDescent="0.25">
      <c r="A162">
        <f>Source!A636</f>
        <v>17</v>
      </c>
      <c r="C162">
        <v>3</v>
      </c>
      <c r="D162">
        <v>0</v>
      </c>
      <c r="E162">
        <f>SmtRes!AV388</f>
        <v>0</v>
      </c>
      <c r="F162" t="str">
        <f>SmtRes!I388</f>
        <v>1.3-3-19</v>
      </c>
      <c r="G162" t="str">
        <f>SmtRes!K388</f>
        <v>Эмульсии дорожные, битумные</v>
      </c>
      <c r="H162" t="str">
        <f>SmtRes!O388</f>
        <v>т</v>
      </c>
      <c r="I162">
        <f>SmtRes!Y388*Source!I636</f>
        <v>0.02</v>
      </c>
      <c r="J162">
        <f>SmtRes!AO388</f>
        <v>1</v>
      </c>
      <c r="K162">
        <f>SmtRes!AE388</f>
        <v>1445.87</v>
      </c>
      <c r="L162">
        <f>SmtRes!DB388</f>
        <v>57.83</v>
      </c>
      <c r="M162">
        <f>ROUND(ROUND(L162*Source!I636, 6)*1, 2)</f>
        <v>28.92</v>
      </c>
      <c r="N162">
        <f>SmtRes!AA388</f>
        <v>16005.78</v>
      </c>
      <c r="O162">
        <f>ROUND(ROUND(L162*Source!I636, 6)*SmtRes!DA388, 2)</f>
        <v>320.08999999999997</v>
      </c>
      <c r="P162">
        <f>SmtRes!AG388</f>
        <v>0</v>
      </c>
      <c r="Q162">
        <f>SmtRes!DC388</f>
        <v>0</v>
      </c>
      <c r="R162">
        <f>ROUND(ROUND(Q162*Source!I636, 6)*1, 2)</f>
        <v>0</v>
      </c>
      <c r="S162">
        <f>SmtRes!AC388</f>
        <v>0</v>
      </c>
      <c r="T162">
        <f>ROUND(ROUND(Q162*Source!I636, 6)*SmtRes!AK388, 2)</f>
        <v>0</v>
      </c>
      <c r="U162">
        <f>SmtRes!X388</f>
        <v>253159774</v>
      </c>
      <c r="V162">
        <v>-1685791731</v>
      </c>
      <c r="W162">
        <v>-338888562</v>
      </c>
    </row>
    <row r="163" spans="1:23" x14ac:dyDescent="0.25">
      <c r="A163">
        <f>Source!A637</f>
        <v>18</v>
      </c>
      <c r="C163">
        <v>3</v>
      </c>
      <c r="D163">
        <f>Source!BI637</f>
        <v>1</v>
      </c>
      <c r="E163">
        <f>Source!FS637</f>
        <v>0</v>
      </c>
      <c r="F163" t="str">
        <f>Source!F637</f>
        <v>1.3-3-3</v>
      </c>
      <c r="G163" t="str">
        <f>Source!G637</f>
        <v>Смеси асфальтобетонные дорожные горячие крупнозернистые, тип I</v>
      </c>
      <c r="H163" t="str">
        <f>Source!H637</f>
        <v>т</v>
      </c>
      <c r="I163">
        <f>Source!I637</f>
        <v>4.79</v>
      </c>
      <c r="J163">
        <v>1</v>
      </c>
      <c r="K163">
        <f>Source!AC637</f>
        <v>296.7</v>
      </c>
      <c r="M163">
        <f>ROUND(K163*I163, 2)</f>
        <v>1421.19</v>
      </c>
      <c r="N163">
        <f>Source!AC637*IF(Source!BC637&lt;&gt; 0, Source!BC637, 1)</f>
        <v>2771.1779999999999</v>
      </c>
      <c r="O163">
        <f>ROUND(N163*I163, 2)</f>
        <v>13273.94</v>
      </c>
      <c r="P163">
        <f>Source!AE637</f>
        <v>0</v>
      </c>
      <c r="R163">
        <f>ROUND(P163*I163, 2)</f>
        <v>0</v>
      </c>
      <c r="S163">
        <f>Source!AE637*IF(Source!BS637&lt;&gt; 0, Source!BS637, 1)</f>
        <v>0</v>
      </c>
      <c r="T163">
        <f>ROUND(S163*I163, 2)</f>
        <v>0</v>
      </c>
      <c r="U163">
        <f>Source!GF637</f>
        <v>-2026741202</v>
      </c>
      <c r="V163">
        <v>-903558974</v>
      </c>
      <c r="W163">
        <v>-1882668764</v>
      </c>
    </row>
    <row r="164" spans="1:23" x14ac:dyDescent="0.25">
      <c r="A164">
        <f>Source!A639</f>
        <v>18</v>
      </c>
      <c r="C164">
        <v>3</v>
      </c>
      <c r="D164">
        <f>Source!BI639</f>
        <v>1</v>
      </c>
      <c r="E164">
        <f>Source!FS639</f>
        <v>0</v>
      </c>
      <c r="F164" t="str">
        <f>Source!F639</f>
        <v>1.3-3-3</v>
      </c>
      <c r="G164" t="str">
        <f>Source!G639</f>
        <v>Смеси асфальтобетонные дорожные горячие крупнозернистые, тип I</v>
      </c>
      <c r="H164" t="str">
        <f>Source!H639</f>
        <v>т</v>
      </c>
      <c r="I164">
        <f>Source!I639</f>
        <v>1.2</v>
      </c>
      <c r="J164">
        <v>1</v>
      </c>
      <c r="K164">
        <f>Source!AC639</f>
        <v>296.7</v>
      </c>
      <c r="M164">
        <f>ROUND(K164*I164, 2)</f>
        <v>356.04</v>
      </c>
      <c r="N164">
        <f>Source!AC639*IF(Source!BC639&lt;&gt; 0, Source!BC639, 1)</f>
        <v>2771.1779999999999</v>
      </c>
      <c r="O164">
        <f>ROUND(N164*I164, 2)</f>
        <v>3325.41</v>
      </c>
      <c r="P164">
        <f>Source!AE639</f>
        <v>0</v>
      </c>
      <c r="R164">
        <f>ROUND(P164*I164, 2)</f>
        <v>0</v>
      </c>
      <c r="S164">
        <f>Source!AE639*IF(Source!BS639&lt;&gt; 0, Source!BS639, 1)</f>
        <v>0</v>
      </c>
      <c r="T164">
        <f>ROUND(S164*I164, 2)</f>
        <v>0</v>
      </c>
      <c r="U164">
        <f>Source!GF639</f>
        <v>-2026741202</v>
      </c>
      <c r="V164">
        <v>-903558974</v>
      </c>
      <c r="W164">
        <v>-1882668764</v>
      </c>
    </row>
    <row r="165" spans="1:23" x14ac:dyDescent="0.25">
      <c r="A165">
        <f>Source!A640</f>
        <v>17</v>
      </c>
      <c r="C165">
        <v>3</v>
      </c>
      <c r="D165">
        <v>0</v>
      </c>
      <c r="E165">
        <f>SmtRes!AV403</f>
        <v>0</v>
      </c>
      <c r="F165" t="str">
        <f>SmtRes!I403</f>
        <v>1.3-3-19</v>
      </c>
      <c r="G165" t="str">
        <f>SmtRes!K403</f>
        <v>Эмульсии дорожные, битумные</v>
      </c>
      <c r="H165" t="str">
        <f>SmtRes!O403</f>
        <v>т</v>
      </c>
      <c r="I165">
        <f>SmtRes!Y403*Source!I640</f>
        <v>0.02</v>
      </c>
      <c r="J165">
        <f>SmtRes!AO403</f>
        <v>1</v>
      </c>
      <c r="K165">
        <f>SmtRes!AE403</f>
        <v>1445.87</v>
      </c>
      <c r="L165">
        <f>SmtRes!DB403</f>
        <v>57.83</v>
      </c>
      <c r="M165">
        <f>ROUND(ROUND(L165*Source!I640, 6)*1, 2)</f>
        <v>28.92</v>
      </c>
      <c r="N165">
        <f>SmtRes!AA403</f>
        <v>16005.78</v>
      </c>
      <c r="O165">
        <f>ROUND(ROUND(L165*Source!I640, 6)*SmtRes!DA403, 2)</f>
        <v>320.08999999999997</v>
      </c>
      <c r="P165">
        <f>SmtRes!AG403</f>
        <v>0</v>
      </c>
      <c r="Q165">
        <f>SmtRes!DC403</f>
        <v>0</v>
      </c>
      <c r="R165">
        <f>ROUND(ROUND(Q165*Source!I640, 6)*1, 2)</f>
        <v>0</v>
      </c>
      <c r="S165">
        <f>SmtRes!AC403</f>
        <v>0</v>
      </c>
      <c r="T165">
        <f>ROUND(ROUND(Q165*Source!I640, 6)*SmtRes!AK403, 2)</f>
        <v>0</v>
      </c>
      <c r="U165">
        <f>SmtRes!X403</f>
        <v>253159774</v>
      </c>
      <c r="V165">
        <v>-1685791731</v>
      </c>
      <c r="W165">
        <v>-338888562</v>
      </c>
    </row>
    <row r="166" spans="1:23" x14ac:dyDescent="0.25">
      <c r="A166">
        <f>Source!A641</f>
        <v>18</v>
      </c>
      <c r="C166">
        <v>3</v>
      </c>
      <c r="D166">
        <f>Source!BI641</f>
        <v>1</v>
      </c>
      <c r="E166">
        <f>Source!FS641</f>
        <v>0</v>
      </c>
      <c r="F166" t="str">
        <f>Source!F641</f>
        <v>1.3-3-8</v>
      </c>
      <c r="G166" t="str">
        <f>Source!G641</f>
        <v>Смеси асфальтобетонные дорожные горячие мелкозернистые, марка I, тип Б</v>
      </c>
      <c r="H166" t="str">
        <f>Source!H641</f>
        <v>т</v>
      </c>
      <c r="I166">
        <f>Source!I641</f>
        <v>4.83</v>
      </c>
      <c r="J166">
        <v>1</v>
      </c>
      <c r="K166">
        <f>Source!AC641</f>
        <v>307.88</v>
      </c>
      <c r="M166">
        <f>ROUND(K166*I166, 2)</f>
        <v>1487.06</v>
      </c>
      <c r="N166">
        <f>Source!AC641*IF(Source!BC641&lt;&gt; 0, Source!BC641, 1)</f>
        <v>2804.7867999999999</v>
      </c>
      <c r="O166">
        <f>ROUND(N166*I166, 2)</f>
        <v>13547.12</v>
      </c>
      <c r="P166">
        <f>Source!AE641</f>
        <v>0</v>
      </c>
      <c r="R166">
        <f>ROUND(P166*I166, 2)</f>
        <v>0</v>
      </c>
      <c r="S166">
        <f>Source!AE641*IF(Source!BS641&lt;&gt; 0, Source!BS641, 1)</f>
        <v>0</v>
      </c>
      <c r="T166">
        <f>ROUND(S166*I166, 2)</f>
        <v>0</v>
      </c>
      <c r="U166">
        <f>Source!GF641</f>
        <v>305310980</v>
      </c>
      <c r="V166">
        <v>247748025</v>
      </c>
      <c r="W166">
        <v>-914340218</v>
      </c>
    </row>
    <row r="167" spans="1:23" x14ac:dyDescent="0.25">
      <c r="A167">
        <f>Source!A643</f>
        <v>18</v>
      </c>
      <c r="C167">
        <v>3</v>
      </c>
      <c r="D167">
        <f>Source!BI643</f>
        <v>1</v>
      </c>
      <c r="E167">
        <f>Source!FS643</f>
        <v>0</v>
      </c>
      <c r="F167" t="str">
        <f>Source!F643</f>
        <v>1.3-3-8</v>
      </c>
      <c r="G167" t="str">
        <f>Source!G643</f>
        <v>Смеси асфальтобетонные дорожные горячие мелкозернистые, марка I, тип Б</v>
      </c>
      <c r="H167" t="str">
        <f>Source!H643</f>
        <v>т</v>
      </c>
      <c r="I167">
        <f>Source!I643</f>
        <v>1.21</v>
      </c>
      <c r="J167">
        <v>1</v>
      </c>
      <c r="K167">
        <f>Source!AC643</f>
        <v>307.88</v>
      </c>
      <c r="M167">
        <f>ROUND(K167*I167, 2)</f>
        <v>372.53</v>
      </c>
      <c r="N167">
        <f>Source!AC643*IF(Source!BC643&lt;&gt; 0, Source!BC643, 1)</f>
        <v>2804.7867999999999</v>
      </c>
      <c r="O167">
        <f>ROUND(N167*I167, 2)</f>
        <v>3393.79</v>
      </c>
      <c r="P167">
        <f>Source!AE643</f>
        <v>0</v>
      </c>
      <c r="R167">
        <f>ROUND(P167*I167, 2)</f>
        <v>0</v>
      </c>
      <c r="S167">
        <f>Source!AE643*IF(Source!BS643&lt;&gt; 0, Source!BS643, 1)</f>
        <v>0</v>
      </c>
      <c r="T167">
        <f>ROUND(S167*I167, 2)</f>
        <v>0</v>
      </c>
      <c r="U167">
        <f>Source!GF643</f>
        <v>305310980</v>
      </c>
      <c r="V167">
        <v>247748025</v>
      </c>
      <c r="W167">
        <v>-914340218</v>
      </c>
    </row>
    <row r="168" spans="1:23" x14ac:dyDescent="0.25">
      <c r="A168">
        <f>Source!A644</f>
        <v>17</v>
      </c>
      <c r="C168">
        <v>3</v>
      </c>
      <c r="D168">
        <v>0</v>
      </c>
      <c r="E168">
        <f>SmtRes!AV414</f>
        <v>0</v>
      </c>
      <c r="F168" t="str">
        <f>SmtRes!I414</f>
        <v>9999990006</v>
      </c>
      <c r="G168" t="str">
        <f>SmtRes!K414</f>
        <v>Стоимость прочих материалов (ЭСН)</v>
      </c>
      <c r="H168" t="str">
        <f>SmtRes!O414</f>
        <v>руб.</v>
      </c>
      <c r="I168">
        <f>SmtRes!Y414*Source!I644</f>
        <v>46.536000000000001</v>
      </c>
      <c r="J168">
        <f>SmtRes!AO414</f>
        <v>1</v>
      </c>
      <c r="K168">
        <f>SmtRes!AE414</f>
        <v>1</v>
      </c>
      <c r="L168">
        <f>SmtRes!DB414</f>
        <v>116.34</v>
      </c>
      <c r="M168">
        <f>ROUND(ROUND(L168*Source!I644, 6)*1, 2)</f>
        <v>46.54</v>
      </c>
      <c r="N168">
        <f>SmtRes!AA414</f>
        <v>1.01</v>
      </c>
      <c r="O168">
        <f>ROUND(ROUND(L168*Source!I644, 6)*SmtRes!DA414, 2)</f>
        <v>46.54</v>
      </c>
      <c r="P168">
        <f>SmtRes!AG414</f>
        <v>0</v>
      </c>
      <c r="Q168">
        <f>SmtRes!DC414</f>
        <v>0</v>
      </c>
      <c r="R168">
        <f>ROUND(ROUND(Q168*Source!I644, 6)*1, 2)</f>
        <v>0</v>
      </c>
      <c r="S168">
        <f>SmtRes!AC414</f>
        <v>0</v>
      </c>
      <c r="T168">
        <f>ROUND(ROUND(Q168*Source!I644, 6)*SmtRes!AK414, 2)</f>
        <v>0</v>
      </c>
      <c r="U168">
        <f>SmtRes!X414</f>
        <v>-94250534</v>
      </c>
      <c r="V168">
        <v>-1341645062</v>
      </c>
      <c r="W168">
        <v>-117734852</v>
      </c>
    </row>
    <row r="169" spans="1:23" x14ac:dyDescent="0.25">
      <c r="A169">
        <f>Source!A645</f>
        <v>18</v>
      </c>
      <c r="C169">
        <v>3</v>
      </c>
      <c r="D169">
        <f>Source!BI645</f>
        <v>1</v>
      </c>
      <c r="E169">
        <f>Source!FS645</f>
        <v>0</v>
      </c>
      <c r="F169" t="str">
        <f>Source!F645</f>
        <v>1.5-3-40</v>
      </c>
      <c r="G169" t="str">
        <f>Source!G645</f>
        <v>Камни бетонные бортовые, марка БР 100.30.15</v>
      </c>
      <c r="H169" t="str">
        <f>Source!H645</f>
        <v>м3</v>
      </c>
      <c r="I169">
        <f>Source!I645</f>
        <v>1.72</v>
      </c>
      <c r="J169">
        <v>1</v>
      </c>
      <c r="K169">
        <f>Source!AC645</f>
        <v>1765.62</v>
      </c>
      <c r="M169">
        <f>ROUND(K169*I169, 2)</f>
        <v>3036.87</v>
      </c>
      <c r="N169">
        <f>Source!AC645*IF(Source!BC645&lt;&gt; 0, Source!BC645, 1)</f>
        <v>6144.3575999999994</v>
      </c>
      <c r="O169">
        <f>ROUND(N169*I169, 2)</f>
        <v>10568.3</v>
      </c>
      <c r="P169">
        <f>Source!AE645</f>
        <v>0</v>
      </c>
      <c r="R169">
        <f>ROUND(P169*I169, 2)</f>
        <v>0</v>
      </c>
      <c r="S169">
        <f>Source!AE645*IF(Source!BS645&lt;&gt; 0, Source!BS645, 1)</f>
        <v>0</v>
      </c>
      <c r="T169">
        <f>ROUND(S169*I169, 2)</f>
        <v>0</v>
      </c>
      <c r="U169">
        <f>Source!GF645</f>
        <v>-1815063453</v>
      </c>
      <c r="V169">
        <v>-1333078298</v>
      </c>
      <c r="W169">
        <v>763967590</v>
      </c>
    </row>
    <row r="170" spans="1:23" x14ac:dyDescent="0.25">
      <c r="A170">
        <f>Source!A705</f>
        <v>4</v>
      </c>
      <c r="B170">
        <v>705</v>
      </c>
      <c r="G170" t="str">
        <f>Source!G705</f>
        <v>Подпорная стенка №3</v>
      </c>
    </row>
    <row r="171" spans="1:23" x14ac:dyDescent="0.25">
      <c r="A171">
        <f>Source!A709</f>
        <v>5</v>
      </c>
      <c r="B171">
        <v>709</v>
      </c>
      <c r="G171" t="str">
        <f>Source!G709</f>
        <v>Подготовительные работы</v>
      </c>
    </row>
    <row r="172" spans="1:23" x14ac:dyDescent="0.25">
      <c r="A172">
        <f>Source!A714</f>
        <v>17</v>
      </c>
      <c r="C172">
        <v>3</v>
      </c>
      <c r="D172">
        <v>0</v>
      </c>
      <c r="E172">
        <f>SmtRes!AV424</f>
        <v>0</v>
      </c>
      <c r="F172" t="str">
        <f>SmtRes!I424</f>
        <v>1.3-3-19</v>
      </c>
      <c r="G172" t="str">
        <f>SmtRes!K424</f>
        <v>Эмульсии дорожные, битумные</v>
      </c>
      <c r="H172" t="str">
        <f>SmtRes!O424</f>
        <v>т</v>
      </c>
      <c r="I172">
        <f>SmtRes!Y424*Source!I714</f>
        <v>2.7E-2</v>
      </c>
      <c r="J172">
        <f>SmtRes!AO424</f>
        <v>1</v>
      </c>
      <c r="K172">
        <f>SmtRes!AE424</f>
        <v>1445.87</v>
      </c>
      <c r="L172">
        <f>SmtRes!DB424</f>
        <v>86.75</v>
      </c>
      <c r="M172">
        <f>ROUND(ROUND(L172*Source!I714, 6)*1, 2)</f>
        <v>39.04</v>
      </c>
      <c r="N172">
        <f>SmtRes!AA424</f>
        <v>16485.95</v>
      </c>
      <c r="O172">
        <f>ROUND(ROUND(L172*Source!I714, 6)*SmtRes!DA424, 2)</f>
        <v>432.15</v>
      </c>
      <c r="P172">
        <f>SmtRes!AG424</f>
        <v>0</v>
      </c>
      <c r="Q172">
        <f>SmtRes!DC424</f>
        <v>0</v>
      </c>
      <c r="R172">
        <f>ROUND(ROUND(Q172*Source!I714, 6)*1, 2)</f>
        <v>0</v>
      </c>
      <c r="S172">
        <f>SmtRes!AC424</f>
        <v>0</v>
      </c>
      <c r="T172">
        <f>ROUND(ROUND(Q172*Source!I714, 6)*SmtRes!AK424, 2)</f>
        <v>0</v>
      </c>
      <c r="U172">
        <f>SmtRes!X424</f>
        <v>253159774</v>
      </c>
      <c r="V172">
        <v>-1685791731</v>
      </c>
      <c r="W172">
        <v>-1608540054</v>
      </c>
    </row>
    <row r="173" spans="1:23" x14ac:dyDescent="0.25">
      <c r="A173">
        <f>Source!A714</f>
        <v>17</v>
      </c>
      <c r="C173">
        <v>3</v>
      </c>
      <c r="D173">
        <v>0</v>
      </c>
      <c r="E173">
        <f>SmtRes!AV423</f>
        <v>0</v>
      </c>
      <c r="F173" t="str">
        <f>SmtRes!I423</f>
        <v>1.1-1-766</v>
      </c>
      <c r="G173" t="str">
        <f>SmtRes!K423</f>
        <v>Песок для строительных работ, рядовой</v>
      </c>
      <c r="H173" t="str">
        <f>SmtRes!O423</f>
        <v>м3</v>
      </c>
      <c r="I173">
        <f>SmtRes!Y423*Source!I714</f>
        <v>0.45</v>
      </c>
      <c r="J173">
        <f>SmtRes!AO423</f>
        <v>1</v>
      </c>
      <c r="K173">
        <f>SmtRes!AE423</f>
        <v>104.99</v>
      </c>
      <c r="L173">
        <f>SmtRes!DB423</f>
        <v>104.99</v>
      </c>
      <c r="M173">
        <f>ROUND(ROUND(L173*Source!I714, 6)*1, 2)</f>
        <v>47.25</v>
      </c>
      <c r="N173">
        <f>SmtRes!AA423</f>
        <v>568.80999999999995</v>
      </c>
      <c r="O173">
        <f>ROUND(ROUND(L173*Source!I714, 6)*SmtRes!DA423, 2)</f>
        <v>248.51</v>
      </c>
      <c r="P173">
        <f>SmtRes!AG423</f>
        <v>0</v>
      </c>
      <c r="Q173">
        <f>SmtRes!DC423</f>
        <v>0</v>
      </c>
      <c r="R173">
        <f>ROUND(ROUND(Q173*Source!I714, 6)*1, 2)</f>
        <v>0</v>
      </c>
      <c r="S173">
        <f>SmtRes!AC423</f>
        <v>0</v>
      </c>
      <c r="T173">
        <f>ROUND(ROUND(Q173*Source!I714, 6)*SmtRes!AK423, 2)</f>
        <v>0</v>
      </c>
      <c r="U173">
        <f>SmtRes!X423</f>
        <v>2069056849</v>
      </c>
      <c r="V173">
        <v>464578271</v>
      </c>
      <c r="W173">
        <v>-868493923</v>
      </c>
    </row>
    <row r="174" spans="1:23" x14ac:dyDescent="0.25">
      <c r="A174">
        <f>Source!A714</f>
        <v>17</v>
      </c>
      <c r="C174">
        <v>3</v>
      </c>
      <c r="D174">
        <v>0</v>
      </c>
      <c r="E174">
        <f>SmtRes!AV422</f>
        <v>0</v>
      </c>
      <c r="F174" t="str">
        <f>SmtRes!I422</f>
        <v>1.1-1-601</v>
      </c>
      <c r="G174" t="str">
        <f>SmtRes!K422</f>
        <v>Мастика герметизирующая, на основе битума, бутилкаучука, пластификатора и наполнителя, нетвердеющая, диапазон температур применения -15 до +40°С, вязкость при температуре 150°С не более 50 с, водопоглощение не более 1%, характеристики при температуре 20°С: относительное удлинение не менее 20%, гибкость не выше -20°С, для герметизации швов дорожных покрытий</v>
      </c>
      <c r="H174" t="str">
        <f>SmtRes!O422</f>
        <v>т</v>
      </c>
      <c r="I174">
        <f>SmtRes!Y422*Source!I714</f>
        <v>1.8000000000000002E-2</v>
      </c>
      <c r="J174">
        <f>SmtRes!AO422</f>
        <v>1</v>
      </c>
      <c r="K174">
        <f>SmtRes!AE422</f>
        <v>8729.41</v>
      </c>
      <c r="L174">
        <f>SmtRes!DB422</f>
        <v>349.18</v>
      </c>
      <c r="M174">
        <f>ROUND(ROUND(L174*Source!I714, 6)*1, 2)</f>
        <v>157.13</v>
      </c>
      <c r="N174">
        <f>SmtRes!AA422</f>
        <v>40910.379999999997</v>
      </c>
      <c r="O174">
        <f>ROUND(ROUND(L174*Source!I714, 6)*SmtRes!DA422, 2)</f>
        <v>714.95</v>
      </c>
      <c r="P174">
        <f>SmtRes!AG422</f>
        <v>0</v>
      </c>
      <c r="Q174">
        <f>SmtRes!DC422</f>
        <v>0</v>
      </c>
      <c r="R174">
        <f>ROUND(ROUND(Q174*Source!I714, 6)*1, 2)</f>
        <v>0</v>
      </c>
      <c r="S174">
        <f>SmtRes!AC422</f>
        <v>0</v>
      </c>
      <c r="T174">
        <f>ROUND(ROUND(Q174*Source!I714, 6)*SmtRes!AK422, 2)</f>
        <v>0</v>
      </c>
      <c r="U174">
        <f>SmtRes!X422</f>
        <v>434851517</v>
      </c>
      <c r="V174">
        <v>859575255</v>
      </c>
      <c r="W174">
        <v>1897107401</v>
      </c>
    </row>
    <row r="175" spans="1:23" x14ac:dyDescent="0.25">
      <c r="A175">
        <f>Source!A714</f>
        <v>17</v>
      </c>
      <c r="C175">
        <v>3</v>
      </c>
      <c r="D175">
        <v>0</v>
      </c>
      <c r="E175">
        <f>SmtRes!AV421</f>
        <v>0</v>
      </c>
      <c r="F175" t="str">
        <f>SmtRes!I421</f>
        <v>1.1-1-118</v>
      </c>
      <c r="G175" t="str">
        <f>SmtRes!K421</f>
        <v>Вода</v>
      </c>
      <c r="H175" t="str">
        <f>SmtRes!O421</f>
        <v>м3</v>
      </c>
      <c r="I175">
        <f>SmtRes!Y421*Source!I714</f>
        <v>1.4895</v>
      </c>
      <c r="J175">
        <f>SmtRes!AO421</f>
        <v>1</v>
      </c>
      <c r="K175">
        <f>SmtRes!AE421</f>
        <v>7.07</v>
      </c>
      <c r="L175">
        <f>SmtRes!DB421</f>
        <v>23.4</v>
      </c>
      <c r="M175">
        <f>ROUND(ROUND(L175*Source!I714, 6)*1, 2)</f>
        <v>10.53</v>
      </c>
      <c r="N175">
        <f>SmtRes!AA421</f>
        <v>36.340000000000003</v>
      </c>
      <c r="O175">
        <f>ROUND(ROUND(L175*Source!I714, 6)*SmtRes!DA421, 2)</f>
        <v>52.54</v>
      </c>
      <c r="P175">
        <f>SmtRes!AG421</f>
        <v>0</v>
      </c>
      <c r="Q175">
        <f>SmtRes!DC421</f>
        <v>0</v>
      </c>
      <c r="R175">
        <f>ROUND(ROUND(Q175*Source!I714, 6)*1, 2)</f>
        <v>0</v>
      </c>
      <c r="S175">
        <f>SmtRes!AC421</f>
        <v>0</v>
      </c>
      <c r="T175">
        <f>ROUND(ROUND(Q175*Source!I714, 6)*SmtRes!AK421, 2)</f>
        <v>0</v>
      </c>
      <c r="U175">
        <f>SmtRes!X421</f>
        <v>-862991314</v>
      </c>
      <c r="V175">
        <v>209219300</v>
      </c>
      <c r="W175">
        <v>-1173130426</v>
      </c>
    </row>
    <row r="176" spans="1:23" x14ac:dyDescent="0.25">
      <c r="A176">
        <f>Source!A754</f>
        <v>5</v>
      </c>
      <c r="B176">
        <v>754</v>
      </c>
      <c r="G176" t="str">
        <f>Source!G754</f>
        <v>Демонтажные работы</v>
      </c>
    </row>
    <row r="177" spans="1:23" x14ac:dyDescent="0.25">
      <c r="A177">
        <f>Source!A758</f>
        <v>17</v>
      </c>
      <c r="C177">
        <v>3</v>
      </c>
      <c r="D177">
        <v>0</v>
      </c>
      <c r="E177">
        <f>SmtRes!AV445</f>
        <v>0</v>
      </c>
      <c r="F177" t="str">
        <f>SmtRes!I445</f>
        <v>1.1-1-376</v>
      </c>
      <c r="G177" t="str">
        <f>SmtRes!K445</f>
        <v>Кислород технический газообразный</v>
      </c>
      <c r="H177" t="str">
        <f>SmtRes!O445</f>
        <v>м3</v>
      </c>
      <c r="I177">
        <f>SmtRes!Y445*Source!I758</f>
        <v>0.85275000000000001</v>
      </c>
      <c r="J177">
        <f>SmtRes!AO445</f>
        <v>1</v>
      </c>
      <c r="K177">
        <f>SmtRes!AE445</f>
        <v>5.91</v>
      </c>
      <c r="L177">
        <f>SmtRes!DB445</f>
        <v>1.1200000000000001</v>
      </c>
      <c r="M177">
        <f>ROUND(ROUND(L177*Source!I758, 6)*1, 2)</f>
        <v>5.04</v>
      </c>
      <c r="N177">
        <f>SmtRes!AA445</f>
        <v>62.59</v>
      </c>
      <c r="O177">
        <f>ROUND(ROUND(L177*Source!I758, 6)*SmtRes!DA445, 2)</f>
        <v>53.27</v>
      </c>
      <c r="P177">
        <f>SmtRes!AG445</f>
        <v>0</v>
      </c>
      <c r="Q177">
        <f>SmtRes!DC445</f>
        <v>0</v>
      </c>
      <c r="R177">
        <f>ROUND(ROUND(Q177*Source!I758, 6)*1, 2)</f>
        <v>0</v>
      </c>
      <c r="S177">
        <f>SmtRes!AC445</f>
        <v>0</v>
      </c>
      <c r="T177">
        <f>ROUND(ROUND(Q177*Source!I758, 6)*SmtRes!AK445, 2)</f>
        <v>0</v>
      </c>
      <c r="U177">
        <f>SmtRes!X445</f>
        <v>-1236741395</v>
      </c>
      <c r="V177">
        <v>620450163</v>
      </c>
      <c r="W177">
        <v>643155583</v>
      </c>
    </row>
    <row r="178" spans="1:23" x14ac:dyDescent="0.25">
      <c r="A178">
        <f>Source!A758</f>
        <v>17</v>
      </c>
      <c r="C178">
        <v>3</v>
      </c>
      <c r="D178">
        <v>0</v>
      </c>
      <c r="E178">
        <f>SmtRes!AV444</f>
        <v>0</v>
      </c>
      <c r="F178" t="str">
        <f>SmtRes!I444</f>
        <v>1.1-1-26</v>
      </c>
      <c r="G178" t="str">
        <f>SmtRes!K444</f>
        <v>Ацетилен технический</v>
      </c>
      <c r="H178" t="str">
        <f>SmtRes!O444</f>
        <v>м3</v>
      </c>
      <c r="I178">
        <f>SmtRes!Y444*Source!I758</f>
        <v>0.11745000000000001</v>
      </c>
      <c r="J178">
        <f>SmtRes!AO444</f>
        <v>1</v>
      </c>
      <c r="K178">
        <f>SmtRes!AE444</f>
        <v>53.57</v>
      </c>
      <c r="L178">
        <f>SmtRes!DB444</f>
        <v>1.4</v>
      </c>
      <c r="M178">
        <f>ROUND(ROUND(L178*Source!I758, 6)*1, 2)</f>
        <v>6.3</v>
      </c>
      <c r="N178">
        <f>SmtRes!AA444</f>
        <v>371.45</v>
      </c>
      <c r="O178">
        <f>ROUND(ROUND(L178*Source!I758, 6)*SmtRes!DA444, 2)</f>
        <v>43.6</v>
      </c>
      <c r="P178">
        <f>SmtRes!AG444</f>
        <v>0</v>
      </c>
      <c r="Q178">
        <f>SmtRes!DC444</f>
        <v>0</v>
      </c>
      <c r="R178">
        <f>ROUND(ROUND(Q178*Source!I758, 6)*1, 2)</f>
        <v>0</v>
      </c>
      <c r="S178">
        <f>SmtRes!AC444</f>
        <v>0</v>
      </c>
      <c r="T178">
        <f>ROUND(ROUND(Q178*Source!I758, 6)*SmtRes!AK444, 2)</f>
        <v>0</v>
      </c>
      <c r="U178">
        <f>SmtRes!X444</f>
        <v>-1326519054</v>
      </c>
      <c r="V178">
        <v>-286931477</v>
      </c>
      <c r="W178">
        <v>850464853</v>
      </c>
    </row>
    <row r="179" spans="1:23" x14ac:dyDescent="0.25">
      <c r="A179">
        <f>Source!A793</f>
        <v>5</v>
      </c>
      <c r="B179">
        <v>793</v>
      </c>
      <c r="G179" t="str">
        <f>Source!G793</f>
        <v>Усиление подпорной стенки</v>
      </c>
    </row>
    <row r="180" spans="1:23" x14ac:dyDescent="0.25">
      <c r="A180">
        <f>Source!A800</f>
        <v>17</v>
      </c>
      <c r="C180">
        <v>3</v>
      </c>
      <c r="D180">
        <v>0</v>
      </c>
      <c r="E180">
        <f>SmtRes!AV458</f>
        <v>0</v>
      </c>
      <c r="F180" t="str">
        <f>SmtRes!I458</f>
        <v>1.1-1-118</v>
      </c>
      <c r="G180" t="str">
        <f>SmtRes!K458</f>
        <v>Вода</v>
      </c>
      <c r="H180" t="str">
        <f>SmtRes!O458</f>
        <v>м3</v>
      </c>
      <c r="I180">
        <f>SmtRes!Y458*Source!I800</f>
        <v>3.375</v>
      </c>
      <c r="J180">
        <f>SmtRes!AO458</f>
        <v>1</v>
      </c>
      <c r="K180">
        <f>SmtRes!AE458</f>
        <v>7.07</v>
      </c>
      <c r="L180">
        <f>SmtRes!DB458</f>
        <v>1.06</v>
      </c>
      <c r="M180">
        <f>ROUND(ROUND(L180*Source!I800, 6)*1, 2)</f>
        <v>23.85</v>
      </c>
      <c r="N180">
        <f>SmtRes!AA458</f>
        <v>35.39</v>
      </c>
      <c r="O180">
        <f>ROUND(ROUND(L180*Source!I800, 6)*SmtRes!DA458, 2)</f>
        <v>119.01</v>
      </c>
      <c r="P180">
        <f>SmtRes!AG458</f>
        <v>0</v>
      </c>
      <c r="Q180">
        <f>SmtRes!DC458</f>
        <v>0</v>
      </c>
      <c r="R180">
        <f>ROUND(ROUND(Q180*Source!I800, 6)*1, 2)</f>
        <v>0</v>
      </c>
      <c r="S180">
        <f>SmtRes!AC458</f>
        <v>0</v>
      </c>
      <c r="T180">
        <f>ROUND(ROUND(Q180*Source!I800, 6)*SmtRes!AK458, 2)</f>
        <v>0</v>
      </c>
      <c r="U180">
        <f>SmtRes!X458</f>
        <v>-862991314</v>
      </c>
      <c r="V180">
        <v>209219300</v>
      </c>
      <c r="W180">
        <v>-703094763</v>
      </c>
    </row>
    <row r="181" spans="1:23" x14ac:dyDescent="0.25">
      <c r="A181">
        <f>Source!A801</f>
        <v>18</v>
      </c>
      <c r="C181">
        <v>3</v>
      </c>
      <c r="D181">
        <f>Source!BI801</f>
        <v>1</v>
      </c>
      <c r="E181">
        <f>Source!FS801</f>
        <v>0</v>
      </c>
      <c r="F181" t="str">
        <f>Source!F801</f>
        <v>1.1-1-766</v>
      </c>
      <c r="G181" t="str">
        <f>Source!G801</f>
        <v>Песок для строительных работ, рядовой</v>
      </c>
      <c r="H181" t="str">
        <f>Source!H801</f>
        <v>м3</v>
      </c>
      <c r="I181">
        <f>Source!I801</f>
        <v>24.75</v>
      </c>
      <c r="J181">
        <v>1</v>
      </c>
      <c r="K181">
        <f>Source!AC801</f>
        <v>104.99</v>
      </c>
      <c r="M181">
        <f>ROUND(K181*I181, 2)</f>
        <v>2598.5</v>
      </c>
      <c r="N181">
        <f>Source!AC801*IF(Source!BC801&lt;&gt; 0, Source!BC801, 1)</f>
        <v>552.24739999999997</v>
      </c>
      <c r="O181">
        <f>ROUND(N181*I181, 2)</f>
        <v>13668.12</v>
      </c>
      <c r="P181">
        <f>Source!AE801</f>
        <v>0</v>
      </c>
      <c r="R181">
        <f>ROUND(P181*I181, 2)</f>
        <v>0</v>
      </c>
      <c r="S181">
        <f>Source!AE801*IF(Source!BS801&lt;&gt; 0, Source!BS801, 1)</f>
        <v>0</v>
      </c>
      <c r="T181">
        <f>ROUND(S181*I181, 2)</f>
        <v>0</v>
      </c>
      <c r="U181">
        <f>Source!GF801</f>
        <v>2069056849</v>
      </c>
      <c r="V181">
        <v>464578271</v>
      </c>
      <c r="W181">
        <v>993608509</v>
      </c>
    </row>
    <row r="182" spans="1:23" x14ac:dyDescent="0.25">
      <c r="A182">
        <f>Source!A802</f>
        <v>17</v>
      </c>
      <c r="C182">
        <v>3</v>
      </c>
      <c r="D182">
        <v>0</v>
      </c>
      <c r="E182">
        <f>SmtRes!AV464</f>
        <v>0</v>
      </c>
      <c r="F182" t="str">
        <f>SmtRes!I464</f>
        <v>1.1-1-118</v>
      </c>
      <c r="G182" t="str">
        <f>SmtRes!K464</f>
        <v>Вода</v>
      </c>
      <c r="H182" t="str">
        <f>SmtRes!O464</f>
        <v>м3</v>
      </c>
      <c r="I182">
        <f>SmtRes!Y464*Source!I802</f>
        <v>2.0249999999999999</v>
      </c>
      <c r="J182">
        <f>SmtRes!AO464</f>
        <v>1</v>
      </c>
      <c r="K182">
        <f>SmtRes!AE464</f>
        <v>7.07</v>
      </c>
      <c r="L182">
        <f>SmtRes!DB464</f>
        <v>1.06</v>
      </c>
      <c r="M182">
        <f>ROUND(ROUND(L182*Source!I802, 6)*1, 2)</f>
        <v>14.31</v>
      </c>
      <c r="N182">
        <f>SmtRes!AA464</f>
        <v>35.39</v>
      </c>
      <c r="O182">
        <f>ROUND(ROUND(L182*Source!I802, 6)*SmtRes!DA464, 2)</f>
        <v>71.41</v>
      </c>
      <c r="P182">
        <f>SmtRes!AG464</f>
        <v>0</v>
      </c>
      <c r="Q182">
        <f>SmtRes!DC464</f>
        <v>0</v>
      </c>
      <c r="R182">
        <f>ROUND(ROUND(Q182*Source!I802, 6)*1, 2)</f>
        <v>0</v>
      </c>
      <c r="S182">
        <f>SmtRes!AC464</f>
        <v>0</v>
      </c>
      <c r="T182">
        <f>ROUND(ROUND(Q182*Source!I802, 6)*SmtRes!AK464, 2)</f>
        <v>0</v>
      </c>
      <c r="U182">
        <f>SmtRes!X464</f>
        <v>-862991314</v>
      </c>
      <c r="V182">
        <v>209219300</v>
      </c>
      <c r="W182">
        <v>-703094763</v>
      </c>
    </row>
    <row r="183" spans="1:23" x14ac:dyDescent="0.25">
      <c r="A183">
        <f>Source!A803</f>
        <v>18</v>
      </c>
      <c r="C183">
        <v>3</v>
      </c>
      <c r="D183">
        <f>Source!BI803</f>
        <v>1</v>
      </c>
      <c r="E183">
        <f>Source!FS803</f>
        <v>0</v>
      </c>
      <c r="F183" t="str">
        <f>Source!F803</f>
        <v>1.1-1-1530</v>
      </c>
      <c r="G183" t="str">
        <f>Source!G803</f>
        <v>Щебень из естественного камня для строительных работ, марка 1200-800, фракция 20-40 мм</v>
      </c>
      <c r="H183" t="str">
        <f>Source!H803</f>
        <v>м3</v>
      </c>
      <c r="I183">
        <f>Source!I803</f>
        <v>15.525</v>
      </c>
      <c r="J183">
        <v>1</v>
      </c>
      <c r="K183">
        <f>Source!AC803</f>
        <v>214.13</v>
      </c>
      <c r="M183">
        <f>ROUND(K183*I183, 2)</f>
        <v>3324.37</v>
      </c>
      <c r="N183">
        <f>Source!AC803*IF(Source!BC803&lt;&gt; 0, Source!BC803, 1)</f>
        <v>2038.5175999999999</v>
      </c>
      <c r="O183">
        <f>ROUND(N183*I183, 2)</f>
        <v>31647.99</v>
      </c>
      <c r="P183">
        <f>Source!AE803</f>
        <v>0</v>
      </c>
      <c r="R183">
        <f>ROUND(P183*I183, 2)</f>
        <v>0</v>
      </c>
      <c r="S183">
        <f>Source!AE803*IF(Source!BS803&lt;&gt; 0, Source!BS803, 1)</f>
        <v>0</v>
      </c>
      <c r="T183">
        <f>ROUND(S183*I183, 2)</f>
        <v>0</v>
      </c>
      <c r="U183">
        <f>Source!GF803</f>
        <v>802244652</v>
      </c>
      <c r="V183">
        <v>695555597</v>
      </c>
      <c r="W183">
        <v>1915569273</v>
      </c>
    </row>
    <row r="184" spans="1:23" x14ac:dyDescent="0.25">
      <c r="A184">
        <f>Source!A804</f>
        <v>17</v>
      </c>
      <c r="C184">
        <v>3</v>
      </c>
      <c r="D184">
        <v>0</v>
      </c>
      <c r="E184">
        <f>SmtRes!AV482</f>
        <v>0</v>
      </c>
      <c r="F184" t="str">
        <f>SmtRes!I482</f>
        <v>1.9-11-3</v>
      </c>
      <c r="G184" t="str">
        <f>SmtRes!K482</f>
        <v>Щиты деревянные для фундаментов, колонн, балок, перекрытий, стен, перегородок и других конструкций из досок, толщина 25 мм</v>
      </c>
      <c r="H184" t="str">
        <f>SmtRes!O482</f>
        <v>м2</v>
      </c>
      <c r="I184">
        <f>SmtRes!Y482*Source!I804</f>
        <v>42.066000000000003</v>
      </c>
      <c r="J184">
        <f>SmtRes!AO482</f>
        <v>1</v>
      </c>
      <c r="K184">
        <f>SmtRes!AE482</f>
        <v>60.91</v>
      </c>
      <c r="L184">
        <f>SmtRes!DB482</f>
        <v>4744.8900000000003</v>
      </c>
      <c r="M184">
        <f>ROUND(ROUND(L184*Source!I804, 6)*1, 2)</f>
        <v>2562.2399999999998</v>
      </c>
      <c r="N184">
        <f>SmtRes!AA482</f>
        <v>241.53</v>
      </c>
      <c r="O184">
        <f>ROUND(ROUND(L184*Source!I804, 6)*SmtRes!DA482, 2)</f>
        <v>9941.49</v>
      </c>
      <c r="P184">
        <f>SmtRes!AG482</f>
        <v>0</v>
      </c>
      <c r="Q184">
        <f>SmtRes!DC482</f>
        <v>0</v>
      </c>
      <c r="R184">
        <f>ROUND(ROUND(Q184*Source!I804, 6)*1, 2)</f>
        <v>0</v>
      </c>
      <c r="S184">
        <f>SmtRes!AC482</f>
        <v>0</v>
      </c>
      <c r="T184">
        <f>ROUND(ROUND(Q184*Source!I804, 6)*SmtRes!AK482, 2)</f>
        <v>0</v>
      </c>
      <c r="U184">
        <f>SmtRes!X482</f>
        <v>603896569</v>
      </c>
      <c r="V184">
        <v>-431115877</v>
      </c>
      <c r="W184">
        <v>1925364798</v>
      </c>
    </row>
    <row r="185" spans="1:23" x14ac:dyDescent="0.25">
      <c r="A185">
        <f>Source!A804</f>
        <v>17</v>
      </c>
      <c r="C185">
        <v>3</v>
      </c>
      <c r="D185">
        <v>0</v>
      </c>
      <c r="E185">
        <f>SmtRes!AV478</f>
        <v>0</v>
      </c>
      <c r="F185" t="str">
        <f>SmtRes!I478</f>
        <v>1.1-1-338</v>
      </c>
      <c r="G185" t="str">
        <f>SmtRes!K478</f>
        <v>Проволока (катанка) стальная общего назначения, из стали углеродистой обыкновенного качества, кипящей и полуспокойной, диаметр 5,5-6,5 мм</v>
      </c>
      <c r="H185" t="str">
        <f>SmtRes!O478</f>
        <v>т</v>
      </c>
      <c r="I185">
        <f>SmtRes!Y478*Source!I804</f>
        <v>0.13500000000000001</v>
      </c>
      <c r="J185">
        <f>SmtRes!AO478</f>
        <v>1</v>
      </c>
      <c r="K185">
        <f>SmtRes!AE478</f>
        <v>4349.8999999999996</v>
      </c>
      <c r="L185">
        <f>SmtRes!DB478</f>
        <v>1087.48</v>
      </c>
      <c r="M185">
        <f>ROUND(ROUND(L185*Source!I804, 6)*1, 2)</f>
        <v>587.24</v>
      </c>
      <c r="N185">
        <f>SmtRes!AA478</f>
        <v>64372.26</v>
      </c>
      <c r="O185">
        <f>ROUND(ROUND(L185*Source!I804, 6)*SmtRes!DA478, 2)</f>
        <v>8503.2199999999993</v>
      </c>
      <c r="P185">
        <f>SmtRes!AG478</f>
        <v>0</v>
      </c>
      <c r="Q185">
        <f>SmtRes!DC478</f>
        <v>0</v>
      </c>
      <c r="R185">
        <f>ROUND(ROUND(Q185*Source!I804, 6)*1, 2)</f>
        <v>0</v>
      </c>
      <c r="S185">
        <f>SmtRes!AC478</f>
        <v>0</v>
      </c>
      <c r="T185">
        <f>ROUND(ROUND(Q185*Source!I804, 6)*SmtRes!AK478, 2)</f>
        <v>0</v>
      </c>
      <c r="U185">
        <f>SmtRes!X478</f>
        <v>-33964732</v>
      </c>
      <c r="V185">
        <v>596396897</v>
      </c>
      <c r="W185">
        <v>-169692576</v>
      </c>
    </row>
    <row r="186" spans="1:23" x14ac:dyDescent="0.25">
      <c r="A186">
        <f>Source!A804</f>
        <v>17</v>
      </c>
      <c r="C186">
        <v>3</v>
      </c>
      <c r="D186">
        <v>0</v>
      </c>
      <c r="E186">
        <f>SmtRes!AV477</f>
        <v>0</v>
      </c>
      <c r="F186" t="str">
        <f>SmtRes!I477</f>
        <v>1.1-1-256</v>
      </c>
      <c r="G186" t="str">
        <f>SmtRes!K477</f>
        <v>Известь негашеная комовая</v>
      </c>
      <c r="H186" t="str">
        <f>SmtRes!O477</f>
        <v>т</v>
      </c>
      <c r="I186">
        <f>SmtRes!Y477*Source!I804</f>
        <v>2.1600000000000001E-2</v>
      </c>
      <c r="J186">
        <f>SmtRes!AO477</f>
        <v>1</v>
      </c>
      <c r="K186">
        <f>SmtRes!AE477</f>
        <v>1260.72</v>
      </c>
      <c r="L186">
        <f>SmtRes!DB477</f>
        <v>50.43</v>
      </c>
      <c r="M186">
        <f>ROUND(ROUND(L186*Source!I804, 6)*1, 2)</f>
        <v>27.23</v>
      </c>
      <c r="N186">
        <f>SmtRes!AA477</f>
        <v>4780.17</v>
      </c>
      <c r="O186">
        <f>ROUND(ROUND(L186*Source!I804, 6)*SmtRes!DA477, 2)</f>
        <v>101.03</v>
      </c>
      <c r="P186">
        <f>SmtRes!AG477</f>
        <v>0</v>
      </c>
      <c r="Q186">
        <f>SmtRes!DC477</f>
        <v>0</v>
      </c>
      <c r="R186">
        <f>ROUND(ROUND(Q186*Source!I804, 6)*1, 2)</f>
        <v>0</v>
      </c>
      <c r="S186">
        <f>SmtRes!AC477</f>
        <v>0</v>
      </c>
      <c r="T186">
        <f>ROUND(ROUND(Q186*Source!I804, 6)*SmtRes!AK477, 2)</f>
        <v>0</v>
      </c>
      <c r="U186">
        <f>SmtRes!X477</f>
        <v>-1753839253</v>
      </c>
      <c r="V186">
        <v>881612895</v>
      </c>
      <c r="W186">
        <v>-842474166</v>
      </c>
    </row>
    <row r="187" spans="1:23" x14ac:dyDescent="0.25">
      <c r="A187">
        <f>Source!A804</f>
        <v>17</v>
      </c>
      <c r="C187">
        <v>3</v>
      </c>
      <c r="D187">
        <v>0</v>
      </c>
      <c r="E187">
        <f>SmtRes!AV476</f>
        <v>0</v>
      </c>
      <c r="F187" t="str">
        <f>SmtRes!I476</f>
        <v>1.1-1-227</v>
      </c>
      <c r="G187" t="str">
        <f>SmtRes!K476</f>
        <v>Доски хвойных пород, обрезные, длина 2-6,5 м, сорт III, толщина 40-60 мм</v>
      </c>
      <c r="H187" t="str">
        <f>SmtRes!O476</f>
        <v>м3</v>
      </c>
      <c r="I187">
        <f>SmtRes!Y476*Source!I804</f>
        <v>0.43740000000000007</v>
      </c>
      <c r="J187">
        <f>SmtRes!AO476</f>
        <v>1</v>
      </c>
      <c r="K187">
        <f>SmtRes!AE476</f>
        <v>1828.56</v>
      </c>
      <c r="L187">
        <f>SmtRes!DB476</f>
        <v>1481.13</v>
      </c>
      <c r="M187">
        <f>ROUND(ROUND(L187*Source!I804, 6)*1, 2)</f>
        <v>799.81</v>
      </c>
      <c r="N187">
        <f>SmtRes!AA476</f>
        <v>7157.46</v>
      </c>
      <c r="O187">
        <f>ROUND(ROUND(L187*Source!I804, 6)*SmtRes!DA476, 2)</f>
        <v>3063.27</v>
      </c>
      <c r="P187">
        <f>SmtRes!AG476</f>
        <v>0</v>
      </c>
      <c r="Q187">
        <f>SmtRes!DC476</f>
        <v>0</v>
      </c>
      <c r="R187">
        <f>ROUND(ROUND(Q187*Source!I804, 6)*1, 2)</f>
        <v>0</v>
      </c>
      <c r="S187">
        <f>SmtRes!AC476</f>
        <v>0</v>
      </c>
      <c r="T187">
        <f>ROUND(ROUND(Q187*Source!I804, 6)*SmtRes!AK476, 2)</f>
        <v>0</v>
      </c>
      <c r="U187">
        <f>SmtRes!X476</f>
        <v>-1939393675</v>
      </c>
      <c r="V187">
        <v>302549232</v>
      </c>
      <c r="W187">
        <v>-283999176</v>
      </c>
    </row>
    <row r="188" spans="1:23" x14ac:dyDescent="0.25">
      <c r="A188">
        <f>Source!A804</f>
        <v>17</v>
      </c>
      <c r="C188">
        <v>3</v>
      </c>
      <c r="D188">
        <v>0</v>
      </c>
      <c r="E188">
        <f>SmtRes!AV475</f>
        <v>0</v>
      </c>
      <c r="F188" t="str">
        <f>SmtRes!I475</f>
        <v>1.1-1-1566</v>
      </c>
      <c r="G188" t="str">
        <f>SmtRes!K475</f>
        <v>Электроды, тип Э-42, 46, 50, диаметр 4 - 6 мм</v>
      </c>
      <c r="H188" t="str">
        <f>SmtRes!O475</f>
        <v>т</v>
      </c>
      <c r="I188">
        <f>SmtRes!Y475*Source!I804</f>
        <v>0.13500000000000001</v>
      </c>
      <c r="J188">
        <f>SmtRes!AO475</f>
        <v>1</v>
      </c>
      <c r="K188">
        <f>SmtRes!AE475</f>
        <v>7191.81</v>
      </c>
      <c r="L188">
        <f>SmtRes!DB475</f>
        <v>1797.95</v>
      </c>
      <c r="M188">
        <f>ROUND(ROUND(L188*Source!I804, 6)*1, 2)</f>
        <v>970.89</v>
      </c>
      <c r="N188">
        <f>SmtRes!AA475</f>
        <v>128331.52</v>
      </c>
      <c r="O188">
        <f>ROUND(ROUND(L188*Source!I804, 6)*SmtRes!DA475, 2)</f>
        <v>16951.79</v>
      </c>
      <c r="P188">
        <f>SmtRes!AG475</f>
        <v>0</v>
      </c>
      <c r="Q188">
        <f>SmtRes!DC475</f>
        <v>0</v>
      </c>
      <c r="R188">
        <f>ROUND(ROUND(Q188*Source!I804, 6)*1, 2)</f>
        <v>0</v>
      </c>
      <c r="S188">
        <f>SmtRes!AC475</f>
        <v>0</v>
      </c>
      <c r="T188">
        <f>ROUND(ROUND(Q188*Source!I804, 6)*SmtRes!AK475, 2)</f>
        <v>0</v>
      </c>
      <c r="U188">
        <f>SmtRes!X475</f>
        <v>1310716689</v>
      </c>
      <c r="V188">
        <v>-143943088</v>
      </c>
      <c r="W188">
        <v>-1228758965</v>
      </c>
    </row>
    <row r="189" spans="1:23" x14ac:dyDescent="0.25">
      <c r="A189">
        <f>Source!A804</f>
        <v>17</v>
      </c>
      <c r="C189">
        <v>3</v>
      </c>
      <c r="D189">
        <v>0</v>
      </c>
      <c r="E189">
        <f>SmtRes!AV474</f>
        <v>0</v>
      </c>
      <c r="F189" t="str">
        <f>SmtRes!I474</f>
        <v>1.1-1-132</v>
      </c>
      <c r="G189" t="str">
        <f>SmtRes!K474</f>
        <v>Гвозди строительные</v>
      </c>
      <c r="H189" t="str">
        <f>SmtRes!O474</f>
        <v>т</v>
      </c>
      <c r="I189">
        <f>SmtRes!Y474*Source!I804</f>
        <v>1.9980000000000001E-2</v>
      </c>
      <c r="J189">
        <f>SmtRes!AO474</f>
        <v>1</v>
      </c>
      <c r="K189">
        <f>SmtRes!AE474</f>
        <v>6521.42</v>
      </c>
      <c r="L189">
        <f>SmtRes!DB474</f>
        <v>241.29</v>
      </c>
      <c r="M189">
        <f>ROUND(ROUND(L189*Source!I804, 6)*1, 2)</f>
        <v>130.30000000000001</v>
      </c>
      <c r="N189">
        <f>SmtRes!AA474</f>
        <v>59650.78</v>
      </c>
      <c r="O189">
        <f>ROUND(ROUND(L189*Source!I804, 6)*SmtRes!DA474, 2)</f>
        <v>1166.1500000000001</v>
      </c>
      <c r="P189">
        <f>SmtRes!AG474</f>
        <v>0</v>
      </c>
      <c r="Q189">
        <f>SmtRes!DC474</f>
        <v>0</v>
      </c>
      <c r="R189">
        <f>ROUND(ROUND(Q189*Source!I804, 6)*1, 2)</f>
        <v>0</v>
      </c>
      <c r="S189">
        <f>SmtRes!AC474</f>
        <v>0</v>
      </c>
      <c r="T189">
        <f>ROUND(ROUND(Q189*Source!I804, 6)*SmtRes!AK474, 2)</f>
        <v>0</v>
      </c>
      <c r="U189">
        <f>SmtRes!X474</f>
        <v>563176784</v>
      </c>
      <c r="V189">
        <v>-676994890</v>
      </c>
      <c r="W189">
        <v>-6489025</v>
      </c>
    </row>
    <row r="190" spans="1:23" x14ac:dyDescent="0.25">
      <c r="A190">
        <f>Source!A804</f>
        <v>17</v>
      </c>
      <c r="C190">
        <v>3</v>
      </c>
      <c r="D190">
        <v>0</v>
      </c>
      <c r="E190">
        <f>SmtRes!AV473</f>
        <v>0</v>
      </c>
      <c r="F190" t="str">
        <f>SmtRes!I473</f>
        <v>1.1-1-118</v>
      </c>
      <c r="G190" t="str">
        <f>SmtRes!K473</f>
        <v>Вода</v>
      </c>
      <c r="H190" t="str">
        <f>SmtRes!O473</f>
        <v>м3</v>
      </c>
      <c r="I190">
        <f>SmtRes!Y473*Source!I804</f>
        <v>6.4799999999999996E-2</v>
      </c>
      <c r="J190">
        <f>SmtRes!AO473</f>
        <v>1</v>
      </c>
      <c r="K190">
        <f>SmtRes!AE473</f>
        <v>7.07</v>
      </c>
      <c r="L190">
        <f>SmtRes!DB473</f>
        <v>0.85</v>
      </c>
      <c r="M190">
        <f>ROUND(ROUND(L190*Source!I804, 6)*1, 2)</f>
        <v>0.46</v>
      </c>
      <c r="N190">
        <f>SmtRes!AA473</f>
        <v>36.06</v>
      </c>
      <c r="O190">
        <f>ROUND(ROUND(L190*Source!I804, 6)*SmtRes!DA473, 2)</f>
        <v>2.29</v>
      </c>
      <c r="P190">
        <f>SmtRes!AG473</f>
        <v>0</v>
      </c>
      <c r="Q190">
        <f>SmtRes!DC473</f>
        <v>0</v>
      </c>
      <c r="R190">
        <f>ROUND(ROUND(Q190*Source!I804, 6)*1, 2)</f>
        <v>0</v>
      </c>
      <c r="S190">
        <f>SmtRes!AC473</f>
        <v>0</v>
      </c>
      <c r="T190">
        <f>ROUND(ROUND(Q190*Source!I804, 6)*SmtRes!AK473, 2)</f>
        <v>0</v>
      </c>
      <c r="U190">
        <f>SmtRes!X473</f>
        <v>-862991314</v>
      </c>
      <c r="V190">
        <v>209219300</v>
      </c>
      <c r="W190">
        <v>2133868969</v>
      </c>
    </row>
    <row r="191" spans="1:23" x14ac:dyDescent="0.25">
      <c r="A191">
        <f>Source!A805</f>
        <v>18</v>
      </c>
      <c r="C191">
        <v>3</v>
      </c>
      <c r="D191">
        <f>Source!BI805</f>
        <v>1</v>
      </c>
      <c r="E191">
        <f>Source!FS805</f>
        <v>0</v>
      </c>
      <c r="F191" t="str">
        <f>Source!F805</f>
        <v>1.3-4-84</v>
      </c>
      <c r="G191" t="str">
        <f>Source!G805</f>
        <v>Каркасы и сетки арматурные пространственные собранные и сваренные (связанные) в арматурные изделия, класс А-I, диаметр 12 мм</v>
      </c>
      <c r="H191" t="str">
        <f>Source!H805</f>
        <v>т</v>
      </c>
      <c r="I191">
        <f>Source!I805</f>
        <v>5.4</v>
      </c>
      <c r="J191">
        <v>1</v>
      </c>
      <c r="K191">
        <f>Source!AC805</f>
        <v>6340.75</v>
      </c>
      <c r="M191">
        <f>ROUND(K191*I191, 2)</f>
        <v>34240.050000000003</v>
      </c>
      <c r="N191">
        <f>Source!AC805*IF(Source!BC805&lt;&gt; 0, Source!BC805, 1)</f>
        <v>77737.595000000001</v>
      </c>
      <c r="O191">
        <f>ROUND(N191*I191, 2)</f>
        <v>419783.01</v>
      </c>
      <c r="P191">
        <f>Source!AE805</f>
        <v>0</v>
      </c>
      <c r="R191">
        <f>ROUND(P191*I191, 2)</f>
        <v>0</v>
      </c>
      <c r="S191">
        <f>Source!AE805*IF(Source!BS805&lt;&gt; 0, Source!BS805, 1)</f>
        <v>0</v>
      </c>
      <c r="T191">
        <f>ROUND(S191*I191, 2)</f>
        <v>0</v>
      </c>
      <c r="U191">
        <f>Source!GF805</f>
        <v>-222224623</v>
      </c>
      <c r="V191">
        <v>-2107161380</v>
      </c>
      <c r="W191">
        <v>-927517543</v>
      </c>
    </row>
    <row r="192" spans="1:23" x14ac:dyDescent="0.25">
      <c r="A192">
        <f>Source!A806</f>
        <v>18</v>
      </c>
      <c r="C192">
        <v>3</v>
      </c>
      <c r="D192">
        <f>Source!BI806</f>
        <v>1</v>
      </c>
      <c r="E192">
        <f>Source!FS806</f>
        <v>0</v>
      </c>
      <c r="F192" t="str">
        <f>Source!F806</f>
        <v>1.3-4-82</v>
      </c>
      <c r="G192" t="str">
        <f>Source!G806</f>
        <v>Каркасы и сетки арматурные пространственные собранные и сваренные (связанные) в арматурные изделия, класс А-I, диаметр 8 мм</v>
      </c>
      <c r="H192" t="str">
        <f>Source!H806</f>
        <v>т</v>
      </c>
      <c r="I192">
        <f>Source!I806</f>
        <v>1.35</v>
      </c>
      <c r="J192">
        <v>1</v>
      </c>
      <c r="K192">
        <f>Source!AC806</f>
        <v>6340.75</v>
      </c>
      <c r="M192">
        <f>ROUND(K192*I192, 2)</f>
        <v>8560.01</v>
      </c>
      <c r="N192">
        <f>Source!AC806*IF(Source!BC806&lt;&gt; 0, Source!BC806, 1)</f>
        <v>78561.892500000002</v>
      </c>
      <c r="O192">
        <f>ROUND(N192*I192, 2)</f>
        <v>106058.55</v>
      </c>
      <c r="P192">
        <f>Source!AE806</f>
        <v>0</v>
      </c>
      <c r="R192">
        <f>ROUND(P192*I192, 2)</f>
        <v>0</v>
      </c>
      <c r="S192">
        <f>Source!AE806*IF(Source!BS806&lt;&gt; 0, Source!BS806, 1)</f>
        <v>0</v>
      </c>
      <c r="T192">
        <f>ROUND(S192*I192, 2)</f>
        <v>0</v>
      </c>
      <c r="U192">
        <f>Source!GF806</f>
        <v>1168593635</v>
      </c>
      <c r="V192">
        <v>-2031779444</v>
      </c>
      <c r="W192">
        <v>-1890114535</v>
      </c>
    </row>
    <row r="193" spans="1:23" x14ac:dyDescent="0.25">
      <c r="A193">
        <f>Source!A807</f>
        <v>18</v>
      </c>
      <c r="C193">
        <v>3</v>
      </c>
      <c r="D193">
        <f>Source!BI807</f>
        <v>1</v>
      </c>
      <c r="E193">
        <f>Source!FS807</f>
        <v>0</v>
      </c>
      <c r="F193" t="str">
        <f>Source!F807</f>
        <v>1.3-1-60</v>
      </c>
      <c r="G193" t="str">
        <f>Source!G807</f>
        <v>Смеси бетонные, БСГ, тяжелого бетона на гранитном щебне, класс прочности В30 (М400); П4, фракция 5-20, F300, W12</v>
      </c>
      <c r="H193" t="str">
        <f>Source!H807</f>
        <v>м3</v>
      </c>
      <c r="I193">
        <f>Source!I807</f>
        <v>54.81</v>
      </c>
      <c r="J193">
        <v>1</v>
      </c>
      <c r="K193">
        <f>Source!AC807</f>
        <v>811.26</v>
      </c>
      <c r="M193">
        <f>ROUND(K193*I193, 2)</f>
        <v>44465.16</v>
      </c>
      <c r="N193">
        <f>Source!AC807*IF(Source!BC807&lt;&gt; 0, Source!BC807, 1)</f>
        <v>4762.0962</v>
      </c>
      <c r="O193">
        <f>ROUND(N193*I193, 2)</f>
        <v>261010.49</v>
      </c>
      <c r="P193">
        <f>Source!AE807</f>
        <v>0</v>
      </c>
      <c r="R193">
        <f>ROUND(P193*I193, 2)</f>
        <v>0</v>
      </c>
      <c r="S193">
        <f>Source!AE807*IF(Source!BS807&lt;&gt; 0, Source!BS807, 1)</f>
        <v>0</v>
      </c>
      <c r="T193">
        <f>ROUND(S193*I193, 2)</f>
        <v>0</v>
      </c>
      <c r="U193">
        <f>Source!GF807</f>
        <v>-940611887</v>
      </c>
      <c r="V193">
        <v>-1207090811</v>
      </c>
      <c r="W193">
        <v>-1241502941</v>
      </c>
    </row>
    <row r="194" spans="1:23" x14ac:dyDescent="0.25">
      <c r="A194">
        <f>Source!A838</f>
        <v>5</v>
      </c>
      <c r="B194">
        <v>838</v>
      </c>
      <c r="G194" t="str">
        <f>Source!G838</f>
        <v>Отделка с лицевой стороны</v>
      </c>
    </row>
    <row r="195" spans="1:23" x14ac:dyDescent="0.25">
      <c r="A195">
        <f>Source!A848</f>
        <v>17</v>
      </c>
      <c r="C195">
        <v>3</v>
      </c>
      <c r="D195">
        <v>0</v>
      </c>
      <c r="E195">
        <f>SmtRes!AV499</f>
        <v>0</v>
      </c>
      <c r="F195" t="str">
        <f>SmtRes!I499</f>
        <v>1.7-1-96</v>
      </c>
      <c r="G195" t="str">
        <f>SmtRes!K499</f>
        <v>Кронштейны из оцинкованной стали выравнивающие, высота профиля 200 мм</v>
      </c>
      <c r="H195" t="str">
        <f>SmtRes!O499</f>
        <v>шт.</v>
      </c>
      <c r="I195">
        <f>SmtRes!Y499*Source!I848</f>
        <v>385.00000000000006</v>
      </c>
      <c r="J195">
        <f>SmtRes!AO499</f>
        <v>1</v>
      </c>
      <c r="K195">
        <f>SmtRes!AE499</f>
        <v>7.86</v>
      </c>
      <c r="L195">
        <f>SmtRes!DB499</f>
        <v>2751</v>
      </c>
      <c r="M195">
        <f>ROUND(ROUND(L195*Source!I848, 6)*1, 2)</f>
        <v>3026.1</v>
      </c>
      <c r="N195">
        <f>SmtRes!AA499</f>
        <v>14.74</v>
      </c>
      <c r="O195">
        <f>ROUND(ROUND(L195*Source!I848, 6)*SmtRes!DA499, 2)</f>
        <v>5658.81</v>
      </c>
      <c r="P195">
        <f>SmtRes!AG499</f>
        <v>0</v>
      </c>
      <c r="Q195">
        <f>SmtRes!DC499</f>
        <v>0</v>
      </c>
      <c r="R195">
        <f>ROUND(ROUND(Q195*Source!I848, 6)*1, 2)</f>
        <v>0</v>
      </c>
      <c r="S195">
        <f>SmtRes!AC499</f>
        <v>0</v>
      </c>
      <c r="T195">
        <f>ROUND(ROUND(Q195*Source!I848, 6)*SmtRes!AK499, 2)</f>
        <v>0</v>
      </c>
      <c r="U195">
        <f>SmtRes!X499</f>
        <v>-1229173272</v>
      </c>
      <c r="V195">
        <v>300978605</v>
      </c>
      <c r="W195">
        <v>1765491675</v>
      </c>
    </row>
    <row r="196" spans="1:23" x14ac:dyDescent="0.25">
      <c r="A196">
        <f>Source!A848</f>
        <v>17</v>
      </c>
      <c r="C196">
        <v>3</v>
      </c>
      <c r="D196">
        <v>0</v>
      </c>
      <c r="E196">
        <f>SmtRes!AV494</f>
        <v>0</v>
      </c>
      <c r="F196" t="str">
        <f>SmtRes!I494</f>
        <v>1.1-1-3288</v>
      </c>
      <c r="G196" t="str">
        <f>SmtRes!K494</f>
        <v>Дюбель-гвоздь оцинкованный, диаметр 8 мм, длина 100 мм</v>
      </c>
      <c r="H196" t="str">
        <f>SmtRes!O494</f>
        <v>100 шт.</v>
      </c>
      <c r="I196">
        <f>SmtRes!Y494*Source!I848</f>
        <v>7.7000000000000011</v>
      </c>
      <c r="J196">
        <f>SmtRes!AO494</f>
        <v>1</v>
      </c>
      <c r="K196">
        <f>SmtRes!AE494</f>
        <v>47.79</v>
      </c>
      <c r="L196">
        <f>SmtRes!DB494</f>
        <v>334.53</v>
      </c>
      <c r="M196">
        <f>ROUND(ROUND(L196*Source!I848, 6)*1, 2)</f>
        <v>367.98</v>
      </c>
      <c r="N196">
        <f>SmtRes!AA494</f>
        <v>206.11</v>
      </c>
      <c r="O196">
        <f>ROUND(ROUND(L196*Source!I848, 6)*SmtRes!DA494, 2)</f>
        <v>1582.33</v>
      </c>
      <c r="P196">
        <f>SmtRes!AG494</f>
        <v>0</v>
      </c>
      <c r="Q196">
        <f>SmtRes!DC494</f>
        <v>0</v>
      </c>
      <c r="R196">
        <f>ROUND(ROUND(Q196*Source!I848, 6)*1, 2)</f>
        <v>0</v>
      </c>
      <c r="S196">
        <f>SmtRes!AC494</f>
        <v>0</v>
      </c>
      <c r="T196">
        <f>ROUND(ROUND(Q196*Source!I848, 6)*SmtRes!AK494, 2)</f>
        <v>0</v>
      </c>
      <c r="U196">
        <f>SmtRes!X494</f>
        <v>1767626400</v>
      </c>
      <c r="V196">
        <v>819118183</v>
      </c>
      <c r="W196">
        <v>81427227</v>
      </c>
    </row>
    <row r="197" spans="1:23" x14ac:dyDescent="0.25">
      <c r="A197">
        <f>Source!A848</f>
        <v>17</v>
      </c>
      <c r="C197">
        <v>3</v>
      </c>
      <c r="D197">
        <v>0</v>
      </c>
      <c r="E197">
        <f>SmtRes!AV493</f>
        <v>0</v>
      </c>
      <c r="F197" t="str">
        <f>SmtRes!I493</f>
        <v>1.1-1-2681</v>
      </c>
      <c r="G197" t="str">
        <f>SmtRes!K493</f>
        <v>Шурупы-саморезы с полусферической головкой, с прессшайбой, наконечник острый, оцинкованные, размер 4,2х16 мм, для крепления листового металла</v>
      </c>
      <c r="H197" t="str">
        <f>SmtRes!O493</f>
        <v>100 шт.</v>
      </c>
      <c r="I197">
        <f>SmtRes!Y493*Source!I848</f>
        <v>31.900000000000002</v>
      </c>
      <c r="J197">
        <f>SmtRes!AO493</f>
        <v>1</v>
      </c>
      <c r="K197">
        <f>SmtRes!AE493</f>
        <v>4.6100000000000003</v>
      </c>
      <c r="L197">
        <f>SmtRes!DB493</f>
        <v>133.69</v>
      </c>
      <c r="M197">
        <f>ROUND(ROUND(L197*Source!I848, 6)*1, 2)</f>
        <v>147.06</v>
      </c>
      <c r="N197">
        <f>SmtRes!AA493</f>
        <v>20.11</v>
      </c>
      <c r="O197">
        <f>ROUND(ROUND(L197*Source!I848, 6)*SmtRes!DA493, 2)</f>
        <v>639.71</v>
      </c>
      <c r="P197">
        <f>SmtRes!AG493</f>
        <v>0</v>
      </c>
      <c r="Q197">
        <f>SmtRes!DC493</f>
        <v>0</v>
      </c>
      <c r="R197">
        <f>ROUND(ROUND(Q197*Source!I848, 6)*1, 2)</f>
        <v>0</v>
      </c>
      <c r="S197">
        <f>SmtRes!AC493</f>
        <v>0</v>
      </c>
      <c r="T197">
        <f>ROUND(ROUND(Q197*Source!I848, 6)*SmtRes!AK493, 2)</f>
        <v>0</v>
      </c>
      <c r="U197">
        <f>SmtRes!X493</f>
        <v>-621705265</v>
      </c>
      <c r="V197">
        <v>-776877997</v>
      </c>
      <c r="W197">
        <v>2022775190</v>
      </c>
    </row>
    <row r="198" spans="1:23" x14ac:dyDescent="0.25">
      <c r="A198">
        <f>Source!A849</f>
        <v>18</v>
      </c>
      <c r="C198">
        <v>3</v>
      </c>
      <c r="D198">
        <f>Source!BI849</f>
        <v>1</v>
      </c>
      <c r="E198">
        <f>Source!FS849</f>
        <v>0</v>
      </c>
      <c r="F198" t="str">
        <f>Source!F849</f>
        <v>1.7-1-90</v>
      </c>
      <c r="G198" t="str">
        <f>Source!G849</f>
        <v>Панели фасадные из оцинкованной стали с полимерным покрытием для навесных вентилируемых фасадов, толщина 0,5 мм</v>
      </c>
      <c r="H198" t="str">
        <f>Source!H849</f>
        <v>м2</v>
      </c>
      <c r="I198">
        <f>Source!I849</f>
        <v>127.6</v>
      </c>
      <c r="J198">
        <v>1</v>
      </c>
      <c r="K198">
        <f>Source!AC849</f>
        <v>114.46</v>
      </c>
      <c r="M198">
        <f>ROUND(K198*I198, 2)</f>
        <v>14605.1</v>
      </c>
      <c r="N198">
        <f>Source!AC849*IF(Source!BC849&lt;&gt; 0, Source!BC849, 1)</f>
        <v>315.90959999999995</v>
      </c>
      <c r="O198">
        <f>ROUND(N198*I198, 2)</f>
        <v>40310.06</v>
      </c>
      <c r="P198">
        <f>Source!AE849</f>
        <v>0</v>
      </c>
      <c r="R198">
        <f>ROUND(P198*I198, 2)</f>
        <v>0</v>
      </c>
      <c r="S198">
        <f>Source!AE849*IF(Source!BS849&lt;&gt; 0, Source!BS849, 1)</f>
        <v>0</v>
      </c>
      <c r="T198">
        <f>ROUND(S198*I198, 2)</f>
        <v>0</v>
      </c>
      <c r="U198">
        <f>Source!GF849</f>
        <v>-1454799168</v>
      </c>
      <c r="V198">
        <v>-2118372152</v>
      </c>
      <c r="W198">
        <v>594665219</v>
      </c>
    </row>
    <row r="199" spans="1:23" x14ac:dyDescent="0.25">
      <c r="A199">
        <f>Source!A850</f>
        <v>18</v>
      </c>
      <c r="C199">
        <v>3</v>
      </c>
      <c r="D199">
        <f>Source!BI850</f>
        <v>1</v>
      </c>
      <c r="E199">
        <f>Source!FS850</f>
        <v>0</v>
      </c>
      <c r="F199" t="str">
        <f>Source!F850</f>
        <v>1.7-1-93</v>
      </c>
      <c r="G199" t="str">
        <f>Source!G850</f>
        <v>Планки стыковочные сложные (нащельник) из оцинкованной стали с полимерным покрытием для навесных вентилируемых фасадов, толщина 0,5 мм</v>
      </c>
      <c r="H199" t="str">
        <f>Source!H850</f>
        <v>м</v>
      </c>
      <c r="I199">
        <f>Source!I850</f>
        <v>13.2</v>
      </c>
      <c r="J199">
        <v>1</v>
      </c>
      <c r="K199">
        <f>Source!AC850</f>
        <v>42.08</v>
      </c>
      <c r="M199">
        <f>ROUND(K199*I199, 2)</f>
        <v>555.46</v>
      </c>
      <c r="N199">
        <f>Source!AC850*IF(Source!BC850&lt;&gt; 0, Source!BC850, 1)</f>
        <v>136.33920000000001</v>
      </c>
      <c r="O199">
        <f>ROUND(N199*I199, 2)</f>
        <v>1799.68</v>
      </c>
      <c r="P199">
        <f>Source!AE850</f>
        <v>0</v>
      </c>
      <c r="R199">
        <f>ROUND(P199*I199, 2)</f>
        <v>0</v>
      </c>
      <c r="S199">
        <f>Source!AE850*IF(Source!BS850&lt;&gt; 0, Source!BS850, 1)</f>
        <v>0</v>
      </c>
      <c r="T199">
        <f>ROUND(S199*I199, 2)</f>
        <v>0</v>
      </c>
      <c r="U199">
        <f>Source!GF850</f>
        <v>8685955</v>
      </c>
      <c r="V199">
        <v>159692737</v>
      </c>
      <c r="W199">
        <v>-1417477047</v>
      </c>
    </row>
    <row r="200" spans="1:23" x14ac:dyDescent="0.25">
      <c r="A200">
        <f>Source!A851</f>
        <v>18</v>
      </c>
      <c r="C200">
        <v>3</v>
      </c>
      <c r="D200">
        <f>Source!BI851</f>
        <v>1</v>
      </c>
      <c r="E200">
        <f>Source!FS851</f>
        <v>0</v>
      </c>
      <c r="F200" t="str">
        <f>Source!F851</f>
        <v>1.7-1-95</v>
      </c>
      <c r="G200" t="str">
        <f>Source!G851</f>
        <v>Планки углов внутренних, наружных сложных из оцинкованной стали с полимерным покрытием для навесных вентилируемых фасадов, размеры 75х75 мм, толщина 0,5 мм</v>
      </c>
      <c r="H200" t="str">
        <f>Source!H851</f>
        <v>м</v>
      </c>
      <c r="I200">
        <f>Source!I851</f>
        <v>60.5</v>
      </c>
      <c r="J200">
        <v>1</v>
      </c>
      <c r="K200">
        <f>Source!AC851</f>
        <v>42.9</v>
      </c>
      <c r="M200">
        <f>ROUND(K200*I200, 2)</f>
        <v>2595.4499999999998</v>
      </c>
      <c r="N200">
        <f>Source!AC851*IF(Source!BC851&lt;&gt; 0, Source!BC851, 1)</f>
        <v>155.298</v>
      </c>
      <c r="O200">
        <f>ROUND(N200*I200, 2)</f>
        <v>9395.5300000000007</v>
      </c>
      <c r="P200">
        <f>Source!AE851</f>
        <v>0</v>
      </c>
      <c r="R200">
        <f>ROUND(P200*I200, 2)</f>
        <v>0</v>
      </c>
      <c r="S200">
        <f>Source!AE851*IF(Source!BS851&lt;&gt; 0, Source!BS851, 1)</f>
        <v>0</v>
      </c>
      <c r="T200">
        <f>ROUND(S200*I200, 2)</f>
        <v>0</v>
      </c>
      <c r="U200">
        <f>Source!GF851</f>
        <v>-1718192981</v>
      </c>
      <c r="V200">
        <v>1088344820</v>
      </c>
      <c r="W200">
        <v>963464734</v>
      </c>
    </row>
    <row r="201" spans="1:23" x14ac:dyDescent="0.25">
      <c r="A201">
        <f>Source!A852</f>
        <v>18</v>
      </c>
      <c r="C201">
        <v>3</v>
      </c>
      <c r="D201">
        <f>Source!BI852</f>
        <v>1</v>
      </c>
      <c r="E201">
        <f>Source!FS852</f>
        <v>0</v>
      </c>
      <c r="F201" t="str">
        <f>Source!F852</f>
        <v>1.7-1-92</v>
      </c>
      <c r="G201" t="str">
        <f>Source!G852</f>
        <v>Планки начальные из оцинкованной стали с полимерным покрытием для навесных вентилируемых фасадов, толщина 0,5 мм</v>
      </c>
      <c r="H201" t="str">
        <f>Source!H852</f>
        <v>м</v>
      </c>
      <c r="I201">
        <f>Source!I852</f>
        <v>46.2</v>
      </c>
      <c r="J201">
        <v>1</v>
      </c>
      <c r="K201">
        <f>Source!AC852</f>
        <v>12.89</v>
      </c>
      <c r="M201">
        <f>ROUND(K201*I201, 2)</f>
        <v>595.52</v>
      </c>
      <c r="N201">
        <f>Source!AC852*IF(Source!BC852&lt;&gt; 0, Source!BC852, 1)</f>
        <v>45.115000000000002</v>
      </c>
      <c r="O201">
        <f>ROUND(N201*I201, 2)</f>
        <v>2084.31</v>
      </c>
      <c r="P201">
        <f>Source!AE852</f>
        <v>0</v>
      </c>
      <c r="R201">
        <f>ROUND(P201*I201, 2)</f>
        <v>0</v>
      </c>
      <c r="S201">
        <f>Source!AE852*IF(Source!BS852&lt;&gt; 0, Source!BS852, 1)</f>
        <v>0</v>
      </c>
      <c r="T201">
        <f>ROUND(S201*I201, 2)</f>
        <v>0</v>
      </c>
      <c r="U201">
        <f>Source!GF852</f>
        <v>-921509299</v>
      </c>
      <c r="V201">
        <v>1786060393</v>
      </c>
      <c r="W201">
        <v>448300343</v>
      </c>
    </row>
    <row r="202" spans="1:23" x14ac:dyDescent="0.25">
      <c r="A202">
        <f>Source!A853</f>
        <v>18</v>
      </c>
      <c r="C202">
        <v>3</v>
      </c>
      <c r="D202">
        <f>Source!BI853</f>
        <v>1</v>
      </c>
      <c r="E202">
        <f>Source!FS853</f>
        <v>0</v>
      </c>
      <c r="F202" t="str">
        <f>Source!F853</f>
        <v>1.7-4-18</v>
      </c>
      <c r="G202" t="str">
        <f>Source!G853</f>
        <v>Профиль направляющий П-образный, стальной оцинкованный, для использования в качестве направляющих элементов стоечных профилей и устройства перемычек между ними в каркасах гипсокартонных перегородок и облицовок, марка ПН-6, сечение 100х40х0,55 мм</v>
      </c>
      <c r="H202" t="str">
        <f>Source!H853</f>
        <v>т</v>
      </c>
      <c r="I202">
        <f>Source!I853</f>
        <v>0.15840000000000001</v>
      </c>
      <c r="J202">
        <v>1</v>
      </c>
      <c r="K202">
        <f>Source!AC853</f>
        <v>27885.31</v>
      </c>
      <c r="M202">
        <f>ROUND(K202*I202, 2)</f>
        <v>4417.03</v>
      </c>
      <c r="N202">
        <f>Source!AC853*IF(Source!BC853&lt;&gt; 0, Source!BC853, 1)</f>
        <v>66645.890900000013</v>
      </c>
      <c r="O202">
        <f>ROUND(N202*I202, 2)</f>
        <v>10556.71</v>
      </c>
      <c r="P202">
        <f>Source!AE853</f>
        <v>0</v>
      </c>
      <c r="R202">
        <f>ROUND(P202*I202, 2)</f>
        <v>0</v>
      </c>
      <c r="S202">
        <f>Source!AE853*IF(Source!BS853&lt;&gt; 0, Source!BS853, 1)</f>
        <v>0</v>
      </c>
      <c r="T202">
        <f>ROUND(S202*I202, 2)</f>
        <v>0</v>
      </c>
      <c r="U202">
        <f>Source!GF853</f>
        <v>-1629501050</v>
      </c>
      <c r="V202">
        <v>-370042263</v>
      </c>
      <c r="W202">
        <v>-1822906332</v>
      </c>
    </row>
    <row r="203" spans="1:23" x14ac:dyDescent="0.25">
      <c r="A203">
        <f>Source!A854</f>
        <v>17</v>
      </c>
      <c r="C203">
        <v>3</v>
      </c>
      <c r="D203">
        <v>0</v>
      </c>
      <c r="E203">
        <f>SmtRes!AV516</f>
        <v>0</v>
      </c>
      <c r="F203" t="str">
        <f>SmtRes!I516</f>
        <v>1.7-5-230</v>
      </c>
      <c r="G203" t="str">
        <f>SmtRes!K516</f>
        <v>Анкер клиновой, стальной оцинкованный, для установки в сжатой зоне бетона, диаметр 8 мм, длина 80 мм, максимальная толщина закрепляемой детали 10 мм</v>
      </c>
      <c r="H203" t="str">
        <f>SmtRes!O516</f>
        <v>100 шт.</v>
      </c>
      <c r="I203">
        <f>SmtRes!Y516*Source!I854</f>
        <v>1.29</v>
      </c>
      <c r="J203">
        <f>SmtRes!AO516</f>
        <v>1</v>
      </c>
      <c r="K203">
        <f>SmtRes!AE516</f>
        <v>341.56</v>
      </c>
      <c r="L203">
        <f>SmtRes!DB516</f>
        <v>2203.06</v>
      </c>
      <c r="M203">
        <f>ROUND(ROUND(L203*Source!I854, 6)*1, 2)</f>
        <v>440.61</v>
      </c>
      <c r="N203">
        <f>SmtRes!AA516</f>
        <v>3991.11</v>
      </c>
      <c r="O203">
        <f>ROUND(ROUND(L203*Source!I854, 6)*SmtRes!DA516, 2)</f>
        <v>5133.13</v>
      </c>
      <c r="P203">
        <f>SmtRes!AG516</f>
        <v>0</v>
      </c>
      <c r="Q203">
        <f>SmtRes!DC516</f>
        <v>0</v>
      </c>
      <c r="R203">
        <f>ROUND(ROUND(Q203*Source!I854, 6)*1, 2)</f>
        <v>0</v>
      </c>
      <c r="S203">
        <f>SmtRes!AC516</f>
        <v>0</v>
      </c>
      <c r="T203">
        <f>ROUND(ROUND(Q203*Source!I854, 6)*SmtRes!AK516, 2)</f>
        <v>0</v>
      </c>
      <c r="U203">
        <f>SmtRes!X516</f>
        <v>-96000665</v>
      </c>
      <c r="V203">
        <v>-1934290891</v>
      </c>
      <c r="W203">
        <v>-2003912707</v>
      </c>
    </row>
    <row r="204" spans="1:23" x14ac:dyDescent="0.25">
      <c r="A204">
        <f>Source!A854</f>
        <v>17</v>
      </c>
      <c r="C204">
        <v>3</v>
      </c>
      <c r="D204">
        <v>0</v>
      </c>
      <c r="E204">
        <f>SmtRes!AV515</f>
        <v>0</v>
      </c>
      <c r="F204" t="str">
        <f>SmtRes!I515</f>
        <v>1.7-3-50</v>
      </c>
      <c r="G204" t="str">
        <f>SmtRes!K515</f>
        <v>Сверло по бетону ВК-8, длина 100 мм, диаметр 8 мм</v>
      </c>
      <c r="H204" t="str">
        <f>SmtRes!O515</f>
        <v>шт.</v>
      </c>
      <c r="I204">
        <f>SmtRes!Y515*Source!I854</f>
        <v>2.6</v>
      </c>
      <c r="J204">
        <f>SmtRes!AO515</f>
        <v>1</v>
      </c>
      <c r="K204">
        <f>SmtRes!AE515</f>
        <v>7.68</v>
      </c>
      <c r="L204">
        <f>SmtRes!DB515</f>
        <v>99.84</v>
      </c>
      <c r="M204">
        <f>ROUND(ROUND(L204*Source!I854, 6)*1, 2)</f>
        <v>19.97</v>
      </c>
      <c r="N204">
        <f>SmtRes!AA515</f>
        <v>63.47</v>
      </c>
      <c r="O204">
        <f>ROUND(ROUND(L204*Source!I854, 6)*SmtRes!DA515, 2)</f>
        <v>164.54</v>
      </c>
      <c r="P204">
        <f>SmtRes!AG515</f>
        <v>0</v>
      </c>
      <c r="Q204">
        <f>SmtRes!DC515</f>
        <v>0</v>
      </c>
      <c r="R204">
        <f>ROUND(ROUND(Q204*Source!I854, 6)*1, 2)</f>
        <v>0</v>
      </c>
      <c r="S204">
        <f>SmtRes!AC515</f>
        <v>0</v>
      </c>
      <c r="T204">
        <f>ROUND(ROUND(Q204*Source!I854, 6)*SmtRes!AK515, 2)</f>
        <v>0</v>
      </c>
      <c r="U204">
        <f>SmtRes!X515</f>
        <v>-418211135</v>
      </c>
      <c r="V204">
        <v>-483293291</v>
      </c>
      <c r="W204">
        <v>-1351914496</v>
      </c>
    </row>
    <row r="205" spans="1:23" x14ac:dyDescent="0.25">
      <c r="A205">
        <f>Source!A854</f>
        <v>17</v>
      </c>
      <c r="C205">
        <v>3</v>
      </c>
      <c r="D205">
        <v>0</v>
      </c>
      <c r="E205">
        <f>SmtRes!AV507</f>
        <v>0</v>
      </c>
      <c r="F205" t="str">
        <f>SmtRes!I507</f>
        <v>1.1-1-116</v>
      </c>
      <c r="G205" t="str">
        <f>SmtRes!K507</f>
        <v>Винты самонарезающие оцинкованные, марка СМ1 - 25, длина 25 мм</v>
      </c>
      <c r="H205" t="str">
        <f>SmtRes!O507</f>
        <v>кг</v>
      </c>
      <c r="I205">
        <f>SmtRes!Y507*Source!I854</f>
        <v>0.33600000000000002</v>
      </c>
      <c r="J205">
        <f>SmtRes!AO507</f>
        <v>1</v>
      </c>
      <c r="K205">
        <f>SmtRes!AE507</f>
        <v>48.15</v>
      </c>
      <c r="L205">
        <f>SmtRes!DB507</f>
        <v>80.89</v>
      </c>
      <c r="M205">
        <f>ROUND(ROUND(L205*Source!I854, 6)*1, 2)</f>
        <v>16.18</v>
      </c>
      <c r="N205">
        <f>SmtRes!AA507</f>
        <v>172.41</v>
      </c>
      <c r="O205">
        <f>ROUND(ROUND(L205*Source!I854, 6)*SmtRes!DA507, 2)</f>
        <v>57.76</v>
      </c>
      <c r="P205">
        <f>SmtRes!AG507</f>
        <v>0</v>
      </c>
      <c r="Q205">
        <f>SmtRes!DC507</f>
        <v>0</v>
      </c>
      <c r="R205">
        <f>ROUND(ROUND(Q205*Source!I854, 6)*1, 2)</f>
        <v>0</v>
      </c>
      <c r="S205">
        <f>SmtRes!AC507</f>
        <v>0</v>
      </c>
      <c r="T205">
        <f>ROUND(ROUND(Q205*Source!I854, 6)*SmtRes!AK507, 2)</f>
        <v>0</v>
      </c>
      <c r="U205">
        <f>SmtRes!X507</f>
        <v>1860659199</v>
      </c>
      <c r="V205">
        <v>1380063186</v>
      </c>
      <c r="W205">
        <v>901960010</v>
      </c>
    </row>
    <row r="206" spans="1:23" x14ac:dyDescent="0.25">
      <c r="A206">
        <f>Source!A855</f>
        <v>18</v>
      </c>
      <c r="C206">
        <v>3</v>
      </c>
      <c r="D206">
        <f>Source!BI855</f>
        <v>1</v>
      </c>
      <c r="E206">
        <f>Source!FS855</f>
        <v>0</v>
      </c>
      <c r="F206" t="str">
        <f>Source!F855</f>
        <v>1.1-1-3879</v>
      </c>
      <c r="G206" t="str">
        <f>Source!G855</f>
        <v>Заклепки комбинированные нержавеющая сталь, широкий бортик, 4,8х20 мм, вытяжные</v>
      </c>
      <c r="H206" t="str">
        <f>Source!H855</f>
        <v>100 шт.</v>
      </c>
      <c r="I206">
        <f>Source!I855</f>
        <v>2.74</v>
      </c>
      <c r="J206">
        <v>1</v>
      </c>
      <c r="K206">
        <f>Source!AC855</f>
        <v>425.68</v>
      </c>
      <c r="M206">
        <f t="shared" ref="M206:M212" si="12">ROUND(K206*I206, 2)</f>
        <v>1166.3599999999999</v>
      </c>
      <c r="N206">
        <f>Source!AC855*IF(Source!BC855&lt;&gt; 0, Source!BC855, 1)</f>
        <v>2153.9407999999999</v>
      </c>
      <c r="O206">
        <f t="shared" ref="O206:O212" si="13">ROUND(N206*I206, 2)</f>
        <v>5901.8</v>
      </c>
      <c r="P206">
        <f>Source!AE855</f>
        <v>0</v>
      </c>
      <c r="R206">
        <f t="shared" ref="R206:R212" si="14">ROUND(P206*I206, 2)</f>
        <v>0</v>
      </c>
      <c r="S206">
        <f>Source!AE855*IF(Source!BS855&lt;&gt; 0, Source!BS855, 1)</f>
        <v>0</v>
      </c>
      <c r="T206">
        <f t="shared" ref="T206:T212" si="15">ROUND(S206*I206, 2)</f>
        <v>0</v>
      </c>
      <c r="U206">
        <f>Source!GF855</f>
        <v>1167762237</v>
      </c>
      <c r="V206">
        <v>-1128873394</v>
      </c>
      <c r="W206">
        <v>1300997080</v>
      </c>
    </row>
    <row r="207" spans="1:23" x14ac:dyDescent="0.25">
      <c r="A207">
        <f>Source!A856</f>
        <v>18</v>
      </c>
      <c r="C207">
        <v>3</v>
      </c>
      <c r="D207">
        <f>Source!BI856</f>
        <v>1</v>
      </c>
      <c r="E207">
        <f>Source!FS856</f>
        <v>0</v>
      </c>
      <c r="F207" t="str">
        <f>Source!F856</f>
        <v>1.7-1-66</v>
      </c>
      <c r="G207" t="str">
        <f>Source!G856</f>
        <v>Обрамления оконных проемов (сливы, откосы) и покрытия парапетов из оцинкованной стали с полимерным покрытием с одной стороны, для навесных вентилируемых фасадов, толщина 0,7 мм</v>
      </c>
      <c r="H207" t="str">
        <f>Source!H856</f>
        <v>м2</v>
      </c>
      <c r="I207">
        <f>Source!I856</f>
        <v>20</v>
      </c>
      <c r="J207">
        <v>1</v>
      </c>
      <c r="K207">
        <f>Source!AC856</f>
        <v>232</v>
      </c>
      <c r="M207">
        <f t="shared" si="12"/>
        <v>4640</v>
      </c>
      <c r="N207">
        <f>Source!AC856*IF(Source!BC856&lt;&gt; 0, Source!BC856, 1)</f>
        <v>654.24</v>
      </c>
      <c r="O207">
        <f t="shared" si="13"/>
        <v>13084.8</v>
      </c>
      <c r="P207">
        <f>Source!AE856</f>
        <v>0</v>
      </c>
      <c r="R207">
        <f t="shared" si="14"/>
        <v>0</v>
      </c>
      <c r="S207">
        <f>Source!AE856*IF(Source!BS856&lt;&gt; 0, Source!BS856, 1)</f>
        <v>0</v>
      </c>
      <c r="T207">
        <f t="shared" si="15"/>
        <v>0</v>
      </c>
      <c r="U207">
        <f>Source!GF856</f>
        <v>-1312219370</v>
      </c>
      <c r="V207">
        <v>-1467014945</v>
      </c>
      <c r="W207">
        <v>-160954003</v>
      </c>
    </row>
    <row r="208" spans="1:23" x14ac:dyDescent="0.25">
      <c r="A208">
        <f>Source!A857</f>
        <v>18</v>
      </c>
      <c r="C208">
        <v>3</v>
      </c>
      <c r="D208">
        <f>Source!BI857</f>
        <v>1</v>
      </c>
      <c r="E208">
        <f>Source!FS857</f>
        <v>0</v>
      </c>
      <c r="F208" t="str">
        <f>Source!F857</f>
        <v>1.7-1-71</v>
      </c>
      <c r="G208" t="str">
        <f>Source!G857</f>
        <v>Стойки из нержавеющей стали, для навесных вентилируемых фасадов, марка СТ-1</v>
      </c>
      <c r="H208" t="str">
        <f>Source!H857</f>
        <v>м</v>
      </c>
      <c r="I208">
        <f>Source!I857</f>
        <v>8.52</v>
      </c>
      <c r="J208">
        <v>1</v>
      </c>
      <c r="K208">
        <f>Source!AC857</f>
        <v>50.23</v>
      </c>
      <c r="M208">
        <f t="shared" si="12"/>
        <v>427.96</v>
      </c>
      <c r="N208">
        <f>Source!AC857*IF(Source!BC857&lt;&gt; 0, Source!BC857, 1)</f>
        <v>397.3193</v>
      </c>
      <c r="O208">
        <f t="shared" si="13"/>
        <v>3385.16</v>
      </c>
      <c r="P208">
        <f>Source!AE857</f>
        <v>0</v>
      </c>
      <c r="R208">
        <f t="shared" si="14"/>
        <v>0</v>
      </c>
      <c r="S208">
        <f>Source!AE857*IF(Source!BS857&lt;&gt; 0, Source!BS857, 1)</f>
        <v>0</v>
      </c>
      <c r="T208">
        <f t="shared" si="15"/>
        <v>0</v>
      </c>
      <c r="U208">
        <f>Source!GF857</f>
        <v>309293968</v>
      </c>
      <c r="V208">
        <v>-1763234398</v>
      </c>
      <c r="W208">
        <v>2126317854</v>
      </c>
    </row>
    <row r="209" spans="1:23" x14ac:dyDescent="0.25">
      <c r="A209">
        <f>Source!A858</f>
        <v>18</v>
      </c>
      <c r="C209">
        <v>3</v>
      </c>
      <c r="D209">
        <f>Source!BI858</f>
        <v>1</v>
      </c>
      <c r="E209">
        <f>Source!FS858</f>
        <v>0</v>
      </c>
      <c r="F209" t="str">
        <f>Source!F858</f>
        <v>1.7-1-72</v>
      </c>
      <c r="G209" t="str">
        <f>Source!G858</f>
        <v>Уголки из оцинкованной стали с полимерным покрытием, для навесных вентилируемых фасадов, марка УГ-2</v>
      </c>
      <c r="H209" t="str">
        <f>Source!H858</f>
        <v>м</v>
      </c>
      <c r="I209">
        <f>Source!I858</f>
        <v>8.52</v>
      </c>
      <c r="J209">
        <v>1</v>
      </c>
      <c r="K209">
        <f>Source!AC858</f>
        <v>20.45</v>
      </c>
      <c r="M209">
        <f t="shared" si="12"/>
        <v>174.23</v>
      </c>
      <c r="N209">
        <f>Source!AC858*IF(Source!BC858&lt;&gt; 0, Source!BC858, 1)</f>
        <v>105.7265</v>
      </c>
      <c r="O209">
        <f t="shared" si="13"/>
        <v>900.79</v>
      </c>
      <c r="P209">
        <f>Source!AE858</f>
        <v>0</v>
      </c>
      <c r="R209">
        <f t="shared" si="14"/>
        <v>0</v>
      </c>
      <c r="S209">
        <f>Source!AE858*IF(Source!BS858&lt;&gt; 0, Source!BS858, 1)</f>
        <v>0</v>
      </c>
      <c r="T209">
        <f t="shared" si="15"/>
        <v>0</v>
      </c>
      <c r="U209">
        <f>Source!GF858</f>
        <v>585071224</v>
      </c>
      <c r="V209">
        <v>818609892</v>
      </c>
      <c r="W209">
        <v>1555309690</v>
      </c>
    </row>
    <row r="210" spans="1:23" x14ac:dyDescent="0.25">
      <c r="A210">
        <f>Source!A859</f>
        <v>18</v>
      </c>
      <c r="C210">
        <v>3</v>
      </c>
      <c r="D210">
        <f>Source!BI859</f>
        <v>1</v>
      </c>
      <c r="E210">
        <f>Source!FS859</f>
        <v>0</v>
      </c>
      <c r="F210" t="str">
        <f>Source!F859</f>
        <v>1.7-1-67</v>
      </c>
      <c r="G210" t="str">
        <f>Source!G859</f>
        <v>Пластины из нержавеющей стали 1,2х120 мм, для навесных вентилируемых фасадов</v>
      </c>
      <c r="H210" t="str">
        <f>Source!H859</f>
        <v>м</v>
      </c>
      <c r="I210">
        <f>Source!I859</f>
        <v>16.122</v>
      </c>
      <c r="J210">
        <v>1</v>
      </c>
      <c r="K210">
        <f>Source!AC859</f>
        <v>85.36</v>
      </c>
      <c r="M210">
        <f t="shared" si="12"/>
        <v>1376.17</v>
      </c>
      <c r="N210">
        <f>Source!AC859*IF(Source!BC859&lt;&gt; 0, Source!BC859, 1)</f>
        <v>270.59120000000001</v>
      </c>
      <c r="O210">
        <f t="shared" si="13"/>
        <v>4362.47</v>
      </c>
      <c r="P210">
        <f>Source!AE859</f>
        <v>0</v>
      </c>
      <c r="R210">
        <f t="shared" si="14"/>
        <v>0</v>
      </c>
      <c r="S210">
        <f>Source!AE859*IF(Source!BS859&lt;&gt; 0, Source!BS859, 1)</f>
        <v>0</v>
      </c>
      <c r="T210">
        <f t="shared" si="15"/>
        <v>0</v>
      </c>
      <c r="U210">
        <f>Source!GF859</f>
        <v>1950529217</v>
      </c>
      <c r="V210">
        <v>245607761</v>
      </c>
      <c r="W210">
        <v>-1125906194</v>
      </c>
    </row>
    <row r="211" spans="1:23" x14ac:dyDescent="0.25">
      <c r="A211">
        <f>Source!A860</f>
        <v>18</v>
      </c>
      <c r="C211">
        <v>3</v>
      </c>
      <c r="D211">
        <f>Source!BI860</f>
        <v>1</v>
      </c>
      <c r="E211">
        <f>Source!FS860</f>
        <v>0</v>
      </c>
      <c r="F211" t="str">
        <f>Source!F860</f>
        <v>1.7-1-80</v>
      </c>
      <c r="G211" t="str">
        <f>Source!G860</f>
        <v>Полки из оцинкованной стали с полимерным покрытием, для навесных вентилируемых фасадов, марка ПЛ-2</v>
      </c>
      <c r="H211" t="str">
        <f>Source!H860</f>
        <v>м</v>
      </c>
      <c r="I211">
        <f>Source!I860</f>
        <v>16.122</v>
      </c>
      <c r="J211">
        <v>1</v>
      </c>
      <c r="K211">
        <f>Source!AC860</f>
        <v>49.02</v>
      </c>
      <c r="M211">
        <f t="shared" si="12"/>
        <v>790.3</v>
      </c>
      <c r="N211">
        <f>Source!AC860*IF(Source!BC860&lt;&gt; 0, Source!BC860, 1)</f>
        <v>285.29640000000001</v>
      </c>
      <c r="O211">
        <f t="shared" si="13"/>
        <v>4599.55</v>
      </c>
      <c r="P211">
        <f>Source!AE860</f>
        <v>0</v>
      </c>
      <c r="R211">
        <f t="shared" si="14"/>
        <v>0</v>
      </c>
      <c r="S211">
        <f>Source!AE860*IF(Source!BS860&lt;&gt; 0, Source!BS860, 1)</f>
        <v>0</v>
      </c>
      <c r="T211">
        <f t="shared" si="15"/>
        <v>0</v>
      </c>
      <c r="U211">
        <f>Source!GF860</f>
        <v>-244276458</v>
      </c>
      <c r="V211">
        <v>1109683694</v>
      </c>
      <c r="W211">
        <v>1585635489</v>
      </c>
    </row>
    <row r="212" spans="1:23" x14ac:dyDescent="0.25">
      <c r="A212">
        <f>Source!A861</f>
        <v>18</v>
      </c>
      <c r="C212">
        <v>3</v>
      </c>
      <c r="D212">
        <f>Source!BI861</f>
        <v>1</v>
      </c>
      <c r="E212">
        <f>Source!FS861</f>
        <v>0</v>
      </c>
      <c r="F212" t="str">
        <f>Source!F861</f>
        <v>1.7-1-63</v>
      </c>
      <c r="G212" t="str">
        <f>Source!G861</f>
        <v>Кронштейны из нержавеющей стали, для навесных вентилируемых фасадов, марка ОК-6, длина 180 мм</v>
      </c>
      <c r="H212" t="str">
        <f>Source!H861</f>
        <v>шт.</v>
      </c>
      <c r="I212">
        <f>Source!I861</f>
        <v>129</v>
      </c>
      <c r="J212">
        <v>1</v>
      </c>
      <c r="K212">
        <f>Source!AC861</f>
        <v>48.47</v>
      </c>
      <c r="M212">
        <f t="shared" si="12"/>
        <v>6252.63</v>
      </c>
      <c r="N212">
        <f>Source!AC861*IF(Source!BC861&lt;&gt; 0, Source!BC861, 1)</f>
        <v>253.01339999999999</v>
      </c>
      <c r="O212">
        <f t="shared" si="13"/>
        <v>32638.73</v>
      </c>
      <c r="P212">
        <f>Source!AE861</f>
        <v>0</v>
      </c>
      <c r="R212">
        <f t="shared" si="14"/>
        <v>0</v>
      </c>
      <c r="S212">
        <f>Source!AE861*IF(Source!BS861&lt;&gt; 0, Source!BS861, 1)</f>
        <v>0</v>
      </c>
      <c r="T212">
        <f t="shared" si="15"/>
        <v>0</v>
      </c>
      <c r="U212">
        <f>Source!GF861</f>
        <v>432746128</v>
      </c>
      <c r="V212">
        <v>211768003</v>
      </c>
      <c r="W212">
        <v>-928931696</v>
      </c>
    </row>
    <row r="213" spans="1:23" x14ac:dyDescent="0.25">
      <c r="A213">
        <f>Source!A862</f>
        <v>17</v>
      </c>
      <c r="C213">
        <v>3</v>
      </c>
      <c r="D213">
        <v>0</v>
      </c>
      <c r="E213">
        <f>SmtRes!AV527</f>
        <v>0</v>
      </c>
      <c r="F213" t="str">
        <f>SmtRes!I527</f>
        <v>9999990006</v>
      </c>
      <c r="G213" t="str">
        <f>SmtRes!K527</f>
        <v>Стоимость прочих материалов (ЭСН)</v>
      </c>
      <c r="H213" t="str">
        <f>SmtRes!O527</f>
        <v>руб.</v>
      </c>
      <c r="I213">
        <f>SmtRes!Y527*Source!I862</f>
        <v>3.2000000000000002E-3</v>
      </c>
      <c r="J213">
        <f>SmtRes!AO527</f>
        <v>1</v>
      </c>
      <c r="K213">
        <f>SmtRes!AE527</f>
        <v>1</v>
      </c>
      <c r="L213">
        <f>SmtRes!DB527</f>
        <v>0.01</v>
      </c>
      <c r="M213">
        <f>ROUND(ROUND(L213*Source!I862, 6)*1, 2)</f>
        <v>0</v>
      </c>
      <c r="N213">
        <f>SmtRes!AA527</f>
        <v>1</v>
      </c>
      <c r="O213">
        <f>ROUND(ROUND(L213*Source!I862, 6)*SmtRes!DA527, 2)</f>
        <v>0</v>
      </c>
      <c r="P213">
        <f>SmtRes!AG527</f>
        <v>0</v>
      </c>
      <c r="Q213">
        <f>SmtRes!DC527</f>
        <v>0</v>
      </c>
      <c r="R213">
        <f>ROUND(ROUND(Q213*Source!I862, 6)*1, 2)</f>
        <v>0</v>
      </c>
      <c r="S213">
        <f>SmtRes!AC527</f>
        <v>0</v>
      </c>
      <c r="T213">
        <f>ROUND(ROUND(Q213*Source!I862, 6)*SmtRes!AK527, 2)</f>
        <v>0</v>
      </c>
      <c r="U213">
        <f>SmtRes!X527</f>
        <v>-94250534</v>
      </c>
      <c r="V213">
        <v>-1341645062</v>
      </c>
      <c r="W213">
        <v>928336608</v>
      </c>
    </row>
    <row r="214" spans="1:23" x14ac:dyDescent="0.25">
      <c r="A214">
        <f>Source!A862</f>
        <v>17</v>
      </c>
      <c r="C214">
        <v>3</v>
      </c>
      <c r="D214">
        <v>0</v>
      </c>
      <c r="E214">
        <f>SmtRes!AV526</f>
        <v>0</v>
      </c>
      <c r="F214" t="str">
        <f>SmtRes!I526</f>
        <v>1.7-5-230</v>
      </c>
      <c r="G214" t="str">
        <f>SmtRes!K526</f>
        <v>Анкер клиновой, стальной оцинкованный, для установки в сжатой зоне бетона, диаметр 8 мм, длина 80 мм, максимальная толщина закрепляемой детали 10 мм</v>
      </c>
      <c r="H214" t="str">
        <f>SmtRes!O526</f>
        <v>100 шт.</v>
      </c>
      <c r="I214">
        <f>SmtRes!Y526*Source!I862</f>
        <v>2.3519999999999999</v>
      </c>
      <c r="J214">
        <f>SmtRes!AO526</f>
        <v>1</v>
      </c>
      <c r="K214">
        <f>SmtRes!AE526</f>
        <v>341.56</v>
      </c>
      <c r="L214">
        <f>SmtRes!DB526</f>
        <v>2510.4699999999998</v>
      </c>
      <c r="M214">
        <f>ROUND(ROUND(L214*Source!I862, 6)*1, 2)</f>
        <v>803.35</v>
      </c>
      <c r="N214">
        <f>SmtRes!AA526</f>
        <v>3991.11</v>
      </c>
      <c r="O214">
        <f>ROUND(ROUND(L214*Source!I862, 6)*SmtRes!DA526, 2)</f>
        <v>9359.0300000000007</v>
      </c>
      <c r="P214">
        <f>SmtRes!AG526</f>
        <v>0</v>
      </c>
      <c r="Q214">
        <f>SmtRes!DC526</f>
        <v>0</v>
      </c>
      <c r="R214">
        <f>ROUND(ROUND(Q214*Source!I862, 6)*1, 2)</f>
        <v>0</v>
      </c>
      <c r="S214">
        <f>SmtRes!AC526</f>
        <v>0</v>
      </c>
      <c r="T214">
        <f>ROUND(ROUND(Q214*Source!I862, 6)*SmtRes!AK526, 2)</f>
        <v>0</v>
      </c>
      <c r="U214">
        <f>SmtRes!X526</f>
        <v>-96000665</v>
      </c>
      <c r="V214">
        <v>-1934290891</v>
      </c>
      <c r="W214">
        <v>-2003912707</v>
      </c>
    </row>
    <row r="215" spans="1:23" x14ac:dyDescent="0.25">
      <c r="A215">
        <f>Source!A862</f>
        <v>17</v>
      </c>
      <c r="C215">
        <v>3</v>
      </c>
      <c r="D215">
        <v>0</v>
      </c>
      <c r="E215">
        <f>SmtRes!AV525</f>
        <v>0</v>
      </c>
      <c r="F215" t="str">
        <f>SmtRes!I525</f>
        <v>1.7-3-50</v>
      </c>
      <c r="G215" t="str">
        <f>SmtRes!K525</f>
        <v>Сверло по бетону ВК-8, длина 100 мм, диаметр 8 мм</v>
      </c>
      <c r="H215" t="str">
        <f>SmtRes!O525</f>
        <v>шт.</v>
      </c>
      <c r="I215">
        <f>SmtRes!Y525*Source!I862</f>
        <v>4.7039999999999997</v>
      </c>
      <c r="J215">
        <f>SmtRes!AO525</f>
        <v>1</v>
      </c>
      <c r="K215">
        <f>SmtRes!AE525</f>
        <v>7.68</v>
      </c>
      <c r="L215">
        <f>SmtRes!DB525</f>
        <v>112.9</v>
      </c>
      <c r="M215">
        <f>ROUND(ROUND(L215*Source!I862, 6)*1, 2)</f>
        <v>36.130000000000003</v>
      </c>
      <c r="N215">
        <f>SmtRes!AA525</f>
        <v>63.47</v>
      </c>
      <c r="O215">
        <f>ROUND(ROUND(L215*Source!I862, 6)*SmtRes!DA525, 2)</f>
        <v>297.69</v>
      </c>
      <c r="P215">
        <f>SmtRes!AG525</f>
        <v>0</v>
      </c>
      <c r="Q215">
        <f>SmtRes!DC525</f>
        <v>0</v>
      </c>
      <c r="R215">
        <f>ROUND(ROUND(Q215*Source!I862, 6)*1, 2)</f>
        <v>0</v>
      </c>
      <c r="S215">
        <f>SmtRes!AC525</f>
        <v>0</v>
      </c>
      <c r="T215">
        <f>ROUND(ROUND(Q215*Source!I862, 6)*SmtRes!AK525, 2)</f>
        <v>0</v>
      </c>
      <c r="U215">
        <f>SmtRes!X525</f>
        <v>-418211135</v>
      </c>
      <c r="V215">
        <v>-483293291</v>
      </c>
      <c r="W215">
        <v>-1351914496</v>
      </c>
    </row>
    <row r="216" spans="1:23" x14ac:dyDescent="0.25">
      <c r="A216">
        <f>Source!A863</f>
        <v>18</v>
      </c>
      <c r="C216">
        <v>3</v>
      </c>
      <c r="D216">
        <f>Source!BI863</f>
        <v>1</v>
      </c>
      <c r="E216">
        <f>Source!FS863</f>
        <v>0</v>
      </c>
      <c r="F216" t="str">
        <f>Source!F863</f>
        <v>1.1-1-3879</v>
      </c>
      <c r="G216" t="str">
        <f>Source!G863</f>
        <v>Заклепки комбинированные нержавеющая сталь, широкий бортик, 4,8х20 мм, вытяжные</v>
      </c>
      <c r="H216" t="str">
        <f>Source!H863</f>
        <v>100 шт.</v>
      </c>
      <c r="I216">
        <f>Source!I863</f>
        <v>1.7023999999999999</v>
      </c>
      <c r="J216">
        <v>1</v>
      </c>
      <c r="K216">
        <f>Source!AC863</f>
        <v>425.68</v>
      </c>
      <c r="M216">
        <f>ROUND(K216*I216, 2)</f>
        <v>724.68</v>
      </c>
      <c r="N216">
        <f>Source!AC863*IF(Source!BC863&lt;&gt; 0, Source!BC863, 1)</f>
        <v>2153.9407999999999</v>
      </c>
      <c r="O216">
        <f>ROUND(N216*I216, 2)</f>
        <v>3666.87</v>
      </c>
      <c r="P216">
        <f>Source!AE863</f>
        <v>0</v>
      </c>
      <c r="R216">
        <f>ROUND(P216*I216, 2)</f>
        <v>0</v>
      </c>
      <c r="S216">
        <f>Source!AE863*IF(Source!BS863&lt;&gt; 0, Source!BS863, 1)</f>
        <v>0</v>
      </c>
      <c r="T216">
        <f>ROUND(S216*I216, 2)</f>
        <v>0</v>
      </c>
      <c r="U216">
        <f>Source!GF863</f>
        <v>1167762237</v>
      </c>
      <c r="V216">
        <v>-1128873394</v>
      </c>
      <c r="W216">
        <v>1300997080</v>
      </c>
    </row>
    <row r="217" spans="1:23" x14ac:dyDescent="0.25">
      <c r="A217">
        <f>Source!A864</f>
        <v>18</v>
      </c>
      <c r="C217">
        <v>3</v>
      </c>
      <c r="D217">
        <f>Source!BI864</f>
        <v>1</v>
      </c>
      <c r="E217">
        <f>Source!FS864</f>
        <v>0</v>
      </c>
      <c r="F217" t="str">
        <f>Source!F864</f>
        <v>1.7-1-66</v>
      </c>
      <c r="G217" t="str">
        <f>Source!G864</f>
        <v>Обрамления оконных проемов (сливы, откосы) и покрытия парапетов из оцинкованной стали с полимерным покрытием с одной стороны, для навесных вентилируемых фасадов, толщина 0,7 мм</v>
      </c>
      <c r="H217" t="str">
        <f>Source!H864</f>
        <v>м2</v>
      </c>
      <c r="I217">
        <f>Source!I864</f>
        <v>32</v>
      </c>
      <c r="J217">
        <v>1</v>
      </c>
      <c r="K217">
        <f>Source!AC864</f>
        <v>232</v>
      </c>
      <c r="M217">
        <f>ROUND(K217*I217, 2)</f>
        <v>7424</v>
      </c>
      <c r="N217">
        <f>Source!AC864*IF(Source!BC864&lt;&gt; 0, Source!BC864, 1)</f>
        <v>654.24</v>
      </c>
      <c r="O217">
        <f>ROUND(N217*I217, 2)</f>
        <v>20935.68</v>
      </c>
      <c r="P217">
        <f>Source!AE864</f>
        <v>0</v>
      </c>
      <c r="R217">
        <f>ROUND(P217*I217, 2)</f>
        <v>0</v>
      </c>
      <c r="S217">
        <f>Source!AE864*IF(Source!BS864&lt;&gt; 0, Source!BS864, 1)</f>
        <v>0</v>
      </c>
      <c r="T217">
        <f>ROUND(S217*I217, 2)</f>
        <v>0</v>
      </c>
      <c r="U217">
        <f>Source!GF864</f>
        <v>-1312219370</v>
      </c>
      <c r="V217">
        <v>-1467014945</v>
      </c>
      <c r="W217">
        <v>-160954003</v>
      </c>
    </row>
    <row r="218" spans="1:23" x14ac:dyDescent="0.25">
      <c r="A218">
        <f>Source!A865</f>
        <v>17</v>
      </c>
      <c r="C218">
        <v>3</v>
      </c>
      <c r="D218">
        <v>0</v>
      </c>
      <c r="E218">
        <f>SmtRes!AV533</f>
        <v>0</v>
      </c>
      <c r="F218" t="str">
        <f>SmtRes!I533</f>
        <v>1.1-1-1087</v>
      </c>
      <c r="G218" t="str">
        <f>SmtRes!K533</f>
        <v>Сталь листовая, оцинкованная, толщина 0,7-0,8 мм</v>
      </c>
      <c r="H218" t="str">
        <f>SmtRes!O533</f>
        <v>т</v>
      </c>
      <c r="I218">
        <f>SmtRes!Y533*Source!I865</f>
        <v>0.31345600000000001</v>
      </c>
      <c r="J218">
        <f>SmtRes!AO533</f>
        <v>1</v>
      </c>
      <c r="K218">
        <f>SmtRes!AE533</f>
        <v>11791.78</v>
      </c>
      <c r="L218">
        <f>SmtRes!DB533</f>
        <v>7108.08</v>
      </c>
      <c r="M218">
        <f>ROUND(ROUND(L218*Source!I865, 6)*1, 2)</f>
        <v>3696.2</v>
      </c>
      <c r="N218">
        <f>SmtRes!AA533</f>
        <v>110465.63</v>
      </c>
      <c r="O218">
        <f>ROUND(ROUND(L218*Source!I865, 6)*SmtRes!DA533, 2)</f>
        <v>34522.519999999997</v>
      </c>
      <c r="P218">
        <f>SmtRes!AG533</f>
        <v>0</v>
      </c>
      <c r="Q218">
        <f>SmtRes!DC533</f>
        <v>0</v>
      </c>
      <c r="R218">
        <f>ROUND(ROUND(Q218*Source!I865, 6)*1, 2)</f>
        <v>0</v>
      </c>
      <c r="S218">
        <f>SmtRes!AC533</f>
        <v>0</v>
      </c>
      <c r="T218">
        <f>ROUND(ROUND(Q218*Source!I865, 6)*SmtRes!AK533, 2)</f>
        <v>0</v>
      </c>
      <c r="U218">
        <f>SmtRes!X533</f>
        <v>-549458481</v>
      </c>
      <c r="V218">
        <v>1838136470</v>
      </c>
      <c r="W218">
        <v>772508997</v>
      </c>
    </row>
    <row r="219" spans="1:23" x14ac:dyDescent="0.25">
      <c r="A219">
        <f>Source!A866</f>
        <v>18</v>
      </c>
      <c r="C219">
        <v>3</v>
      </c>
      <c r="D219">
        <f>Source!BI866</f>
        <v>1</v>
      </c>
      <c r="E219">
        <f>Source!FS866</f>
        <v>0</v>
      </c>
      <c r="F219" t="str">
        <f>Source!F866</f>
        <v>1.7-3-1</v>
      </c>
      <c r="G219" t="str">
        <f>Source!G866</f>
        <v>Диск отрезной сегментированный с алмазным покрытием, для резки бетона, кирпича и минеральных материалов, диаметр 230 мм</v>
      </c>
      <c r="H219" t="str">
        <f>Source!H866</f>
        <v>шт.</v>
      </c>
      <c r="I219">
        <f>Source!I866</f>
        <v>1.04</v>
      </c>
      <c r="J219">
        <v>1</v>
      </c>
      <c r="K219">
        <f>Source!AC866</f>
        <v>2634.9</v>
      </c>
      <c r="M219">
        <f>ROUND(K219*I219, 2)</f>
        <v>2740.3</v>
      </c>
      <c r="N219">
        <f>Source!AC866*IF(Source!BC866&lt;&gt; 0, Source!BC866, 1)</f>
        <v>5296.1489999999994</v>
      </c>
      <c r="O219">
        <f>ROUND(N219*I219, 2)</f>
        <v>5507.99</v>
      </c>
      <c r="P219">
        <f>Source!AE866</f>
        <v>0</v>
      </c>
      <c r="R219">
        <f>ROUND(P219*I219, 2)</f>
        <v>0</v>
      </c>
      <c r="S219">
        <f>Source!AE866*IF(Source!BS866&lt;&gt; 0, Source!BS866, 1)</f>
        <v>0</v>
      </c>
      <c r="T219">
        <f>ROUND(S219*I219, 2)</f>
        <v>0</v>
      </c>
      <c r="U219">
        <f>Source!GF866</f>
        <v>1978578417</v>
      </c>
      <c r="V219">
        <v>-1746563992</v>
      </c>
      <c r="W219">
        <v>1974943545</v>
      </c>
    </row>
    <row r="220" spans="1:23" x14ac:dyDescent="0.25">
      <c r="A220">
        <f>Source!A867</f>
        <v>18</v>
      </c>
      <c r="C220">
        <v>3</v>
      </c>
      <c r="D220">
        <f>Source!BI867</f>
        <v>1</v>
      </c>
      <c r="E220">
        <f>Source!FS867</f>
        <v>0</v>
      </c>
      <c r="F220" t="str">
        <f>Source!F867</f>
        <v>1.1-1-3879</v>
      </c>
      <c r="G220" t="str">
        <f>Source!G867</f>
        <v>Заклепки комбинированные нержавеющая сталь, широкий бортик, 4,8х20 мм, вытяжные</v>
      </c>
      <c r="H220" t="str">
        <f>Source!H867</f>
        <v>100 шт.</v>
      </c>
      <c r="I220">
        <f>Source!I867</f>
        <v>7.1239999999999997</v>
      </c>
      <c r="J220">
        <v>1</v>
      </c>
      <c r="K220">
        <f>Source!AC867</f>
        <v>425.68</v>
      </c>
      <c r="M220">
        <f>ROUND(K220*I220, 2)</f>
        <v>3032.54</v>
      </c>
      <c r="N220">
        <f>Source!AC867*IF(Source!BC867&lt;&gt; 0, Source!BC867, 1)</f>
        <v>2153.9407999999999</v>
      </c>
      <c r="O220">
        <f>ROUND(N220*I220, 2)</f>
        <v>15344.67</v>
      </c>
      <c r="P220">
        <f>Source!AE867</f>
        <v>0</v>
      </c>
      <c r="R220">
        <f>ROUND(P220*I220, 2)</f>
        <v>0</v>
      </c>
      <c r="S220">
        <f>Source!AE867*IF(Source!BS867&lt;&gt; 0, Source!BS867, 1)</f>
        <v>0</v>
      </c>
      <c r="T220">
        <f>ROUND(S220*I220, 2)</f>
        <v>0</v>
      </c>
      <c r="U220">
        <f>Source!GF867</f>
        <v>1167762237</v>
      </c>
      <c r="V220">
        <v>-1128873394</v>
      </c>
      <c r="W220">
        <v>1300997080</v>
      </c>
    </row>
    <row r="221" spans="1:23" x14ac:dyDescent="0.25">
      <c r="A221">
        <f>Source!A898</f>
        <v>5</v>
      </c>
      <c r="B221">
        <v>898</v>
      </c>
      <c r="G221" t="str">
        <f>Source!G898</f>
        <v>Отделка со стороны парковки</v>
      </c>
    </row>
    <row r="222" spans="1:23" x14ac:dyDescent="0.25">
      <c r="A222">
        <f>Source!A908</f>
        <v>17</v>
      </c>
      <c r="C222">
        <v>3</v>
      </c>
      <c r="D222">
        <v>0</v>
      </c>
      <c r="E222">
        <f>SmtRes!AV543</f>
        <v>0</v>
      </c>
      <c r="F222" t="str">
        <f>SmtRes!I543</f>
        <v>9999990006</v>
      </c>
      <c r="G222" t="str">
        <f>SmtRes!K543</f>
        <v>Стоимость прочих материалов (ЭСН)</v>
      </c>
      <c r="H222" t="str">
        <f>SmtRes!O543</f>
        <v>руб.</v>
      </c>
      <c r="I222">
        <f>SmtRes!Y543*Source!I908</f>
        <v>1.26</v>
      </c>
      <c r="J222">
        <f>SmtRes!AO543</f>
        <v>1</v>
      </c>
      <c r="K222">
        <f>SmtRes!AE543</f>
        <v>1</v>
      </c>
      <c r="L222">
        <f>SmtRes!DB543</f>
        <v>3.5</v>
      </c>
      <c r="M222">
        <f>ROUND(ROUND(L222*Source!I908, 6)*1, 2)</f>
        <v>1.26</v>
      </c>
      <c r="N222">
        <f>SmtRes!AA543</f>
        <v>1</v>
      </c>
      <c r="O222">
        <f>ROUND(ROUND(L222*Source!I908, 6)*SmtRes!DA543, 2)</f>
        <v>1.26</v>
      </c>
      <c r="P222">
        <f>SmtRes!AG543</f>
        <v>0</v>
      </c>
      <c r="Q222">
        <f>SmtRes!DC543</f>
        <v>0</v>
      </c>
      <c r="R222">
        <f>ROUND(ROUND(Q222*Source!I908, 6)*1, 2)</f>
        <v>0</v>
      </c>
      <c r="S222">
        <f>SmtRes!AC543</f>
        <v>0</v>
      </c>
      <c r="T222">
        <f>ROUND(ROUND(Q222*Source!I908, 6)*SmtRes!AK543, 2)</f>
        <v>0</v>
      </c>
      <c r="U222">
        <f>SmtRes!X543</f>
        <v>-94250534</v>
      </c>
      <c r="V222">
        <v>-1341645062</v>
      </c>
      <c r="W222">
        <v>928336608</v>
      </c>
    </row>
    <row r="223" spans="1:23" x14ac:dyDescent="0.25">
      <c r="A223">
        <f>Source!A909</f>
        <v>18</v>
      </c>
      <c r="C223">
        <v>3</v>
      </c>
      <c r="D223">
        <f>Source!BI909</f>
        <v>1</v>
      </c>
      <c r="E223">
        <f>Source!FS909</f>
        <v>0</v>
      </c>
      <c r="F223" t="str">
        <f>Source!F909</f>
        <v>1.1-1-341</v>
      </c>
      <c r="G223" t="str">
        <f>Source!G909</f>
        <v>Проволока (катанка) стальная общего назначения, из стали углеродистой обыкновенного качества, спокойной, диаметр 5,5-6,5 мм</v>
      </c>
      <c r="H223" t="str">
        <f>Source!H909</f>
        <v>т</v>
      </c>
      <c r="I223">
        <f>Source!I909</f>
        <v>0.12959999999999999</v>
      </c>
      <c r="J223">
        <v>1</v>
      </c>
      <c r="K223">
        <f>Source!AC909</f>
        <v>4350.01</v>
      </c>
      <c r="M223">
        <f>ROUND(K223*I223, 2)</f>
        <v>563.76</v>
      </c>
      <c r="N223">
        <f>Source!AC909*IF(Source!BC909&lt;&gt; 0, Source!BC909, 1)</f>
        <v>62988.144800000002</v>
      </c>
      <c r="O223">
        <f>ROUND(N223*I223, 2)</f>
        <v>8163.26</v>
      </c>
      <c r="P223">
        <f>Source!AE909</f>
        <v>0</v>
      </c>
      <c r="R223">
        <f>ROUND(P223*I223, 2)</f>
        <v>0</v>
      </c>
      <c r="S223">
        <f>Source!AE909*IF(Source!BS909&lt;&gt; 0, Source!BS909, 1)</f>
        <v>0</v>
      </c>
      <c r="T223">
        <f>ROUND(S223*I223, 2)</f>
        <v>0</v>
      </c>
      <c r="U223">
        <f>Source!GF909</f>
        <v>-223488198</v>
      </c>
      <c r="V223">
        <v>1061310791</v>
      </c>
      <c r="W223">
        <v>324589154</v>
      </c>
    </row>
    <row r="224" spans="1:23" x14ac:dyDescent="0.25">
      <c r="A224">
        <f>Source!A910</f>
        <v>17</v>
      </c>
      <c r="C224">
        <v>3</v>
      </c>
      <c r="D224">
        <v>0</v>
      </c>
      <c r="E224">
        <f>SmtRes!AV552</f>
        <v>0</v>
      </c>
      <c r="F224" t="str">
        <f>SmtRes!I552</f>
        <v>9999990006</v>
      </c>
      <c r="G224" t="str">
        <f>SmtRes!K552</f>
        <v>Стоимость прочих материалов (ЭСН)</v>
      </c>
      <c r="H224" t="str">
        <f>SmtRes!O552</f>
        <v>руб.</v>
      </c>
      <c r="I224">
        <f>SmtRes!Y552*Source!I910</f>
        <v>1.08</v>
      </c>
      <c r="J224">
        <f>SmtRes!AO552</f>
        <v>1</v>
      </c>
      <c r="K224">
        <f>SmtRes!AE552</f>
        <v>1</v>
      </c>
      <c r="L224">
        <f>SmtRes!DB552</f>
        <v>3</v>
      </c>
      <c r="M224">
        <f>ROUND(ROUND(L224*Source!I910, 6)*1, 2)</f>
        <v>1.08</v>
      </c>
      <c r="N224">
        <f>SmtRes!AA552</f>
        <v>1</v>
      </c>
      <c r="O224">
        <f>ROUND(ROUND(L224*Source!I910, 6)*SmtRes!DA552, 2)</f>
        <v>1.08</v>
      </c>
      <c r="P224">
        <f>SmtRes!AG552</f>
        <v>0</v>
      </c>
      <c r="Q224">
        <f>SmtRes!DC552</f>
        <v>0</v>
      </c>
      <c r="R224">
        <f>ROUND(ROUND(Q224*Source!I910, 6)*1, 2)</f>
        <v>0</v>
      </c>
      <c r="S224">
        <f>SmtRes!AC552</f>
        <v>0</v>
      </c>
      <c r="T224">
        <f>ROUND(ROUND(Q224*Source!I910, 6)*SmtRes!AK552, 2)</f>
        <v>0</v>
      </c>
      <c r="U224">
        <f>SmtRes!X552</f>
        <v>-94250534</v>
      </c>
      <c r="V224">
        <v>-1341645062</v>
      </c>
      <c r="W224">
        <v>928336608</v>
      </c>
    </row>
    <row r="225" spans="1:23" x14ac:dyDescent="0.25">
      <c r="A225">
        <f>Source!A910</f>
        <v>17</v>
      </c>
      <c r="C225">
        <v>3</v>
      </c>
      <c r="D225">
        <v>0</v>
      </c>
      <c r="E225">
        <f>SmtRes!AV549</f>
        <v>0</v>
      </c>
      <c r="F225" t="str">
        <f>SmtRes!I549</f>
        <v>1.1-1-740</v>
      </c>
      <c r="G225" t="str">
        <f>SmtRes!K549</f>
        <v>Пакля пропитанная</v>
      </c>
      <c r="H225" t="str">
        <f>SmtRes!O549</f>
        <v>кг</v>
      </c>
      <c r="I225">
        <f>SmtRes!Y549*Source!I910</f>
        <v>4.32</v>
      </c>
      <c r="J225">
        <f>SmtRes!AO549</f>
        <v>1</v>
      </c>
      <c r="K225">
        <f>SmtRes!AE549</f>
        <v>9.86</v>
      </c>
      <c r="L225">
        <f>SmtRes!DB549</f>
        <v>118.32</v>
      </c>
      <c r="M225">
        <f>ROUND(ROUND(L225*Source!I910, 6)*1, 2)</f>
        <v>42.6</v>
      </c>
      <c r="N225">
        <f>SmtRes!AA549</f>
        <v>72.77</v>
      </c>
      <c r="O225">
        <f>ROUND(ROUND(L225*Source!I910, 6)*SmtRes!DA549, 2)</f>
        <v>314.35000000000002</v>
      </c>
      <c r="P225">
        <f>SmtRes!AG549</f>
        <v>0</v>
      </c>
      <c r="Q225">
        <f>SmtRes!DC549</f>
        <v>0</v>
      </c>
      <c r="R225">
        <f>ROUND(ROUND(Q225*Source!I910, 6)*1, 2)</f>
        <v>0</v>
      </c>
      <c r="S225">
        <f>SmtRes!AC549</f>
        <v>0</v>
      </c>
      <c r="T225">
        <f>ROUND(ROUND(Q225*Source!I910, 6)*SmtRes!AK549, 2)</f>
        <v>0</v>
      </c>
      <c r="U225">
        <f>SmtRes!X549</f>
        <v>1241994263</v>
      </c>
      <c r="V225">
        <v>-1297691537</v>
      </c>
      <c r="W225">
        <v>1497677617</v>
      </c>
    </row>
    <row r="226" spans="1:23" x14ac:dyDescent="0.25">
      <c r="A226">
        <f>Source!A910</f>
        <v>17</v>
      </c>
      <c r="C226">
        <v>3</v>
      </c>
      <c r="D226">
        <v>0</v>
      </c>
      <c r="E226">
        <f>SmtRes!AV548</f>
        <v>0</v>
      </c>
      <c r="F226" t="str">
        <f>SmtRes!I548</f>
        <v>1.1-1-236</v>
      </c>
      <c r="G226" t="str">
        <f>SmtRes!K548</f>
        <v>Дюбели с насаженными шайбами</v>
      </c>
      <c r="H226" t="str">
        <f>SmtRes!O548</f>
        <v>т</v>
      </c>
      <c r="I226">
        <f>SmtRes!Y548*Source!I910</f>
        <v>8.9999999999999998E-4</v>
      </c>
      <c r="J226">
        <f>SmtRes!AO548</f>
        <v>1</v>
      </c>
      <c r="K226">
        <f>SmtRes!AE548</f>
        <v>20166.439999999999</v>
      </c>
      <c r="L226">
        <f>SmtRes!DB548</f>
        <v>50.42</v>
      </c>
      <c r="M226">
        <f>ROUND(ROUND(L226*Source!I910, 6)*1, 2)</f>
        <v>18.149999999999999</v>
      </c>
      <c r="N226">
        <f>SmtRes!AA548</f>
        <v>177666.34</v>
      </c>
      <c r="O226">
        <f>ROUND(ROUND(L226*Source!I910, 6)*SmtRes!DA548, 2)</f>
        <v>159.91</v>
      </c>
      <c r="P226">
        <f>SmtRes!AG548</f>
        <v>0</v>
      </c>
      <c r="Q226">
        <f>SmtRes!DC548</f>
        <v>0</v>
      </c>
      <c r="R226">
        <f>ROUND(ROUND(Q226*Source!I910, 6)*1, 2)</f>
        <v>0</v>
      </c>
      <c r="S226">
        <f>SmtRes!AC548</f>
        <v>0</v>
      </c>
      <c r="T226">
        <f>ROUND(ROUND(Q226*Source!I910, 6)*SmtRes!AK548, 2)</f>
        <v>0</v>
      </c>
      <c r="U226">
        <f>SmtRes!X548</f>
        <v>1693650758</v>
      </c>
      <c r="V226">
        <v>-1786695233</v>
      </c>
      <c r="W226">
        <v>1193886829</v>
      </c>
    </row>
    <row r="227" spans="1:23" x14ac:dyDescent="0.25">
      <c r="A227">
        <f>Source!A910</f>
        <v>17</v>
      </c>
      <c r="C227">
        <v>3</v>
      </c>
      <c r="D227">
        <v>0</v>
      </c>
      <c r="E227">
        <f>SmtRes!AV546</f>
        <v>0</v>
      </c>
      <c r="F227" t="str">
        <f>SmtRes!I546</f>
        <v>1.1-1-1029</v>
      </c>
      <c r="G227" t="str">
        <f>SmtRes!K546</f>
        <v>Сетка проволочная штукатурная тканая, квадрат 5х5 мм, толщина 1,6 мм</v>
      </c>
      <c r="H227" t="str">
        <f>SmtRes!O546</f>
        <v>м2</v>
      </c>
      <c r="I227">
        <f>SmtRes!Y546*Source!I910</f>
        <v>38.879999999999995</v>
      </c>
      <c r="J227">
        <f>SmtRes!AO546</f>
        <v>1</v>
      </c>
      <c r="K227">
        <f>SmtRes!AE546</f>
        <v>33.56</v>
      </c>
      <c r="L227">
        <f>SmtRes!DB546</f>
        <v>3624.48</v>
      </c>
      <c r="M227">
        <f>ROUND(ROUND(L227*Source!I910, 6)*1, 2)</f>
        <v>1304.81</v>
      </c>
      <c r="N227">
        <f>SmtRes!AA546</f>
        <v>645.02</v>
      </c>
      <c r="O227">
        <f>ROUND(ROUND(L227*Source!I910, 6)*SmtRes!DA546, 2)</f>
        <v>25078.5</v>
      </c>
      <c r="P227">
        <f>SmtRes!AG546</f>
        <v>0</v>
      </c>
      <c r="Q227">
        <f>SmtRes!DC546</f>
        <v>0</v>
      </c>
      <c r="R227">
        <f>ROUND(ROUND(Q227*Source!I910, 6)*1, 2)</f>
        <v>0</v>
      </c>
      <c r="S227">
        <f>SmtRes!AC546</f>
        <v>0</v>
      </c>
      <c r="T227">
        <f>ROUND(ROUND(Q227*Source!I910, 6)*SmtRes!AK546, 2)</f>
        <v>0</v>
      </c>
      <c r="U227">
        <f>SmtRes!X546</f>
        <v>1732130389</v>
      </c>
      <c r="V227">
        <v>119618334</v>
      </c>
      <c r="W227">
        <v>955928890</v>
      </c>
    </row>
    <row r="228" spans="1:23" x14ac:dyDescent="0.25">
      <c r="A228">
        <f>Source!A911</f>
        <v>18</v>
      </c>
      <c r="C228">
        <v>3</v>
      </c>
      <c r="D228">
        <f>Source!BI911</f>
        <v>1</v>
      </c>
      <c r="E228">
        <f>Source!FS911</f>
        <v>0</v>
      </c>
      <c r="F228" t="str">
        <f>Source!F911</f>
        <v>1.1-1-118</v>
      </c>
      <c r="G228" t="str">
        <f>Source!G911</f>
        <v>Вода</v>
      </c>
      <c r="H228" t="str">
        <f>Source!H911</f>
        <v>м3</v>
      </c>
      <c r="I228">
        <f>Source!I911</f>
        <v>6.5620999999999999E-2</v>
      </c>
      <c r="J228">
        <v>1</v>
      </c>
      <c r="K228">
        <f>Source!AC911</f>
        <v>7.07</v>
      </c>
      <c r="M228">
        <f>ROUND(K228*I228, 2)</f>
        <v>0.46</v>
      </c>
      <c r="N228">
        <f>Source!AC911*IF(Source!BC911&lt;&gt; 0, Source!BC911, 1)</f>
        <v>35.279300000000006</v>
      </c>
      <c r="O228">
        <f>ROUND(N228*I228, 2)</f>
        <v>2.3199999999999998</v>
      </c>
      <c r="P228">
        <f>Source!AE911</f>
        <v>0</v>
      </c>
      <c r="R228">
        <f>ROUND(P228*I228, 2)</f>
        <v>0</v>
      </c>
      <c r="S228">
        <f>Source!AE911*IF(Source!BS911&lt;&gt; 0, Source!BS911, 1)</f>
        <v>0</v>
      </c>
      <c r="T228">
        <f>ROUND(S228*I228, 2)</f>
        <v>0</v>
      </c>
      <c r="U228">
        <f>Source!GF911</f>
        <v>-862991314</v>
      </c>
      <c r="V228">
        <v>209219300</v>
      </c>
      <c r="W228">
        <v>-1546901545</v>
      </c>
    </row>
    <row r="229" spans="1:23" x14ac:dyDescent="0.25">
      <c r="A229">
        <f>Source!A912</f>
        <v>18</v>
      </c>
      <c r="C229">
        <v>3</v>
      </c>
      <c r="D229">
        <f>Source!BI912</f>
        <v>1</v>
      </c>
      <c r="E229">
        <f>Source!FS912</f>
        <v>0</v>
      </c>
      <c r="F229" t="str">
        <f>Source!F912</f>
        <v>1.3-2-103</v>
      </c>
      <c r="G229" t="str">
        <f>Source!G912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229" t="str">
        <f>Source!H912</f>
        <v>кг</v>
      </c>
      <c r="I229">
        <f>Source!I912</f>
        <v>374.97600000000006</v>
      </c>
      <c r="J229">
        <v>1</v>
      </c>
      <c r="K229">
        <f>Source!AC912</f>
        <v>28.05</v>
      </c>
      <c r="M229">
        <f>ROUND(K229*I229, 2)</f>
        <v>10518.08</v>
      </c>
      <c r="N229">
        <f>Source!AC912*IF(Source!BC912&lt;&gt; 0, Source!BC912, 1)</f>
        <v>159.04349999999999</v>
      </c>
      <c r="O229">
        <f>ROUND(N229*I229, 2)</f>
        <v>59637.5</v>
      </c>
      <c r="P229">
        <f>Source!AE912</f>
        <v>0</v>
      </c>
      <c r="R229">
        <f>ROUND(P229*I229, 2)</f>
        <v>0</v>
      </c>
      <c r="S229">
        <f>Source!AE912*IF(Source!BS912&lt;&gt; 0, Source!BS912, 1)</f>
        <v>0</v>
      </c>
      <c r="T229">
        <f>ROUND(S229*I229, 2)</f>
        <v>0</v>
      </c>
      <c r="U229">
        <f>Source!GF912</f>
        <v>-1890929938</v>
      </c>
      <c r="V229">
        <v>1306953083</v>
      </c>
      <c r="W229">
        <v>-1139769391</v>
      </c>
    </row>
    <row r="230" spans="1:23" x14ac:dyDescent="0.25">
      <c r="A230">
        <f>Source!A913</f>
        <v>18</v>
      </c>
      <c r="C230">
        <v>3</v>
      </c>
      <c r="D230">
        <f>Source!BI913</f>
        <v>1</v>
      </c>
      <c r="E230">
        <f>Source!FS913</f>
        <v>0</v>
      </c>
      <c r="F230" t="str">
        <f>Source!F913</f>
        <v>1.3-2-6</v>
      </c>
      <c r="G230" t="str">
        <f>Source!G913</f>
        <v>Растворы цементные, марка 150</v>
      </c>
      <c r="H230" t="str">
        <f>Source!H913</f>
        <v>м3</v>
      </c>
      <c r="I230">
        <f>Source!I913</f>
        <v>0.93744000000000005</v>
      </c>
      <c r="J230">
        <v>1</v>
      </c>
      <c r="K230">
        <f>Source!AC913</f>
        <v>478.96</v>
      </c>
      <c r="M230">
        <f>ROUND(K230*I230, 2)</f>
        <v>449</v>
      </c>
      <c r="N230">
        <f>Source!AC913*IF(Source!BC913&lt;&gt; 0, Source!BC913, 1)</f>
        <v>3108.4504000000002</v>
      </c>
      <c r="O230">
        <f>ROUND(N230*I230, 2)</f>
        <v>2913.99</v>
      </c>
      <c r="P230">
        <f>Source!AE913</f>
        <v>0</v>
      </c>
      <c r="R230">
        <f>ROUND(P230*I230, 2)</f>
        <v>0</v>
      </c>
      <c r="S230">
        <f>Source!AE913*IF(Source!BS913&lt;&gt; 0, Source!BS913, 1)</f>
        <v>0</v>
      </c>
      <c r="T230">
        <f>ROUND(S230*I230, 2)</f>
        <v>0</v>
      </c>
      <c r="U230">
        <f>Source!GF913</f>
        <v>-1161195218</v>
      </c>
      <c r="V230">
        <v>78190390</v>
      </c>
      <c r="W230">
        <v>554399674</v>
      </c>
    </row>
    <row r="231" spans="1:23" x14ac:dyDescent="0.25">
      <c r="A231">
        <f>Source!A914</f>
        <v>17</v>
      </c>
      <c r="C231">
        <v>3</v>
      </c>
      <c r="D231">
        <v>0</v>
      </c>
      <c r="E231">
        <f>SmtRes!AV561</f>
        <v>0</v>
      </c>
      <c r="F231" t="str">
        <f>SmtRes!I561</f>
        <v>9999990006</v>
      </c>
      <c r="G231" t="str">
        <f>SmtRes!K561</f>
        <v>Стоимость прочих материалов (ЭСН)</v>
      </c>
      <c r="H231" t="str">
        <f>SmtRes!O561</f>
        <v>руб.</v>
      </c>
      <c r="I231">
        <f>SmtRes!Y561*Source!I914</f>
        <v>7.1999999999999995E-2</v>
      </c>
      <c r="J231">
        <f>SmtRes!AO561</f>
        <v>1</v>
      </c>
      <c r="K231">
        <f>SmtRes!AE561</f>
        <v>1</v>
      </c>
      <c r="L231">
        <f>SmtRes!DB561</f>
        <v>0.2</v>
      </c>
      <c r="M231">
        <f>ROUND(ROUND(L231*Source!I914, 6)*1, 2)</f>
        <v>7.0000000000000007E-2</v>
      </c>
      <c r="N231">
        <f>SmtRes!AA561</f>
        <v>1</v>
      </c>
      <c r="O231">
        <f>ROUND(ROUND(L231*Source!I914, 6)*SmtRes!DA561, 2)</f>
        <v>7.0000000000000007E-2</v>
      </c>
      <c r="P231">
        <f>SmtRes!AG561</f>
        <v>0</v>
      </c>
      <c r="Q231">
        <f>SmtRes!DC561</f>
        <v>0</v>
      </c>
      <c r="R231">
        <f>ROUND(ROUND(Q231*Source!I914, 6)*1, 2)</f>
        <v>0</v>
      </c>
      <c r="S231">
        <f>SmtRes!AC561</f>
        <v>0</v>
      </c>
      <c r="T231">
        <f>ROUND(ROUND(Q231*Source!I914, 6)*SmtRes!AK561, 2)</f>
        <v>0</v>
      </c>
      <c r="U231">
        <f>SmtRes!X561</f>
        <v>-94250534</v>
      </c>
      <c r="V231">
        <v>-1341645062</v>
      </c>
      <c r="W231">
        <v>928336608</v>
      </c>
    </row>
    <row r="232" spans="1:23" x14ac:dyDescent="0.25">
      <c r="A232">
        <f>Source!A914</f>
        <v>17</v>
      </c>
      <c r="C232">
        <v>3</v>
      </c>
      <c r="D232">
        <v>0</v>
      </c>
      <c r="E232">
        <f>SmtRes!AV559</f>
        <v>0</v>
      </c>
      <c r="F232" t="str">
        <f>SmtRes!I559</f>
        <v>1.1-1-510</v>
      </c>
      <c r="G232" t="str">
        <f>SmtRes!K559</f>
        <v>Латекс синтетический</v>
      </c>
      <c r="H232" t="str">
        <f>SmtRes!O559</f>
        <v>т</v>
      </c>
      <c r="I232">
        <f>SmtRes!Y559*Source!I914</f>
        <v>1.0799999999999999E-2</v>
      </c>
      <c r="J232">
        <f>SmtRes!AO559</f>
        <v>1</v>
      </c>
      <c r="K232">
        <f>SmtRes!AE559</f>
        <v>13174.52</v>
      </c>
      <c r="L232">
        <f>SmtRes!DB559</f>
        <v>395.24</v>
      </c>
      <c r="M232">
        <f>ROUND(ROUND(L232*Source!I914, 6)*1, 2)</f>
        <v>142.29</v>
      </c>
      <c r="N232">
        <f>SmtRes!AA559</f>
        <v>93291.15</v>
      </c>
      <c r="O232">
        <f>ROUND(ROUND(L232*Source!I914, 6)*SmtRes!DA559, 2)</f>
        <v>1004.54</v>
      </c>
      <c r="P232">
        <f>SmtRes!AG559</f>
        <v>0</v>
      </c>
      <c r="Q232">
        <f>SmtRes!DC559</f>
        <v>0</v>
      </c>
      <c r="R232">
        <f>ROUND(ROUND(Q232*Source!I914, 6)*1, 2)</f>
        <v>0</v>
      </c>
      <c r="S232">
        <f>SmtRes!AC559</f>
        <v>0</v>
      </c>
      <c r="T232">
        <f>ROUND(ROUND(Q232*Source!I914, 6)*SmtRes!AK559, 2)</f>
        <v>0</v>
      </c>
      <c r="U232">
        <f>SmtRes!X559</f>
        <v>2093535836</v>
      </c>
      <c r="V232">
        <v>549840725</v>
      </c>
      <c r="W232">
        <v>1479047378</v>
      </c>
    </row>
    <row r="233" spans="1:23" x14ac:dyDescent="0.25">
      <c r="A233">
        <f>Source!A914</f>
        <v>17</v>
      </c>
      <c r="C233">
        <v>3</v>
      </c>
      <c r="D233">
        <v>0</v>
      </c>
      <c r="E233">
        <f>SmtRes!AV557</f>
        <v>0</v>
      </c>
      <c r="F233" t="str">
        <f>SmtRes!I557</f>
        <v>1.1-1-1587</v>
      </c>
      <c r="G233" t="str">
        <f>SmtRes!K557</f>
        <v>Эмульсия водомасляная</v>
      </c>
      <c r="H233" t="str">
        <f>SmtRes!O557</f>
        <v>т</v>
      </c>
      <c r="I233">
        <f>SmtRes!Y557*Source!I914</f>
        <v>2.8799999999999997E-3</v>
      </c>
      <c r="J233">
        <f>SmtRes!AO557</f>
        <v>1</v>
      </c>
      <c r="K233">
        <f>SmtRes!AE557</f>
        <v>4794.92</v>
      </c>
      <c r="L233">
        <f>SmtRes!DB557</f>
        <v>38.36</v>
      </c>
      <c r="M233">
        <f>ROUND(ROUND(L233*Source!I914, 6)*1, 2)</f>
        <v>13.81</v>
      </c>
      <c r="N233">
        <f>SmtRes!AA557</f>
        <v>31597.13</v>
      </c>
      <c r="O233">
        <f>ROUND(ROUND(L233*Source!I914, 6)*SmtRes!DA557, 2)</f>
        <v>90.73</v>
      </c>
      <c r="P233">
        <f>SmtRes!AG557</f>
        <v>0</v>
      </c>
      <c r="Q233">
        <f>SmtRes!DC557</f>
        <v>0</v>
      </c>
      <c r="R233">
        <f>ROUND(ROUND(Q233*Source!I914, 6)*1, 2)</f>
        <v>0</v>
      </c>
      <c r="S233">
        <f>SmtRes!AC557</f>
        <v>0</v>
      </c>
      <c r="T233">
        <f>ROUND(ROUND(Q233*Source!I914, 6)*SmtRes!AK557, 2)</f>
        <v>0</v>
      </c>
      <c r="U233">
        <f>SmtRes!X557</f>
        <v>-1413328432</v>
      </c>
      <c r="V233">
        <v>1552068514</v>
      </c>
      <c r="W233">
        <v>-1583216768</v>
      </c>
    </row>
    <row r="234" spans="1:23" x14ac:dyDescent="0.25">
      <c r="A234">
        <f>Source!A914</f>
        <v>17</v>
      </c>
      <c r="C234">
        <v>3</v>
      </c>
      <c r="D234">
        <v>0</v>
      </c>
      <c r="E234">
        <f>SmtRes!AV556</f>
        <v>0</v>
      </c>
      <c r="F234" t="str">
        <f>SmtRes!I556</f>
        <v>1.1-1-118</v>
      </c>
      <c r="G234" t="str">
        <f>SmtRes!K556</f>
        <v>Вода</v>
      </c>
      <c r="H234" t="str">
        <f>SmtRes!O556</f>
        <v>м3</v>
      </c>
      <c r="I234">
        <f>SmtRes!Y556*Source!I914</f>
        <v>5.0400000000000002E-3</v>
      </c>
      <c r="J234">
        <f>SmtRes!AO556</f>
        <v>1</v>
      </c>
      <c r="K234">
        <f>SmtRes!AE556</f>
        <v>7.07</v>
      </c>
      <c r="L234">
        <f>SmtRes!DB556</f>
        <v>0.1</v>
      </c>
      <c r="M234">
        <f>ROUND(ROUND(L234*Source!I914, 6)*1, 2)</f>
        <v>0.04</v>
      </c>
      <c r="N234">
        <f>SmtRes!AA556</f>
        <v>35.39</v>
      </c>
      <c r="O234">
        <f>ROUND(ROUND(L234*Source!I914, 6)*SmtRes!DA556, 2)</f>
        <v>0.18</v>
      </c>
      <c r="P234">
        <f>SmtRes!AG556</f>
        <v>0</v>
      </c>
      <c r="Q234">
        <f>SmtRes!DC556</f>
        <v>0</v>
      </c>
      <c r="R234">
        <f>ROUND(ROUND(Q234*Source!I914, 6)*1, 2)</f>
        <v>0</v>
      </c>
      <c r="S234">
        <f>SmtRes!AC556</f>
        <v>0</v>
      </c>
      <c r="T234">
        <f>ROUND(ROUND(Q234*Source!I914, 6)*SmtRes!AK556, 2)</f>
        <v>0</v>
      </c>
      <c r="U234">
        <f>SmtRes!X556</f>
        <v>-862991314</v>
      </c>
      <c r="V234">
        <v>209219300</v>
      </c>
      <c r="W234">
        <v>-703094763</v>
      </c>
    </row>
    <row r="235" spans="1:23" x14ac:dyDescent="0.25">
      <c r="A235">
        <f>Source!A915</f>
        <v>18</v>
      </c>
      <c r="C235">
        <v>3</v>
      </c>
      <c r="D235">
        <f>Source!BI915</f>
        <v>1</v>
      </c>
      <c r="E235">
        <f>Source!FS915</f>
        <v>0</v>
      </c>
      <c r="F235" t="str">
        <f>Source!F915</f>
        <v>1.1-1-1591</v>
      </c>
      <c r="G235" t="str">
        <f>Source!G915</f>
        <v>Состав декоративный, водно-дисперсионный, акриловый, наполненный мраморной крошкой и фракционированным кварцевым песком, для наружных и внутренних работ, фактурный, с зернистой структурой, размер зерна от 0,7 до 1,2 мм, матовый</v>
      </c>
      <c r="H235" t="str">
        <f>Source!H915</f>
        <v>кг</v>
      </c>
      <c r="I235">
        <f>Source!I915</f>
        <v>34.92</v>
      </c>
      <c r="J235">
        <v>1</v>
      </c>
      <c r="K235">
        <f>Source!AC915</f>
        <v>50.11</v>
      </c>
      <c r="M235">
        <f>ROUND(K235*I235, 2)</f>
        <v>1749.84</v>
      </c>
      <c r="N235">
        <f>Source!AC915*IF(Source!BC915&lt;&gt; 0, Source!BC915, 1)</f>
        <v>122.76950000000001</v>
      </c>
      <c r="O235">
        <f>ROUND(N235*I235, 2)</f>
        <v>4287.1099999999997</v>
      </c>
      <c r="P235">
        <f>Source!AE915</f>
        <v>0</v>
      </c>
      <c r="R235">
        <f>ROUND(P235*I235, 2)</f>
        <v>0</v>
      </c>
      <c r="S235">
        <f>Source!AE915*IF(Source!BS915&lt;&gt; 0, Source!BS915, 1)</f>
        <v>0</v>
      </c>
      <c r="T235">
        <f>ROUND(S235*I235, 2)</f>
        <v>0</v>
      </c>
      <c r="U235">
        <f>Source!GF915</f>
        <v>1634336773</v>
      </c>
      <c r="V235">
        <v>806157927</v>
      </c>
      <c r="W235">
        <v>545209656</v>
      </c>
    </row>
    <row r="236" spans="1:23" x14ac:dyDescent="0.25">
      <c r="A236">
        <f>Source!A916</f>
        <v>18</v>
      </c>
      <c r="C236">
        <v>3</v>
      </c>
      <c r="D236">
        <f>Source!BI916</f>
        <v>1</v>
      </c>
      <c r="E236">
        <f>Source!FS916</f>
        <v>0</v>
      </c>
      <c r="F236" t="str">
        <f>Source!F916</f>
        <v>1.3-2-103</v>
      </c>
      <c r="G236" t="str">
        <f>Source!G916</f>
        <v>Смесь сухая, цементно-известковая, штукатурная, грунтовочная, с минеральными добавками, паропроницаемая, слабощелочная, водо-, атмосферо-, морозостойкая, для наружных и внутренних работ, механизированного и ручного нанесения, насыпная плотность 1000 кг/м3</v>
      </c>
      <c r="H236" t="str">
        <f>Source!H916</f>
        <v>кг</v>
      </c>
      <c r="I236">
        <f>Source!I916</f>
        <v>64.8</v>
      </c>
      <c r="J236">
        <v>1</v>
      </c>
      <c r="K236">
        <f>Source!AC916</f>
        <v>28.05</v>
      </c>
      <c r="M236">
        <f>ROUND(K236*I236, 2)</f>
        <v>1817.64</v>
      </c>
      <c r="N236">
        <f>Source!AC916*IF(Source!BC916&lt;&gt; 0, Source!BC916, 1)</f>
        <v>159.04349999999999</v>
      </c>
      <c r="O236">
        <f>ROUND(N236*I236, 2)</f>
        <v>10306.02</v>
      </c>
      <c r="P236">
        <f>Source!AE916</f>
        <v>0</v>
      </c>
      <c r="R236">
        <f>ROUND(P236*I236, 2)</f>
        <v>0</v>
      </c>
      <c r="S236">
        <f>Source!AE916*IF(Source!BS916&lt;&gt; 0, Source!BS916, 1)</f>
        <v>0</v>
      </c>
      <c r="T236">
        <f>ROUND(S236*I236, 2)</f>
        <v>0</v>
      </c>
      <c r="U236">
        <f>Source!GF916</f>
        <v>-1890929938</v>
      </c>
      <c r="V236">
        <v>1306953083</v>
      </c>
      <c r="W236">
        <v>-1139769391</v>
      </c>
    </row>
    <row r="237" spans="1:23" x14ac:dyDescent="0.25">
      <c r="A237">
        <f>Source!A947</f>
        <v>5</v>
      </c>
      <c r="B237">
        <v>947</v>
      </c>
      <c r="G237" t="str">
        <f>Source!G947</f>
        <v>Устройство водослива</v>
      </c>
    </row>
    <row r="238" spans="1:23" x14ac:dyDescent="0.25">
      <c r="A238">
        <f>Source!A954</f>
        <v>18</v>
      </c>
      <c r="C238">
        <v>3</v>
      </c>
      <c r="D238">
        <f>Source!BI954</f>
        <v>1</v>
      </c>
      <c r="E238">
        <f>Source!FS954</f>
        <v>0</v>
      </c>
      <c r="F238" t="str">
        <f>Source!F954</f>
        <v>1.7-1-55</v>
      </c>
      <c r="G238" t="str">
        <f>Source!G954</f>
        <v>Скобки для крепления фартука свеса водосточной системы металлические, окрашенные, при устройстве кровли из цементно-песчаной черепицы</v>
      </c>
      <c r="H238" t="str">
        <f>Source!H954</f>
        <v>шт.</v>
      </c>
      <c r="I238">
        <f>Source!I954</f>
        <v>3</v>
      </c>
      <c r="J238">
        <v>1</v>
      </c>
      <c r="K238">
        <f>Source!AC954</f>
        <v>4.99</v>
      </c>
      <c r="M238">
        <f t="shared" ref="M238:M244" si="16">ROUND(K238*I238, 2)</f>
        <v>14.97</v>
      </c>
      <c r="N238">
        <f>Source!AC954*IF(Source!BC954&lt;&gt; 0, Source!BC954, 1)</f>
        <v>38.822200000000002</v>
      </c>
      <c r="O238">
        <f t="shared" ref="O238:O244" si="17">ROUND(N238*I238, 2)</f>
        <v>116.47</v>
      </c>
      <c r="P238">
        <f>Source!AE954</f>
        <v>0</v>
      </c>
      <c r="R238">
        <f t="shared" ref="R238:R244" si="18">ROUND(P238*I238, 2)</f>
        <v>0</v>
      </c>
      <c r="S238">
        <f>Source!AE954*IF(Source!BS954&lt;&gt; 0, Source!BS954, 1)</f>
        <v>0</v>
      </c>
      <c r="T238">
        <f t="shared" ref="T238:T244" si="19">ROUND(S238*I238, 2)</f>
        <v>0</v>
      </c>
      <c r="U238">
        <f>Source!GF954</f>
        <v>824433819</v>
      </c>
      <c r="V238">
        <v>1115236998</v>
      </c>
      <c r="W238">
        <v>860976862</v>
      </c>
    </row>
    <row r="239" spans="1:23" x14ac:dyDescent="0.25">
      <c r="A239">
        <f>Source!A955</f>
        <v>18</v>
      </c>
      <c r="C239">
        <v>3</v>
      </c>
      <c r="D239">
        <f>Source!BI955</f>
        <v>1</v>
      </c>
      <c r="E239">
        <f>Source!FS955</f>
        <v>0</v>
      </c>
      <c r="F239" t="str">
        <f>Source!F955</f>
        <v>1.7-1-52</v>
      </c>
      <c r="G239" t="str">
        <f>Source!G955</f>
        <v>Хомут для крепления труб водосточной системы металлический, окрашенный, при устройстве кровли из цементно-песчаной черепицы</v>
      </c>
      <c r="H239" t="str">
        <f>Source!H955</f>
        <v>шт.</v>
      </c>
      <c r="I239">
        <f>Source!I955</f>
        <v>3</v>
      </c>
      <c r="J239">
        <v>1</v>
      </c>
      <c r="K239">
        <f>Source!AC955</f>
        <v>61.29</v>
      </c>
      <c r="M239">
        <f t="shared" si="16"/>
        <v>183.87</v>
      </c>
      <c r="N239">
        <f>Source!AC955*IF(Source!BC955&lt;&gt; 0, Source!BC955, 1)</f>
        <v>330.96600000000001</v>
      </c>
      <c r="O239">
        <f t="shared" si="17"/>
        <v>992.9</v>
      </c>
      <c r="P239">
        <f>Source!AE955</f>
        <v>0</v>
      </c>
      <c r="R239">
        <f t="shared" si="18"/>
        <v>0</v>
      </c>
      <c r="S239">
        <f>Source!AE955*IF(Source!BS955&lt;&gt; 0, Source!BS955, 1)</f>
        <v>0</v>
      </c>
      <c r="T239">
        <f t="shared" si="19"/>
        <v>0</v>
      </c>
      <c r="U239">
        <f>Source!GF955</f>
        <v>192038341</v>
      </c>
      <c r="V239">
        <v>-1969043254</v>
      </c>
      <c r="W239">
        <v>350792036</v>
      </c>
    </row>
    <row r="240" spans="1:23" x14ac:dyDescent="0.25">
      <c r="A240">
        <f>Source!A956</f>
        <v>18</v>
      </c>
      <c r="C240">
        <v>3</v>
      </c>
      <c r="D240">
        <f>Source!BI956</f>
        <v>1</v>
      </c>
      <c r="E240">
        <f>Source!FS956</f>
        <v>0</v>
      </c>
      <c r="F240" t="str">
        <f>Source!F956</f>
        <v>1.7-1-51</v>
      </c>
      <c r="G240" t="str">
        <f>Source!G956</f>
        <v>Крепление (кронштейн) желоба водосточной системы металлическое, окрашенное, при устройстве кровли из цементно-песчаной черепицы</v>
      </c>
      <c r="H240" t="str">
        <f>Source!H956</f>
        <v>шт.</v>
      </c>
      <c r="I240">
        <f>Source!I956</f>
        <v>3</v>
      </c>
      <c r="J240">
        <v>1</v>
      </c>
      <c r="K240">
        <f>Source!AC956</f>
        <v>58.12</v>
      </c>
      <c r="M240">
        <f t="shared" si="16"/>
        <v>174.36</v>
      </c>
      <c r="N240">
        <f>Source!AC956*IF(Source!BC956&lt;&gt; 0, Source!BC956, 1)</f>
        <v>290.0188</v>
      </c>
      <c r="O240">
        <f t="shared" si="17"/>
        <v>870.06</v>
      </c>
      <c r="P240">
        <f>Source!AE956</f>
        <v>0</v>
      </c>
      <c r="R240">
        <f t="shared" si="18"/>
        <v>0</v>
      </c>
      <c r="S240">
        <f>Source!AE956*IF(Source!BS956&lt;&gt; 0, Source!BS956, 1)</f>
        <v>0</v>
      </c>
      <c r="T240">
        <f t="shared" si="19"/>
        <v>0</v>
      </c>
      <c r="U240">
        <f>Source!GF956</f>
        <v>1252079238</v>
      </c>
      <c r="V240">
        <v>1247714765</v>
      </c>
      <c r="W240">
        <v>-1583964669</v>
      </c>
    </row>
    <row r="241" spans="1:23" x14ac:dyDescent="0.25">
      <c r="A241">
        <f>Source!A957</f>
        <v>18</v>
      </c>
      <c r="C241">
        <v>3</v>
      </c>
      <c r="D241">
        <f>Source!BI957</f>
        <v>1</v>
      </c>
      <c r="E241">
        <f>Source!FS957</f>
        <v>0</v>
      </c>
      <c r="F241" t="str">
        <f>Source!F957</f>
        <v>1.7-1-68</v>
      </c>
      <c r="G241" t="str">
        <f>Source!G957</f>
        <v>Пластины из оцинкованной стали с полимерным покрытием 1,2х80 мм, для навесных вентилируемых фасадов</v>
      </c>
      <c r="H241" t="str">
        <f>Source!H957</f>
        <v>м</v>
      </c>
      <c r="I241">
        <f>Source!I957</f>
        <v>1</v>
      </c>
      <c r="J241">
        <v>1</v>
      </c>
      <c r="K241">
        <f>Source!AC957</f>
        <v>32.700000000000003</v>
      </c>
      <c r="M241">
        <f t="shared" si="16"/>
        <v>32.700000000000003</v>
      </c>
      <c r="N241">
        <f>Source!AC957*IF(Source!BC957&lt;&gt; 0, Source!BC957, 1)</f>
        <v>103.98600000000002</v>
      </c>
      <c r="O241">
        <f t="shared" si="17"/>
        <v>103.99</v>
      </c>
      <c r="P241">
        <f>Source!AE957</f>
        <v>0</v>
      </c>
      <c r="R241">
        <f t="shared" si="18"/>
        <v>0</v>
      </c>
      <c r="S241">
        <f>Source!AE957*IF(Source!BS957&lt;&gt; 0, Source!BS957, 1)</f>
        <v>0</v>
      </c>
      <c r="T241">
        <f t="shared" si="19"/>
        <v>0</v>
      </c>
      <c r="U241">
        <f>Source!GF957</f>
        <v>-1878518707</v>
      </c>
      <c r="V241">
        <v>-1765454505</v>
      </c>
      <c r="W241">
        <v>-490540990</v>
      </c>
    </row>
    <row r="242" spans="1:23" x14ac:dyDescent="0.25">
      <c r="A242">
        <f>Source!A958</f>
        <v>18</v>
      </c>
      <c r="C242">
        <v>3</v>
      </c>
      <c r="D242">
        <f>Source!BI958</f>
        <v>1</v>
      </c>
      <c r="E242">
        <f>Source!FS958</f>
        <v>0</v>
      </c>
      <c r="F242" t="str">
        <f>Source!F958</f>
        <v>1.7-1-23</v>
      </c>
      <c r="G242" t="str">
        <f>Source!G958</f>
        <v>Трубы водосточные из оцинкованной стали с полимерно-порошковым покрытием, С=0,5 мм, Р=220 мм</v>
      </c>
      <c r="H242" t="str">
        <f>Source!H958</f>
        <v>м</v>
      </c>
      <c r="I242">
        <f>Source!I958</f>
        <v>3</v>
      </c>
      <c r="J242">
        <v>1</v>
      </c>
      <c r="K242">
        <f>Source!AC958</f>
        <v>137</v>
      </c>
      <c r="M242">
        <f t="shared" si="16"/>
        <v>411</v>
      </c>
      <c r="N242">
        <f>Source!AC958*IF(Source!BC958&lt;&gt; 0, Source!BC958, 1)</f>
        <v>483.60999999999996</v>
      </c>
      <c r="O242">
        <f t="shared" si="17"/>
        <v>1450.83</v>
      </c>
      <c r="P242">
        <f>Source!AE958</f>
        <v>0</v>
      </c>
      <c r="R242">
        <f t="shared" si="18"/>
        <v>0</v>
      </c>
      <c r="S242">
        <f>Source!AE958*IF(Source!BS958&lt;&gt; 0, Source!BS958, 1)</f>
        <v>0</v>
      </c>
      <c r="T242">
        <f t="shared" si="19"/>
        <v>0</v>
      </c>
      <c r="U242">
        <f>Source!GF958</f>
        <v>-1545163299</v>
      </c>
      <c r="V242">
        <v>112757746</v>
      </c>
      <c r="W242">
        <v>-673233214</v>
      </c>
    </row>
    <row r="243" spans="1:23" x14ac:dyDescent="0.25">
      <c r="A243">
        <f>Source!A959</f>
        <v>18</v>
      </c>
      <c r="C243">
        <v>3</v>
      </c>
      <c r="D243">
        <f>Source!BI959</f>
        <v>1</v>
      </c>
      <c r="E243">
        <f>Source!FS959</f>
        <v>0</v>
      </c>
      <c r="F243" t="str">
        <f>Source!F959</f>
        <v>1.7-1-23</v>
      </c>
      <c r="G243" t="str">
        <f>Source!G959</f>
        <v>(примин колена) Трубы водосточные из оцинкованной стали с полимерно-порошковым покрытием, С=0,5 мм, Р=220 мм</v>
      </c>
      <c r="H243" t="str">
        <f>Source!H959</f>
        <v>м</v>
      </c>
      <c r="I243">
        <f>Source!I959</f>
        <v>1</v>
      </c>
      <c r="J243">
        <v>1</v>
      </c>
      <c r="K243">
        <f>Source!AC959</f>
        <v>137</v>
      </c>
      <c r="M243">
        <f t="shared" si="16"/>
        <v>137</v>
      </c>
      <c r="N243">
        <f>Source!AC959*IF(Source!BC959&lt;&gt; 0, Source!BC959, 1)</f>
        <v>483.60999999999996</v>
      </c>
      <c r="O243">
        <f t="shared" si="17"/>
        <v>483.61</v>
      </c>
      <c r="P243">
        <f>Source!AE959</f>
        <v>0</v>
      </c>
      <c r="R243">
        <f t="shared" si="18"/>
        <v>0</v>
      </c>
      <c r="S243">
        <f>Source!AE959*IF(Source!BS959&lt;&gt; 0, Source!BS959, 1)</f>
        <v>0</v>
      </c>
      <c r="T243">
        <f t="shared" si="19"/>
        <v>0</v>
      </c>
      <c r="U243">
        <f>Source!GF959</f>
        <v>1244799094</v>
      </c>
      <c r="V243">
        <v>-1407980972</v>
      </c>
      <c r="W243">
        <v>1021514780</v>
      </c>
    </row>
    <row r="244" spans="1:23" x14ac:dyDescent="0.25">
      <c r="A244">
        <f>Source!A960</f>
        <v>18</v>
      </c>
      <c r="C244">
        <v>3</v>
      </c>
      <c r="D244">
        <f>Source!BI960</f>
        <v>1</v>
      </c>
      <c r="E244">
        <f>Source!FS960</f>
        <v>0</v>
      </c>
      <c r="F244" t="str">
        <f>Source!F960</f>
        <v>1.7-1-20</v>
      </c>
      <c r="G244" t="str">
        <f>Source!G960</f>
        <v>Воронки из оцинкованной стали с полимерно-порошковым покрытием, диаметр 280 мм, Н=310 мм, С=0,5 мм</v>
      </c>
      <c r="H244" t="str">
        <f>Source!H960</f>
        <v>шт.</v>
      </c>
      <c r="I244">
        <f>Source!I960</f>
        <v>1</v>
      </c>
      <c r="J244">
        <v>1</v>
      </c>
      <c r="K244">
        <f>Source!AC960</f>
        <v>137.30000000000001</v>
      </c>
      <c r="M244">
        <f t="shared" si="16"/>
        <v>137.30000000000001</v>
      </c>
      <c r="N244">
        <f>Source!AC960*IF(Source!BC960&lt;&gt; 0, Source!BC960, 1)</f>
        <v>562.92999999999995</v>
      </c>
      <c r="O244">
        <f t="shared" si="17"/>
        <v>562.92999999999995</v>
      </c>
      <c r="P244">
        <f>Source!AE960</f>
        <v>0</v>
      </c>
      <c r="R244">
        <f t="shared" si="18"/>
        <v>0</v>
      </c>
      <c r="S244">
        <f>Source!AE960*IF(Source!BS960&lt;&gt; 0, Source!BS960, 1)</f>
        <v>0</v>
      </c>
      <c r="T244">
        <f t="shared" si="19"/>
        <v>0</v>
      </c>
      <c r="U244">
        <f>Source!GF960</f>
        <v>2005230075</v>
      </c>
      <c r="V244">
        <v>1638102058</v>
      </c>
      <c r="W244">
        <v>-208514275</v>
      </c>
    </row>
    <row r="245" spans="1:23" x14ac:dyDescent="0.25">
      <c r="A245">
        <f>Source!A964</f>
        <v>17</v>
      </c>
      <c r="C245">
        <v>3</v>
      </c>
      <c r="D245">
        <v>0</v>
      </c>
      <c r="E245">
        <f>SmtRes!AV583</f>
        <v>0</v>
      </c>
      <c r="F245" t="str">
        <f>SmtRes!I583</f>
        <v>1.1-1-118</v>
      </c>
      <c r="G245" t="str">
        <f>SmtRes!K583</f>
        <v>Вода</v>
      </c>
      <c r="H245" t="str">
        <f>SmtRes!O583</f>
        <v>м3</v>
      </c>
      <c r="I245">
        <f>SmtRes!Y583*Source!I964</f>
        <v>1.05</v>
      </c>
      <c r="J245">
        <f>SmtRes!AO583</f>
        <v>1</v>
      </c>
      <c r="K245">
        <f>SmtRes!AE583</f>
        <v>7.07</v>
      </c>
      <c r="L245">
        <f>SmtRes!DB583</f>
        <v>1.06</v>
      </c>
      <c r="M245">
        <f>ROUND(ROUND(L245*Source!I964, 6)*1, 2)</f>
        <v>7.42</v>
      </c>
      <c r="N245">
        <f>SmtRes!AA583</f>
        <v>35.39</v>
      </c>
      <c r="O245">
        <f>ROUND(ROUND(L245*Source!I964, 6)*SmtRes!DA583, 2)</f>
        <v>37.03</v>
      </c>
      <c r="P245">
        <f>SmtRes!AG583</f>
        <v>0</v>
      </c>
      <c r="Q245">
        <f>SmtRes!DC583</f>
        <v>0</v>
      </c>
      <c r="R245">
        <f>ROUND(ROUND(Q245*Source!I964, 6)*1, 2)</f>
        <v>0</v>
      </c>
      <c r="S245">
        <f>SmtRes!AC583</f>
        <v>0</v>
      </c>
      <c r="T245">
        <f>ROUND(ROUND(Q245*Source!I964, 6)*SmtRes!AK583, 2)</f>
        <v>0</v>
      </c>
      <c r="U245">
        <f>SmtRes!X583</f>
        <v>-862991314</v>
      </c>
      <c r="V245">
        <v>209219300</v>
      </c>
      <c r="W245">
        <v>-703094763</v>
      </c>
    </row>
    <row r="246" spans="1:23" x14ac:dyDescent="0.25">
      <c r="A246">
        <f>Source!A965</f>
        <v>18</v>
      </c>
      <c r="C246">
        <v>3</v>
      </c>
      <c r="D246">
        <f>Source!BI965</f>
        <v>1</v>
      </c>
      <c r="E246">
        <f>Source!FS965</f>
        <v>0</v>
      </c>
      <c r="F246" t="str">
        <f>Source!F965</f>
        <v>1.1-1-766</v>
      </c>
      <c r="G246" t="str">
        <f>Source!G965</f>
        <v>Песок для строительных работ, рядовой</v>
      </c>
      <c r="H246" t="str">
        <f>Source!H965</f>
        <v>м3</v>
      </c>
      <c r="I246">
        <f>Source!I965</f>
        <v>7.7</v>
      </c>
      <c r="J246">
        <v>1</v>
      </c>
      <c r="K246">
        <f>Source!AC965</f>
        <v>104.99</v>
      </c>
      <c r="M246">
        <f>ROUND(K246*I246, 2)</f>
        <v>808.42</v>
      </c>
      <c r="N246">
        <f>Source!AC965*IF(Source!BC965&lt;&gt; 0, Source!BC965, 1)</f>
        <v>552.24739999999997</v>
      </c>
      <c r="O246">
        <f>ROUND(N246*I246, 2)</f>
        <v>4252.3</v>
      </c>
      <c r="P246">
        <f>Source!AE965</f>
        <v>0</v>
      </c>
      <c r="R246">
        <f>ROUND(P246*I246, 2)</f>
        <v>0</v>
      </c>
      <c r="S246">
        <f>Source!AE965*IF(Source!BS965&lt;&gt; 0, Source!BS965, 1)</f>
        <v>0</v>
      </c>
      <c r="T246">
        <f>ROUND(S246*I246, 2)</f>
        <v>0</v>
      </c>
      <c r="U246">
        <f>Source!GF965</f>
        <v>2069056849</v>
      </c>
      <c r="V246">
        <v>464578271</v>
      </c>
      <c r="W246">
        <v>993608509</v>
      </c>
    </row>
    <row r="247" spans="1:23" x14ac:dyDescent="0.25">
      <c r="A247">
        <f>Source!A967</f>
        <v>18</v>
      </c>
      <c r="C247">
        <v>3</v>
      </c>
      <c r="D247">
        <f>Source!BI967</f>
        <v>1</v>
      </c>
      <c r="E247">
        <f>Source!FS967</f>
        <v>0</v>
      </c>
      <c r="F247" t="str">
        <f>Source!F967</f>
        <v>1.1-1-4022</v>
      </c>
      <c r="G247" t="str">
        <f>Source!G967</f>
        <v>Лотки водоотводные композитные с крышками/решетками, элементами крепежа, класс нагрузки В125, типа ПЛ-350, решетка стальная, опоры стальные</v>
      </c>
      <c r="H247" t="str">
        <f>Source!H967</f>
        <v>м</v>
      </c>
      <c r="I247">
        <f>Source!I967</f>
        <v>7.3150000000000004</v>
      </c>
      <c r="J247">
        <v>1</v>
      </c>
      <c r="K247">
        <f>Source!AC967</f>
        <v>1833.78</v>
      </c>
      <c r="M247">
        <f>ROUND(K247*I247, 2)</f>
        <v>13414.1</v>
      </c>
      <c r="N247">
        <f>Source!AC967*IF(Source!BC967&lt;&gt; 0, Source!BC967, 1)</f>
        <v>5629.7046</v>
      </c>
      <c r="O247">
        <f>ROUND(N247*I247, 2)</f>
        <v>41181.29</v>
      </c>
      <c r="P247">
        <f>Source!AE967</f>
        <v>0</v>
      </c>
      <c r="R247">
        <f>ROUND(P247*I247, 2)</f>
        <v>0</v>
      </c>
      <c r="S247">
        <f>Source!AE967*IF(Source!BS967&lt;&gt; 0, Source!BS967, 1)</f>
        <v>0</v>
      </c>
      <c r="T247">
        <f>ROUND(S247*I247, 2)</f>
        <v>0</v>
      </c>
      <c r="U247">
        <f>Source!GF967</f>
        <v>-1156727523</v>
      </c>
      <c r="V247">
        <v>268755385</v>
      </c>
      <c r="W247">
        <v>-563861682</v>
      </c>
    </row>
    <row r="248" spans="1:23" x14ac:dyDescent="0.25">
      <c r="A248">
        <f>Source!A998</f>
        <v>5</v>
      </c>
      <c r="B248">
        <v>998</v>
      </c>
      <c r="G248" t="str">
        <f>Source!G998</f>
        <v>Восстановление покрытия</v>
      </c>
    </row>
    <row r="249" spans="1:23" x14ac:dyDescent="0.25">
      <c r="A249">
        <f>Source!A1002</f>
        <v>17</v>
      </c>
      <c r="C249">
        <v>3</v>
      </c>
      <c r="D249">
        <v>0</v>
      </c>
      <c r="E249">
        <f>SmtRes!AV595</f>
        <v>0</v>
      </c>
      <c r="F249" t="str">
        <f>SmtRes!I595</f>
        <v>1.1-1-118</v>
      </c>
      <c r="G249" t="str">
        <f>SmtRes!K595</f>
        <v>Вода</v>
      </c>
      <c r="H249" t="str">
        <f>SmtRes!O595</f>
        <v>м3</v>
      </c>
      <c r="I249">
        <f>SmtRes!Y595*Source!I1002</f>
        <v>0.67500000000000004</v>
      </c>
      <c r="J249">
        <f>SmtRes!AO595</f>
        <v>1</v>
      </c>
      <c r="K249">
        <f>SmtRes!AE595</f>
        <v>7.07</v>
      </c>
      <c r="L249">
        <f>SmtRes!DB595</f>
        <v>35.35</v>
      </c>
      <c r="M249">
        <f>ROUND(ROUND(L249*Source!I1002, 6)*1, 2)</f>
        <v>4.7699999999999996</v>
      </c>
      <c r="N249">
        <f>SmtRes!AA595</f>
        <v>35.35</v>
      </c>
      <c r="O249">
        <f>ROUND(ROUND(L249*Source!I1002, 6)*SmtRes!DA595, 2)</f>
        <v>23.81</v>
      </c>
      <c r="P249">
        <f>SmtRes!AG595</f>
        <v>0</v>
      </c>
      <c r="Q249">
        <f>SmtRes!DC595</f>
        <v>0</v>
      </c>
      <c r="R249">
        <f>ROUND(ROUND(Q249*Source!I1002, 6)*1, 2)</f>
        <v>0</v>
      </c>
      <c r="S249">
        <f>SmtRes!AC595</f>
        <v>0</v>
      </c>
      <c r="T249">
        <f>ROUND(ROUND(Q249*Source!I1002, 6)*SmtRes!AK595, 2)</f>
        <v>0</v>
      </c>
      <c r="U249">
        <f>SmtRes!X595</f>
        <v>-862991314</v>
      </c>
      <c r="V249">
        <v>209219300</v>
      </c>
      <c r="W249">
        <v>-543036354</v>
      </c>
    </row>
    <row r="250" spans="1:23" x14ac:dyDescent="0.25">
      <c r="A250">
        <f>Source!A1003</f>
        <v>18</v>
      </c>
      <c r="C250">
        <v>3</v>
      </c>
      <c r="D250">
        <f>Source!BI1003</f>
        <v>1</v>
      </c>
      <c r="E250">
        <f>Source!FS1003</f>
        <v>0</v>
      </c>
      <c r="F250" t="str">
        <f>Source!F1003</f>
        <v>1.1-1-766</v>
      </c>
      <c r="G250" t="str">
        <f>Source!G1003</f>
        <v>Песок для строительных работ, рядовой</v>
      </c>
      <c r="H250" t="str">
        <f>Source!H1003</f>
        <v>м3</v>
      </c>
      <c r="I250">
        <f>Source!I1003</f>
        <v>14.85</v>
      </c>
      <c r="J250">
        <v>1</v>
      </c>
      <c r="K250">
        <f>Source!AC1003</f>
        <v>104.99</v>
      </c>
      <c r="M250">
        <f>ROUND(K250*I250, 2)</f>
        <v>1559.1</v>
      </c>
      <c r="N250">
        <f>Source!AC1003*IF(Source!BC1003&lt;&gt; 0, Source!BC1003, 1)</f>
        <v>552.24739999999997</v>
      </c>
      <c r="O250">
        <f>ROUND(N250*I250, 2)</f>
        <v>8200.8700000000008</v>
      </c>
      <c r="P250">
        <f>Source!AE1003</f>
        <v>0</v>
      </c>
      <c r="R250">
        <f>ROUND(P250*I250, 2)</f>
        <v>0</v>
      </c>
      <c r="S250">
        <f>Source!AE1003*IF(Source!BS1003&lt;&gt; 0, Source!BS1003, 1)</f>
        <v>0</v>
      </c>
      <c r="T250">
        <f>ROUND(S250*I250, 2)</f>
        <v>0</v>
      </c>
      <c r="U250">
        <f>Source!GF1003</f>
        <v>2069056849</v>
      </c>
      <c r="V250">
        <v>464578271</v>
      </c>
      <c r="W250">
        <v>993608509</v>
      </c>
    </row>
    <row r="251" spans="1:23" x14ac:dyDescent="0.25">
      <c r="A251">
        <f>Source!A1004</f>
        <v>17</v>
      </c>
      <c r="C251">
        <v>3</v>
      </c>
      <c r="D251">
        <v>0</v>
      </c>
      <c r="E251">
        <f>SmtRes!AV604</f>
        <v>0</v>
      </c>
      <c r="F251" t="str">
        <f>SmtRes!I604</f>
        <v>1.1-1-118</v>
      </c>
      <c r="G251" t="str">
        <f>SmtRes!K604</f>
        <v>Вода</v>
      </c>
      <c r="H251" t="str">
        <f>SmtRes!O604</f>
        <v>м3</v>
      </c>
      <c r="I251">
        <f>SmtRes!Y604*Source!I1004</f>
        <v>0.63</v>
      </c>
      <c r="J251">
        <f>SmtRes!AO604</f>
        <v>1</v>
      </c>
      <c r="K251">
        <f>SmtRes!AE604</f>
        <v>7.07</v>
      </c>
      <c r="L251">
        <f>SmtRes!DB604</f>
        <v>49.49</v>
      </c>
      <c r="M251">
        <f>ROUND(ROUND(L251*Source!I1004, 6)*1, 2)</f>
        <v>4.45</v>
      </c>
      <c r="N251">
        <f>SmtRes!AA604</f>
        <v>35.35</v>
      </c>
      <c r="O251">
        <f>ROUND(ROUND(L251*Source!I1004, 6)*SmtRes!DA604, 2)</f>
        <v>22.23</v>
      </c>
      <c r="P251">
        <f>SmtRes!AG604</f>
        <v>0</v>
      </c>
      <c r="Q251">
        <f>SmtRes!DC604</f>
        <v>0</v>
      </c>
      <c r="R251">
        <f>ROUND(ROUND(Q251*Source!I1004, 6)*1, 2)</f>
        <v>0</v>
      </c>
      <c r="S251">
        <f>SmtRes!AC604</f>
        <v>0</v>
      </c>
      <c r="T251">
        <f>ROUND(ROUND(Q251*Source!I1004, 6)*SmtRes!AK604, 2)</f>
        <v>0</v>
      </c>
      <c r="U251">
        <f>SmtRes!X604</f>
        <v>-862991314</v>
      </c>
      <c r="V251">
        <v>209219300</v>
      </c>
      <c r="W251">
        <v>-543036354</v>
      </c>
    </row>
    <row r="252" spans="1:23" x14ac:dyDescent="0.25">
      <c r="A252">
        <f>Source!A1005</f>
        <v>18</v>
      </c>
      <c r="C252">
        <v>3</v>
      </c>
      <c r="D252">
        <f>Source!BI1005</f>
        <v>1</v>
      </c>
      <c r="E252">
        <f>Source!FS1005</f>
        <v>0</v>
      </c>
      <c r="F252" t="str">
        <f>Source!F1005</f>
        <v>1.1-1-1553</v>
      </c>
      <c r="G252" t="str">
        <f>Source!G1005</f>
        <v>Щебень из естественного камня для дорожных работ, марка 1200 - 800, фракция 5 - 10 мм</v>
      </c>
      <c r="H252" t="str">
        <f>Source!H1005</f>
        <v>м3</v>
      </c>
      <c r="I252">
        <f>Source!I1005</f>
        <v>11.34</v>
      </c>
      <c r="J252">
        <v>1</v>
      </c>
      <c r="K252">
        <f>Source!AC1005</f>
        <v>234.69</v>
      </c>
      <c r="M252">
        <f>ROUND(K252*I252, 2)</f>
        <v>2661.38</v>
      </c>
      <c r="N252">
        <f>Source!AC1005*IF(Source!BC1005&lt;&gt; 0, Source!BC1005, 1)</f>
        <v>2325.7779</v>
      </c>
      <c r="O252">
        <f>ROUND(N252*I252, 2)</f>
        <v>26374.32</v>
      </c>
      <c r="P252">
        <f>Source!AE1005</f>
        <v>0</v>
      </c>
      <c r="R252">
        <f>ROUND(P252*I252, 2)</f>
        <v>0</v>
      </c>
      <c r="S252">
        <f>Source!AE1005*IF(Source!BS1005&lt;&gt; 0, Source!BS1005, 1)</f>
        <v>0</v>
      </c>
      <c r="T252">
        <f>ROUND(S252*I252, 2)</f>
        <v>0</v>
      </c>
      <c r="U252">
        <f>Source!GF1005</f>
        <v>-754482120</v>
      </c>
      <c r="V252">
        <v>173992308</v>
      </c>
      <c r="W252">
        <v>130913396</v>
      </c>
    </row>
    <row r="253" spans="1:23" x14ac:dyDescent="0.25">
      <c r="A253">
        <f>Source!A1006</f>
        <v>17</v>
      </c>
      <c r="C253">
        <v>3</v>
      </c>
      <c r="D253">
        <v>0</v>
      </c>
      <c r="E253">
        <f>SmtRes!AV615</f>
        <v>0</v>
      </c>
      <c r="F253" t="str">
        <f>SmtRes!I615</f>
        <v>9999990006</v>
      </c>
      <c r="G253" t="str">
        <f>SmtRes!K615</f>
        <v>Стоимость прочих материалов (ЭСН)</v>
      </c>
      <c r="H253" t="str">
        <f>SmtRes!O615</f>
        <v>руб.</v>
      </c>
      <c r="I253">
        <f>SmtRes!Y615*Source!I1006</f>
        <v>2.2176</v>
      </c>
      <c r="J253">
        <f>SmtRes!AO615</f>
        <v>1</v>
      </c>
      <c r="K253">
        <f>SmtRes!AE615</f>
        <v>1</v>
      </c>
      <c r="L253">
        <f>SmtRes!DB615</f>
        <v>49.28</v>
      </c>
      <c r="M253">
        <f>ROUND(ROUND(L253*Source!I1006, 6)*1, 2)</f>
        <v>2.2200000000000002</v>
      </c>
      <c r="N253">
        <f>SmtRes!AA615</f>
        <v>1</v>
      </c>
      <c r="O253">
        <f>ROUND(ROUND(L253*Source!I1006, 6)*SmtRes!DA615, 2)</f>
        <v>2.2200000000000002</v>
      </c>
      <c r="P253">
        <f>SmtRes!AG615</f>
        <v>0</v>
      </c>
      <c r="Q253">
        <f>SmtRes!DC615</f>
        <v>0</v>
      </c>
      <c r="R253">
        <f>ROUND(ROUND(Q253*Source!I1006, 6)*1, 2)</f>
        <v>0</v>
      </c>
      <c r="S253">
        <f>SmtRes!AC615</f>
        <v>0</v>
      </c>
      <c r="T253">
        <f>ROUND(ROUND(Q253*Source!I1006, 6)*SmtRes!AK615, 2)</f>
        <v>0</v>
      </c>
      <c r="U253">
        <f>SmtRes!X615</f>
        <v>-94250534</v>
      </c>
      <c r="V253">
        <v>-1341645062</v>
      </c>
      <c r="W253">
        <v>928336608</v>
      </c>
    </row>
    <row r="254" spans="1:23" x14ac:dyDescent="0.25">
      <c r="A254">
        <f>Source!A1007</f>
        <v>18</v>
      </c>
      <c r="C254">
        <v>3</v>
      </c>
      <c r="D254">
        <f>Source!BI1007</f>
        <v>1</v>
      </c>
      <c r="E254">
        <f>Source!FS1007</f>
        <v>0</v>
      </c>
      <c r="F254" t="str">
        <f>Source!F1007</f>
        <v>1.3-1-79</v>
      </c>
      <c r="G254" t="str">
        <f>Source!G1007</f>
        <v>Смеси бетонные, БСГ, тяжелого бетона на гранитном щебне фракция 5-20 для инженерных коммуникаций и дорог, класс прочности В22,5 (М300); П3, F150, W6</v>
      </c>
      <c r="H254" t="str">
        <f>Source!H1007</f>
        <v>м3</v>
      </c>
      <c r="I254">
        <f>Source!I1007</f>
        <v>7.29</v>
      </c>
      <c r="J254">
        <v>1</v>
      </c>
      <c r="K254">
        <f>Source!AC1007</f>
        <v>738.07</v>
      </c>
      <c r="M254">
        <f>ROUND(K254*I254, 2)</f>
        <v>5380.53</v>
      </c>
      <c r="N254">
        <f>Source!AC1007*IF(Source!BC1007&lt;&gt; 0, Source!BC1007, 1)</f>
        <v>3985.5780000000004</v>
      </c>
      <c r="O254">
        <f>ROUND(N254*I254, 2)</f>
        <v>29054.86</v>
      </c>
      <c r="P254">
        <f>Source!AE1007</f>
        <v>0</v>
      </c>
      <c r="R254">
        <f>ROUND(P254*I254, 2)</f>
        <v>0</v>
      </c>
      <c r="S254">
        <f>Source!AE1007*IF(Source!BS1007&lt;&gt; 0, Source!BS1007, 1)</f>
        <v>0</v>
      </c>
      <c r="T254">
        <f>ROUND(S254*I254, 2)</f>
        <v>0</v>
      </c>
      <c r="U254">
        <f>Source!GF1007</f>
        <v>-1406023826</v>
      </c>
      <c r="V254">
        <v>702391343</v>
      </c>
      <c r="W254">
        <v>-1495187030</v>
      </c>
    </row>
    <row r="255" spans="1:23" x14ac:dyDescent="0.25">
      <c r="A255">
        <f>Source!A1009</f>
        <v>18</v>
      </c>
      <c r="C255">
        <v>3</v>
      </c>
      <c r="D255">
        <f>Source!BI1009</f>
        <v>1</v>
      </c>
      <c r="E255">
        <f>Source!FS1009</f>
        <v>0</v>
      </c>
      <c r="F255" t="str">
        <f>Source!F1009</f>
        <v>1.1-1-1824</v>
      </c>
      <c r="G255" t="str">
        <f>Source!G1009</f>
        <v>Сетка дорожная, сечение 100х100 мм, диаметр 6 мм</v>
      </c>
      <c r="H255" t="str">
        <f>Source!H1009</f>
        <v>м2</v>
      </c>
      <c r="I255">
        <f>Source!I1009</f>
        <v>51.75</v>
      </c>
      <c r="J255">
        <v>1</v>
      </c>
      <c r="K255">
        <f>Source!AC1009</f>
        <v>21.14</v>
      </c>
      <c r="M255">
        <f>ROUND(K255*I255, 2)</f>
        <v>1094</v>
      </c>
      <c r="N255">
        <f>Source!AC1009*IF(Source!BC1009&lt;&gt; 0, Source!BC1009, 1)</f>
        <v>135.08459999999999</v>
      </c>
      <c r="O255">
        <f>ROUND(N255*I255, 2)</f>
        <v>6990.63</v>
      </c>
      <c r="P255">
        <f>Source!AE1009</f>
        <v>0</v>
      </c>
      <c r="R255">
        <f>ROUND(P255*I255, 2)</f>
        <v>0</v>
      </c>
      <c r="S255">
        <f>Source!AE1009*IF(Source!BS1009&lt;&gt; 0, Source!BS1009, 1)</f>
        <v>0</v>
      </c>
      <c r="T255">
        <f>ROUND(S255*I255, 2)</f>
        <v>0</v>
      </c>
      <c r="U255">
        <f>Source!GF1009</f>
        <v>2103007680</v>
      </c>
      <c r="V255">
        <v>469184624</v>
      </c>
      <c r="W255">
        <v>908674980</v>
      </c>
    </row>
    <row r="256" spans="1:23" x14ac:dyDescent="0.25">
      <c r="A256">
        <f>Source!A1010</f>
        <v>17</v>
      </c>
      <c r="C256">
        <v>3</v>
      </c>
      <c r="D256">
        <v>0</v>
      </c>
      <c r="E256">
        <f>SmtRes!AV627</f>
        <v>0</v>
      </c>
      <c r="F256" t="str">
        <f>SmtRes!I627</f>
        <v>1.3-3-19</v>
      </c>
      <c r="G256" t="str">
        <f>SmtRes!K627</f>
        <v>Эмульсии дорожные, битумные</v>
      </c>
      <c r="H256" t="str">
        <f>SmtRes!O627</f>
        <v>т</v>
      </c>
      <c r="I256">
        <f>SmtRes!Y627*Source!I1010</f>
        <v>1.8000000000000002E-2</v>
      </c>
      <c r="J256">
        <f>SmtRes!AO627</f>
        <v>1</v>
      </c>
      <c r="K256">
        <f>SmtRes!AE627</f>
        <v>1445.87</v>
      </c>
      <c r="L256">
        <f>SmtRes!DB627</f>
        <v>57.83</v>
      </c>
      <c r="M256">
        <f>ROUND(ROUND(L256*Source!I1010, 6)*1, 2)</f>
        <v>26.02</v>
      </c>
      <c r="N256">
        <f>SmtRes!AA627</f>
        <v>16005.78</v>
      </c>
      <c r="O256">
        <f>ROUND(ROUND(L256*Source!I1010, 6)*SmtRes!DA627, 2)</f>
        <v>288.08</v>
      </c>
      <c r="P256">
        <f>SmtRes!AG627</f>
        <v>0</v>
      </c>
      <c r="Q256">
        <f>SmtRes!DC627</f>
        <v>0</v>
      </c>
      <c r="R256">
        <f>ROUND(ROUND(Q256*Source!I1010, 6)*1, 2)</f>
        <v>0</v>
      </c>
      <c r="S256">
        <f>SmtRes!AC627</f>
        <v>0</v>
      </c>
      <c r="T256">
        <f>ROUND(ROUND(Q256*Source!I1010, 6)*SmtRes!AK627, 2)</f>
        <v>0</v>
      </c>
      <c r="U256">
        <f>SmtRes!X627</f>
        <v>253159774</v>
      </c>
      <c r="V256">
        <v>-1685791731</v>
      </c>
      <c r="W256">
        <v>-338888562</v>
      </c>
    </row>
    <row r="257" spans="1:23" x14ac:dyDescent="0.25">
      <c r="A257">
        <f>Source!A1011</f>
        <v>18</v>
      </c>
      <c r="C257">
        <v>3</v>
      </c>
      <c r="D257">
        <f>Source!BI1011</f>
        <v>1</v>
      </c>
      <c r="E257">
        <f>Source!FS1011</f>
        <v>0</v>
      </c>
      <c r="F257" t="str">
        <f>Source!F1011</f>
        <v>1.3-3-3</v>
      </c>
      <c r="G257" t="str">
        <f>Source!G1011</f>
        <v>Смеси асфальтобетонные дорожные горячие крупнозернистые, тип I</v>
      </c>
      <c r="H257" t="str">
        <f>Source!H1011</f>
        <v>т</v>
      </c>
      <c r="I257">
        <f>Source!I1011</f>
        <v>4.3109999999999999</v>
      </c>
      <c r="J257">
        <v>1</v>
      </c>
      <c r="K257">
        <f>Source!AC1011</f>
        <v>296.7</v>
      </c>
      <c r="M257">
        <f>ROUND(K257*I257, 2)</f>
        <v>1279.07</v>
      </c>
      <c r="N257">
        <f>Source!AC1011*IF(Source!BC1011&lt;&gt; 0, Source!BC1011, 1)</f>
        <v>2771.1779999999999</v>
      </c>
      <c r="O257">
        <f>ROUND(N257*I257, 2)</f>
        <v>11946.55</v>
      </c>
      <c r="P257">
        <f>Source!AE1011</f>
        <v>0</v>
      </c>
      <c r="R257">
        <f>ROUND(P257*I257, 2)</f>
        <v>0</v>
      </c>
      <c r="S257">
        <f>Source!AE1011*IF(Source!BS1011&lt;&gt; 0, Source!BS1011, 1)</f>
        <v>0</v>
      </c>
      <c r="T257">
        <f>ROUND(S257*I257, 2)</f>
        <v>0</v>
      </c>
      <c r="U257">
        <f>Source!GF1011</f>
        <v>-2026741202</v>
      </c>
      <c r="V257">
        <v>-903558974</v>
      </c>
      <c r="W257">
        <v>-1882668764</v>
      </c>
    </row>
    <row r="258" spans="1:23" x14ac:dyDescent="0.25">
      <c r="A258">
        <f>Source!A1013</f>
        <v>18</v>
      </c>
      <c r="C258">
        <v>3</v>
      </c>
      <c r="D258">
        <f>Source!BI1013</f>
        <v>1</v>
      </c>
      <c r="E258">
        <f>Source!FS1013</f>
        <v>0</v>
      </c>
      <c r="F258" t="str">
        <f>Source!F1013</f>
        <v>1.3-3-3</v>
      </c>
      <c r="G258" t="str">
        <f>Source!G1013</f>
        <v>Смеси асфальтобетонные дорожные горячие крупнозернистые, тип I</v>
      </c>
      <c r="H258" t="str">
        <f>Source!H1013</f>
        <v>т</v>
      </c>
      <c r="I258">
        <f>Source!I1013</f>
        <v>1.08</v>
      </c>
      <c r="J258">
        <v>1</v>
      </c>
      <c r="K258">
        <f>Source!AC1013</f>
        <v>296.7</v>
      </c>
      <c r="M258">
        <f>ROUND(K258*I258, 2)</f>
        <v>320.44</v>
      </c>
      <c r="N258">
        <f>Source!AC1013*IF(Source!BC1013&lt;&gt; 0, Source!BC1013, 1)</f>
        <v>2771.1779999999999</v>
      </c>
      <c r="O258">
        <f>ROUND(N258*I258, 2)</f>
        <v>2992.87</v>
      </c>
      <c r="P258">
        <f>Source!AE1013</f>
        <v>0</v>
      </c>
      <c r="R258">
        <f>ROUND(P258*I258, 2)</f>
        <v>0</v>
      </c>
      <c r="S258">
        <f>Source!AE1013*IF(Source!BS1013&lt;&gt; 0, Source!BS1013, 1)</f>
        <v>0</v>
      </c>
      <c r="T258">
        <f>ROUND(S258*I258, 2)</f>
        <v>0</v>
      </c>
      <c r="U258">
        <f>Source!GF1013</f>
        <v>-2026741202</v>
      </c>
      <c r="V258">
        <v>-903558974</v>
      </c>
      <c r="W258">
        <v>-1882668764</v>
      </c>
    </row>
    <row r="259" spans="1:23" x14ac:dyDescent="0.25">
      <c r="A259">
        <f>Source!A1014</f>
        <v>17</v>
      </c>
      <c r="C259">
        <v>3</v>
      </c>
      <c r="D259">
        <v>0</v>
      </c>
      <c r="E259">
        <f>SmtRes!AV642</f>
        <v>0</v>
      </c>
      <c r="F259" t="str">
        <f>SmtRes!I642</f>
        <v>1.3-3-19</v>
      </c>
      <c r="G259" t="str">
        <f>SmtRes!K642</f>
        <v>Эмульсии дорожные, битумные</v>
      </c>
      <c r="H259" t="str">
        <f>SmtRes!O642</f>
        <v>т</v>
      </c>
      <c r="I259">
        <f>SmtRes!Y642*Source!I1014</f>
        <v>1.8000000000000002E-2</v>
      </c>
      <c r="J259">
        <f>SmtRes!AO642</f>
        <v>1</v>
      </c>
      <c r="K259">
        <f>SmtRes!AE642</f>
        <v>1445.87</v>
      </c>
      <c r="L259">
        <f>SmtRes!DB642</f>
        <v>57.83</v>
      </c>
      <c r="M259">
        <f>ROUND(ROUND(L259*Source!I1014, 6)*1, 2)</f>
        <v>26.02</v>
      </c>
      <c r="N259">
        <f>SmtRes!AA642</f>
        <v>16005.78</v>
      </c>
      <c r="O259">
        <f>ROUND(ROUND(L259*Source!I1014, 6)*SmtRes!DA642, 2)</f>
        <v>288.08</v>
      </c>
      <c r="P259">
        <f>SmtRes!AG642</f>
        <v>0</v>
      </c>
      <c r="Q259">
        <f>SmtRes!DC642</f>
        <v>0</v>
      </c>
      <c r="R259">
        <f>ROUND(ROUND(Q259*Source!I1014, 6)*1, 2)</f>
        <v>0</v>
      </c>
      <c r="S259">
        <f>SmtRes!AC642</f>
        <v>0</v>
      </c>
      <c r="T259">
        <f>ROUND(ROUND(Q259*Source!I1014, 6)*SmtRes!AK642, 2)</f>
        <v>0</v>
      </c>
      <c r="U259">
        <f>SmtRes!X642</f>
        <v>253159774</v>
      </c>
      <c r="V259">
        <v>-1685791731</v>
      </c>
      <c r="W259">
        <v>-338888562</v>
      </c>
    </row>
    <row r="260" spans="1:23" x14ac:dyDescent="0.25">
      <c r="A260">
        <f>Source!A1015</f>
        <v>18</v>
      </c>
      <c r="C260">
        <v>3</v>
      </c>
      <c r="D260">
        <f>Source!BI1015</f>
        <v>1</v>
      </c>
      <c r="E260">
        <f>Source!FS1015</f>
        <v>0</v>
      </c>
      <c r="F260" t="str">
        <f>Source!F1015</f>
        <v>1.3-3-8</v>
      </c>
      <c r="G260" t="str">
        <f>Source!G1015</f>
        <v>Смеси асфальтобетонные дорожные горячие мелкозернистые, марка I, тип Б</v>
      </c>
      <c r="H260" t="str">
        <f>Source!H1015</f>
        <v>т</v>
      </c>
      <c r="I260">
        <f>Source!I1015</f>
        <v>4.3470000000000004</v>
      </c>
      <c r="J260">
        <v>1</v>
      </c>
      <c r="K260">
        <f>Source!AC1015</f>
        <v>307.88</v>
      </c>
      <c r="M260">
        <f>ROUND(K260*I260, 2)</f>
        <v>1338.35</v>
      </c>
      <c r="N260">
        <f>Source!AC1015*IF(Source!BC1015&lt;&gt; 0, Source!BC1015, 1)</f>
        <v>2804.7867999999999</v>
      </c>
      <c r="O260">
        <f>ROUND(N260*I260, 2)</f>
        <v>12192.41</v>
      </c>
      <c r="P260">
        <f>Source!AE1015</f>
        <v>0</v>
      </c>
      <c r="R260">
        <f>ROUND(P260*I260, 2)</f>
        <v>0</v>
      </c>
      <c r="S260">
        <f>Source!AE1015*IF(Source!BS1015&lt;&gt; 0, Source!BS1015, 1)</f>
        <v>0</v>
      </c>
      <c r="T260">
        <f>ROUND(S260*I260, 2)</f>
        <v>0</v>
      </c>
      <c r="U260">
        <f>Source!GF1015</f>
        <v>305310980</v>
      </c>
      <c r="V260">
        <v>247748025</v>
      </c>
      <c r="W260">
        <v>-914340218</v>
      </c>
    </row>
    <row r="261" spans="1:23" x14ac:dyDescent="0.25">
      <c r="A261">
        <f>Source!A1017</f>
        <v>18</v>
      </c>
      <c r="C261">
        <v>3</v>
      </c>
      <c r="D261">
        <f>Source!BI1017</f>
        <v>1</v>
      </c>
      <c r="E261">
        <f>Source!FS1017</f>
        <v>0</v>
      </c>
      <c r="F261" t="str">
        <f>Source!F1017</f>
        <v>1.3-3-8</v>
      </c>
      <c r="G261" t="str">
        <f>Source!G1017</f>
        <v>Смеси асфальтобетонные дорожные горячие мелкозернистые, марка I, тип Б</v>
      </c>
      <c r="H261" t="str">
        <f>Source!H1017</f>
        <v>т</v>
      </c>
      <c r="I261">
        <f>Source!I1017</f>
        <v>1.089</v>
      </c>
      <c r="J261">
        <v>1</v>
      </c>
      <c r="K261">
        <f>Source!AC1017</f>
        <v>307.88</v>
      </c>
      <c r="M261">
        <f>ROUND(K261*I261, 2)</f>
        <v>335.28</v>
      </c>
      <c r="N261">
        <f>Source!AC1017*IF(Source!BC1017&lt;&gt; 0, Source!BC1017, 1)</f>
        <v>2804.7867999999999</v>
      </c>
      <c r="O261">
        <f>ROUND(N261*I261, 2)</f>
        <v>3054.41</v>
      </c>
      <c r="P261">
        <f>Source!AE1017</f>
        <v>0</v>
      </c>
      <c r="R261">
        <f>ROUND(P261*I261, 2)</f>
        <v>0</v>
      </c>
      <c r="S261">
        <f>Source!AE1017*IF(Source!BS1017&lt;&gt; 0, Source!BS1017, 1)</f>
        <v>0</v>
      </c>
      <c r="T261">
        <f>ROUND(S261*I261, 2)</f>
        <v>0</v>
      </c>
      <c r="U261">
        <f>Source!GF1017</f>
        <v>305310980</v>
      </c>
      <c r="V261">
        <v>247748025</v>
      </c>
      <c r="W261">
        <v>-914340218</v>
      </c>
    </row>
    <row r="262" spans="1:23" x14ac:dyDescent="0.25">
      <c r="A262">
        <f>Source!A1018</f>
        <v>17</v>
      </c>
      <c r="C262">
        <v>3</v>
      </c>
      <c r="D262">
        <v>0</v>
      </c>
      <c r="E262">
        <f>SmtRes!AV653</f>
        <v>0</v>
      </c>
      <c r="F262" t="str">
        <f>SmtRes!I653</f>
        <v>9999990006</v>
      </c>
      <c r="G262" t="str">
        <f>SmtRes!K653</f>
        <v>Стоимость прочих материалов (ЭСН)</v>
      </c>
      <c r="H262" t="str">
        <f>SmtRes!O653</f>
        <v>руб.</v>
      </c>
      <c r="I262">
        <f>SmtRes!Y653*Source!I1018</f>
        <v>40.719000000000001</v>
      </c>
      <c r="J262">
        <f>SmtRes!AO653</f>
        <v>1</v>
      </c>
      <c r="K262">
        <f>SmtRes!AE653</f>
        <v>1</v>
      </c>
      <c r="L262">
        <f>SmtRes!DB653</f>
        <v>116.34</v>
      </c>
      <c r="M262">
        <f>ROUND(ROUND(L262*Source!I1018, 6)*1, 2)</f>
        <v>40.72</v>
      </c>
      <c r="N262">
        <f>SmtRes!AA653</f>
        <v>1.01</v>
      </c>
      <c r="O262">
        <f>ROUND(ROUND(L262*Source!I1018, 6)*SmtRes!DA653, 2)</f>
        <v>40.72</v>
      </c>
      <c r="P262">
        <f>SmtRes!AG653</f>
        <v>0</v>
      </c>
      <c r="Q262">
        <f>SmtRes!DC653</f>
        <v>0</v>
      </c>
      <c r="R262">
        <f>ROUND(ROUND(Q262*Source!I1018, 6)*1, 2)</f>
        <v>0</v>
      </c>
      <c r="S262">
        <f>SmtRes!AC653</f>
        <v>0</v>
      </c>
      <c r="T262">
        <f>ROUND(ROUND(Q262*Source!I1018, 6)*SmtRes!AK653, 2)</f>
        <v>0</v>
      </c>
      <c r="U262">
        <f>SmtRes!X653</f>
        <v>-94250534</v>
      </c>
      <c r="V262">
        <v>-1341645062</v>
      </c>
      <c r="W262">
        <v>-117734852</v>
      </c>
    </row>
    <row r="263" spans="1:23" x14ac:dyDescent="0.25">
      <c r="A263">
        <f>Source!A1019</f>
        <v>18</v>
      </c>
      <c r="C263">
        <v>3</v>
      </c>
      <c r="D263">
        <f>Source!BI1019</f>
        <v>1</v>
      </c>
      <c r="E263">
        <f>Source!FS1019</f>
        <v>0</v>
      </c>
      <c r="F263" t="str">
        <f>Source!F1019</f>
        <v>1.5-3-40</v>
      </c>
      <c r="G263" t="str">
        <f>Source!G1019</f>
        <v>Камни бетонные бортовые, марка БР 100.30.15</v>
      </c>
      <c r="H263" t="str">
        <f>Source!H1019</f>
        <v>м3</v>
      </c>
      <c r="I263">
        <f>Source!I1019</f>
        <v>1.5049999999999999</v>
      </c>
      <c r="J263">
        <v>1</v>
      </c>
      <c r="K263">
        <f>Source!AC1019</f>
        <v>1765.62</v>
      </c>
      <c r="M263">
        <f>ROUND(K263*I263, 2)</f>
        <v>2657.26</v>
      </c>
      <c r="N263">
        <f>Source!AC1019*IF(Source!BC1019&lt;&gt; 0, Source!BC1019, 1)</f>
        <v>6144.3575999999994</v>
      </c>
      <c r="O263">
        <f>ROUND(N263*I263, 2)</f>
        <v>9247.26</v>
      </c>
      <c r="P263">
        <f>Source!AE1019</f>
        <v>0</v>
      </c>
      <c r="R263">
        <f>ROUND(P263*I263, 2)</f>
        <v>0</v>
      </c>
      <c r="S263">
        <f>Source!AE1019*IF(Source!BS1019&lt;&gt; 0, Source!BS1019, 1)</f>
        <v>0</v>
      </c>
      <c r="T263">
        <f>ROUND(S263*I263, 2)</f>
        <v>0</v>
      </c>
      <c r="U263">
        <f>Source!GF1019</f>
        <v>-1815063453</v>
      </c>
      <c r="V263">
        <v>-1333078298</v>
      </c>
      <c r="W263">
        <v>763967590</v>
      </c>
    </row>
    <row r="264" spans="1:23" x14ac:dyDescent="0.25">
      <c r="A264">
        <v>999</v>
      </c>
    </row>
  </sheetData>
  <phoneticPr fontId="2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Q268"/>
  <sheetViews>
    <sheetView workbookViewId="0"/>
  </sheetViews>
  <sheetFormatPr defaultRowHeight="13.2" x14ac:dyDescent="0.25"/>
  <cols>
    <col min="1" max="1" width="12.6640625" customWidth="1"/>
    <col min="2" max="2" width="40.6640625" customWidth="1"/>
    <col min="3" max="8" width="12.6640625" customWidth="1"/>
    <col min="41" max="44" width="0" hidden="1" customWidth="1"/>
  </cols>
  <sheetData>
    <row r="2" spans="1:43" ht="16.8" x14ac:dyDescent="0.25">
      <c r="A2" s="68" t="s">
        <v>113</v>
      </c>
      <c r="B2" s="69"/>
      <c r="C2" s="69"/>
      <c r="D2" s="69"/>
      <c r="E2" s="69"/>
      <c r="F2" s="69"/>
      <c r="G2" s="69"/>
      <c r="H2" s="69"/>
    </row>
    <row r="3" spans="1:43" ht="16.8" x14ac:dyDescent="0.25">
      <c r="A3" s="68" t="str">
        <f>CONCATENATE("Объект: ",IF(Source!G1108&lt;&gt;"Новый объект", Source!G1108, ""))</f>
        <v>Объект: Ремонт подпорных стен Наметкина 17/68</v>
      </c>
      <c r="B3" s="69"/>
      <c r="C3" s="69"/>
      <c r="D3" s="69"/>
      <c r="E3" s="69"/>
      <c r="F3" s="69"/>
      <c r="G3" s="69"/>
      <c r="H3" s="69"/>
    </row>
    <row r="4" spans="1:43" x14ac:dyDescent="0.25">
      <c r="A4" s="74" t="s">
        <v>114</v>
      </c>
      <c r="B4" s="74" t="s">
        <v>115</v>
      </c>
      <c r="C4" s="74" t="s">
        <v>116</v>
      </c>
      <c r="D4" s="74" t="s">
        <v>117</v>
      </c>
      <c r="E4" s="77" t="s">
        <v>118</v>
      </c>
      <c r="F4" s="78"/>
      <c r="G4" s="77" t="s">
        <v>121</v>
      </c>
      <c r="H4" s="78"/>
    </row>
    <row r="5" spans="1:43" x14ac:dyDescent="0.25">
      <c r="A5" s="75"/>
      <c r="B5" s="75"/>
      <c r="C5" s="75"/>
      <c r="D5" s="75"/>
      <c r="E5" s="79"/>
      <c r="F5" s="80"/>
      <c r="G5" s="79"/>
      <c r="H5" s="80"/>
    </row>
    <row r="6" spans="1:43" ht="13.8" x14ac:dyDescent="0.25">
      <c r="A6" s="76"/>
      <c r="B6" s="76"/>
      <c r="C6" s="76"/>
      <c r="D6" s="76"/>
      <c r="E6" s="45" t="s">
        <v>119</v>
      </c>
      <c r="F6" s="45" t="s">
        <v>120</v>
      </c>
      <c r="G6" s="45" t="s">
        <v>119</v>
      </c>
      <c r="H6" s="45" t="s">
        <v>120</v>
      </c>
    </row>
    <row r="7" spans="1:43" ht="13.8" x14ac:dyDescent="0.25">
      <c r="A7" s="45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G7" s="45">
        <v>7</v>
      </c>
      <c r="H7" s="45">
        <v>8</v>
      </c>
    </row>
    <row r="8" spans="1:43" ht="16.8" x14ac:dyDescent="0.25">
      <c r="A8" s="68" t="str">
        <f>CONCATENATE("Локальная смета: ",IF(Source!G22&lt;&gt;"Новая локальная смета", Source!G22, ""))</f>
        <v>Локальная смета: Ремонтные работы</v>
      </c>
      <c r="B8" s="69"/>
      <c r="C8" s="69"/>
      <c r="D8" s="69"/>
      <c r="E8" s="69"/>
      <c r="F8" s="69"/>
      <c r="G8" s="69"/>
      <c r="H8" s="69"/>
    </row>
    <row r="9" spans="1:43" ht="16.8" x14ac:dyDescent="0.25">
      <c r="A9" s="68" t="str">
        <f>CONCATENATE("Раздел: ",IF(Source!G26&lt;&gt;"Новый раздел", Source!G26, ""))</f>
        <v>Раздел: Подпорная стенка №1 (на въезде)</v>
      </c>
      <c r="B9" s="69"/>
      <c r="C9" s="69"/>
      <c r="D9" s="69"/>
      <c r="E9" s="69"/>
      <c r="F9" s="69"/>
      <c r="G9" s="69"/>
      <c r="H9" s="69"/>
    </row>
    <row r="10" spans="1:43" ht="16.8" x14ac:dyDescent="0.25">
      <c r="A10" s="68" t="str">
        <f>CONCATENATE("Подраздел: ",IF(Source!G30&lt;&gt;"Новый подраздел", Source!G30, ""))</f>
        <v>Подраздел: Подготовительные работы</v>
      </c>
      <c r="B10" s="69"/>
      <c r="C10" s="69"/>
      <c r="D10" s="69"/>
      <c r="E10" s="69"/>
      <c r="F10" s="69"/>
      <c r="G10" s="69"/>
      <c r="H10" s="69"/>
    </row>
    <row r="11" spans="1:43" ht="13.8" x14ac:dyDescent="0.25">
      <c r="A11" s="70" t="s">
        <v>122</v>
      </c>
      <c r="B11" s="71"/>
      <c r="C11" s="71"/>
      <c r="D11" s="71"/>
      <c r="E11" s="71"/>
      <c r="F11" s="71"/>
      <c r="G11" s="71"/>
      <c r="H11" s="71"/>
    </row>
    <row r="12" spans="1:43" ht="13.8" x14ac:dyDescent="0.25">
      <c r="A12" s="46" t="s">
        <v>427</v>
      </c>
      <c r="B12" s="47" t="s">
        <v>428</v>
      </c>
      <c r="C12" s="47" t="s">
        <v>323</v>
      </c>
      <c r="D12" s="48">
        <f>ROUND(SUMIF(RV_DATA!W9:'RV_DATA'!W12, -1173130426, RV_DATA!I9:'RV_DATA'!I12), 6)</f>
        <v>1.3240000000000001</v>
      </c>
      <c r="E12" s="49">
        <f>ROUND(RV_DATA!K12, 6)</f>
        <v>7.07</v>
      </c>
      <c r="F12" s="49">
        <f>ROUND(SUMIF(RV_DATA!W9:'RV_DATA'!W12, -1173130426, RV_DATA!M9:'RV_DATA'!M12), 6)</f>
        <v>9.36</v>
      </c>
      <c r="G12" s="49">
        <f>ROUND(RV_DATA!N12, 6)</f>
        <v>36.340000000000003</v>
      </c>
      <c r="H12" s="49">
        <f>ROUND(SUMIF(RV_DATA!W9:'RV_DATA'!W12, -1173130426, RV_DATA!O9:'RV_DATA'!O12), 6)</f>
        <v>46.71</v>
      </c>
      <c r="AQ12">
        <v>3</v>
      </c>
    </row>
    <row r="13" spans="1:43" ht="138" x14ac:dyDescent="0.25">
      <c r="A13" s="46" t="s">
        <v>891</v>
      </c>
      <c r="B13" s="47" t="s">
        <v>47</v>
      </c>
      <c r="C13" s="47" t="s">
        <v>205</v>
      </c>
      <c r="D13" s="48">
        <f>ROUND(SUMIF(RV_DATA!W9:'RV_DATA'!W12, 1897107401, RV_DATA!I9:'RV_DATA'!I12), 6)</f>
        <v>1.6E-2</v>
      </c>
      <c r="E13" s="49">
        <f>ROUND(RV_DATA!K11, 6)</f>
        <v>8729.41</v>
      </c>
      <c r="F13" s="49">
        <f>ROUND(SUMIF(RV_DATA!W9:'RV_DATA'!W12, 1897107401, RV_DATA!M9:'RV_DATA'!M12), 6)</f>
        <v>139.66999999999999</v>
      </c>
      <c r="G13" s="49">
        <f>ROUND(RV_DATA!N11, 6)</f>
        <v>40910.379999999997</v>
      </c>
      <c r="H13" s="49">
        <f>ROUND(SUMIF(RV_DATA!W9:'RV_DATA'!W12, 1897107401, RV_DATA!O9:'RV_DATA'!O12), 6)</f>
        <v>635.51</v>
      </c>
      <c r="AQ13">
        <v>3</v>
      </c>
    </row>
    <row r="14" spans="1:43" ht="13.8" x14ac:dyDescent="0.25">
      <c r="A14" s="46" t="s">
        <v>321</v>
      </c>
      <c r="B14" s="47" t="s">
        <v>322</v>
      </c>
      <c r="C14" s="47" t="s">
        <v>323</v>
      </c>
      <c r="D14" s="48">
        <f>ROUND(SUMIF(RV_DATA!W9:'RV_DATA'!W12, -868493923, RV_DATA!I9:'RV_DATA'!I12), 6)</f>
        <v>0.4</v>
      </c>
      <c r="E14" s="49">
        <f>ROUND(RV_DATA!K10, 6)</f>
        <v>104.99</v>
      </c>
      <c r="F14" s="49">
        <f>ROUND(SUMIF(RV_DATA!W9:'RV_DATA'!W12, -868493923, RV_DATA!M9:'RV_DATA'!M12), 6)</f>
        <v>42</v>
      </c>
      <c r="G14" s="49">
        <f>ROUND(RV_DATA!N10, 6)</f>
        <v>568.80999999999995</v>
      </c>
      <c r="H14" s="49">
        <f>ROUND(SUMIF(RV_DATA!W9:'RV_DATA'!W12, -868493923, RV_DATA!O9:'RV_DATA'!O12), 6)</f>
        <v>220.9</v>
      </c>
      <c r="AQ14">
        <v>3</v>
      </c>
    </row>
    <row r="15" spans="1:43" ht="13.8" x14ac:dyDescent="0.25">
      <c r="A15" s="46" t="s">
        <v>894</v>
      </c>
      <c r="B15" s="47" t="s">
        <v>896</v>
      </c>
      <c r="C15" s="47" t="s">
        <v>205</v>
      </c>
      <c r="D15" s="48">
        <f>ROUND(SUMIF(RV_DATA!W9:'RV_DATA'!W12, -1608540054, RV_DATA!I9:'RV_DATA'!I12), 6)</f>
        <v>2.4E-2</v>
      </c>
      <c r="E15" s="49">
        <f>ROUND(RV_DATA!K9, 6)</f>
        <v>1445.87</v>
      </c>
      <c r="F15" s="49">
        <f>ROUND(SUMIF(RV_DATA!W9:'RV_DATA'!W12, -1608540054, RV_DATA!M9:'RV_DATA'!M12), 6)</f>
        <v>34.700000000000003</v>
      </c>
      <c r="G15" s="49">
        <f>ROUND(RV_DATA!N9, 6)</f>
        <v>16485.95</v>
      </c>
      <c r="H15" s="49">
        <f>ROUND(SUMIF(RV_DATA!W9:'RV_DATA'!W12, -1608540054, RV_DATA!O9:'RV_DATA'!O12), 6)</f>
        <v>384.13</v>
      </c>
      <c r="AQ15">
        <v>3</v>
      </c>
    </row>
    <row r="16" spans="1:43" ht="13.8" x14ac:dyDescent="0.25">
      <c r="A16" s="72" t="s">
        <v>123</v>
      </c>
      <c r="B16" s="72"/>
      <c r="C16" s="72"/>
      <c r="D16" s="72"/>
      <c r="E16" s="73">
        <f>SUMIF(AQ12:AQ15, 3, F12:F15)</f>
        <v>225.72999999999996</v>
      </c>
      <c r="F16" s="73"/>
      <c r="G16" s="73">
        <f>SUMIF(AQ12:AQ15, 3, H12:H15)</f>
        <v>1287.25</v>
      </c>
      <c r="H16" s="72"/>
    </row>
    <row r="17" spans="1:43" ht="16.8" x14ac:dyDescent="0.25">
      <c r="A17" s="68" t="str">
        <f>CONCATENATE("Подраздел: ",IF(Source!G75&lt;&gt;"Новый подраздел", Source!G75, ""))</f>
        <v>Подраздел: Демонтажные работы</v>
      </c>
      <c r="B17" s="69"/>
      <c r="C17" s="69"/>
      <c r="D17" s="69"/>
      <c r="E17" s="69"/>
      <c r="F17" s="69"/>
      <c r="G17" s="69"/>
      <c r="H17" s="69"/>
    </row>
    <row r="18" spans="1:43" ht="13.8" x14ac:dyDescent="0.25">
      <c r="A18" s="70" t="s">
        <v>122</v>
      </c>
      <c r="B18" s="71"/>
      <c r="C18" s="71"/>
      <c r="D18" s="71"/>
      <c r="E18" s="71"/>
      <c r="F18" s="71"/>
      <c r="G18" s="71"/>
      <c r="H18" s="71"/>
    </row>
    <row r="19" spans="1:43" ht="13.8" x14ac:dyDescent="0.25">
      <c r="A19" s="46" t="s">
        <v>927</v>
      </c>
      <c r="B19" s="47" t="s">
        <v>929</v>
      </c>
      <c r="C19" s="47" t="s">
        <v>323</v>
      </c>
      <c r="D19" s="48">
        <f>ROUND(SUMIF(RV_DATA!W14:'RV_DATA'!W15, 850464853, RV_DATA!I14:'RV_DATA'!I15), 6)</f>
        <v>1.0701000000000001</v>
      </c>
      <c r="E19" s="49">
        <f>ROUND(RV_DATA!K15, 6)</f>
        <v>53.57</v>
      </c>
      <c r="F19" s="49">
        <f>ROUND(SUMIF(RV_DATA!W14:'RV_DATA'!W15, 850464853, RV_DATA!M14:'RV_DATA'!M15), 6)</f>
        <v>57.4</v>
      </c>
      <c r="G19" s="49">
        <f>ROUND(RV_DATA!N15, 6)</f>
        <v>371.45</v>
      </c>
      <c r="H19" s="49">
        <f>ROUND(SUMIF(RV_DATA!W14:'RV_DATA'!W15, 850464853, RV_DATA!O14:'RV_DATA'!O15), 6)</f>
        <v>397.21</v>
      </c>
      <c r="AQ19">
        <v>3</v>
      </c>
    </row>
    <row r="20" spans="1:43" ht="13.8" x14ac:dyDescent="0.25">
      <c r="A20" s="46" t="s">
        <v>930</v>
      </c>
      <c r="B20" s="47" t="s">
        <v>932</v>
      </c>
      <c r="C20" s="47" t="s">
        <v>323</v>
      </c>
      <c r="D20" s="48">
        <f>ROUND(SUMIF(RV_DATA!W14:'RV_DATA'!W15, 643155583, RV_DATA!I14:'RV_DATA'!I15), 6)</f>
        <v>7.7694999999999999</v>
      </c>
      <c r="E20" s="49">
        <f>ROUND(RV_DATA!K14, 6)</f>
        <v>5.91</v>
      </c>
      <c r="F20" s="49">
        <f>ROUND(SUMIF(RV_DATA!W14:'RV_DATA'!W15, 643155583, RV_DATA!M14:'RV_DATA'!M15), 6)</f>
        <v>45.92</v>
      </c>
      <c r="G20" s="49">
        <f>ROUND(RV_DATA!N14, 6)</f>
        <v>62.59</v>
      </c>
      <c r="H20" s="49">
        <f>ROUND(SUMIF(RV_DATA!W14:'RV_DATA'!W15, 643155583, RV_DATA!O14:'RV_DATA'!O15), 6)</f>
        <v>485.37</v>
      </c>
      <c r="AQ20">
        <v>3</v>
      </c>
    </row>
    <row r="21" spans="1:43" ht="13.8" x14ac:dyDescent="0.25">
      <c r="A21" s="72" t="s">
        <v>123</v>
      </c>
      <c r="B21" s="72"/>
      <c r="C21" s="72"/>
      <c r="D21" s="72"/>
      <c r="E21" s="73">
        <f>SUMIF(AQ19:AQ20, 3, F19:F20)</f>
        <v>103.32</v>
      </c>
      <c r="F21" s="73"/>
      <c r="G21" s="73">
        <f>SUMIF(AQ19:AQ20, 3, H19:H20)</f>
        <v>882.57999999999993</v>
      </c>
      <c r="H21" s="72"/>
    </row>
    <row r="22" spans="1:43" ht="16.8" x14ac:dyDescent="0.25">
      <c r="A22" s="68" t="str">
        <f>CONCATENATE("Подраздел: ",IF(Source!G114&lt;&gt;"Новый подраздел", Source!G114, ""))</f>
        <v>Подраздел: Усиление подпорной стены</v>
      </c>
      <c r="B22" s="69"/>
      <c r="C22" s="69"/>
      <c r="D22" s="69"/>
      <c r="E22" s="69"/>
      <c r="F22" s="69"/>
      <c r="G22" s="69"/>
      <c r="H22" s="69"/>
    </row>
    <row r="23" spans="1:43" ht="13.8" x14ac:dyDescent="0.25">
      <c r="A23" s="70" t="s">
        <v>122</v>
      </c>
      <c r="B23" s="71"/>
      <c r="C23" s="71"/>
      <c r="D23" s="71"/>
      <c r="E23" s="71"/>
      <c r="F23" s="71"/>
      <c r="G23" s="71"/>
      <c r="H23" s="71"/>
    </row>
    <row r="24" spans="1:43" ht="13.8" x14ac:dyDescent="0.25">
      <c r="A24" s="46" t="s">
        <v>427</v>
      </c>
      <c r="B24" s="47" t="s">
        <v>428</v>
      </c>
      <c r="C24" s="47" t="s">
        <v>323</v>
      </c>
      <c r="D24" s="48">
        <f>ROUND(SUMIF(RV_DATA!W17:'RV_DATA'!W32, -703094763, RV_DATA!I17:'RV_DATA'!I32), 6)</f>
        <v>4.8</v>
      </c>
      <c r="E24" s="49">
        <f>ROUND(RV_DATA!K17, 6)</f>
        <v>7.07</v>
      </c>
      <c r="F24" s="49">
        <f>ROUND(SUMIF(RV_DATA!W17:'RV_DATA'!W32, -703094763, RV_DATA!M17:'RV_DATA'!M32), 6)</f>
        <v>33.92</v>
      </c>
      <c r="G24" s="49">
        <f>ROUND(RV_DATA!N17, 6)</f>
        <v>35.39</v>
      </c>
      <c r="H24" s="49">
        <f>ROUND(SUMIF(RV_DATA!W17:'RV_DATA'!W32, -703094763, RV_DATA!O17:'RV_DATA'!O32), 6)</f>
        <v>169.26</v>
      </c>
      <c r="AQ24">
        <v>3</v>
      </c>
    </row>
    <row r="25" spans="1:43" ht="13.8" x14ac:dyDescent="0.25">
      <c r="A25" s="46" t="s">
        <v>427</v>
      </c>
      <c r="B25" s="47" t="s">
        <v>428</v>
      </c>
      <c r="C25" s="47" t="s">
        <v>323</v>
      </c>
      <c r="D25" s="48">
        <f>ROUND(SUMIF(RV_DATA!W17:'RV_DATA'!W32, 2133868969, RV_DATA!I17:'RV_DATA'!I32), 6)</f>
        <v>5.5199999999999999E-2</v>
      </c>
      <c r="E25" s="49">
        <f>ROUND(RV_DATA!K27, 6)</f>
        <v>7.07</v>
      </c>
      <c r="F25" s="49">
        <f>ROUND(SUMIF(RV_DATA!W17:'RV_DATA'!W32, 2133868969, RV_DATA!M17:'RV_DATA'!M32), 6)</f>
        <v>0.39</v>
      </c>
      <c r="G25" s="49">
        <f>ROUND(RV_DATA!N27, 6)</f>
        <v>36.06</v>
      </c>
      <c r="H25" s="49">
        <f>ROUND(SUMIF(RV_DATA!W17:'RV_DATA'!W32, 2133868969, RV_DATA!O17:'RV_DATA'!O32), 6)</f>
        <v>1.95</v>
      </c>
      <c r="AQ25">
        <v>3</v>
      </c>
    </row>
    <row r="26" spans="1:43" ht="13.8" x14ac:dyDescent="0.25">
      <c r="A26" s="46" t="s">
        <v>965</v>
      </c>
      <c r="B26" s="47" t="s">
        <v>967</v>
      </c>
      <c r="C26" s="47" t="s">
        <v>205</v>
      </c>
      <c r="D26" s="48">
        <f>ROUND(SUMIF(RV_DATA!W17:'RV_DATA'!W32, -6489025, RV_DATA!I17:'RV_DATA'!I32), 6)</f>
        <v>1.702E-2</v>
      </c>
      <c r="E26" s="49">
        <f>ROUND(RV_DATA!K26, 6)</f>
        <v>6521.42</v>
      </c>
      <c r="F26" s="49">
        <f>ROUND(SUMIF(RV_DATA!W17:'RV_DATA'!W32, -6489025, RV_DATA!M17:'RV_DATA'!M32), 6)</f>
        <v>110.99</v>
      </c>
      <c r="G26" s="49">
        <f>ROUND(RV_DATA!N26, 6)</f>
        <v>59650.78</v>
      </c>
      <c r="H26" s="49">
        <f>ROUND(SUMIF(RV_DATA!W17:'RV_DATA'!W32, -6489025, RV_DATA!O17:'RV_DATA'!O32), 6)</f>
        <v>993.39</v>
      </c>
      <c r="AQ26">
        <v>3</v>
      </c>
    </row>
    <row r="27" spans="1:43" ht="41.4" x14ac:dyDescent="0.25">
      <c r="A27" s="46" t="s">
        <v>330</v>
      </c>
      <c r="B27" s="47" t="s">
        <v>331</v>
      </c>
      <c r="C27" s="47" t="s">
        <v>323</v>
      </c>
      <c r="D27" s="48">
        <f>ROUND(SUMIF(RV_DATA!W17:'RV_DATA'!W32, 1915569273, RV_DATA!I17:'RV_DATA'!I32), 6)</f>
        <v>13.8</v>
      </c>
      <c r="E27" s="49">
        <f>ROUND(RV_DATA!K20, 6)</f>
        <v>214.13</v>
      </c>
      <c r="F27" s="49">
        <f>ROUND(SUMIF(RV_DATA!W17:'RV_DATA'!W32, 1915569273, RV_DATA!M17:'RV_DATA'!M32), 6)</f>
        <v>2954.99</v>
      </c>
      <c r="G27" s="49">
        <f>ROUND(RV_DATA!N20, 6)</f>
        <v>2038.5175999999999</v>
      </c>
      <c r="H27" s="49">
        <f>ROUND(SUMIF(RV_DATA!W17:'RV_DATA'!W32, 1915569273, RV_DATA!O17:'RV_DATA'!O32), 6)</f>
        <v>28131.54</v>
      </c>
      <c r="AQ27">
        <v>3</v>
      </c>
    </row>
    <row r="28" spans="1:43" ht="27.6" x14ac:dyDescent="0.25">
      <c r="A28" s="46" t="s">
        <v>968</v>
      </c>
      <c r="B28" s="47" t="s">
        <v>970</v>
      </c>
      <c r="C28" s="47" t="s">
        <v>205</v>
      </c>
      <c r="D28" s="48">
        <f>ROUND(SUMIF(RV_DATA!W17:'RV_DATA'!W32, -1228758965, RV_DATA!I17:'RV_DATA'!I32), 6)</f>
        <v>0.115</v>
      </c>
      <c r="E28" s="49">
        <f>ROUND(RV_DATA!K25, 6)</f>
        <v>7191.81</v>
      </c>
      <c r="F28" s="49">
        <f>ROUND(SUMIF(RV_DATA!W17:'RV_DATA'!W32, -1228758965, RV_DATA!M17:'RV_DATA'!M32), 6)</f>
        <v>827.06</v>
      </c>
      <c r="G28" s="49">
        <f>ROUND(RV_DATA!N25, 6)</f>
        <v>128331.52</v>
      </c>
      <c r="H28" s="49">
        <f>ROUND(SUMIF(RV_DATA!W17:'RV_DATA'!W32, -1228758965, RV_DATA!O17:'RV_DATA'!O32), 6)</f>
        <v>14440.42</v>
      </c>
      <c r="AQ28">
        <v>3</v>
      </c>
    </row>
    <row r="29" spans="1:43" ht="55.2" x14ac:dyDescent="0.25">
      <c r="A29" s="46" t="s">
        <v>360</v>
      </c>
      <c r="B29" s="47" t="s">
        <v>361</v>
      </c>
      <c r="C29" s="47" t="s">
        <v>362</v>
      </c>
      <c r="D29" s="48">
        <f>ROUND(SUMIF(RV_DATA!W17:'RV_DATA'!W32, 527523445, RV_DATA!I17:'RV_DATA'!I32), 6)</f>
        <v>30</v>
      </c>
      <c r="E29" s="49">
        <f>ROUND(RV_DATA!K32, 6)</f>
        <v>109.86</v>
      </c>
      <c r="F29" s="49">
        <f>ROUND(SUMIF(RV_DATA!W17:'RV_DATA'!W32, 527523445, RV_DATA!M17:'RV_DATA'!M32), 6)</f>
        <v>3295.8</v>
      </c>
      <c r="G29" s="49">
        <f>ROUND(RV_DATA!N32, 6)</f>
        <v>569.07479999999998</v>
      </c>
      <c r="H29" s="49">
        <f>ROUND(SUMIF(RV_DATA!W17:'RV_DATA'!W32, 527523445, RV_DATA!O17:'RV_DATA'!O32), 6)</f>
        <v>17072.240000000002</v>
      </c>
      <c r="AQ29">
        <v>3</v>
      </c>
    </row>
    <row r="30" spans="1:43" ht="27.6" x14ac:dyDescent="0.25">
      <c r="A30" s="46" t="s">
        <v>971</v>
      </c>
      <c r="B30" s="47" t="s">
        <v>973</v>
      </c>
      <c r="C30" s="47" t="s">
        <v>323</v>
      </c>
      <c r="D30" s="48">
        <f>ROUND(SUMIF(RV_DATA!W17:'RV_DATA'!W32, -283999176, RV_DATA!I17:'RV_DATA'!I32), 6)</f>
        <v>0.37259999999999999</v>
      </c>
      <c r="E30" s="49">
        <f>ROUND(RV_DATA!K24, 6)</f>
        <v>1828.56</v>
      </c>
      <c r="F30" s="49">
        <f>ROUND(SUMIF(RV_DATA!W17:'RV_DATA'!W32, -283999176, RV_DATA!M17:'RV_DATA'!M32), 6)</f>
        <v>681.32</v>
      </c>
      <c r="G30" s="49">
        <f>ROUND(RV_DATA!N24, 6)</f>
        <v>7157.46</v>
      </c>
      <c r="H30" s="49">
        <f>ROUND(SUMIF(RV_DATA!W17:'RV_DATA'!W32, -283999176, RV_DATA!O17:'RV_DATA'!O32), 6)</f>
        <v>2609.4499999999998</v>
      </c>
      <c r="AQ30">
        <v>3</v>
      </c>
    </row>
    <row r="31" spans="1:43" ht="13.8" x14ac:dyDescent="0.25">
      <c r="A31" s="46" t="s">
        <v>974</v>
      </c>
      <c r="B31" s="47" t="s">
        <v>976</v>
      </c>
      <c r="C31" s="47" t="s">
        <v>205</v>
      </c>
      <c r="D31" s="48">
        <f>ROUND(SUMIF(RV_DATA!W17:'RV_DATA'!W32, -842474166, RV_DATA!I17:'RV_DATA'!I32), 6)</f>
        <v>1.84E-2</v>
      </c>
      <c r="E31" s="49">
        <f>ROUND(RV_DATA!K23, 6)</f>
        <v>1260.72</v>
      </c>
      <c r="F31" s="49">
        <f>ROUND(SUMIF(RV_DATA!W17:'RV_DATA'!W32, -842474166, RV_DATA!M17:'RV_DATA'!M32), 6)</f>
        <v>23.2</v>
      </c>
      <c r="G31" s="49">
        <f>ROUND(RV_DATA!N23, 6)</f>
        <v>4780.17</v>
      </c>
      <c r="H31" s="49">
        <f>ROUND(SUMIF(RV_DATA!W17:'RV_DATA'!W32, -842474166, RV_DATA!O17:'RV_DATA'!O32), 6)</f>
        <v>86.06</v>
      </c>
      <c r="AQ31">
        <v>3</v>
      </c>
    </row>
    <row r="32" spans="1:43" ht="55.2" x14ac:dyDescent="0.25">
      <c r="A32" s="46" t="s">
        <v>977</v>
      </c>
      <c r="B32" s="47" t="s">
        <v>979</v>
      </c>
      <c r="C32" s="47" t="s">
        <v>205</v>
      </c>
      <c r="D32" s="48">
        <f>ROUND(SUMIF(RV_DATA!W17:'RV_DATA'!W32, -169692576, RV_DATA!I17:'RV_DATA'!I32), 6)</f>
        <v>0.115</v>
      </c>
      <c r="E32" s="49">
        <f>ROUND(RV_DATA!K22, 6)</f>
        <v>4349.8999999999996</v>
      </c>
      <c r="F32" s="49">
        <f>ROUND(SUMIF(RV_DATA!W17:'RV_DATA'!W32, -169692576, RV_DATA!M17:'RV_DATA'!M32), 6)</f>
        <v>500.24</v>
      </c>
      <c r="G32" s="49">
        <f>ROUND(RV_DATA!N22, 6)</f>
        <v>64372.26</v>
      </c>
      <c r="H32" s="49">
        <f>ROUND(SUMIF(RV_DATA!W17:'RV_DATA'!W32, -169692576, RV_DATA!O17:'RV_DATA'!O32), 6)</f>
        <v>7243.49</v>
      </c>
      <c r="AQ32">
        <v>3</v>
      </c>
    </row>
    <row r="33" spans="1:43" ht="13.8" x14ac:dyDescent="0.25">
      <c r="A33" s="46" t="s">
        <v>321</v>
      </c>
      <c r="B33" s="47" t="s">
        <v>322</v>
      </c>
      <c r="C33" s="47" t="s">
        <v>323</v>
      </c>
      <c r="D33" s="48">
        <f>ROUND(SUMIF(RV_DATA!W17:'RV_DATA'!W32, 993608509, RV_DATA!I17:'RV_DATA'!I32), 6)</f>
        <v>22</v>
      </c>
      <c r="E33" s="49">
        <f>ROUND(RV_DATA!K18, 6)</f>
        <v>104.99</v>
      </c>
      <c r="F33" s="49">
        <f>ROUND(SUMIF(RV_DATA!W17:'RV_DATA'!W32, 993608509, RV_DATA!M17:'RV_DATA'!M32), 6)</f>
        <v>2309.7800000000002</v>
      </c>
      <c r="G33" s="49">
        <f>ROUND(RV_DATA!N18, 6)</f>
        <v>552.24739999999997</v>
      </c>
      <c r="H33" s="49">
        <f>ROUND(SUMIF(RV_DATA!W17:'RV_DATA'!W32, 993608509, RV_DATA!O17:'RV_DATA'!O32), 6)</f>
        <v>12149.44</v>
      </c>
      <c r="AQ33">
        <v>3</v>
      </c>
    </row>
    <row r="34" spans="1:43" ht="41.4" x14ac:dyDescent="0.25">
      <c r="A34" s="46" t="s">
        <v>349</v>
      </c>
      <c r="B34" s="47" t="s">
        <v>350</v>
      </c>
      <c r="C34" s="47" t="s">
        <v>323</v>
      </c>
      <c r="D34" s="48">
        <f>ROUND(SUMIF(RV_DATA!W17:'RV_DATA'!W32, -1241502941, RV_DATA!I17:'RV_DATA'!I32), 6)</f>
        <v>46.69</v>
      </c>
      <c r="E34" s="49">
        <f>ROUND(RV_DATA!K30, 6)</f>
        <v>811.26</v>
      </c>
      <c r="F34" s="49">
        <f>ROUND(SUMIF(RV_DATA!W17:'RV_DATA'!W32, -1241502941, RV_DATA!M17:'RV_DATA'!M32), 6)</f>
        <v>37877.730000000003</v>
      </c>
      <c r="G34" s="49">
        <f>ROUND(RV_DATA!N30, 6)</f>
        <v>4762.0962</v>
      </c>
      <c r="H34" s="49">
        <f>ROUND(SUMIF(RV_DATA!W17:'RV_DATA'!W32, -1241502941, RV_DATA!O17:'RV_DATA'!O32), 6)</f>
        <v>222342.27</v>
      </c>
      <c r="AQ34">
        <v>3</v>
      </c>
    </row>
    <row r="35" spans="1:43" ht="55.2" x14ac:dyDescent="0.25">
      <c r="A35" s="46" t="s">
        <v>345</v>
      </c>
      <c r="B35" s="47" t="s">
        <v>346</v>
      </c>
      <c r="C35" s="47" t="s">
        <v>205</v>
      </c>
      <c r="D35" s="48">
        <f>ROUND(SUMIF(RV_DATA!W17:'RV_DATA'!W32, -1890114535, RV_DATA!I17:'RV_DATA'!I32), 6)</f>
        <v>1.1499999999999999</v>
      </c>
      <c r="E35" s="49">
        <f>ROUND(RV_DATA!K29, 6)</f>
        <v>6340.75</v>
      </c>
      <c r="F35" s="49">
        <f>ROUND(SUMIF(RV_DATA!W17:'RV_DATA'!W32, -1890114535, RV_DATA!M17:'RV_DATA'!M32), 6)</f>
        <v>7291.86</v>
      </c>
      <c r="G35" s="49">
        <f>ROUND(RV_DATA!N29, 6)</f>
        <v>78561.892500000002</v>
      </c>
      <c r="H35" s="49">
        <f>ROUND(SUMIF(RV_DATA!W17:'RV_DATA'!W32, -1890114535, RV_DATA!O17:'RV_DATA'!O32), 6)</f>
        <v>90346.18</v>
      </c>
      <c r="AQ35">
        <v>3</v>
      </c>
    </row>
    <row r="36" spans="1:43" ht="55.2" x14ac:dyDescent="0.25">
      <c r="A36" s="46" t="s">
        <v>341</v>
      </c>
      <c r="B36" s="47" t="s">
        <v>342</v>
      </c>
      <c r="C36" s="47" t="s">
        <v>205</v>
      </c>
      <c r="D36" s="48">
        <f>ROUND(SUMIF(RV_DATA!W17:'RV_DATA'!W32, -927517543, RV_DATA!I17:'RV_DATA'!I32), 6)</f>
        <v>4.5999999999999996</v>
      </c>
      <c r="E36" s="49">
        <f>ROUND(RV_DATA!K28, 6)</f>
        <v>6340.75</v>
      </c>
      <c r="F36" s="49">
        <f>ROUND(SUMIF(RV_DATA!W17:'RV_DATA'!W32, -927517543, RV_DATA!M17:'RV_DATA'!M32), 6)</f>
        <v>29167.45</v>
      </c>
      <c r="G36" s="49">
        <f>ROUND(RV_DATA!N28, 6)</f>
        <v>77737.595000000001</v>
      </c>
      <c r="H36" s="49">
        <f>ROUND(SUMIF(RV_DATA!W17:'RV_DATA'!W32, -927517543, RV_DATA!O17:'RV_DATA'!O32), 6)</f>
        <v>357592.94</v>
      </c>
      <c r="AQ36">
        <v>3</v>
      </c>
    </row>
    <row r="37" spans="1:43" ht="55.2" x14ac:dyDescent="0.25">
      <c r="A37" s="46" t="s">
        <v>980</v>
      </c>
      <c r="B37" s="47" t="s">
        <v>982</v>
      </c>
      <c r="C37" s="47" t="s">
        <v>362</v>
      </c>
      <c r="D37" s="48">
        <f>ROUND(SUMIF(RV_DATA!W17:'RV_DATA'!W32, 1925364798, RV_DATA!I17:'RV_DATA'!I32), 6)</f>
        <v>35.834000000000003</v>
      </c>
      <c r="E37" s="49">
        <f>ROUND(RV_DATA!K21, 6)</f>
        <v>60.91</v>
      </c>
      <c r="F37" s="49">
        <f>ROUND(SUMIF(RV_DATA!W17:'RV_DATA'!W32, 1925364798, RV_DATA!M17:'RV_DATA'!M32), 6)</f>
        <v>2182.65</v>
      </c>
      <c r="G37" s="49">
        <f>ROUND(RV_DATA!N21, 6)</f>
        <v>241.53</v>
      </c>
      <c r="H37" s="49">
        <f>ROUND(SUMIF(RV_DATA!W17:'RV_DATA'!W32, 1925364798, RV_DATA!O17:'RV_DATA'!O32), 6)</f>
        <v>8468.68</v>
      </c>
      <c r="AQ37">
        <v>3</v>
      </c>
    </row>
    <row r="38" spans="1:43" ht="13.8" x14ac:dyDescent="0.25">
      <c r="A38" s="46" t="s">
        <v>983</v>
      </c>
      <c r="B38" s="47" t="s">
        <v>984</v>
      </c>
      <c r="C38" s="47" t="s">
        <v>908</v>
      </c>
      <c r="D38" s="48">
        <f>ROUND(SUMIF(RV_DATA!W17:'RV_DATA'!W32, 928336608, RV_DATA!I17:'RV_DATA'!I32), 6)</f>
        <v>12.054</v>
      </c>
      <c r="E38" s="49">
        <f>ROUND(RV_DATA!K31, 6)</f>
        <v>1</v>
      </c>
      <c r="F38" s="49">
        <f>ROUND(SUMIF(RV_DATA!W17:'RV_DATA'!W32, 928336608, RV_DATA!M17:'RV_DATA'!M32), 6)</f>
        <v>12.05</v>
      </c>
      <c r="G38" s="49">
        <f>ROUND(RV_DATA!N31, 6)</f>
        <v>1</v>
      </c>
      <c r="H38" s="49">
        <f>ROUND(SUMIF(RV_DATA!W17:'RV_DATA'!W32, 928336608, RV_DATA!O17:'RV_DATA'!O32), 6)</f>
        <v>12.05</v>
      </c>
      <c r="AQ38">
        <v>3</v>
      </c>
    </row>
    <row r="39" spans="1:43" ht="13.8" x14ac:dyDescent="0.25">
      <c r="A39" s="72" t="s">
        <v>123</v>
      </c>
      <c r="B39" s="72"/>
      <c r="C39" s="72"/>
      <c r="D39" s="72"/>
      <c r="E39" s="73">
        <f>SUMIF(AQ24:AQ38, 3, F24:F38)</f>
        <v>87269.430000000008</v>
      </c>
      <c r="F39" s="73"/>
      <c r="G39" s="73">
        <f>SUMIF(AQ24:AQ38, 3, H24:H38)</f>
        <v>761659.3600000001</v>
      </c>
      <c r="H39" s="72"/>
    </row>
    <row r="40" spans="1:43" ht="16.8" x14ac:dyDescent="0.25">
      <c r="A40" s="68" t="str">
        <f>CONCATENATE("Подраздел: ",IF(Source!G161&lt;&gt;"Новый подраздел", Source!G161, ""))</f>
        <v>Подраздел: Отделочные работы</v>
      </c>
      <c r="B40" s="69"/>
      <c r="C40" s="69"/>
      <c r="D40" s="69"/>
      <c r="E40" s="69"/>
      <c r="F40" s="69"/>
      <c r="G40" s="69"/>
      <c r="H40" s="69"/>
    </row>
    <row r="41" spans="1:43" ht="13.8" x14ac:dyDescent="0.25">
      <c r="A41" s="70" t="s">
        <v>122</v>
      </c>
      <c r="B41" s="71"/>
      <c r="C41" s="71"/>
      <c r="D41" s="71"/>
      <c r="E41" s="71"/>
      <c r="F41" s="71"/>
      <c r="G41" s="71"/>
      <c r="H41" s="71"/>
    </row>
    <row r="42" spans="1:43" ht="27.6" x14ac:dyDescent="0.25">
      <c r="A42" s="46" t="s">
        <v>994</v>
      </c>
      <c r="B42" s="47" t="s">
        <v>996</v>
      </c>
      <c r="C42" s="47" t="s">
        <v>362</v>
      </c>
      <c r="D42" s="48">
        <f>ROUND(SUMIF(RV_DATA!W34:'RV_DATA'!W57, 955928890, RV_DATA!I34:'RV_DATA'!I57), 6)</f>
        <v>24.84</v>
      </c>
      <c r="E42" s="49">
        <f>ROUND(RV_DATA!K48, 6)</f>
        <v>33.56</v>
      </c>
      <c r="F42" s="49">
        <f>ROUND(SUMIF(RV_DATA!W34:'RV_DATA'!W57, 955928890, RV_DATA!M34:'RV_DATA'!M57), 6)</f>
        <v>833.63</v>
      </c>
      <c r="G42" s="49">
        <f>ROUND(RV_DATA!N48, 6)</f>
        <v>645.02</v>
      </c>
      <c r="H42" s="49">
        <f>ROUND(SUMIF(RV_DATA!W34:'RV_DATA'!W57, 955928890, RV_DATA!O34:'RV_DATA'!O57), 6)</f>
        <v>16022.38</v>
      </c>
      <c r="AQ42">
        <v>3</v>
      </c>
    </row>
    <row r="43" spans="1:43" ht="13.8" x14ac:dyDescent="0.25">
      <c r="A43" s="46" t="s">
        <v>427</v>
      </c>
      <c r="B43" s="47" t="s">
        <v>428</v>
      </c>
      <c r="C43" s="47" t="s">
        <v>323</v>
      </c>
      <c r="D43" s="48">
        <f>ROUND(SUMIF(RV_DATA!W34:'RV_DATA'!W57, -703094763, RV_DATA!I34:'RV_DATA'!I57), 6)</f>
        <v>1.3883000000000001</v>
      </c>
      <c r="E43" s="49">
        <f>ROUND(RV_DATA!K36, 6)</f>
        <v>7.07</v>
      </c>
      <c r="F43" s="49">
        <f>ROUND(SUMIF(RV_DATA!W34:'RV_DATA'!W57, -703094763, RV_DATA!M34:'RV_DATA'!M57), 6)</f>
        <v>9.81</v>
      </c>
      <c r="G43" s="49">
        <f>ROUND(RV_DATA!N36, 6)</f>
        <v>35.39</v>
      </c>
      <c r="H43" s="49">
        <f>ROUND(SUMIF(RV_DATA!W34:'RV_DATA'!W57, -703094763, RV_DATA!O34:'RV_DATA'!O57), 6)</f>
        <v>48.96</v>
      </c>
      <c r="AQ43">
        <v>3</v>
      </c>
    </row>
    <row r="44" spans="1:43" ht="13.8" x14ac:dyDescent="0.25">
      <c r="A44" s="46" t="s">
        <v>427</v>
      </c>
      <c r="B44" s="47" t="s">
        <v>428</v>
      </c>
      <c r="C44" s="47" t="s">
        <v>323</v>
      </c>
      <c r="D44" s="48">
        <f>ROUND(SUMIF(RV_DATA!W34:'RV_DATA'!W57, -1546901545, RV_DATA!I34:'RV_DATA'!I57), 6)</f>
        <v>4.1924000000000003E-2</v>
      </c>
      <c r="E44" s="49">
        <f>ROUND(RV_DATA!K49, 6)</f>
        <v>7.07</v>
      </c>
      <c r="F44" s="49">
        <f>ROUND(SUMIF(RV_DATA!W34:'RV_DATA'!W57, -1546901545, RV_DATA!M34:'RV_DATA'!M57), 6)</f>
        <v>0.3</v>
      </c>
      <c r="G44" s="49">
        <f>ROUND(RV_DATA!N49, 6)</f>
        <v>35.279299999999999</v>
      </c>
      <c r="H44" s="49">
        <f>ROUND(SUMIF(RV_DATA!W34:'RV_DATA'!W57, -1546901545, RV_DATA!O34:'RV_DATA'!O57), 6)</f>
        <v>1.48</v>
      </c>
      <c r="AQ44">
        <v>3</v>
      </c>
    </row>
    <row r="45" spans="1:43" ht="13.8" x14ac:dyDescent="0.25">
      <c r="A45" s="46" t="s">
        <v>1006</v>
      </c>
      <c r="B45" s="47" t="s">
        <v>1008</v>
      </c>
      <c r="C45" s="47" t="s">
        <v>205</v>
      </c>
      <c r="D45" s="48">
        <f>ROUND(SUMIF(RV_DATA!W34:'RV_DATA'!W57, -1583216768, RV_DATA!I34:'RV_DATA'!I57), 6)</f>
        <v>1.8400000000000001E-3</v>
      </c>
      <c r="E45" s="49">
        <f>ROUND(RV_DATA!K54, 6)</f>
        <v>4794.92</v>
      </c>
      <c r="F45" s="49">
        <f>ROUND(SUMIF(RV_DATA!W34:'RV_DATA'!W57, -1583216768, RV_DATA!M34:'RV_DATA'!M57), 6)</f>
        <v>8.82</v>
      </c>
      <c r="G45" s="49">
        <f>ROUND(RV_DATA!N54, 6)</f>
        <v>31597.13</v>
      </c>
      <c r="H45" s="49">
        <f>ROUND(SUMIF(RV_DATA!W34:'RV_DATA'!W57, -1583216768, RV_DATA!O34:'RV_DATA'!O57), 6)</f>
        <v>57.97</v>
      </c>
      <c r="AQ45">
        <v>3</v>
      </c>
    </row>
    <row r="46" spans="1:43" ht="96.6" x14ac:dyDescent="0.25">
      <c r="A46" s="46" t="s">
        <v>446</v>
      </c>
      <c r="B46" s="47" t="s">
        <v>447</v>
      </c>
      <c r="C46" s="47" t="s">
        <v>432</v>
      </c>
      <c r="D46" s="48">
        <f>ROUND(SUMIF(RV_DATA!W34:'RV_DATA'!W57, 545209656, RV_DATA!I34:'RV_DATA'!I57), 6)</f>
        <v>22.31</v>
      </c>
      <c r="E46" s="49">
        <f>ROUND(RV_DATA!K56, 6)</f>
        <v>50.11</v>
      </c>
      <c r="F46" s="49">
        <f>ROUND(SUMIF(RV_DATA!W34:'RV_DATA'!W57, 545209656, RV_DATA!M34:'RV_DATA'!M57), 6)</f>
        <v>1117.95</v>
      </c>
      <c r="G46" s="49">
        <f>ROUND(RV_DATA!N56, 6)</f>
        <v>122.76949999999999</v>
      </c>
      <c r="H46" s="49">
        <f>ROUND(SUMIF(RV_DATA!W34:'RV_DATA'!W57, 545209656, RV_DATA!O34:'RV_DATA'!O57), 6)</f>
        <v>2738.99</v>
      </c>
      <c r="AQ46">
        <v>3</v>
      </c>
    </row>
    <row r="47" spans="1:43" ht="27.6" x14ac:dyDescent="0.25">
      <c r="A47" s="46" t="s">
        <v>391</v>
      </c>
      <c r="B47" s="47" t="s">
        <v>392</v>
      </c>
      <c r="C47" s="47" t="s">
        <v>362</v>
      </c>
      <c r="D47" s="48">
        <f>ROUND(SUMIF(RV_DATA!W34:'RV_DATA'!W57, 908674980, RV_DATA!I34:'RV_DATA'!I57), 6)</f>
        <v>62</v>
      </c>
      <c r="E47" s="49">
        <f>ROUND(RV_DATA!K38, 6)</f>
        <v>21.14</v>
      </c>
      <c r="F47" s="49">
        <f>ROUND(SUMIF(RV_DATA!W34:'RV_DATA'!W57, 908674980, RV_DATA!M34:'RV_DATA'!M57), 6)</f>
        <v>1310.68</v>
      </c>
      <c r="G47" s="49">
        <f>ROUND(RV_DATA!N38, 6)</f>
        <v>135.08459999999999</v>
      </c>
      <c r="H47" s="49">
        <f>ROUND(SUMIF(RV_DATA!W34:'RV_DATA'!W57, 908674980, RV_DATA!O34:'RV_DATA'!O57), 6)</f>
        <v>8375.25</v>
      </c>
      <c r="AQ47">
        <v>3</v>
      </c>
    </row>
    <row r="48" spans="1:43" ht="13.8" x14ac:dyDescent="0.25">
      <c r="A48" s="46" t="s">
        <v>997</v>
      </c>
      <c r="B48" s="47" t="s">
        <v>999</v>
      </c>
      <c r="C48" s="47" t="s">
        <v>205</v>
      </c>
      <c r="D48" s="48">
        <f>ROUND(SUMIF(RV_DATA!W34:'RV_DATA'!W57, 1193886829, RV_DATA!I34:'RV_DATA'!I57), 6)</f>
        <v>5.7499999999999999E-4</v>
      </c>
      <c r="E48" s="49">
        <f>ROUND(RV_DATA!K47, 6)</f>
        <v>20166.439999999999</v>
      </c>
      <c r="F48" s="49">
        <f>ROUND(SUMIF(RV_DATA!W34:'RV_DATA'!W57, 1193886829, RV_DATA!M34:'RV_DATA'!M57), 6)</f>
        <v>11.6</v>
      </c>
      <c r="G48" s="49">
        <f>ROUND(RV_DATA!N47, 6)</f>
        <v>177666.34</v>
      </c>
      <c r="H48" s="49">
        <f>ROUND(SUMIF(RV_DATA!W34:'RV_DATA'!W57, 1193886829, RV_DATA!O34:'RV_DATA'!O57), 6)</f>
        <v>102.17</v>
      </c>
      <c r="AQ48">
        <v>3</v>
      </c>
    </row>
    <row r="49" spans="1:43" ht="27.6" x14ac:dyDescent="0.25">
      <c r="A49" s="46" t="s">
        <v>408</v>
      </c>
      <c r="B49" s="47" t="s">
        <v>409</v>
      </c>
      <c r="C49" s="47" t="s">
        <v>362</v>
      </c>
      <c r="D49" s="48">
        <f>ROUND(SUMIF(RV_DATA!W34:'RV_DATA'!W57, 2079678810, RV_DATA!I34:'RV_DATA'!I57), 6)</f>
        <v>63.24</v>
      </c>
      <c r="E49" s="49">
        <f>ROUND(RV_DATA!K42, 6)</f>
        <v>1734.78</v>
      </c>
      <c r="F49" s="49">
        <f>ROUND(SUMIF(RV_DATA!W34:'RV_DATA'!W57, 2079678810, RV_DATA!M34:'RV_DATA'!M57), 6)</f>
        <v>109707.49</v>
      </c>
      <c r="G49" s="49">
        <f>ROUND(RV_DATA!N42, 6)</f>
        <v>3903.2550000000001</v>
      </c>
      <c r="H49" s="49">
        <f>ROUND(SUMIF(RV_DATA!W34:'RV_DATA'!W57, 2079678810, RV_DATA!O34:'RV_DATA'!O57), 6)</f>
        <v>246841.85</v>
      </c>
      <c r="AQ49">
        <v>3</v>
      </c>
    </row>
    <row r="50" spans="1:43" ht="55.2" x14ac:dyDescent="0.25">
      <c r="A50" s="46" t="s">
        <v>419</v>
      </c>
      <c r="B50" s="47" t="s">
        <v>420</v>
      </c>
      <c r="C50" s="47" t="s">
        <v>205</v>
      </c>
      <c r="D50" s="48">
        <f>ROUND(SUMIF(RV_DATA!W34:'RV_DATA'!W57, 324589154, RV_DATA!I34:'RV_DATA'!I57), 6)</f>
        <v>8.2799999999999999E-2</v>
      </c>
      <c r="E50" s="49">
        <f>ROUND(RV_DATA!K44, 6)</f>
        <v>4350.01</v>
      </c>
      <c r="F50" s="49">
        <f>ROUND(SUMIF(RV_DATA!W34:'RV_DATA'!W57, 324589154, RV_DATA!M34:'RV_DATA'!M57), 6)</f>
        <v>360.18</v>
      </c>
      <c r="G50" s="49">
        <f>ROUND(RV_DATA!N44, 6)</f>
        <v>62988.144800000002</v>
      </c>
      <c r="H50" s="49">
        <f>ROUND(SUMIF(RV_DATA!W34:'RV_DATA'!W57, 324589154, RV_DATA!O34:'RV_DATA'!O57), 6)</f>
        <v>5215.42</v>
      </c>
      <c r="AQ50">
        <v>3</v>
      </c>
    </row>
    <row r="51" spans="1:43" ht="13.8" x14ac:dyDescent="0.25">
      <c r="A51" s="46" t="s">
        <v>1009</v>
      </c>
      <c r="B51" s="47" t="s">
        <v>1011</v>
      </c>
      <c r="C51" s="47" t="s">
        <v>205</v>
      </c>
      <c r="D51" s="48">
        <f>ROUND(SUMIF(RV_DATA!W34:'RV_DATA'!W57, 1479047378, RV_DATA!I34:'RV_DATA'!I57), 6)</f>
        <v>6.8999999999999999E-3</v>
      </c>
      <c r="E51" s="49">
        <f>ROUND(RV_DATA!K53, 6)</f>
        <v>13174.52</v>
      </c>
      <c r="F51" s="49">
        <f>ROUND(SUMIF(RV_DATA!W34:'RV_DATA'!W57, 1479047378, RV_DATA!M34:'RV_DATA'!M57), 6)</f>
        <v>90.91</v>
      </c>
      <c r="G51" s="49">
        <f>ROUND(RV_DATA!N53, 6)</f>
        <v>93291.15</v>
      </c>
      <c r="H51" s="49">
        <f>ROUND(SUMIF(RV_DATA!W34:'RV_DATA'!W57, 1479047378, RV_DATA!O34:'RV_DATA'!O57), 6)</f>
        <v>641.79</v>
      </c>
      <c r="AQ51">
        <v>3</v>
      </c>
    </row>
    <row r="52" spans="1:43" ht="13.8" x14ac:dyDescent="0.25">
      <c r="A52" s="46" t="s">
        <v>1000</v>
      </c>
      <c r="B52" s="47" t="s">
        <v>1002</v>
      </c>
      <c r="C52" s="47" t="s">
        <v>432</v>
      </c>
      <c r="D52" s="48">
        <f>ROUND(SUMIF(RV_DATA!W34:'RV_DATA'!W57, 1497677617, RV_DATA!I34:'RV_DATA'!I57), 6)</f>
        <v>2.76</v>
      </c>
      <c r="E52" s="49">
        <f>ROUND(RV_DATA!K46, 6)</f>
        <v>9.86</v>
      </c>
      <c r="F52" s="49">
        <f>ROUND(SUMIF(RV_DATA!W34:'RV_DATA'!W57, 1497677617, RV_DATA!M34:'RV_DATA'!M57), 6)</f>
        <v>27.21</v>
      </c>
      <c r="G52" s="49">
        <f>ROUND(RV_DATA!N46, 6)</f>
        <v>72.77</v>
      </c>
      <c r="H52" s="49">
        <f>ROUND(SUMIF(RV_DATA!W34:'RV_DATA'!W57, 1497677617, RV_DATA!O34:'RV_DATA'!O57), 6)</f>
        <v>200.84</v>
      </c>
      <c r="AQ52">
        <v>3</v>
      </c>
    </row>
    <row r="53" spans="1:43" ht="27.6" x14ac:dyDescent="0.25">
      <c r="A53" s="46" t="s">
        <v>395</v>
      </c>
      <c r="B53" s="47" t="s">
        <v>396</v>
      </c>
      <c r="C53" s="47" t="s">
        <v>205</v>
      </c>
      <c r="D53" s="48">
        <f>ROUND(SUMIF(RV_DATA!W34:'RV_DATA'!W57, -436793993, RV_DATA!I34:'RV_DATA'!I57), 6)</f>
        <v>1.2459999999999999E-3</v>
      </c>
      <c r="E53" s="49">
        <f>ROUND(RV_DATA!K39, 6)</f>
        <v>34046.78</v>
      </c>
      <c r="F53" s="49">
        <f>ROUND(SUMIF(RV_DATA!W34:'RV_DATA'!W57, -436793993, RV_DATA!M34:'RV_DATA'!M57), 6)</f>
        <v>42.42</v>
      </c>
      <c r="G53" s="49">
        <f>ROUND(RV_DATA!N39, 6)</f>
        <v>145039.28279999999</v>
      </c>
      <c r="H53" s="49">
        <f>ROUND(SUMIF(RV_DATA!W34:'RV_DATA'!W57, -436793993, RV_DATA!O34:'RV_DATA'!O57), 6)</f>
        <v>180.72</v>
      </c>
      <c r="AQ53">
        <v>3</v>
      </c>
    </row>
    <row r="54" spans="1:43" ht="27.6" x14ac:dyDescent="0.25">
      <c r="A54" s="46" t="s">
        <v>988</v>
      </c>
      <c r="B54" s="47" t="s">
        <v>990</v>
      </c>
      <c r="C54" s="47" t="s">
        <v>323</v>
      </c>
      <c r="D54" s="48">
        <f>ROUND(SUMIF(RV_DATA!W34:'RV_DATA'!W57, -567056910, RV_DATA!I34:'RV_DATA'!I57), 6)</f>
        <v>1.116E-2</v>
      </c>
      <c r="E54" s="49">
        <f>ROUND(RV_DATA!K35, 6)</f>
        <v>2472.13</v>
      </c>
      <c r="F54" s="49">
        <f>ROUND(SUMIF(RV_DATA!W34:'RV_DATA'!W57, -567056910, RV_DATA!M34:'RV_DATA'!M57), 6)</f>
        <v>27.59</v>
      </c>
      <c r="G54" s="49">
        <f>ROUND(RV_DATA!N35, 6)</f>
        <v>9025.5499999999993</v>
      </c>
      <c r="H54" s="49">
        <f>ROUND(SUMIF(RV_DATA!W34:'RV_DATA'!W57, -567056910, RV_DATA!O34:'RV_DATA'!O57), 6)</f>
        <v>100.43</v>
      </c>
      <c r="AQ54">
        <v>3</v>
      </c>
    </row>
    <row r="55" spans="1:43" ht="41.4" x14ac:dyDescent="0.25">
      <c r="A55" s="46" t="s">
        <v>991</v>
      </c>
      <c r="B55" s="47" t="s">
        <v>993</v>
      </c>
      <c r="C55" s="47" t="s">
        <v>205</v>
      </c>
      <c r="D55" s="48">
        <f>ROUND(SUMIF(RV_DATA!W34:'RV_DATA'!W57, -1801142270, RV_DATA!I34:'RV_DATA'!I57), 6)</f>
        <v>2.7156E-2</v>
      </c>
      <c r="E55" s="49">
        <f>ROUND(RV_DATA!K34, 6)</f>
        <v>81246.399999999994</v>
      </c>
      <c r="F55" s="49">
        <f>ROUND(SUMIF(RV_DATA!W34:'RV_DATA'!W57, -1801142270, RV_DATA!M34:'RV_DATA'!M57), 6)</f>
        <v>2206.33</v>
      </c>
      <c r="G55" s="49">
        <f>ROUND(RV_DATA!N34, 6)</f>
        <v>979511.47</v>
      </c>
      <c r="H55" s="49">
        <f>ROUND(SUMIF(RV_DATA!W34:'RV_DATA'!W57, -1801142270, RV_DATA!O34:'RV_DATA'!O57), 6)</f>
        <v>26520.04</v>
      </c>
      <c r="AQ55">
        <v>3</v>
      </c>
    </row>
    <row r="56" spans="1:43" ht="262.2" x14ac:dyDescent="0.25">
      <c r="A56" s="46" t="s">
        <v>431</v>
      </c>
      <c r="B56" s="47" t="s">
        <v>48</v>
      </c>
      <c r="C56" s="47" t="s">
        <v>432</v>
      </c>
      <c r="D56" s="48">
        <f>ROUND(SUMIF(RV_DATA!W34:'RV_DATA'!W57, -1139769391, RV_DATA!I34:'RV_DATA'!I57), 6)</f>
        <v>280.96800000000002</v>
      </c>
      <c r="E56" s="49">
        <f>ROUND(RV_DATA!K50, 6)</f>
        <v>28.05</v>
      </c>
      <c r="F56" s="49">
        <f>ROUND(SUMIF(RV_DATA!W34:'RV_DATA'!W57, -1139769391, RV_DATA!M34:'RV_DATA'!M57), 6)</f>
        <v>7881.15</v>
      </c>
      <c r="G56" s="49">
        <f>ROUND(RV_DATA!N50, 6)</f>
        <v>159.04349999999999</v>
      </c>
      <c r="H56" s="49">
        <f>ROUND(SUMIF(RV_DATA!W34:'RV_DATA'!W57, -1139769391, RV_DATA!O34:'RV_DATA'!O57), 6)</f>
        <v>44686.13</v>
      </c>
      <c r="AQ56">
        <v>3</v>
      </c>
    </row>
    <row r="57" spans="1:43" ht="13.8" x14ac:dyDescent="0.25">
      <c r="A57" s="46" t="s">
        <v>435</v>
      </c>
      <c r="B57" s="47" t="s">
        <v>436</v>
      </c>
      <c r="C57" s="47" t="s">
        <v>323</v>
      </c>
      <c r="D57" s="48">
        <f>ROUND(SUMIF(RV_DATA!W34:'RV_DATA'!W57, 554399674, RV_DATA!I34:'RV_DATA'!I57), 6)</f>
        <v>0.59892000000000001</v>
      </c>
      <c r="E57" s="49">
        <f>ROUND(RV_DATA!K51, 6)</f>
        <v>478.96</v>
      </c>
      <c r="F57" s="49">
        <f>ROUND(SUMIF(RV_DATA!W34:'RV_DATA'!W57, 554399674, RV_DATA!M34:'RV_DATA'!M57), 6)</f>
        <v>286.86</v>
      </c>
      <c r="G57" s="49">
        <f>ROUND(RV_DATA!N51, 6)</f>
        <v>3108.4504000000002</v>
      </c>
      <c r="H57" s="49">
        <f>ROUND(SUMIF(RV_DATA!W34:'RV_DATA'!W57, 554399674, RV_DATA!O34:'RV_DATA'!O57), 6)</f>
        <v>1861.71</v>
      </c>
      <c r="AQ57">
        <v>3</v>
      </c>
    </row>
    <row r="58" spans="1:43" ht="55.2" x14ac:dyDescent="0.25">
      <c r="A58" s="46" t="s">
        <v>404</v>
      </c>
      <c r="B58" s="47" t="s">
        <v>405</v>
      </c>
      <c r="C58" s="47" t="s">
        <v>205</v>
      </c>
      <c r="D58" s="48">
        <f>ROUND(SUMIF(RV_DATA!W34:'RV_DATA'!W57, 167963186, RV_DATA!I34:'RV_DATA'!I57), 6)</f>
        <v>0.31</v>
      </c>
      <c r="E58" s="49">
        <f>ROUND(RV_DATA!K41, 6)</f>
        <v>1933.27</v>
      </c>
      <c r="F58" s="49">
        <f>ROUND(SUMIF(RV_DATA!W34:'RV_DATA'!W57, 167963186, RV_DATA!M34:'RV_DATA'!M57), 6)</f>
        <v>599.30999999999995</v>
      </c>
      <c r="G58" s="49">
        <f>ROUND(RV_DATA!N41, 6)</f>
        <v>8525.7206999999999</v>
      </c>
      <c r="H58" s="49">
        <f>ROUND(SUMIF(RV_DATA!W34:'RV_DATA'!W57, 167963186, RV_DATA!O34:'RV_DATA'!O57), 6)</f>
        <v>2642.97</v>
      </c>
      <c r="AQ58">
        <v>3</v>
      </c>
    </row>
    <row r="59" spans="1:43" ht="55.2" x14ac:dyDescent="0.25">
      <c r="A59" s="46" t="s">
        <v>387</v>
      </c>
      <c r="B59" s="47" t="s">
        <v>388</v>
      </c>
      <c r="C59" s="47" t="s">
        <v>205</v>
      </c>
      <c r="D59" s="48">
        <f>ROUND(SUMIF(RV_DATA!W34:'RV_DATA'!W57, -374695624, RV_DATA!I34:'RV_DATA'!I57), 6)</f>
        <v>4.7739999999999998E-2</v>
      </c>
      <c r="E59" s="49">
        <f>ROUND(RV_DATA!K37, 6)</f>
        <v>6340.75</v>
      </c>
      <c r="F59" s="49">
        <f>ROUND(SUMIF(RV_DATA!W34:'RV_DATA'!W57, -374695624, RV_DATA!M34:'RV_DATA'!M57), 6)</f>
        <v>302.70999999999998</v>
      </c>
      <c r="G59" s="49">
        <f>ROUND(RV_DATA!N37, 6)</f>
        <v>74820.850000000006</v>
      </c>
      <c r="H59" s="49">
        <f>ROUND(SUMIF(RV_DATA!W34:'RV_DATA'!W57, -374695624, RV_DATA!O34:'RV_DATA'!O57), 6)</f>
        <v>3571.95</v>
      </c>
      <c r="AQ59">
        <v>3</v>
      </c>
    </row>
    <row r="60" spans="1:43" ht="27.6" x14ac:dyDescent="0.25">
      <c r="A60" s="46" t="s">
        <v>399</v>
      </c>
      <c r="B60" s="47" t="s">
        <v>400</v>
      </c>
      <c r="C60" s="47" t="s">
        <v>401</v>
      </c>
      <c r="D60" s="48">
        <f>ROUND(SUMIF(RV_DATA!W34:'RV_DATA'!W57, -448290071, RV_DATA!I34:'RV_DATA'!I57), 6)</f>
        <v>15.5</v>
      </c>
      <c r="E60" s="49">
        <f>ROUND(RV_DATA!K40, 6)</f>
        <v>429.49</v>
      </c>
      <c r="F60" s="49">
        <f>ROUND(SUMIF(RV_DATA!W34:'RV_DATA'!W57, -448290071, RV_DATA!M34:'RV_DATA'!M57), 6)</f>
        <v>6657.1</v>
      </c>
      <c r="G60" s="49">
        <f>ROUND(RV_DATA!N40, 6)</f>
        <v>554.0421</v>
      </c>
      <c r="H60" s="49">
        <f>ROUND(SUMIF(RV_DATA!W34:'RV_DATA'!W57, -448290071, RV_DATA!O34:'RV_DATA'!O57), 6)</f>
        <v>8587.65</v>
      </c>
      <c r="AQ60">
        <v>3</v>
      </c>
    </row>
    <row r="61" spans="1:43" ht="13.8" x14ac:dyDescent="0.25">
      <c r="A61" s="46" t="s">
        <v>983</v>
      </c>
      <c r="B61" s="47" t="s">
        <v>984</v>
      </c>
      <c r="C61" s="47" t="s">
        <v>908</v>
      </c>
      <c r="D61" s="48">
        <f>ROUND(SUMIF(RV_DATA!W34:'RV_DATA'!W57, 928336608, RV_DATA!I34:'RV_DATA'!I57), 6)</f>
        <v>1.5409999999999999</v>
      </c>
      <c r="E61" s="49">
        <f>ROUND(RV_DATA!K43, 6)</f>
        <v>1</v>
      </c>
      <c r="F61" s="49">
        <f>ROUND(SUMIF(RV_DATA!W34:'RV_DATA'!W57, 928336608, RV_DATA!M34:'RV_DATA'!M57), 6)</f>
        <v>1.55</v>
      </c>
      <c r="G61" s="49">
        <f>ROUND(RV_DATA!N43, 6)</f>
        <v>1</v>
      </c>
      <c r="H61" s="49">
        <f>ROUND(SUMIF(RV_DATA!W34:'RV_DATA'!W57, 928336608, RV_DATA!O34:'RV_DATA'!O57), 6)</f>
        <v>1.55</v>
      </c>
      <c r="AQ61">
        <v>3</v>
      </c>
    </row>
    <row r="62" spans="1:43" ht="13.8" x14ac:dyDescent="0.25">
      <c r="A62" s="72" t="s">
        <v>123</v>
      </c>
      <c r="B62" s="72"/>
      <c r="C62" s="72"/>
      <c r="D62" s="72"/>
      <c r="E62" s="73">
        <f>SUMIF(AQ42:AQ61, 3, F42:F61)</f>
        <v>131483.59999999998</v>
      </c>
      <c r="F62" s="73"/>
      <c r="G62" s="73">
        <f>SUMIF(AQ42:AQ61, 3, H42:H61)</f>
        <v>368400.24999999994</v>
      </c>
      <c r="H62" s="72"/>
    </row>
    <row r="63" spans="1:43" ht="16.8" x14ac:dyDescent="0.25">
      <c r="A63" s="68" t="str">
        <f>CONCATENATE("Подраздел: ",IF(Source!G217&lt;&gt;"Новый подраздел", Source!G217, ""))</f>
        <v>Подраздел: Ограждение</v>
      </c>
      <c r="B63" s="69"/>
      <c r="C63" s="69"/>
      <c r="D63" s="69"/>
      <c r="E63" s="69"/>
      <c r="F63" s="69"/>
      <c r="G63" s="69"/>
      <c r="H63" s="69"/>
    </row>
    <row r="64" spans="1:43" ht="13.8" x14ac:dyDescent="0.25">
      <c r="A64" s="70" t="s">
        <v>122</v>
      </c>
      <c r="B64" s="71"/>
      <c r="C64" s="71"/>
      <c r="D64" s="71"/>
      <c r="E64" s="71"/>
      <c r="F64" s="71"/>
      <c r="G64" s="71"/>
      <c r="H64" s="71"/>
    </row>
    <row r="65" spans="1:43" ht="27.6" x14ac:dyDescent="0.25">
      <c r="A65" s="46" t="s">
        <v>968</v>
      </c>
      <c r="B65" s="47" t="s">
        <v>970</v>
      </c>
      <c r="C65" s="47" t="s">
        <v>205</v>
      </c>
      <c r="D65" s="48">
        <f>ROUND(SUMIF(RV_DATA!W59:'RV_DATA'!W61, -1258217556, RV_DATA!I59:'RV_DATA'!I61), 6)</f>
        <v>6.0000000000000001E-3</v>
      </c>
      <c r="E65" s="49">
        <f>ROUND(RV_DATA!K59, 6)</f>
        <v>7191.81</v>
      </c>
      <c r="F65" s="49">
        <f>ROUND(SUMIF(RV_DATA!W59:'RV_DATA'!W61, -1258217556, RV_DATA!M59:'RV_DATA'!M61), 6)</f>
        <v>43.2</v>
      </c>
      <c r="G65" s="49">
        <f>ROUND(RV_DATA!N59, 6)</f>
        <v>125820.14</v>
      </c>
      <c r="H65" s="49">
        <f>ROUND(SUMIF(RV_DATA!W59:'RV_DATA'!W61, -1258217556, RV_DATA!O59:'RV_DATA'!O61), 6)</f>
        <v>754.27</v>
      </c>
      <c r="AQ65">
        <v>3</v>
      </c>
    </row>
    <row r="66" spans="1:43" ht="27.6" x14ac:dyDescent="0.25">
      <c r="A66" s="46" t="s">
        <v>459</v>
      </c>
      <c r="B66" s="47" t="s">
        <v>460</v>
      </c>
      <c r="C66" s="47" t="s">
        <v>205</v>
      </c>
      <c r="D66" s="48">
        <f>ROUND(SUMIF(RV_DATA!W59:'RV_DATA'!W61, -597282044, RV_DATA!I59:'RV_DATA'!I61), 6)</f>
        <v>0.2</v>
      </c>
      <c r="E66" s="49">
        <f>ROUND(RV_DATA!K60, 6)</f>
        <v>14881.46</v>
      </c>
      <c r="F66" s="49">
        <f>ROUND(SUMIF(RV_DATA!W59:'RV_DATA'!W61, -597282044, RV_DATA!M59:'RV_DATA'!M61), 6)</f>
        <v>2976.29</v>
      </c>
      <c r="G66" s="49">
        <f>ROUND(RV_DATA!N60, 6)</f>
        <v>98217.635999999999</v>
      </c>
      <c r="H66" s="49">
        <f>ROUND(SUMIF(RV_DATA!W59:'RV_DATA'!W61, -597282044, RV_DATA!O59:'RV_DATA'!O61), 6)</f>
        <v>19643.53</v>
      </c>
      <c r="AQ66">
        <v>3</v>
      </c>
    </row>
    <row r="67" spans="1:43" ht="27.6" x14ac:dyDescent="0.25">
      <c r="A67" s="46" t="s">
        <v>463</v>
      </c>
      <c r="B67" s="47" t="s">
        <v>464</v>
      </c>
      <c r="C67" s="47" t="s">
        <v>205</v>
      </c>
      <c r="D67" s="48">
        <f>ROUND(SUMIF(RV_DATA!W59:'RV_DATA'!W61, 801019722, RV_DATA!I59:'RV_DATA'!I61), 6)</f>
        <v>-0.2</v>
      </c>
      <c r="E67" s="49">
        <f>ROUND(RV_DATA!K61, 6)</f>
        <v>1853.64</v>
      </c>
      <c r="F67" s="49">
        <f>ROUND(SUMIF(RV_DATA!W59:'RV_DATA'!W61, 801019722, RV_DATA!M59:'RV_DATA'!M61), 6)</f>
        <v>-370.73</v>
      </c>
      <c r="G67" s="49">
        <f>ROUND(RV_DATA!N61, 6)</f>
        <v>10324.774799999999</v>
      </c>
      <c r="H67" s="49">
        <f>ROUND(SUMIF(RV_DATA!W59:'RV_DATA'!W61, 801019722, RV_DATA!O59:'RV_DATA'!O61), 6)</f>
        <v>-2064.9499999999998</v>
      </c>
      <c r="AQ67">
        <v>3</v>
      </c>
    </row>
    <row r="68" spans="1:43" ht="13.8" x14ac:dyDescent="0.25">
      <c r="A68" s="72" t="s">
        <v>123</v>
      </c>
      <c r="B68" s="72"/>
      <c r="C68" s="72"/>
      <c r="D68" s="72"/>
      <c r="E68" s="73">
        <f>SUMIF(AQ65:AQ67, 3, F65:F67)</f>
        <v>2648.7599999999998</v>
      </c>
      <c r="F68" s="73"/>
      <c r="G68" s="73">
        <f>SUMIF(AQ65:AQ67, 3, H65:H67)</f>
        <v>18332.849999999999</v>
      </c>
      <c r="H68" s="72"/>
    </row>
    <row r="69" spans="1:43" ht="16.8" x14ac:dyDescent="0.25">
      <c r="A69" s="68" t="str">
        <f>CONCATENATE("Подраздел: ",IF(Source!G254&lt;&gt;"Новый подраздел", Source!G254, ""))</f>
        <v>Подраздел: Восстановление покрытия</v>
      </c>
      <c r="B69" s="69"/>
      <c r="C69" s="69"/>
      <c r="D69" s="69"/>
      <c r="E69" s="69"/>
      <c r="F69" s="69"/>
      <c r="G69" s="69"/>
      <c r="H69" s="69"/>
    </row>
    <row r="70" spans="1:43" ht="13.8" x14ac:dyDescent="0.25">
      <c r="A70" s="70" t="s">
        <v>122</v>
      </c>
      <c r="B70" s="71"/>
      <c r="C70" s="71"/>
      <c r="D70" s="71"/>
      <c r="E70" s="71"/>
      <c r="F70" s="71"/>
      <c r="G70" s="71"/>
      <c r="H70" s="71"/>
    </row>
    <row r="71" spans="1:43" ht="13.8" x14ac:dyDescent="0.25">
      <c r="A71" s="46" t="s">
        <v>427</v>
      </c>
      <c r="B71" s="47" t="s">
        <v>428</v>
      </c>
      <c r="C71" s="47" t="s">
        <v>323</v>
      </c>
      <c r="D71" s="48">
        <f>ROUND(SUMIF(RV_DATA!W63:'RV_DATA'!W75, -543036354, RV_DATA!I63:'RV_DATA'!I75), 6)</f>
        <v>1.1599999999999999</v>
      </c>
      <c r="E71" s="49">
        <f>ROUND(RV_DATA!K63, 6)</f>
        <v>7.07</v>
      </c>
      <c r="F71" s="49">
        <f>ROUND(SUMIF(RV_DATA!W63:'RV_DATA'!W75, -543036354, RV_DATA!M63:'RV_DATA'!M75), 6)</f>
        <v>8.1999999999999993</v>
      </c>
      <c r="G71" s="49">
        <f>ROUND(RV_DATA!N63, 6)</f>
        <v>35.35</v>
      </c>
      <c r="H71" s="49">
        <f>ROUND(SUMIF(RV_DATA!W63:'RV_DATA'!W75, -543036354, RV_DATA!O63:'RV_DATA'!O75), 6)</f>
        <v>40.93</v>
      </c>
      <c r="AQ71">
        <v>3</v>
      </c>
    </row>
    <row r="72" spans="1:43" ht="41.4" x14ac:dyDescent="0.25">
      <c r="A72" s="46" t="s">
        <v>484</v>
      </c>
      <c r="B72" s="47" t="s">
        <v>485</v>
      </c>
      <c r="C72" s="47" t="s">
        <v>323</v>
      </c>
      <c r="D72" s="48">
        <f>ROUND(SUMIF(RV_DATA!W63:'RV_DATA'!W75, 130913396, RV_DATA!I63:'RV_DATA'!I75), 6)</f>
        <v>10.08</v>
      </c>
      <c r="E72" s="49">
        <f>ROUND(RV_DATA!K66, 6)</f>
        <v>234.69</v>
      </c>
      <c r="F72" s="49">
        <f>ROUND(SUMIF(RV_DATA!W63:'RV_DATA'!W75, 130913396, RV_DATA!M63:'RV_DATA'!M75), 6)</f>
        <v>2365.6799999999998</v>
      </c>
      <c r="G72" s="49">
        <f>ROUND(RV_DATA!N66, 6)</f>
        <v>2325.7779</v>
      </c>
      <c r="H72" s="49">
        <f>ROUND(SUMIF(RV_DATA!W63:'RV_DATA'!W75, 130913396, RV_DATA!O63:'RV_DATA'!O75), 6)</f>
        <v>23443.84</v>
      </c>
      <c r="AQ72">
        <v>3</v>
      </c>
    </row>
    <row r="73" spans="1:43" ht="27.6" x14ac:dyDescent="0.25">
      <c r="A73" s="46" t="s">
        <v>391</v>
      </c>
      <c r="B73" s="47" t="s">
        <v>392</v>
      </c>
      <c r="C73" s="47" t="s">
        <v>362</v>
      </c>
      <c r="D73" s="48">
        <f>ROUND(SUMIF(RV_DATA!W63:'RV_DATA'!W75, 908674980, RV_DATA!I63:'RV_DATA'!I75), 6)</f>
        <v>46</v>
      </c>
      <c r="E73" s="49">
        <f>ROUND(RV_DATA!K69, 6)</f>
        <v>21.14</v>
      </c>
      <c r="F73" s="49">
        <f>ROUND(SUMIF(RV_DATA!W63:'RV_DATA'!W75, 908674980, RV_DATA!M63:'RV_DATA'!M75), 6)</f>
        <v>972.44</v>
      </c>
      <c r="G73" s="49">
        <f>ROUND(RV_DATA!N69, 6)</f>
        <v>135.08459999999999</v>
      </c>
      <c r="H73" s="49">
        <f>ROUND(SUMIF(RV_DATA!W63:'RV_DATA'!W75, 908674980, RV_DATA!O63:'RV_DATA'!O75), 6)</f>
        <v>6213.89</v>
      </c>
      <c r="AQ73">
        <v>3</v>
      </c>
    </row>
    <row r="74" spans="1:43" ht="13.8" x14ac:dyDescent="0.25">
      <c r="A74" s="46" t="s">
        <v>321</v>
      </c>
      <c r="B74" s="47" t="s">
        <v>322</v>
      </c>
      <c r="C74" s="47" t="s">
        <v>323</v>
      </c>
      <c r="D74" s="48">
        <f>ROUND(SUMIF(RV_DATA!W63:'RV_DATA'!W75, 993608509, RV_DATA!I63:'RV_DATA'!I75), 6)</f>
        <v>13.2</v>
      </c>
      <c r="E74" s="49">
        <f>ROUND(RV_DATA!K64, 6)</f>
        <v>104.99</v>
      </c>
      <c r="F74" s="49">
        <f>ROUND(SUMIF(RV_DATA!W63:'RV_DATA'!W75, 993608509, RV_DATA!M63:'RV_DATA'!M75), 6)</f>
        <v>1385.87</v>
      </c>
      <c r="G74" s="49">
        <f>ROUND(RV_DATA!N64, 6)</f>
        <v>552.24739999999997</v>
      </c>
      <c r="H74" s="49">
        <f>ROUND(SUMIF(RV_DATA!W63:'RV_DATA'!W75, 993608509, RV_DATA!O63:'RV_DATA'!O75), 6)</f>
        <v>7289.67</v>
      </c>
      <c r="AQ74">
        <v>3</v>
      </c>
    </row>
    <row r="75" spans="1:43" ht="69" x14ac:dyDescent="0.25">
      <c r="A75" s="46" t="s">
        <v>495</v>
      </c>
      <c r="B75" s="47" t="s">
        <v>496</v>
      </c>
      <c r="C75" s="47" t="s">
        <v>323</v>
      </c>
      <c r="D75" s="48">
        <f>ROUND(SUMIF(RV_DATA!W63:'RV_DATA'!W75, -1495187030, RV_DATA!I63:'RV_DATA'!I75), 6)</f>
        <v>6.48</v>
      </c>
      <c r="E75" s="49">
        <f>ROUND(RV_DATA!K68, 6)</f>
        <v>738.07</v>
      </c>
      <c r="F75" s="49">
        <f>ROUND(SUMIF(RV_DATA!W63:'RV_DATA'!W75, -1495187030, RV_DATA!M63:'RV_DATA'!M75), 6)</f>
        <v>4782.6899999999996</v>
      </c>
      <c r="G75" s="49">
        <f>ROUND(RV_DATA!N68, 6)</f>
        <v>3985.578</v>
      </c>
      <c r="H75" s="49">
        <f>ROUND(SUMIF(RV_DATA!W63:'RV_DATA'!W75, -1495187030, RV_DATA!O63:'RV_DATA'!O75), 6)</f>
        <v>25826.55</v>
      </c>
      <c r="AQ75">
        <v>3</v>
      </c>
    </row>
    <row r="76" spans="1:43" ht="13.8" x14ac:dyDescent="0.25">
      <c r="A76" s="46" t="s">
        <v>894</v>
      </c>
      <c r="B76" s="47" t="s">
        <v>896</v>
      </c>
      <c r="C76" s="47" t="s">
        <v>205</v>
      </c>
      <c r="D76" s="48">
        <f>ROUND(SUMIF(RV_DATA!W63:'RV_DATA'!W75, -338888562, RV_DATA!I63:'RV_DATA'!I75), 6)</f>
        <v>3.2000000000000001E-2</v>
      </c>
      <c r="E76" s="49">
        <f>ROUND(RV_DATA!K70, 6)</f>
        <v>1445.87</v>
      </c>
      <c r="F76" s="49">
        <f>ROUND(SUMIF(RV_DATA!W63:'RV_DATA'!W75, -338888562, RV_DATA!M63:'RV_DATA'!M75), 6)</f>
        <v>46.26</v>
      </c>
      <c r="G76" s="49">
        <f>ROUND(RV_DATA!N70, 6)</f>
        <v>16005.78</v>
      </c>
      <c r="H76" s="49">
        <f>ROUND(SUMIF(RV_DATA!W63:'RV_DATA'!W75, -338888562, RV_DATA!O63:'RV_DATA'!O75), 6)</f>
        <v>512.14</v>
      </c>
      <c r="AQ76">
        <v>3</v>
      </c>
    </row>
    <row r="77" spans="1:43" ht="27.6" x14ac:dyDescent="0.25">
      <c r="A77" s="46" t="s">
        <v>511</v>
      </c>
      <c r="B77" s="47" t="s">
        <v>512</v>
      </c>
      <c r="C77" s="47" t="s">
        <v>205</v>
      </c>
      <c r="D77" s="48">
        <f>ROUND(SUMIF(RV_DATA!W63:'RV_DATA'!W75, -1882668764, RV_DATA!I63:'RV_DATA'!I75), 6)</f>
        <v>4.7919999999999998</v>
      </c>
      <c r="E77" s="49">
        <f>ROUND(RV_DATA!K71, 6)</f>
        <v>296.7</v>
      </c>
      <c r="F77" s="49">
        <f>ROUND(SUMIF(RV_DATA!W63:'RV_DATA'!W75, -1882668764, RV_DATA!M63:'RV_DATA'!M75), 6)</f>
        <v>1421.78</v>
      </c>
      <c r="G77" s="49">
        <f>ROUND(RV_DATA!N71, 6)</f>
        <v>2771.1779999999999</v>
      </c>
      <c r="H77" s="49">
        <f>ROUND(SUMIF(RV_DATA!W63:'RV_DATA'!W75, -1882668764, RV_DATA!O63:'RV_DATA'!O75), 6)</f>
        <v>13279.48</v>
      </c>
      <c r="AQ77">
        <v>3</v>
      </c>
    </row>
    <row r="78" spans="1:43" ht="27.6" x14ac:dyDescent="0.25">
      <c r="A78" s="46" t="s">
        <v>522</v>
      </c>
      <c r="B78" s="47" t="s">
        <v>523</v>
      </c>
      <c r="C78" s="47" t="s">
        <v>205</v>
      </c>
      <c r="D78" s="48">
        <f>ROUND(SUMIF(RV_DATA!W63:'RV_DATA'!W75, -914340218, RV_DATA!I63:'RV_DATA'!I75), 6)</f>
        <v>4.8319999999999999</v>
      </c>
      <c r="E78" s="49">
        <f>ROUND(RV_DATA!K74, 6)</f>
        <v>307.88</v>
      </c>
      <c r="F78" s="49">
        <f>ROUND(SUMIF(RV_DATA!W63:'RV_DATA'!W75, -914340218, RV_DATA!M63:'RV_DATA'!M75), 6)</f>
        <v>1487.68</v>
      </c>
      <c r="G78" s="49">
        <f>ROUND(RV_DATA!N74, 6)</f>
        <v>2804.7867999999999</v>
      </c>
      <c r="H78" s="49">
        <f>ROUND(SUMIF(RV_DATA!W63:'RV_DATA'!W75, -914340218, RV_DATA!O63:'RV_DATA'!O75), 6)</f>
        <v>13552.73</v>
      </c>
      <c r="AQ78">
        <v>3</v>
      </c>
    </row>
    <row r="79" spans="1:43" ht="13.8" x14ac:dyDescent="0.25">
      <c r="A79" s="46" t="s">
        <v>983</v>
      </c>
      <c r="B79" s="47" t="s">
        <v>984</v>
      </c>
      <c r="C79" s="47" t="s">
        <v>908</v>
      </c>
      <c r="D79" s="48">
        <f>ROUND(SUMIF(RV_DATA!W63:'RV_DATA'!W75, 928336608, RV_DATA!I63:'RV_DATA'!I75), 6)</f>
        <v>1.9712000000000001</v>
      </c>
      <c r="E79" s="49">
        <f>ROUND(RV_DATA!K67, 6)</f>
        <v>1</v>
      </c>
      <c r="F79" s="49">
        <f>ROUND(SUMIF(RV_DATA!W63:'RV_DATA'!W75, 928336608, RV_DATA!M63:'RV_DATA'!M75), 6)</f>
        <v>1.97</v>
      </c>
      <c r="G79" s="49">
        <f>ROUND(RV_DATA!N67, 6)</f>
        <v>1</v>
      </c>
      <c r="H79" s="49">
        <f>ROUND(SUMIF(RV_DATA!W63:'RV_DATA'!W75, 928336608, RV_DATA!O63:'RV_DATA'!O75), 6)</f>
        <v>1.97</v>
      </c>
      <c r="AQ79">
        <v>3</v>
      </c>
    </row>
    <row r="80" spans="1:43" ht="13.8" x14ac:dyDescent="0.25">
      <c r="A80" s="72" t="s">
        <v>123</v>
      </c>
      <c r="B80" s="72"/>
      <c r="C80" s="72"/>
      <c r="D80" s="72"/>
      <c r="E80" s="73">
        <f>SUMIF(AQ71:AQ79, 3, F71:F79)</f>
        <v>12472.57</v>
      </c>
      <c r="F80" s="73"/>
      <c r="G80" s="73">
        <f>SUMIF(AQ71:AQ79, 3, H71:H79)</f>
        <v>90161.2</v>
      </c>
      <c r="H80" s="72"/>
    </row>
    <row r="81" spans="1:43" ht="16.8" x14ac:dyDescent="0.25">
      <c r="A81" s="68" t="str">
        <f>CONCATENATE("Раздел: ",IF(Source!G333&lt;&gt;"Новый раздел", Source!G333, ""))</f>
        <v>Раздел: Подпорная стенка №2</v>
      </c>
      <c r="B81" s="69"/>
      <c r="C81" s="69"/>
      <c r="D81" s="69"/>
      <c r="E81" s="69"/>
      <c r="F81" s="69"/>
      <c r="G81" s="69"/>
      <c r="H81" s="69"/>
    </row>
    <row r="82" spans="1:43" ht="16.8" x14ac:dyDescent="0.25">
      <c r="A82" s="68" t="str">
        <f>CONCATENATE("Подраздел: ",IF(Source!G337&lt;&gt;"Новый подраздел", Source!G337, ""))</f>
        <v>Подраздел: Подготовительные работы</v>
      </c>
      <c r="B82" s="69"/>
      <c r="C82" s="69"/>
      <c r="D82" s="69"/>
      <c r="E82" s="69"/>
      <c r="F82" s="69"/>
      <c r="G82" s="69"/>
      <c r="H82" s="69"/>
    </row>
    <row r="83" spans="1:43" ht="13.8" x14ac:dyDescent="0.25">
      <c r="A83" s="70" t="s">
        <v>122</v>
      </c>
      <c r="B83" s="71"/>
      <c r="C83" s="71"/>
      <c r="D83" s="71"/>
      <c r="E83" s="71"/>
      <c r="F83" s="71"/>
      <c r="G83" s="71"/>
      <c r="H83" s="71"/>
    </row>
    <row r="84" spans="1:43" ht="13.8" x14ac:dyDescent="0.25">
      <c r="A84" s="46" t="s">
        <v>427</v>
      </c>
      <c r="B84" s="47" t="s">
        <v>428</v>
      </c>
      <c r="C84" s="47" t="s">
        <v>323</v>
      </c>
      <c r="D84" s="48">
        <f>ROUND(SUMIF(RV_DATA!W78:'RV_DATA'!W81, -1173130426, RV_DATA!I78:'RV_DATA'!I81), 6)</f>
        <v>1.655</v>
      </c>
      <c r="E84" s="49">
        <f>ROUND(RV_DATA!K81, 6)</f>
        <v>7.07</v>
      </c>
      <c r="F84" s="49">
        <f>ROUND(SUMIF(RV_DATA!W78:'RV_DATA'!W81, -1173130426, RV_DATA!M78:'RV_DATA'!M81), 6)</f>
        <v>11.7</v>
      </c>
      <c r="G84" s="49">
        <f>ROUND(RV_DATA!N81, 6)</f>
        <v>36.340000000000003</v>
      </c>
      <c r="H84" s="49">
        <f>ROUND(SUMIF(RV_DATA!W78:'RV_DATA'!W81, -1173130426, RV_DATA!O78:'RV_DATA'!O81), 6)</f>
        <v>58.38</v>
      </c>
      <c r="AQ84">
        <v>3</v>
      </c>
    </row>
    <row r="85" spans="1:43" ht="138" x14ac:dyDescent="0.25">
      <c r="A85" s="46" t="s">
        <v>891</v>
      </c>
      <c r="B85" s="47" t="s">
        <v>47</v>
      </c>
      <c r="C85" s="47" t="s">
        <v>205</v>
      </c>
      <c r="D85" s="48">
        <f>ROUND(SUMIF(RV_DATA!W78:'RV_DATA'!W81, 1897107401, RV_DATA!I78:'RV_DATA'!I81), 6)</f>
        <v>0.02</v>
      </c>
      <c r="E85" s="49">
        <f>ROUND(RV_DATA!K80, 6)</f>
        <v>8729.41</v>
      </c>
      <c r="F85" s="49">
        <f>ROUND(SUMIF(RV_DATA!W78:'RV_DATA'!W81, 1897107401, RV_DATA!M78:'RV_DATA'!M81), 6)</f>
        <v>174.59</v>
      </c>
      <c r="G85" s="49">
        <f>ROUND(RV_DATA!N80, 6)</f>
        <v>40910.379999999997</v>
      </c>
      <c r="H85" s="49">
        <f>ROUND(SUMIF(RV_DATA!W78:'RV_DATA'!W81, 1897107401, RV_DATA!O78:'RV_DATA'!O81), 6)</f>
        <v>794.38</v>
      </c>
      <c r="AQ85">
        <v>3</v>
      </c>
    </row>
    <row r="86" spans="1:43" ht="13.8" x14ac:dyDescent="0.25">
      <c r="A86" s="46" t="s">
        <v>321</v>
      </c>
      <c r="B86" s="47" t="s">
        <v>322</v>
      </c>
      <c r="C86" s="47" t="s">
        <v>323</v>
      </c>
      <c r="D86" s="48">
        <f>ROUND(SUMIF(RV_DATA!W78:'RV_DATA'!W81, -868493923, RV_DATA!I78:'RV_DATA'!I81), 6)</f>
        <v>0.5</v>
      </c>
      <c r="E86" s="49">
        <f>ROUND(RV_DATA!K79, 6)</f>
        <v>104.99</v>
      </c>
      <c r="F86" s="49">
        <f>ROUND(SUMIF(RV_DATA!W78:'RV_DATA'!W81, -868493923, RV_DATA!M78:'RV_DATA'!M81), 6)</f>
        <v>52.5</v>
      </c>
      <c r="G86" s="49">
        <f>ROUND(RV_DATA!N79, 6)</f>
        <v>568.80999999999995</v>
      </c>
      <c r="H86" s="49">
        <f>ROUND(SUMIF(RV_DATA!W78:'RV_DATA'!W81, -868493923, RV_DATA!O78:'RV_DATA'!O81), 6)</f>
        <v>276.12</v>
      </c>
      <c r="AQ86">
        <v>3</v>
      </c>
    </row>
    <row r="87" spans="1:43" ht="13.8" x14ac:dyDescent="0.25">
      <c r="A87" s="46" t="s">
        <v>894</v>
      </c>
      <c r="B87" s="47" t="s">
        <v>896</v>
      </c>
      <c r="C87" s="47" t="s">
        <v>205</v>
      </c>
      <c r="D87" s="48">
        <f>ROUND(SUMIF(RV_DATA!W78:'RV_DATA'!W81, -1608540054, RV_DATA!I78:'RV_DATA'!I81), 6)</f>
        <v>0.03</v>
      </c>
      <c r="E87" s="49">
        <f>ROUND(RV_DATA!K78, 6)</f>
        <v>1445.87</v>
      </c>
      <c r="F87" s="49">
        <f>ROUND(SUMIF(RV_DATA!W78:'RV_DATA'!W81, -1608540054, RV_DATA!M78:'RV_DATA'!M81), 6)</f>
        <v>43.38</v>
      </c>
      <c r="G87" s="49">
        <f>ROUND(RV_DATA!N78, 6)</f>
        <v>16485.95</v>
      </c>
      <c r="H87" s="49">
        <f>ROUND(SUMIF(RV_DATA!W78:'RV_DATA'!W81, -1608540054, RV_DATA!O78:'RV_DATA'!O81), 6)</f>
        <v>480.16</v>
      </c>
      <c r="AQ87">
        <v>3</v>
      </c>
    </row>
    <row r="88" spans="1:43" ht="13.8" x14ac:dyDescent="0.25">
      <c r="A88" s="72" t="s">
        <v>123</v>
      </c>
      <c r="B88" s="72"/>
      <c r="C88" s="72"/>
      <c r="D88" s="72"/>
      <c r="E88" s="73">
        <f>SUMIF(AQ84:AQ87, 3, F84:F87)</f>
        <v>282.17</v>
      </c>
      <c r="F88" s="73"/>
      <c r="G88" s="73">
        <f>SUMIF(AQ84:AQ87, 3, H84:H87)</f>
        <v>1609.0400000000002</v>
      </c>
      <c r="H88" s="72"/>
    </row>
    <row r="89" spans="1:43" ht="16.8" x14ac:dyDescent="0.25">
      <c r="A89" s="68" t="str">
        <f>CONCATENATE("Подраздел: ",IF(Source!G382&lt;&gt;"Новый подраздел", Source!G382, ""))</f>
        <v>Подраздел: Демонтажные работы</v>
      </c>
      <c r="B89" s="69"/>
      <c r="C89" s="69"/>
      <c r="D89" s="69"/>
      <c r="E89" s="69"/>
      <c r="F89" s="69"/>
      <c r="G89" s="69"/>
      <c r="H89" s="69"/>
    </row>
    <row r="90" spans="1:43" ht="13.8" x14ac:dyDescent="0.25">
      <c r="A90" s="70" t="s">
        <v>122</v>
      </c>
      <c r="B90" s="71"/>
      <c r="C90" s="71"/>
      <c r="D90" s="71"/>
      <c r="E90" s="71"/>
      <c r="F90" s="71"/>
      <c r="G90" s="71"/>
      <c r="H90" s="71"/>
    </row>
    <row r="91" spans="1:43" ht="13.8" x14ac:dyDescent="0.25">
      <c r="A91" s="46" t="s">
        <v>927</v>
      </c>
      <c r="B91" s="47" t="s">
        <v>929</v>
      </c>
      <c r="C91" s="47" t="s">
        <v>323</v>
      </c>
      <c r="D91" s="48">
        <f>ROUND(SUMIF(RV_DATA!W83:'RV_DATA'!W84, 850464853, RV_DATA!I83:'RV_DATA'!I84), 6)</f>
        <v>0.1305</v>
      </c>
      <c r="E91" s="49">
        <f>ROUND(RV_DATA!K84, 6)</f>
        <v>53.57</v>
      </c>
      <c r="F91" s="49">
        <f>ROUND(SUMIF(RV_DATA!W83:'RV_DATA'!W84, 850464853, RV_DATA!M83:'RV_DATA'!M84), 6)</f>
        <v>7</v>
      </c>
      <c r="G91" s="49">
        <f>ROUND(RV_DATA!N84, 6)</f>
        <v>371.45</v>
      </c>
      <c r="H91" s="49">
        <f>ROUND(SUMIF(RV_DATA!W83:'RV_DATA'!W84, 850464853, RV_DATA!O83:'RV_DATA'!O84), 6)</f>
        <v>48.44</v>
      </c>
      <c r="AQ91">
        <v>3</v>
      </c>
    </row>
    <row r="92" spans="1:43" ht="13.8" x14ac:dyDescent="0.25">
      <c r="A92" s="46" t="s">
        <v>930</v>
      </c>
      <c r="B92" s="47" t="s">
        <v>932</v>
      </c>
      <c r="C92" s="47" t="s">
        <v>323</v>
      </c>
      <c r="D92" s="48">
        <f>ROUND(SUMIF(RV_DATA!W83:'RV_DATA'!W84, 643155583, RV_DATA!I83:'RV_DATA'!I84), 6)</f>
        <v>0.94750000000000001</v>
      </c>
      <c r="E92" s="49">
        <f>ROUND(RV_DATA!K83, 6)</f>
        <v>5.91</v>
      </c>
      <c r="F92" s="49">
        <f>ROUND(SUMIF(RV_DATA!W83:'RV_DATA'!W84, 643155583, RV_DATA!M83:'RV_DATA'!M84), 6)</f>
        <v>5.6</v>
      </c>
      <c r="G92" s="49">
        <f>ROUND(RV_DATA!N83, 6)</f>
        <v>62.59</v>
      </c>
      <c r="H92" s="49">
        <f>ROUND(SUMIF(RV_DATA!W83:'RV_DATA'!W84, 643155583, RV_DATA!O83:'RV_DATA'!O84), 6)</f>
        <v>59.19</v>
      </c>
      <c r="AQ92">
        <v>3</v>
      </c>
    </row>
    <row r="93" spans="1:43" ht="13.8" x14ac:dyDescent="0.25">
      <c r="A93" s="72" t="s">
        <v>123</v>
      </c>
      <c r="B93" s="72"/>
      <c r="C93" s="72"/>
      <c r="D93" s="72"/>
      <c r="E93" s="73">
        <f>SUMIF(AQ91:AQ92, 3, F91:F92)</f>
        <v>12.6</v>
      </c>
      <c r="F93" s="73"/>
      <c r="G93" s="73">
        <f>SUMIF(AQ91:AQ92, 3, H91:H92)</f>
        <v>107.63</v>
      </c>
      <c r="H93" s="72"/>
    </row>
    <row r="94" spans="1:43" ht="16.8" x14ac:dyDescent="0.25">
      <c r="A94" s="68" t="str">
        <f>CONCATENATE("Подраздел: ",IF(Source!G421&lt;&gt;"Новый подраздел", Source!G421, ""))</f>
        <v>Подраздел: Усиление подпорной стены</v>
      </c>
      <c r="B94" s="69"/>
      <c r="C94" s="69"/>
      <c r="D94" s="69"/>
      <c r="E94" s="69"/>
      <c r="F94" s="69"/>
      <c r="G94" s="69"/>
      <c r="H94" s="69"/>
    </row>
    <row r="95" spans="1:43" ht="13.8" x14ac:dyDescent="0.25">
      <c r="A95" s="70" t="s">
        <v>122</v>
      </c>
      <c r="B95" s="71"/>
      <c r="C95" s="71"/>
      <c r="D95" s="71"/>
      <c r="E95" s="71"/>
      <c r="F95" s="71"/>
      <c r="G95" s="71"/>
      <c r="H95" s="71"/>
    </row>
    <row r="96" spans="1:43" ht="13.8" x14ac:dyDescent="0.25">
      <c r="A96" s="46" t="s">
        <v>427</v>
      </c>
      <c r="B96" s="47" t="s">
        <v>428</v>
      </c>
      <c r="C96" s="47" t="s">
        <v>323</v>
      </c>
      <c r="D96" s="48">
        <f>ROUND(SUMIF(RV_DATA!W86:'RV_DATA'!W99, -703094763, RV_DATA!I86:'RV_DATA'!I99), 6)</f>
        <v>6</v>
      </c>
      <c r="E96" s="49">
        <f>ROUND(RV_DATA!K86, 6)</f>
        <v>7.07</v>
      </c>
      <c r="F96" s="49">
        <f>ROUND(SUMIF(RV_DATA!W86:'RV_DATA'!W99, -703094763, RV_DATA!M86:'RV_DATA'!M99), 6)</f>
        <v>42.4</v>
      </c>
      <c r="G96" s="49">
        <f>ROUND(RV_DATA!N86, 6)</f>
        <v>35.39</v>
      </c>
      <c r="H96" s="49">
        <f>ROUND(SUMIF(RV_DATA!W86:'RV_DATA'!W99, -703094763, RV_DATA!O86:'RV_DATA'!O99), 6)</f>
        <v>211.58</v>
      </c>
      <c r="AQ96">
        <v>3</v>
      </c>
    </row>
    <row r="97" spans="1:43" ht="13.8" x14ac:dyDescent="0.25">
      <c r="A97" s="46" t="s">
        <v>427</v>
      </c>
      <c r="B97" s="47" t="s">
        <v>428</v>
      </c>
      <c r="C97" s="47" t="s">
        <v>323</v>
      </c>
      <c r="D97" s="48">
        <f>ROUND(SUMIF(RV_DATA!W86:'RV_DATA'!W99, 2133868969, RV_DATA!I86:'RV_DATA'!I99), 6)</f>
        <v>7.1999999999999995E-2</v>
      </c>
      <c r="E97" s="49">
        <f>ROUND(RV_DATA!K96, 6)</f>
        <v>7.07</v>
      </c>
      <c r="F97" s="49">
        <f>ROUND(SUMIF(RV_DATA!W86:'RV_DATA'!W99, 2133868969, RV_DATA!M86:'RV_DATA'!M99), 6)</f>
        <v>0.51</v>
      </c>
      <c r="G97" s="49">
        <f>ROUND(RV_DATA!N96, 6)</f>
        <v>36.06</v>
      </c>
      <c r="H97" s="49">
        <f>ROUND(SUMIF(RV_DATA!W86:'RV_DATA'!W99, 2133868969, RV_DATA!O86:'RV_DATA'!O99), 6)</f>
        <v>2.54</v>
      </c>
      <c r="AQ97">
        <v>3</v>
      </c>
    </row>
    <row r="98" spans="1:43" ht="13.8" x14ac:dyDescent="0.25">
      <c r="A98" s="46" t="s">
        <v>965</v>
      </c>
      <c r="B98" s="47" t="s">
        <v>967</v>
      </c>
      <c r="C98" s="47" t="s">
        <v>205</v>
      </c>
      <c r="D98" s="48">
        <f>ROUND(SUMIF(RV_DATA!W86:'RV_DATA'!W99, -6489025, RV_DATA!I86:'RV_DATA'!I99), 6)</f>
        <v>2.2200000000000001E-2</v>
      </c>
      <c r="E98" s="49">
        <f>ROUND(RV_DATA!K95, 6)</f>
        <v>6521.42</v>
      </c>
      <c r="F98" s="49">
        <f>ROUND(SUMIF(RV_DATA!W86:'RV_DATA'!W99, -6489025, RV_DATA!M86:'RV_DATA'!M99), 6)</f>
        <v>144.77000000000001</v>
      </c>
      <c r="G98" s="49">
        <f>ROUND(RV_DATA!N95, 6)</f>
        <v>59650.78</v>
      </c>
      <c r="H98" s="49">
        <f>ROUND(SUMIF(RV_DATA!W86:'RV_DATA'!W99, -6489025, RV_DATA!O86:'RV_DATA'!O99), 6)</f>
        <v>1295.73</v>
      </c>
      <c r="AQ98">
        <v>3</v>
      </c>
    </row>
    <row r="99" spans="1:43" ht="41.4" x14ac:dyDescent="0.25">
      <c r="A99" s="46" t="s">
        <v>330</v>
      </c>
      <c r="B99" s="47" t="s">
        <v>331</v>
      </c>
      <c r="C99" s="47" t="s">
        <v>323</v>
      </c>
      <c r="D99" s="48">
        <f>ROUND(SUMIF(RV_DATA!W86:'RV_DATA'!W99, 1915569273, RV_DATA!I86:'RV_DATA'!I99), 6)</f>
        <v>17.25</v>
      </c>
      <c r="E99" s="49">
        <f>ROUND(RV_DATA!K89, 6)</f>
        <v>214.13</v>
      </c>
      <c r="F99" s="49">
        <f>ROUND(SUMIF(RV_DATA!W86:'RV_DATA'!W99, 1915569273, RV_DATA!M86:'RV_DATA'!M99), 6)</f>
        <v>3693.74</v>
      </c>
      <c r="G99" s="49">
        <f>ROUND(RV_DATA!N89, 6)</f>
        <v>2038.5175999999999</v>
      </c>
      <c r="H99" s="49">
        <f>ROUND(SUMIF(RV_DATA!W86:'RV_DATA'!W99, 1915569273, RV_DATA!O86:'RV_DATA'!O99), 6)</f>
        <v>35164.43</v>
      </c>
      <c r="AQ99">
        <v>3</v>
      </c>
    </row>
    <row r="100" spans="1:43" ht="27.6" x14ac:dyDescent="0.25">
      <c r="A100" s="46" t="s">
        <v>968</v>
      </c>
      <c r="B100" s="47" t="s">
        <v>970</v>
      </c>
      <c r="C100" s="47" t="s">
        <v>205</v>
      </c>
      <c r="D100" s="48">
        <f>ROUND(SUMIF(RV_DATA!W86:'RV_DATA'!W99, -1228758965, RV_DATA!I86:'RV_DATA'!I99), 6)</f>
        <v>0.15</v>
      </c>
      <c r="E100" s="49">
        <f>ROUND(RV_DATA!K94, 6)</f>
        <v>7191.81</v>
      </c>
      <c r="F100" s="49">
        <f>ROUND(SUMIF(RV_DATA!W86:'RV_DATA'!W99, -1228758965, RV_DATA!M86:'RV_DATA'!M99), 6)</f>
        <v>1078.77</v>
      </c>
      <c r="G100" s="49">
        <f>ROUND(RV_DATA!N94, 6)</f>
        <v>128331.52</v>
      </c>
      <c r="H100" s="49">
        <f>ROUND(SUMIF(RV_DATA!W86:'RV_DATA'!W99, -1228758965, RV_DATA!O86:'RV_DATA'!O99), 6)</f>
        <v>18835.32</v>
      </c>
      <c r="AQ100">
        <v>3</v>
      </c>
    </row>
    <row r="101" spans="1:43" ht="27.6" x14ac:dyDescent="0.25">
      <c r="A101" s="46" t="s">
        <v>971</v>
      </c>
      <c r="B101" s="47" t="s">
        <v>973</v>
      </c>
      <c r="C101" s="47" t="s">
        <v>323</v>
      </c>
      <c r="D101" s="48">
        <f>ROUND(SUMIF(RV_DATA!W86:'RV_DATA'!W99, -283999176, RV_DATA!I86:'RV_DATA'!I99), 6)</f>
        <v>0.48599999999999999</v>
      </c>
      <c r="E101" s="49">
        <f>ROUND(RV_DATA!K93, 6)</f>
        <v>1828.56</v>
      </c>
      <c r="F101" s="49">
        <f>ROUND(SUMIF(RV_DATA!W86:'RV_DATA'!W99, -283999176, RV_DATA!M86:'RV_DATA'!M99), 6)</f>
        <v>888.68</v>
      </c>
      <c r="G101" s="49">
        <f>ROUND(RV_DATA!N93, 6)</f>
        <v>7157.46</v>
      </c>
      <c r="H101" s="49">
        <f>ROUND(SUMIF(RV_DATA!W86:'RV_DATA'!W99, -283999176, RV_DATA!O86:'RV_DATA'!O99), 6)</f>
        <v>3403.64</v>
      </c>
      <c r="AQ101">
        <v>3</v>
      </c>
    </row>
    <row r="102" spans="1:43" ht="13.8" x14ac:dyDescent="0.25">
      <c r="A102" s="46" t="s">
        <v>974</v>
      </c>
      <c r="B102" s="47" t="s">
        <v>976</v>
      </c>
      <c r="C102" s="47" t="s">
        <v>205</v>
      </c>
      <c r="D102" s="48">
        <f>ROUND(SUMIF(RV_DATA!W86:'RV_DATA'!W99, -842474166, RV_DATA!I86:'RV_DATA'!I99), 6)</f>
        <v>2.4E-2</v>
      </c>
      <c r="E102" s="49">
        <f>ROUND(RV_DATA!K92, 6)</f>
        <v>1260.72</v>
      </c>
      <c r="F102" s="49">
        <f>ROUND(SUMIF(RV_DATA!W86:'RV_DATA'!W99, -842474166, RV_DATA!M86:'RV_DATA'!M99), 6)</f>
        <v>30.26</v>
      </c>
      <c r="G102" s="49">
        <f>ROUND(RV_DATA!N92, 6)</f>
        <v>4780.17</v>
      </c>
      <c r="H102" s="49">
        <f>ROUND(SUMIF(RV_DATA!W86:'RV_DATA'!W99, -842474166, RV_DATA!O86:'RV_DATA'!O99), 6)</f>
        <v>112.26</v>
      </c>
      <c r="AQ102">
        <v>3</v>
      </c>
    </row>
    <row r="103" spans="1:43" ht="55.2" x14ac:dyDescent="0.25">
      <c r="A103" s="46" t="s">
        <v>977</v>
      </c>
      <c r="B103" s="47" t="s">
        <v>979</v>
      </c>
      <c r="C103" s="47" t="s">
        <v>205</v>
      </c>
      <c r="D103" s="48">
        <f>ROUND(SUMIF(RV_DATA!W86:'RV_DATA'!W99, -169692576, RV_DATA!I86:'RV_DATA'!I99), 6)</f>
        <v>0.15</v>
      </c>
      <c r="E103" s="49">
        <f>ROUND(RV_DATA!K91, 6)</f>
        <v>4349.8999999999996</v>
      </c>
      <c r="F103" s="49">
        <f>ROUND(SUMIF(RV_DATA!W86:'RV_DATA'!W99, -169692576, RV_DATA!M86:'RV_DATA'!M99), 6)</f>
        <v>652.49</v>
      </c>
      <c r="G103" s="49">
        <f>ROUND(RV_DATA!N91, 6)</f>
        <v>64372.26</v>
      </c>
      <c r="H103" s="49">
        <f>ROUND(SUMIF(RV_DATA!W86:'RV_DATA'!W99, -169692576, RV_DATA!O86:'RV_DATA'!O99), 6)</f>
        <v>9448.0300000000007</v>
      </c>
      <c r="AQ103">
        <v>3</v>
      </c>
    </row>
    <row r="104" spans="1:43" ht="13.8" x14ac:dyDescent="0.25">
      <c r="A104" s="46" t="s">
        <v>321</v>
      </c>
      <c r="B104" s="47" t="s">
        <v>322</v>
      </c>
      <c r="C104" s="47" t="s">
        <v>323</v>
      </c>
      <c r="D104" s="48">
        <f>ROUND(SUMIF(RV_DATA!W86:'RV_DATA'!W99, 993608509, RV_DATA!I86:'RV_DATA'!I99), 6)</f>
        <v>27.5</v>
      </c>
      <c r="E104" s="49">
        <f>ROUND(RV_DATA!K87, 6)</f>
        <v>104.99</v>
      </c>
      <c r="F104" s="49">
        <f>ROUND(SUMIF(RV_DATA!W86:'RV_DATA'!W99, 993608509, RV_DATA!M86:'RV_DATA'!M99), 6)</f>
        <v>2887.23</v>
      </c>
      <c r="G104" s="49">
        <f>ROUND(RV_DATA!N87, 6)</f>
        <v>552.24739999999997</v>
      </c>
      <c r="H104" s="49">
        <f>ROUND(SUMIF(RV_DATA!W86:'RV_DATA'!W99, 993608509, RV_DATA!O86:'RV_DATA'!O99), 6)</f>
        <v>15186.8</v>
      </c>
      <c r="AQ104">
        <v>3</v>
      </c>
    </row>
    <row r="105" spans="1:43" ht="55.2" x14ac:dyDescent="0.25">
      <c r="A105" s="46" t="s">
        <v>349</v>
      </c>
      <c r="B105" s="47" t="s">
        <v>350</v>
      </c>
      <c r="C105" s="47" t="s">
        <v>323</v>
      </c>
      <c r="D105" s="48">
        <f>ROUND(SUMIF(RV_DATA!W86:'RV_DATA'!W99, -1241502941, RV_DATA!I86:'RV_DATA'!I99), 6)</f>
        <v>60.9</v>
      </c>
      <c r="E105" s="49">
        <f>ROUND(RV_DATA!K99, 6)</f>
        <v>811.26</v>
      </c>
      <c r="F105" s="49">
        <f>ROUND(SUMIF(RV_DATA!W86:'RV_DATA'!W99, -1241502941, RV_DATA!M86:'RV_DATA'!M99), 6)</f>
        <v>49405.73</v>
      </c>
      <c r="G105" s="49">
        <f>ROUND(RV_DATA!N99, 6)</f>
        <v>4762.0962</v>
      </c>
      <c r="H105" s="49">
        <f>ROUND(SUMIF(RV_DATA!W86:'RV_DATA'!W99, -1241502941, RV_DATA!O86:'RV_DATA'!O99), 6)</f>
        <v>290011.65999999997</v>
      </c>
      <c r="AQ105">
        <v>3</v>
      </c>
    </row>
    <row r="106" spans="1:43" ht="55.2" x14ac:dyDescent="0.25">
      <c r="A106" s="46" t="s">
        <v>345</v>
      </c>
      <c r="B106" s="47" t="s">
        <v>346</v>
      </c>
      <c r="C106" s="47" t="s">
        <v>205</v>
      </c>
      <c r="D106" s="48">
        <f>ROUND(SUMIF(RV_DATA!W86:'RV_DATA'!W99, -1890114535, RV_DATA!I86:'RV_DATA'!I99), 6)</f>
        <v>1.5</v>
      </c>
      <c r="E106" s="49">
        <f>ROUND(RV_DATA!K98, 6)</f>
        <v>6340.75</v>
      </c>
      <c r="F106" s="49">
        <f>ROUND(SUMIF(RV_DATA!W86:'RV_DATA'!W99, -1890114535, RV_DATA!M86:'RV_DATA'!M99), 6)</f>
        <v>9511.1299999999992</v>
      </c>
      <c r="G106" s="49">
        <f>ROUND(RV_DATA!N98, 6)</f>
        <v>78561.892500000002</v>
      </c>
      <c r="H106" s="49">
        <f>ROUND(SUMIF(RV_DATA!W86:'RV_DATA'!W99, -1890114535, RV_DATA!O86:'RV_DATA'!O99), 6)</f>
        <v>117842.84</v>
      </c>
      <c r="AQ106">
        <v>3</v>
      </c>
    </row>
    <row r="107" spans="1:43" ht="55.2" x14ac:dyDescent="0.25">
      <c r="A107" s="46" t="s">
        <v>341</v>
      </c>
      <c r="B107" s="47" t="s">
        <v>342</v>
      </c>
      <c r="C107" s="47" t="s">
        <v>205</v>
      </c>
      <c r="D107" s="48">
        <f>ROUND(SUMIF(RV_DATA!W86:'RV_DATA'!W99, -927517543, RV_DATA!I86:'RV_DATA'!I99), 6)</f>
        <v>6</v>
      </c>
      <c r="E107" s="49">
        <f>ROUND(RV_DATA!K97, 6)</f>
        <v>6340.75</v>
      </c>
      <c r="F107" s="49">
        <f>ROUND(SUMIF(RV_DATA!W86:'RV_DATA'!W99, -927517543, RV_DATA!M86:'RV_DATA'!M99), 6)</f>
        <v>38044.5</v>
      </c>
      <c r="G107" s="49">
        <f>ROUND(RV_DATA!N97, 6)</f>
        <v>77737.595000000001</v>
      </c>
      <c r="H107" s="49">
        <f>ROUND(SUMIF(RV_DATA!W86:'RV_DATA'!W99, -927517543, RV_DATA!O86:'RV_DATA'!O99), 6)</f>
        <v>466425.57</v>
      </c>
      <c r="AQ107">
        <v>3</v>
      </c>
    </row>
    <row r="108" spans="1:43" ht="55.2" x14ac:dyDescent="0.25">
      <c r="A108" s="46" t="s">
        <v>980</v>
      </c>
      <c r="B108" s="47" t="s">
        <v>982</v>
      </c>
      <c r="C108" s="47" t="s">
        <v>362</v>
      </c>
      <c r="D108" s="48">
        <f>ROUND(SUMIF(RV_DATA!W86:'RV_DATA'!W99, 1925364798, RV_DATA!I86:'RV_DATA'!I99), 6)</f>
        <v>46.74</v>
      </c>
      <c r="E108" s="49">
        <f>ROUND(RV_DATA!K90, 6)</f>
        <v>60.91</v>
      </c>
      <c r="F108" s="49">
        <f>ROUND(SUMIF(RV_DATA!W86:'RV_DATA'!W99, 1925364798, RV_DATA!M86:'RV_DATA'!M99), 6)</f>
        <v>2846.93</v>
      </c>
      <c r="G108" s="49">
        <f>ROUND(RV_DATA!N90, 6)</f>
        <v>241.53</v>
      </c>
      <c r="H108" s="49">
        <f>ROUND(SUMIF(RV_DATA!W86:'RV_DATA'!W99, 1925364798, RV_DATA!O86:'RV_DATA'!O99), 6)</f>
        <v>11046.1</v>
      </c>
      <c r="AQ108">
        <v>3</v>
      </c>
    </row>
    <row r="109" spans="1:43" ht="13.8" x14ac:dyDescent="0.25">
      <c r="A109" s="72" t="s">
        <v>123</v>
      </c>
      <c r="B109" s="72"/>
      <c r="C109" s="72"/>
      <c r="D109" s="72"/>
      <c r="E109" s="73">
        <f>SUMIF(AQ96:AQ108, 3, F96:F108)</f>
        <v>109227.14</v>
      </c>
      <c r="F109" s="73"/>
      <c r="G109" s="73">
        <f>SUMIF(AQ96:AQ108, 3, H96:H108)</f>
        <v>968986.49999999988</v>
      </c>
      <c r="H109" s="72"/>
    </row>
    <row r="110" spans="1:43" ht="16.8" x14ac:dyDescent="0.25">
      <c r="A110" s="68" t="str">
        <f>CONCATENATE("Подраздел: ",IF(Source!G466&lt;&gt;"Новый подраздел", Source!G466, ""))</f>
        <v>Подраздел: Отделка с лицевой стороны</v>
      </c>
      <c r="B110" s="69"/>
      <c r="C110" s="69"/>
      <c r="D110" s="69"/>
      <c r="E110" s="69"/>
      <c r="F110" s="69"/>
      <c r="G110" s="69"/>
      <c r="H110" s="69"/>
    </row>
    <row r="111" spans="1:43" ht="13.8" x14ac:dyDescent="0.25">
      <c r="A111" s="70" t="s">
        <v>122</v>
      </c>
      <c r="B111" s="71"/>
      <c r="C111" s="71"/>
      <c r="D111" s="71"/>
      <c r="E111" s="71"/>
      <c r="F111" s="71"/>
      <c r="G111" s="71"/>
      <c r="H111" s="71"/>
    </row>
    <row r="112" spans="1:43" ht="27.6" x14ac:dyDescent="0.25">
      <c r="A112" s="46" t="s">
        <v>1086</v>
      </c>
      <c r="B112" s="47" t="s">
        <v>1088</v>
      </c>
      <c r="C112" s="47" t="s">
        <v>205</v>
      </c>
      <c r="D112" s="48">
        <f>ROUND(SUMIF(RV_DATA!W101:'RV_DATA'!W126, 772508997, RV_DATA!I101:'RV_DATA'!I126), 6)</f>
        <v>0.33154</v>
      </c>
      <c r="E112" s="49">
        <f>ROUND(RV_DATA!K124, 6)</f>
        <v>11791.78</v>
      </c>
      <c r="F112" s="49">
        <f>ROUND(SUMIF(RV_DATA!W101:'RV_DATA'!W126, 772508997, RV_DATA!M101:'RV_DATA'!M126), 6)</f>
        <v>3909.44</v>
      </c>
      <c r="G112" s="49">
        <f>ROUND(RV_DATA!N124, 6)</f>
        <v>110465.63</v>
      </c>
      <c r="H112" s="49">
        <f>ROUND(SUMIF(RV_DATA!W101:'RV_DATA'!W126, 772508997, RV_DATA!O101:'RV_DATA'!O126), 6)</f>
        <v>36514.21</v>
      </c>
      <c r="AQ112">
        <v>3</v>
      </c>
    </row>
    <row r="113" spans="1:43" ht="27.6" x14ac:dyDescent="0.25">
      <c r="A113" s="46" t="s">
        <v>1068</v>
      </c>
      <c r="B113" s="47" t="s">
        <v>1070</v>
      </c>
      <c r="C113" s="47" t="s">
        <v>432</v>
      </c>
      <c r="D113" s="48">
        <f>ROUND(SUMIF(RV_DATA!W101:'RV_DATA'!W126, 901960010, RV_DATA!I101:'RV_DATA'!I126), 6)</f>
        <v>0.33600000000000002</v>
      </c>
      <c r="E113" s="49">
        <f>ROUND(RV_DATA!K111, 6)</f>
        <v>48.15</v>
      </c>
      <c r="F113" s="49">
        <f>ROUND(SUMIF(RV_DATA!W101:'RV_DATA'!W126, 901960010, RV_DATA!M101:'RV_DATA'!M126), 6)</f>
        <v>16.18</v>
      </c>
      <c r="G113" s="49">
        <f>ROUND(RV_DATA!N111, 6)</f>
        <v>172.41</v>
      </c>
      <c r="H113" s="49">
        <f>ROUND(SUMIF(RV_DATA!W101:'RV_DATA'!W126, 901960010, RV_DATA!O101:'RV_DATA'!O126), 6)</f>
        <v>57.76</v>
      </c>
      <c r="AQ113">
        <v>3</v>
      </c>
    </row>
    <row r="114" spans="1:43" ht="55.2" x14ac:dyDescent="0.25">
      <c r="A114" s="46" t="s">
        <v>1059</v>
      </c>
      <c r="B114" s="47" t="s">
        <v>1061</v>
      </c>
      <c r="C114" s="47" t="s">
        <v>606</v>
      </c>
      <c r="D114" s="48">
        <f>ROUND(SUMIF(RV_DATA!W101:'RV_DATA'!W126, 2022775190, RV_DATA!I101:'RV_DATA'!I126), 6)</f>
        <v>42.05</v>
      </c>
      <c r="E114" s="49">
        <f>ROUND(RV_DATA!K103, 6)</f>
        <v>4.6100000000000003</v>
      </c>
      <c r="F114" s="49">
        <f>ROUND(SUMIF(RV_DATA!W101:'RV_DATA'!W126, 2022775190, RV_DATA!M101:'RV_DATA'!M126), 6)</f>
        <v>193.85</v>
      </c>
      <c r="G114" s="49">
        <f>ROUND(RV_DATA!N103, 6)</f>
        <v>20.11</v>
      </c>
      <c r="H114" s="49">
        <f>ROUND(SUMIF(RV_DATA!W101:'RV_DATA'!W126, 2022775190, RV_DATA!O101:'RV_DATA'!O126), 6)</f>
        <v>843.25</v>
      </c>
      <c r="AQ114">
        <v>3</v>
      </c>
    </row>
    <row r="115" spans="1:43" ht="27.6" x14ac:dyDescent="0.25">
      <c r="A115" s="46" t="s">
        <v>1062</v>
      </c>
      <c r="B115" s="47" t="s">
        <v>1064</v>
      </c>
      <c r="C115" s="47" t="s">
        <v>606</v>
      </c>
      <c r="D115" s="48">
        <f>ROUND(SUMIF(RV_DATA!W101:'RV_DATA'!W126, 81427227, RV_DATA!I101:'RV_DATA'!I126), 6)</f>
        <v>10.15</v>
      </c>
      <c r="E115" s="49">
        <f>ROUND(RV_DATA!K102, 6)</f>
        <v>47.79</v>
      </c>
      <c r="F115" s="49">
        <f>ROUND(SUMIF(RV_DATA!W101:'RV_DATA'!W126, 81427227, RV_DATA!M101:'RV_DATA'!M126), 6)</f>
        <v>485.07</v>
      </c>
      <c r="G115" s="49">
        <f>ROUND(RV_DATA!N102, 6)</f>
        <v>206.11</v>
      </c>
      <c r="H115" s="49">
        <f>ROUND(SUMIF(RV_DATA!W101:'RV_DATA'!W126, 81427227, RV_DATA!O101:'RV_DATA'!O126), 6)</f>
        <v>2085.79</v>
      </c>
      <c r="AQ115">
        <v>3</v>
      </c>
    </row>
    <row r="116" spans="1:43" ht="41.4" x14ac:dyDescent="0.25">
      <c r="A116" s="46" t="s">
        <v>604</v>
      </c>
      <c r="B116" s="47" t="s">
        <v>605</v>
      </c>
      <c r="C116" s="47" t="s">
        <v>606</v>
      </c>
      <c r="D116" s="48">
        <f>ROUND(SUMIF(RV_DATA!W101:'RV_DATA'!W126, 1300997080, RV_DATA!I101:'RV_DATA'!I126), 6)</f>
        <v>12.137</v>
      </c>
      <c r="E116" s="49">
        <f>ROUND(RV_DATA!K112, 6)</f>
        <v>425.68</v>
      </c>
      <c r="F116" s="49">
        <f>ROUND(SUMIF(RV_DATA!W101:'RV_DATA'!W126, 1300997080, RV_DATA!M101:'RV_DATA'!M126), 6)</f>
        <v>5166.4799999999996</v>
      </c>
      <c r="G116" s="49">
        <f>ROUND(RV_DATA!N112, 6)</f>
        <v>2153.9407999999999</v>
      </c>
      <c r="H116" s="49">
        <f>ROUND(SUMIF(RV_DATA!W101:'RV_DATA'!W126, 1300997080, RV_DATA!O101:'RV_DATA'!O126), 6)</f>
        <v>26142.38</v>
      </c>
      <c r="AQ116">
        <v>3</v>
      </c>
    </row>
    <row r="117" spans="1:43" ht="41.4" x14ac:dyDescent="0.25">
      <c r="A117" s="46" t="s">
        <v>629</v>
      </c>
      <c r="B117" s="47" t="s">
        <v>630</v>
      </c>
      <c r="C117" s="47" t="s">
        <v>401</v>
      </c>
      <c r="D117" s="48">
        <f>ROUND(SUMIF(RV_DATA!W101:'RV_DATA'!W126, -928931696, RV_DATA!I101:'RV_DATA'!I126), 6)</f>
        <v>129</v>
      </c>
      <c r="E117" s="49">
        <f>ROUND(RV_DATA!K118, 6)</f>
        <v>48.47</v>
      </c>
      <c r="F117" s="49">
        <f>ROUND(SUMIF(RV_DATA!W101:'RV_DATA'!W126, -928931696, RV_DATA!M101:'RV_DATA'!M126), 6)</f>
        <v>6252.63</v>
      </c>
      <c r="G117" s="49">
        <f>ROUND(RV_DATA!N118, 6)</f>
        <v>253.01339999999999</v>
      </c>
      <c r="H117" s="49">
        <f>ROUND(SUMIF(RV_DATA!W101:'RV_DATA'!W126, -928931696, RV_DATA!O101:'RV_DATA'!O126), 6)</f>
        <v>32638.73</v>
      </c>
      <c r="AQ117">
        <v>3</v>
      </c>
    </row>
    <row r="118" spans="1:43" ht="82.8" x14ac:dyDescent="0.25">
      <c r="A118" s="46" t="s">
        <v>609</v>
      </c>
      <c r="B118" s="47" t="s">
        <v>610</v>
      </c>
      <c r="C118" s="47" t="s">
        <v>362</v>
      </c>
      <c r="D118" s="48">
        <f>ROUND(SUMIF(RV_DATA!W101:'RV_DATA'!W126, -160954003, RV_DATA!I101:'RV_DATA'!I126), 6)</f>
        <v>55</v>
      </c>
      <c r="E118" s="49">
        <f>ROUND(RV_DATA!K113, 6)</f>
        <v>232</v>
      </c>
      <c r="F118" s="49">
        <f>ROUND(SUMIF(RV_DATA!W101:'RV_DATA'!W126, -160954003, RV_DATA!M101:'RV_DATA'!M126), 6)</f>
        <v>12760</v>
      </c>
      <c r="G118" s="49">
        <f>ROUND(RV_DATA!N113, 6)</f>
        <v>654.24</v>
      </c>
      <c r="H118" s="49">
        <f>ROUND(SUMIF(RV_DATA!W101:'RV_DATA'!W126, -160954003, RV_DATA!O101:'RV_DATA'!O126), 6)</f>
        <v>35983.199999999997</v>
      </c>
      <c r="AQ118">
        <v>3</v>
      </c>
    </row>
    <row r="119" spans="1:43" ht="41.4" x14ac:dyDescent="0.25">
      <c r="A119" s="46" t="s">
        <v>621</v>
      </c>
      <c r="B119" s="47" t="s">
        <v>622</v>
      </c>
      <c r="C119" s="47" t="s">
        <v>585</v>
      </c>
      <c r="D119" s="48">
        <f>ROUND(SUMIF(RV_DATA!W101:'RV_DATA'!W126, -1125906194, RV_DATA!I101:'RV_DATA'!I126), 6)</f>
        <v>16.122</v>
      </c>
      <c r="E119" s="49">
        <f>ROUND(RV_DATA!K116, 6)</f>
        <v>85.36</v>
      </c>
      <c r="F119" s="49">
        <f>ROUND(SUMIF(RV_DATA!W101:'RV_DATA'!W126, -1125906194, RV_DATA!M101:'RV_DATA'!M126), 6)</f>
        <v>1376.17</v>
      </c>
      <c r="G119" s="49">
        <f>ROUND(RV_DATA!N116, 6)</f>
        <v>270.59120000000001</v>
      </c>
      <c r="H119" s="49">
        <f>ROUND(SUMIF(RV_DATA!W101:'RV_DATA'!W126, -1125906194, RV_DATA!O101:'RV_DATA'!O126), 6)</f>
        <v>4362.47</v>
      </c>
      <c r="AQ119">
        <v>3</v>
      </c>
    </row>
    <row r="120" spans="1:43" ht="41.4" x14ac:dyDescent="0.25">
      <c r="A120" s="46" t="s">
        <v>613</v>
      </c>
      <c r="B120" s="47" t="s">
        <v>614</v>
      </c>
      <c r="C120" s="47" t="s">
        <v>585</v>
      </c>
      <c r="D120" s="48">
        <f>ROUND(SUMIF(RV_DATA!W101:'RV_DATA'!W126, 2126317854, RV_DATA!I101:'RV_DATA'!I126), 6)</f>
        <v>8.52</v>
      </c>
      <c r="E120" s="49">
        <f>ROUND(RV_DATA!K114, 6)</f>
        <v>50.23</v>
      </c>
      <c r="F120" s="49">
        <f>ROUND(SUMIF(RV_DATA!W101:'RV_DATA'!W126, 2126317854, RV_DATA!M101:'RV_DATA'!M126), 6)</f>
        <v>427.96</v>
      </c>
      <c r="G120" s="49">
        <f>ROUND(RV_DATA!N114, 6)</f>
        <v>397.3193</v>
      </c>
      <c r="H120" s="49">
        <f>ROUND(SUMIF(RV_DATA!W101:'RV_DATA'!W126, 2126317854, RV_DATA!O101:'RV_DATA'!O126), 6)</f>
        <v>3385.16</v>
      </c>
      <c r="AQ120">
        <v>3</v>
      </c>
    </row>
    <row r="121" spans="1:43" ht="41.4" x14ac:dyDescent="0.25">
      <c r="A121" s="46" t="s">
        <v>617</v>
      </c>
      <c r="B121" s="47" t="s">
        <v>618</v>
      </c>
      <c r="C121" s="47" t="s">
        <v>585</v>
      </c>
      <c r="D121" s="48">
        <f>ROUND(SUMIF(RV_DATA!W101:'RV_DATA'!W126, 1555309690, RV_DATA!I101:'RV_DATA'!I126), 6)</f>
        <v>8.52</v>
      </c>
      <c r="E121" s="49">
        <f>ROUND(RV_DATA!K115, 6)</f>
        <v>20.45</v>
      </c>
      <c r="F121" s="49">
        <f>ROUND(SUMIF(RV_DATA!W101:'RV_DATA'!W126, 1555309690, RV_DATA!M101:'RV_DATA'!M126), 6)</f>
        <v>174.23</v>
      </c>
      <c r="G121" s="49">
        <f>ROUND(RV_DATA!N115, 6)</f>
        <v>105.7265</v>
      </c>
      <c r="H121" s="49">
        <f>ROUND(SUMIF(RV_DATA!W101:'RV_DATA'!W126, 1555309690, RV_DATA!O101:'RV_DATA'!O126), 6)</f>
        <v>900.79</v>
      </c>
      <c r="AQ121">
        <v>3</v>
      </c>
    </row>
    <row r="122" spans="1:43" ht="41.4" x14ac:dyDescent="0.25">
      <c r="A122" s="46" t="s">
        <v>625</v>
      </c>
      <c r="B122" s="47" t="s">
        <v>626</v>
      </c>
      <c r="C122" s="47" t="s">
        <v>585</v>
      </c>
      <c r="D122" s="48">
        <f>ROUND(SUMIF(RV_DATA!W101:'RV_DATA'!W126, 1585635489, RV_DATA!I101:'RV_DATA'!I126), 6)</f>
        <v>16.122</v>
      </c>
      <c r="E122" s="49">
        <f>ROUND(RV_DATA!K117, 6)</f>
        <v>49.02</v>
      </c>
      <c r="F122" s="49">
        <f>ROUND(SUMIF(RV_DATA!W101:'RV_DATA'!W126, 1585635489, RV_DATA!M101:'RV_DATA'!M126), 6)</f>
        <v>790.3</v>
      </c>
      <c r="G122" s="49">
        <f>ROUND(RV_DATA!N117, 6)</f>
        <v>285.29640000000001</v>
      </c>
      <c r="H122" s="49">
        <f>ROUND(SUMIF(RV_DATA!W101:'RV_DATA'!W126, 1585635489, RV_DATA!O101:'RV_DATA'!O126), 6)</f>
        <v>4599.55</v>
      </c>
      <c r="AQ122">
        <v>3</v>
      </c>
    </row>
    <row r="123" spans="1:43" ht="55.2" x14ac:dyDescent="0.25">
      <c r="A123" s="46" t="s">
        <v>579</v>
      </c>
      <c r="B123" s="47" t="s">
        <v>580</v>
      </c>
      <c r="C123" s="47" t="s">
        <v>362</v>
      </c>
      <c r="D123" s="48">
        <f>ROUND(SUMIF(RV_DATA!W101:'RV_DATA'!W126, 594665219, RV_DATA!I101:'RV_DATA'!I126), 6)</f>
        <v>168.2</v>
      </c>
      <c r="E123" s="49">
        <f>ROUND(RV_DATA!K104, 6)</f>
        <v>114.46</v>
      </c>
      <c r="F123" s="49">
        <f>ROUND(SUMIF(RV_DATA!W101:'RV_DATA'!W126, 594665219, RV_DATA!M101:'RV_DATA'!M126), 6)</f>
        <v>19252.169999999998</v>
      </c>
      <c r="G123" s="49">
        <f>ROUND(RV_DATA!N104, 6)</f>
        <v>315.90960000000001</v>
      </c>
      <c r="H123" s="49">
        <f>ROUND(SUMIF(RV_DATA!W101:'RV_DATA'!W126, 594665219, RV_DATA!O101:'RV_DATA'!O126), 6)</f>
        <v>53135.99</v>
      </c>
      <c r="AQ123">
        <v>3</v>
      </c>
    </row>
    <row r="124" spans="1:43" ht="55.2" x14ac:dyDescent="0.25">
      <c r="A124" s="46" t="s">
        <v>592</v>
      </c>
      <c r="B124" s="47" t="s">
        <v>593</v>
      </c>
      <c r="C124" s="47" t="s">
        <v>585</v>
      </c>
      <c r="D124" s="48">
        <f>ROUND(SUMIF(RV_DATA!W101:'RV_DATA'!W126, 448300343, RV_DATA!I101:'RV_DATA'!I126), 6)</f>
        <v>60.9</v>
      </c>
      <c r="E124" s="49">
        <f>ROUND(RV_DATA!K107, 6)</f>
        <v>12.89</v>
      </c>
      <c r="F124" s="49">
        <f>ROUND(SUMIF(RV_DATA!W101:'RV_DATA'!W126, 448300343, RV_DATA!M101:'RV_DATA'!M126), 6)</f>
        <v>785</v>
      </c>
      <c r="G124" s="49">
        <f>ROUND(RV_DATA!N107, 6)</f>
        <v>45.115000000000002</v>
      </c>
      <c r="H124" s="49">
        <f>ROUND(SUMIF(RV_DATA!W101:'RV_DATA'!W126, 448300343, RV_DATA!O101:'RV_DATA'!O126), 6)</f>
        <v>2747.5</v>
      </c>
      <c r="AQ124">
        <v>3</v>
      </c>
    </row>
    <row r="125" spans="1:43" ht="69" x14ac:dyDescent="0.25">
      <c r="A125" s="46" t="s">
        <v>583</v>
      </c>
      <c r="B125" s="47" t="s">
        <v>584</v>
      </c>
      <c r="C125" s="47" t="s">
        <v>585</v>
      </c>
      <c r="D125" s="48">
        <f>ROUND(SUMIF(RV_DATA!W101:'RV_DATA'!W126, -1417477047, RV_DATA!I101:'RV_DATA'!I126), 6)</f>
        <v>17.399999999999999</v>
      </c>
      <c r="E125" s="49">
        <f>ROUND(RV_DATA!K105, 6)</f>
        <v>42.08</v>
      </c>
      <c r="F125" s="49">
        <f>ROUND(SUMIF(RV_DATA!W101:'RV_DATA'!W126, -1417477047, RV_DATA!M101:'RV_DATA'!M126), 6)</f>
        <v>732.19</v>
      </c>
      <c r="G125" s="49">
        <f>ROUND(RV_DATA!N105, 6)</f>
        <v>136.33920000000001</v>
      </c>
      <c r="H125" s="49">
        <f>ROUND(SUMIF(RV_DATA!W101:'RV_DATA'!W126, -1417477047, RV_DATA!O101:'RV_DATA'!O126), 6)</f>
        <v>2372.3000000000002</v>
      </c>
      <c r="AQ125">
        <v>3</v>
      </c>
    </row>
    <row r="126" spans="1:43" ht="69" x14ac:dyDescent="0.25">
      <c r="A126" s="46" t="s">
        <v>588</v>
      </c>
      <c r="B126" s="47" t="s">
        <v>589</v>
      </c>
      <c r="C126" s="47" t="s">
        <v>585</v>
      </c>
      <c r="D126" s="48">
        <f>ROUND(SUMIF(RV_DATA!W101:'RV_DATA'!W126, 963464734, RV_DATA!I101:'RV_DATA'!I126), 6)</f>
        <v>79.75</v>
      </c>
      <c r="E126" s="49">
        <f>ROUND(RV_DATA!K106, 6)</f>
        <v>42.9</v>
      </c>
      <c r="F126" s="49">
        <f>ROUND(SUMIF(RV_DATA!W101:'RV_DATA'!W126, 963464734, RV_DATA!M101:'RV_DATA'!M126), 6)</f>
        <v>3421.28</v>
      </c>
      <c r="G126" s="49">
        <f>ROUND(RV_DATA!N106, 6)</f>
        <v>155.298</v>
      </c>
      <c r="H126" s="49">
        <f>ROUND(SUMIF(RV_DATA!W101:'RV_DATA'!W126, 963464734, RV_DATA!O101:'RV_DATA'!O126), 6)</f>
        <v>12385.02</v>
      </c>
      <c r="AQ126">
        <v>3</v>
      </c>
    </row>
    <row r="127" spans="1:43" ht="41.4" x14ac:dyDescent="0.25">
      <c r="A127" s="46" t="s">
        <v>1065</v>
      </c>
      <c r="B127" s="47" t="s">
        <v>1067</v>
      </c>
      <c r="C127" s="47" t="s">
        <v>401</v>
      </c>
      <c r="D127" s="48">
        <f>ROUND(SUMIF(RV_DATA!W101:'RV_DATA'!W126, 1765491675, RV_DATA!I101:'RV_DATA'!I126), 6)</f>
        <v>507.5</v>
      </c>
      <c r="E127" s="49">
        <f>ROUND(RV_DATA!K101, 6)</f>
        <v>7.86</v>
      </c>
      <c r="F127" s="49">
        <f>ROUND(SUMIF(RV_DATA!W101:'RV_DATA'!W126, 1765491675, RV_DATA!M101:'RV_DATA'!M126), 6)</f>
        <v>3988.95</v>
      </c>
      <c r="G127" s="49">
        <f>ROUND(RV_DATA!N101, 6)</f>
        <v>14.74</v>
      </c>
      <c r="H127" s="49">
        <f>ROUND(SUMIF(RV_DATA!W101:'RV_DATA'!W126, 1765491675, RV_DATA!O101:'RV_DATA'!O126), 6)</f>
        <v>7459.34</v>
      </c>
      <c r="AQ127">
        <v>3</v>
      </c>
    </row>
    <row r="128" spans="1:43" ht="55.2" x14ac:dyDescent="0.25">
      <c r="A128" s="46" t="s">
        <v>645</v>
      </c>
      <c r="B128" s="47" t="s">
        <v>646</v>
      </c>
      <c r="C128" s="47" t="s">
        <v>401</v>
      </c>
      <c r="D128" s="48">
        <f>ROUND(SUMIF(RV_DATA!W101:'RV_DATA'!W126, 1974943545, RV_DATA!I101:'RV_DATA'!I126), 6)</f>
        <v>1.1000000000000001</v>
      </c>
      <c r="E128" s="49">
        <f>ROUND(RV_DATA!K125, 6)</f>
        <v>2634.9</v>
      </c>
      <c r="F128" s="49">
        <f>ROUND(SUMIF(RV_DATA!W101:'RV_DATA'!W126, 1974943545, RV_DATA!M101:'RV_DATA'!M126), 6)</f>
        <v>2898.39</v>
      </c>
      <c r="G128" s="49">
        <f>ROUND(RV_DATA!N125, 6)</f>
        <v>5296.1490000000003</v>
      </c>
      <c r="H128" s="49">
        <f>ROUND(SUMIF(RV_DATA!W101:'RV_DATA'!W126, 1974943545, RV_DATA!O101:'RV_DATA'!O126), 6)</f>
        <v>5825.76</v>
      </c>
      <c r="AQ128">
        <v>3</v>
      </c>
    </row>
    <row r="129" spans="1:43" ht="27.6" x14ac:dyDescent="0.25">
      <c r="A129" s="46" t="s">
        <v>1071</v>
      </c>
      <c r="B129" s="47" t="s">
        <v>1073</v>
      </c>
      <c r="C129" s="47" t="s">
        <v>401</v>
      </c>
      <c r="D129" s="48">
        <f>ROUND(SUMIF(RV_DATA!W101:'RV_DATA'!W126, -1351914496, RV_DATA!I101:'RV_DATA'!I126), 6)</f>
        <v>7.7450000000000001</v>
      </c>
      <c r="E129" s="49">
        <f>ROUND(RV_DATA!K110, 6)</f>
        <v>7.68</v>
      </c>
      <c r="F129" s="49">
        <f>ROUND(SUMIF(RV_DATA!W101:'RV_DATA'!W126, -1351914496, RV_DATA!M101:'RV_DATA'!M126), 6)</f>
        <v>59.49</v>
      </c>
      <c r="G129" s="49">
        <f>ROUND(RV_DATA!N110, 6)</f>
        <v>63.47</v>
      </c>
      <c r="H129" s="49">
        <f>ROUND(SUMIF(RV_DATA!W101:'RV_DATA'!W126, -1351914496, RV_DATA!O101:'RV_DATA'!O126), 6)</f>
        <v>490.14</v>
      </c>
      <c r="AQ129">
        <v>3</v>
      </c>
    </row>
    <row r="130" spans="1:43" ht="110.4" x14ac:dyDescent="0.25">
      <c r="A130" s="46" t="s">
        <v>596</v>
      </c>
      <c r="B130" s="47" t="s">
        <v>597</v>
      </c>
      <c r="C130" s="47" t="s">
        <v>205</v>
      </c>
      <c r="D130" s="48">
        <f>ROUND(SUMIF(RV_DATA!W101:'RV_DATA'!W126, -1822906332, RV_DATA!I101:'RV_DATA'!I126), 6)</f>
        <v>0.20880000000000001</v>
      </c>
      <c r="E130" s="49">
        <f>ROUND(RV_DATA!K108, 6)</f>
        <v>27885.31</v>
      </c>
      <c r="F130" s="49">
        <f>ROUND(SUMIF(RV_DATA!W101:'RV_DATA'!W126, -1822906332, RV_DATA!M101:'RV_DATA'!M126), 6)</f>
        <v>5822.45</v>
      </c>
      <c r="G130" s="49">
        <f>ROUND(RV_DATA!N108, 6)</f>
        <v>66645.890899999999</v>
      </c>
      <c r="H130" s="49">
        <f>ROUND(SUMIF(RV_DATA!W101:'RV_DATA'!W126, -1822906332, RV_DATA!O101:'RV_DATA'!O126), 6)</f>
        <v>13915.66</v>
      </c>
      <c r="AQ130">
        <v>3</v>
      </c>
    </row>
    <row r="131" spans="1:43" ht="69" x14ac:dyDescent="0.25">
      <c r="A131" s="46" t="s">
        <v>1074</v>
      </c>
      <c r="B131" s="47" t="s">
        <v>1076</v>
      </c>
      <c r="C131" s="47" t="s">
        <v>606</v>
      </c>
      <c r="D131" s="48">
        <f>ROUND(SUMIF(RV_DATA!W101:'RV_DATA'!W126, -2003912707, RV_DATA!I101:'RV_DATA'!I126), 6)</f>
        <v>3.8624999999999998</v>
      </c>
      <c r="E131" s="49">
        <f>ROUND(RV_DATA!K109, 6)</f>
        <v>341.56</v>
      </c>
      <c r="F131" s="49">
        <f>ROUND(SUMIF(RV_DATA!W101:'RV_DATA'!W126, -2003912707, RV_DATA!M101:'RV_DATA'!M126), 6)</f>
        <v>1319.27</v>
      </c>
      <c r="G131" s="49">
        <f>ROUND(RV_DATA!N109, 6)</f>
        <v>3991.11</v>
      </c>
      <c r="H131" s="49">
        <f>ROUND(SUMIF(RV_DATA!W101:'RV_DATA'!W126, -2003912707, RV_DATA!O101:'RV_DATA'!O126), 6)</f>
        <v>15369.57</v>
      </c>
      <c r="AQ131">
        <v>3</v>
      </c>
    </row>
    <row r="132" spans="1:43" ht="13.8" x14ac:dyDescent="0.25">
      <c r="A132" s="72" t="s">
        <v>123</v>
      </c>
      <c r="B132" s="72"/>
      <c r="C132" s="72"/>
      <c r="D132" s="72"/>
      <c r="E132" s="73">
        <f>SUMIF(AQ112:AQ131, 3, F112:F131)</f>
        <v>69831.5</v>
      </c>
      <c r="F132" s="73"/>
      <c r="G132" s="73">
        <f>SUMIF(AQ112:AQ131, 3, H112:H131)</f>
        <v>261214.57</v>
      </c>
      <c r="H132" s="72"/>
    </row>
    <row r="133" spans="1:43" ht="16.8" x14ac:dyDescent="0.25">
      <c r="A133" s="68" t="str">
        <f>CONCATENATE("Подраздел: ",IF(Source!G526&lt;&gt;"Новый подраздел", Source!G526, ""))</f>
        <v>Подраздел: Отделка со стороны парковки</v>
      </c>
      <c r="B133" s="69"/>
      <c r="C133" s="69"/>
      <c r="D133" s="69"/>
      <c r="E133" s="69"/>
      <c r="F133" s="69"/>
      <c r="G133" s="69"/>
      <c r="H133" s="69"/>
    </row>
    <row r="134" spans="1:43" ht="13.8" x14ac:dyDescent="0.25">
      <c r="A134" s="70" t="s">
        <v>122</v>
      </c>
      <c r="B134" s="71"/>
      <c r="C134" s="71"/>
      <c r="D134" s="71"/>
      <c r="E134" s="71"/>
      <c r="F134" s="71"/>
      <c r="G134" s="71"/>
      <c r="H134" s="71"/>
    </row>
    <row r="135" spans="1:43" ht="27.6" x14ac:dyDescent="0.25">
      <c r="A135" s="46" t="s">
        <v>994</v>
      </c>
      <c r="B135" s="47" t="s">
        <v>996</v>
      </c>
      <c r="C135" s="47" t="s">
        <v>362</v>
      </c>
      <c r="D135" s="48">
        <f>ROUND(SUMIF(RV_DATA!W128:'RV_DATA'!W142, 955928890, RV_DATA!I128:'RV_DATA'!I142), 6)</f>
        <v>37.799999999999997</v>
      </c>
      <c r="E135" s="49">
        <f>ROUND(RV_DATA!K133, 6)</f>
        <v>33.56</v>
      </c>
      <c r="F135" s="49">
        <f>ROUND(SUMIF(RV_DATA!W128:'RV_DATA'!W142, 955928890, RV_DATA!M128:'RV_DATA'!M142), 6)</f>
        <v>1268.57</v>
      </c>
      <c r="G135" s="49">
        <f>ROUND(RV_DATA!N133, 6)</f>
        <v>645.02</v>
      </c>
      <c r="H135" s="49">
        <f>ROUND(SUMIF(RV_DATA!W128:'RV_DATA'!W142, 955928890, RV_DATA!O128:'RV_DATA'!O142), 6)</f>
        <v>24381.88</v>
      </c>
      <c r="AQ135">
        <v>3</v>
      </c>
    </row>
    <row r="136" spans="1:43" ht="13.8" x14ac:dyDescent="0.25">
      <c r="A136" s="46" t="s">
        <v>427</v>
      </c>
      <c r="B136" s="47" t="s">
        <v>428</v>
      </c>
      <c r="C136" s="47" t="s">
        <v>323</v>
      </c>
      <c r="D136" s="48">
        <f>ROUND(SUMIF(RV_DATA!W128:'RV_DATA'!W142, -1546901545, RV_DATA!I128:'RV_DATA'!I142), 6)</f>
        <v>6.3797999999999994E-2</v>
      </c>
      <c r="E136" s="49">
        <f>ROUND(RV_DATA!K134, 6)</f>
        <v>7.07</v>
      </c>
      <c r="F136" s="49">
        <f>ROUND(SUMIF(RV_DATA!W128:'RV_DATA'!W142, -1546901545, RV_DATA!M128:'RV_DATA'!M142), 6)</f>
        <v>0.45</v>
      </c>
      <c r="G136" s="49">
        <f>ROUND(RV_DATA!N134, 6)</f>
        <v>35.279299999999999</v>
      </c>
      <c r="H136" s="49">
        <f>ROUND(SUMIF(RV_DATA!W128:'RV_DATA'!W142, -1546901545, RV_DATA!O128:'RV_DATA'!O142), 6)</f>
        <v>2.25</v>
      </c>
      <c r="AQ136">
        <v>3</v>
      </c>
    </row>
    <row r="137" spans="1:43" ht="13.8" x14ac:dyDescent="0.25">
      <c r="A137" s="46" t="s">
        <v>427</v>
      </c>
      <c r="B137" s="47" t="s">
        <v>428</v>
      </c>
      <c r="C137" s="47" t="s">
        <v>323</v>
      </c>
      <c r="D137" s="48">
        <f>ROUND(SUMIF(RV_DATA!W128:'RV_DATA'!W142, -703094763, RV_DATA!I128:'RV_DATA'!I142), 6)</f>
        <v>4.8999999999999998E-3</v>
      </c>
      <c r="E137" s="49">
        <f>ROUND(RV_DATA!K140, 6)</f>
        <v>7.07</v>
      </c>
      <c r="F137" s="49">
        <f>ROUND(SUMIF(RV_DATA!W128:'RV_DATA'!W142, -703094763, RV_DATA!M128:'RV_DATA'!M142), 6)</f>
        <v>0.04</v>
      </c>
      <c r="G137" s="49">
        <f>ROUND(RV_DATA!N140, 6)</f>
        <v>35.39</v>
      </c>
      <c r="H137" s="49">
        <f>ROUND(SUMIF(RV_DATA!W128:'RV_DATA'!W142, -703094763, RV_DATA!O128:'RV_DATA'!O142), 6)</f>
        <v>0.17</v>
      </c>
      <c r="AQ137">
        <v>3</v>
      </c>
    </row>
    <row r="138" spans="1:43" ht="13.8" x14ac:dyDescent="0.25">
      <c r="A138" s="46" t="s">
        <v>1006</v>
      </c>
      <c r="B138" s="47" t="s">
        <v>1008</v>
      </c>
      <c r="C138" s="47" t="s">
        <v>205</v>
      </c>
      <c r="D138" s="48">
        <f>ROUND(SUMIF(RV_DATA!W128:'RV_DATA'!W142, -1583216768, RV_DATA!I128:'RV_DATA'!I142), 6)</f>
        <v>2.8E-3</v>
      </c>
      <c r="E138" s="49">
        <f>ROUND(RV_DATA!K139, 6)</f>
        <v>4794.92</v>
      </c>
      <c r="F138" s="49">
        <f>ROUND(SUMIF(RV_DATA!W128:'RV_DATA'!W142, -1583216768, RV_DATA!M128:'RV_DATA'!M142), 6)</f>
        <v>13.43</v>
      </c>
      <c r="G138" s="49">
        <f>ROUND(RV_DATA!N139, 6)</f>
        <v>31597.13</v>
      </c>
      <c r="H138" s="49">
        <f>ROUND(SUMIF(RV_DATA!W128:'RV_DATA'!W142, -1583216768, RV_DATA!O128:'RV_DATA'!O142), 6)</f>
        <v>88.21</v>
      </c>
      <c r="AQ138">
        <v>3</v>
      </c>
    </row>
    <row r="139" spans="1:43" ht="96.6" x14ac:dyDescent="0.25">
      <c r="A139" s="46" t="s">
        <v>446</v>
      </c>
      <c r="B139" s="47" t="s">
        <v>447</v>
      </c>
      <c r="C139" s="47" t="s">
        <v>432</v>
      </c>
      <c r="D139" s="48">
        <f>ROUND(SUMIF(RV_DATA!W128:'RV_DATA'!W142, 545209656, RV_DATA!I128:'RV_DATA'!I142), 6)</f>
        <v>33.950000000000003</v>
      </c>
      <c r="E139" s="49">
        <f>ROUND(RV_DATA!K141, 6)</f>
        <v>50.11</v>
      </c>
      <c r="F139" s="49">
        <f>ROUND(SUMIF(RV_DATA!W128:'RV_DATA'!W142, 545209656, RV_DATA!M128:'RV_DATA'!M142), 6)</f>
        <v>1701.23</v>
      </c>
      <c r="G139" s="49">
        <f>ROUND(RV_DATA!N141, 6)</f>
        <v>122.76949999999999</v>
      </c>
      <c r="H139" s="49">
        <f>ROUND(SUMIF(RV_DATA!W128:'RV_DATA'!W142, 545209656, RV_DATA!O128:'RV_DATA'!O142), 6)</f>
        <v>4168.0200000000004</v>
      </c>
      <c r="AQ139">
        <v>3</v>
      </c>
    </row>
    <row r="140" spans="1:43" ht="13.8" x14ac:dyDescent="0.25">
      <c r="A140" s="46" t="s">
        <v>997</v>
      </c>
      <c r="B140" s="47" t="s">
        <v>999</v>
      </c>
      <c r="C140" s="47" t="s">
        <v>205</v>
      </c>
      <c r="D140" s="48">
        <f>ROUND(SUMIF(RV_DATA!W128:'RV_DATA'!W142, 1193886829, RV_DATA!I128:'RV_DATA'!I142), 6)</f>
        <v>8.7500000000000002E-4</v>
      </c>
      <c r="E140" s="49">
        <f>ROUND(RV_DATA!K132, 6)</f>
        <v>20166.439999999999</v>
      </c>
      <c r="F140" s="49">
        <f>ROUND(SUMIF(RV_DATA!W128:'RV_DATA'!W142, 1193886829, RV_DATA!M128:'RV_DATA'!M142), 6)</f>
        <v>17.649999999999999</v>
      </c>
      <c r="G140" s="49">
        <f>ROUND(RV_DATA!N132, 6)</f>
        <v>177666.34</v>
      </c>
      <c r="H140" s="49">
        <f>ROUND(SUMIF(RV_DATA!W128:'RV_DATA'!W142, 1193886829, RV_DATA!O128:'RV_DATA'!O142), 6)</f>
        <v>155.47</v>
      </c>
      <c r="AQ140">
        <v>3</v>
      </c>
    </row>
    <row r="141" spans="1:43" ht="55.2" x14ac:dyDescent="0.25">
      <c r="A141" s="46" t="s">
        <v>419</v>
      </c>
      <c r="B141" s="47" t="s">
        <v>420</v>
      </c>
      <c r="C141" s="47" t="s">
        <v>205</v>
      </c>
      <c r="D141" s="48">
        <f>ROUND(SUMIF(RV_DATA!W128:'RV_DATA'!W142, 324589154, RV_DATA!I128:'RV_DATA'!I142), 6)</f>
        <v>0.126</v>
      </c>
      <c r="E141" s="49">
        <f>ROUND(RV_DATA!K129, 6)</f>
        <v>4350.01</v>
      </c>
      <c r="F141" s="49">
        <f>ROUND(SUMIF(RV_DATA!W128:'RV_DATA'!W142, 324589154, RV_DATA!M128:'RV_DATA'!M142), 6)</f>
        <v>548.1</v>
      </c>
      <c r="G141" s="49">
        <f>ROUND(RV_DATA!N129, 6)</f>
        <v>62988.144800000002</v>
      </c>
      <c r="H141" s="49">
        <f>ROUND(SUMIF(RV_DATA!W128:'RV_DATA'!W142, 324589154, RV_DATA!O128:'RV_DATA'!O142), 6)</f>
        <v>7936.51</v>
      </c>
      <c r="AQ141">
        <v>3</v>
      </c>
    </row>
    <row r="142" spans="1:43" ht="13.8" x14ac:dyDescent="0.25">
      <c r="A142" s="46" t="s">
        <v>1009</v>
      </c>
      <c r="B142" s="47" t="s">
        <v>1011</v>
      </c>
      <c r="C142" s="47" t="s">
        <v>205</v>
      </c>
      <c r="D142" s="48">
        <f>ROUND(SUMIF(RV_DATA!W128:'RV_DATA'!W142, 1479047378, RV_DATA!I128:'RV_DATA'!I142), 6)</f>
        <v>1.0500000000000001E-2</v>
      </c>
      <c r="E142" s="49">
        <f>ROUND(RV_DATA!K138, 6)</f>
        <v>13174.52</v>
      </c>
      <c r="F142" s="49">
        <f>ROUND(SUMIF(RV_DATA!W128:'RV_DATA'!W142, 1479047378, RV_DATA!M128:'RV_DATA'!M142), 6)</f>
        <v>138.33000000000001</v>
      </c>
      <c r="G142" s="49">
        <f>ROUND(RV_DATA!N138, 6)</f>
        <v>93291.15</v>
      </c>
      <c r="H142" s="49">
        <f>ROUND(SUMIF(RV_DATA!W128:'RV_DATA'!W142, 1479047378, RV_DATA!O128:'RV_DATA'!O142), 6)</f>
        <v>976.64</v>
      </c>
      <c r="AQ142">
        <v>3</v>
      </c>
    </row>
    <row r="143" spans="1:43" ht="13.8" x14ac:dyDescent="0.25">
      <c r="A143" s="46" t="s">
        <v>1000</v>
      </c>
      <c r="B143" s="47" t="s">
        <v>1002</v>
      </c>
      <c r="C143" s="47" t="s">
        <v>432</v>
      </c>
      <c r="D143" s="48">
        <f>ROUND(SUMIF(RV_DATA!W128:'RV_DATA'!W142, 1497677617, RV_DATA!I128:'RV_DATA'!I142), 6)</f>
        <v>4.2</v>
      </c>
      <c r="E143" s="49">
        <f>ROUND(RV_DATA!K131, 6)</f>
        <v>9.86</v>
      </c>
      <c r="F143" s="49">
        <f>ROUND(SUMIF(RV_DATA!W128:'RV_DATA'!W142, 1497677617, RV_DATA!M128:'RV_DATA'!M142), 6)</f>
        <v>41.41</v>
      </c>
      <c r="G143" s="49">
        <f>ROUND(RV_DATA!N131, 6)</f>
        <v>72.77</v>
      </c>
      <c r="H143" s="49">
        <f>ROUND(SUMIF(RV_DATA!W128:'RV_DATA'!W142, 1497677617, RV_DATA!O128:'RV_DATA'!O142), 6)</f>
        <v>305.62</v>
      </c>
      <c r="AQ143">
        <v>3</v>
      </c>
    </row>
    <row r="144" spans="1:43" ht="262.2" x14ac:dyDescent="0.25">
      <c r="A144" s="46" t="s">
        <v>431</v>
      </c>
      <c r="B144" s="47" t="s">
        <v>48</v>
      </c>
      <c r="C144" s="47" t="s">
        <v>432</v>
      </c>
      <c r="D144" s="48">
        <f>ROUND(SUMIF(RV_DATA!W128:'RV_DATA'!W142, -1139769391, RV_DATA!I128:'RV_DATA'!I142), 6)</f>
        <v>427.56</v>
      </c>
      <c r="E144" s="49">
        <f>ROUND(RV_DATA!K135, 6)</f>
        <v>28.05</v>
      </c>
      <c r="F144" s="49">
        <f>ROUND(SUMIF(RV_DATA!W128:'RV_DATA'!W142, -1139769391, RV_DATA!M128:'RV_DATA'!M142), 6)</f>
        <v>11993.06</v>
      </c>
      <c r="G144" s="49">
        <f>ROUND(RV_DATA!N135, 6)</f>
        <v>159.04349999999999</v>
      </c>
      <c r="H144" s="49">
        <f>ROUND(SUMIF(RV_DATA!W128:'RV_DATA'!W142, -1139769391, RV_DATA!O128:'RV_DATA'!O142), 6)</f>
        <v>68000.639999999999</v>
      </c>
      <c r="AQ144">
        <v>3</v>
      </c>
    </row>
    <row r="145" spans="1:43" ht="13.8" x14ac:dyDescent="0.25">
      <c r="A145" s="46" t="s">
        <v>435</v>
      </c>
      <c r="B145" s="47" t="s">
        <v>436</v>
      </c>
      <c r="C145" s="47" t="s">
        <v>323</v>
      </c>
      <c r="D145" s="48">
        <f>ROUND(SUMIF(RV_DATA!W128:'RV_DATA'!W142, 554399674, RV_DATA!I128:'RV_DATA'!I142), 6)</f>
        <v>0.91139999999999999</v>
      </c>
      <c r="E145" s="49">
        <f>ROUND(RV_DATA!K136, 6)</f>
        <v>478.96</v>
      </c>
      <c r="F145" s="49">
        <f>ROUND(SUMIF(RV_DATA!W128:'RV_DATA'!W142, 554399674, RV_DATA!M128:'RV_DATA'!M142), 6)</f>
        <v>436.52</v>
      </c>
      <c r="G145" s="49">
        <f>ROUND(RV_DATA!N136, 6)</f>
        <v>3108.4504000000002</v>
      </c>
      <c r="H145" s="49">
        <f>ROUND(SUMIF(RV_DATA!W128:'RV_DATA'!W142, 554399674, RV_DATA!O128:'RV_DATA'!O142), 6)</f>
        <v>2833.04</v>
      </c>
      <c r="AQ145">
        <v>3</v>
      </c>
    </row>
    <row r="146" spans="1:43" ht="13.8" x14ac:dyDescent="0.25">
      <c r="A146" s="46" t="s">
        <v>983</v>
      </c>
      <c r="B146" s="47" t="s">
        <v>984</v>
      </c>
      <c r="C146" s="47" t="s">
        <v>908</v>
      </c>
      <c r="D146" s="48">
        <f>ROUND(SUMIF(RV_DATA!W128:'RV_DATA'!W142, 928336608, RV_DATA!I128:'RV_DATA'!I142), 6)</f>
        <v>2.3450000000000002</v>
      </c>
      <c r="E146" s="49">
        <f>ROUND(RV_DATA!K128, 6)</f>
        <v>1</v>
      </c>
      <c r="F146" s="49">
        <f>ROUND(SUMIF(RV_DATA!W128:'RV_DATA'!W142, 928336608, RV_DATA!M128:'RV_DATA'!M142), 6)</f>
        <v>2.35</v>
      </c>
      <c r="G146" s="49">
        <f>ROUND(RV_DATA!N128, 6)</f>
        <v>1</v>
      </c>
      <c r="H146" s="49">
        <f>ROUND(SUMIF(RV_DATA!W128:'RV_DATA'!W142, 928336608, RV_DATA!O128:'RV_DATA'!O142), 6)</f>
        <v>2.35</v>
      </c>
      <c r="AQ146">
        <v>3</v>
      </c>
    </row>
    <row r="147" spans="1:43" ht="13.8" x14ac:dyDescent="0.25">
      <c r="A147" s="72" t="s">
        <v>123</v>
      </c>
      <c r="B147" s="72"/>
      <c r="C147" s="72"/>
      <c r="D147" s="72"/>
      <c r="E147" s="73">
        <f>SUMIF(AQ135:AQ146, 3, F135:F146)</f>
        <v>16161.140000000001</v>
      </c>
      <c r="F147" s="73"/>
      <c r="G147" s="73">
        <f>SUMIF(AQ135:AQ146, 3, H135:H146)</f>
        <v>108850.8</v>
      </c>
      <c r="H147" s="72"/>
    </row>
    <row r="148" spans="1:43" ht="16.8" x14ac:dyDescent="0.25">
      <c r="A148" s="68" t="str">
        <f>CONCATENATE("Подраздел: ",IF(Source!G575&lt;&gt;"Новый подраздел", Source!G575, ""))</f>
        <v>Подраздел: Устройство водослива</v>
      </c>
      <c r="B148" s="69"/>
      <c r="C148" s="69"/>
      <c r="D148" s="69"/>
      <c r="E148" s="69"/>
      <c r="F148" s="69"/>
      <c r="G148" s="69"/>
      <c r="H148" s="69"/>
    </row>
    <row r="149" spans="1:43" ht="13.8" x14ac:dyDescent="0.25">
      <c r="A149" s="70" t="s">
        <v>122</v>
      </c>
      <c r="B149" s="71"/>
      <c r="C149" s="71"/>
      <c r="D149" s="71"/>
      <c r="E149" s="71"/>
      <c r="F149" s="71"/>
      <c r="G149" s="71"/>
      <c r="H149" s="71"/>
    </row>
    <row r="150" spans="1:43" ht="13.8" x14ac:dyDescent="0.25">
      <c r="A150" s="46" t="s">
        <v>427</v>
      </c>
      <c r="B150" s="47" t="s">
        <v>428</v>
      </c>
      <c r="C150" s="47" t="s">
        <v>323</v>
      </c>
      <c r="D150" s="48">
        <f>ROUND(SUMIF(RV_DATA!W144:'RV_DATA'!W153, -703094763, RV_DATA!I144:'RV_DATA'!I153), 6)</f>
        <v>1.05</v>
      </c>
      <c r="E150" s="49">
        <f>ROUND(RV_DATA!K151, 6)</f>
        <v>7.07</v>
      </c>
      <c r="F150" s="49">
        <f>ROUND(SUMIF(RV_DATA!W144:'RV_DATA'!W153, -703094763, RV_DATA!M144:'RV_DATA'!M153), 6)</f>
        <v>7.42</v>
      </c>
      <c r="G150" s="49">
        <f>ROUND(RV_DATA!N151, 6)</f>
        <v>35.39</v>
      </c>
      <c r="H150" s="49">
        <f>ROUND(SUMIF(RV_DATA!W144:'RV_DATA'!W153, -703094763, RV_DATA!O144:'RV_DATA'!O153), 6)</f>
        <v>37.03</v>
      </c>
      <c r="AQ150">
        <v>3</v>
      </c>
    </row>
    <row r="151" spans="1:43" ht="55.2" x14ac:dyDescent="0.25">
      <c r="A151" s="46" t="s">
        <v>721</v>
      </c>
      <c r="B151" s="47" t="s">
        <v>722</v>
      </c>
      <c r="C151" s="47" t="s">
        <v>585</v>
      </c>
      <c r="D151" s="48">
        <f>ROUND(SUMIF(RV_DATA!W144:'RV_DATA'!W153, -563861682, RV_DATA!I144:'RV_DATA'!I153), 6)</f>
        <v>7.3150000000000004</v>
      </c>
      <c r="E151" s="49">
        <f>ROUND(RV_DATA!K153, 6)</f>
        <v>1833.78</v>
      </c>
      <c r="F151" s="49">
        <f>ROUND(SUMIF(RV_DATA!W144:'RV_DATA'!W153, -563861682, RV_DATA!M144:'RV_DATA'!M153), 6)</f>
        <v>13414.1</v>
      </c>
      <c r="G151" s="49">
        <f>ROUND(RV_DATA!N153, 6)</f>
        <v>5629.7046</v>
      </c>
      <c r="H151" s="49">
        <f>ROUND(SUMIF(RV_DATA!W144:'RV_DATA'!W153, -563861682, RV_DATA!O144:'RV_DATA'!O153), 6)</f>
        <v>41181.29</v>
      </c>
      <c r="AQ151">
        <v>3</v>
      </c>
    </row>
    <row r="152" spans="1:43" ht="13.8" x14ac:dyDescent="0.25">
      <c r="A152" s="46" t="s">
        <v>321</v>
      </c>
      <c r="B152" s="47" t="s">
        <v>322</v>
      </c>
      <c r="C152" s="47" t="s">
        <v>323</v>
      </c>
      <c r="D152" s="48">
        <f>ROUND(SUMIF(RV_DATA!W144:'RV_DATA'!W153, 993608509, RV_DATA!I144:'RV_DATA'!I153), 6)</f>
        <v>7.7</v>
      </c>
      <c r="E152" s="49">
        <f>ROUND(RV_DATA!K152, 6)</f>
        <v>104.99</v>
      </c>
      <c r="F152" s="49">
        <f>ROUND(SUMIF(RV_DATA!W144:'RV_DATA'!W153, 993608509, RV_DATA!M144:'RV_DATA'!M153), 6)</f>
        <v>808.42</v>
      </c>
      <c r="G152" s="49">
        <f>ROUND(RV_DATA!N152, 6)</f>
        <v>552.24739999999997</v>
      </c>
      <c r="H152" s="49">
        <f>ROUND(SUMIF(RV_DATA!W144:'RV_DATA'!W153, 993608509, RV_DATA!O144:'RV_DATA'!O153), 6)</f>
        <v>4252.3</v>
      </c>
      <c r="AQ152">
        <v>3</v>
      </c>
    </row>
    <row r="153" spans="1:43" ht="41.4" x14ac:dyDescent="0.25">
      <c r="A153" s="46" t="s">
        <v>703</v>
      </c>
      <c r="B153" s="47" t="s">
        <v>704</v>
      </c>
      <c r="C153" s="47" t="s">
        <v>401</v>
      </c>
      <c r="D153" s="48">
        <f>ROUND(SUMIF(RV_DATA!W144:'RV_DATA'!W153, -208514275, RV_DATA!I144:'RV_DATA'!I153), 6)</f>
        <v>1</v>
      </c>
      <c r="E153" s="49">
        <f>ROUND(RV_DATA!K150, 6)</f>
        <v>137.30000000000001</v>
      </c>
      <c r="F153" s="49">
        <f>ROUND(SUMIF(RV_DATA!W144:'RV_DATA'!W153, -208514275, RV_DATA!M144:'RV_DATA'!M153), 6)</f>
        <v>137.30000000000001</v>
      </c>
      <c r="G153" s="49">
        <f>ROUND(RV_DATA!N150, 6)</f>
        <v>562.92999999999995</v>
      </c>
      <c r="H153" s="49">
        <f>ROUND(SUMIF(RV_DATA!W144:'RV_DATA'!W153, -208514275, RV_DATA!O144:'RV_DATA'!O153), 6)</f>
        <v>562.92999999999995</v>
      </c>
      <c r="AQ153">
        <v>3</v>
      </c>
    </row>
    <row r="154" spans="1:43" ht="41.4" x14ac:dyDescent="0.25">
      <c r="A154" s="46" t="s">
        <v>697</v>
      </c>
      <c r="B154" s="47" t="s">
        <v>698</v>
      </c>
      <c r="C154" s="47" t="s">
        <v>585</v>
      </c>
      <c r="D154" s="48">
        <f>ROUND(SUMIF(RV_DATA!W144:'RV_DATA'!W153, -673233214, RV_DATA!I144:'RV_DATA'!I153), 6)</f>
        <v>3</v>
      </c>
      <c r="E154" s="49">
        <f>ROUND(RV_DATA!K148, 6)</f>
        <v>137</v>
      </c>
      <c r="F154" s="49">
        <f>ROUND(SUMIF(RV_DATA!W144:'RV_DATA'!W153, -673233214, RV_DATA!M144:'RV_DATA'!M153), 6)</f>
        <v>411</v>
      </c>
      <c r="G154" s="49">
        <f>ROUND(RV_DATA!N148, 6)</f>
        <v>483.61</v>
      </c>
      <c r="H154" s="49">
        <f>ROUND(SUMIF(RV_DATA!W144:'RV_DATA'!W153, -673233214, RV_DATA!O144:'RV_DATA'!O153), 6)</f>
        <v>1450.83</v>
      </c>
      <c r="AQ154">
        <v>3</v>
      </c>
    </row>
    <row r="155" spans="1:43" ht="55.2" x14ac:dyDescent="0.25">
      <c r="A155" s="46" t="s">
        <v>697</v>
      </c>
      <c r="B155" s="47" t="s">
        <v>701</v>
      </c>
      <c r="C155" s="47" t="s">
        <v>585</v>
      </c>
      <c r="D155" s="48">
        <f>ROUND(SUMIF(RV_DATA!W144:'RV_DATA'!W153, 1021514780, RV_DATA!I144:'RV_DATA'!I153), 6)</f>
        <v>1</v>
      </c>
      <c r="E155" s="49">
        <f>ROUND(RV_DATA!K149, 6)</f>
        <v>137</v>
      </c>
      <c r="F155" s="49">
        <f>ROUND(SUMIF(RV_DATA!W144:'RV_DATA'!W153, 1021514780, RV_DATA!M144:'RV_DATA'!M153), 6)</f>
        <v>137</v>
      </c>
      <c r="G155" s="49">
        <f>ROUND(RV_DATA!N149, 6)</f>
        <v>483.61</v>
      </c>
      <c r="H155" s="49">
        <f>ROUND(SUMIF(RV_DATA!W144:'RV_DATA'!W153, 1021514780, RV_DATA!O144:'RV_DATA'!O153), 6)</f>
        <v>483.61</v>
      </c>
      <c r="AQ155">
        <v>3</v>
      </c>
    </row>
    <row r="156" spans="1:43" ht="55.2" x14ac:dyDescent="0.25">
      <c r="A156" s="46" t="s">
        <v>689</v>
      </c>
      <c r="B156" s="47" t="s">
        <v>690</v>
      </c>
      <c r="C156" s="47" t="s">
        <v>401</v>
      </c>
      <c r="D156" s="48">
        <f>ROUND(SUMIF(RV_DATA!W144:'RV_DATA'!W153, -1583964669, RV_DATA!I144:'RV_DATA'!I153), 6)</f>
        <v>3</v>
      </c>
      <c r="E156" s="49">
        <f>ROUND(RV_DATA!K146, 6)</f>
        <v>58.12</v>
      </c>
      <c r="F156" s="49">
        <f>ROUND(SUMIF(RV_DATA!W144:'RV_DATA'!W153, -1583964669, RV_DATA!M144:'RV_DATA'!M153), 6)</f>
        <v>174.36</v>
      </c>
      <c r="G156" s="49">
        <f>ROUND(RV_DATA!N146, 6)</f>
        <v>290.0188</v>
      </c>
      <c r="H156" s="49">
        <f>ROUND(SUMIF(RV_DATA!W144:'RV_DATA'!W153, -1583964669, RV_DATA!O144:'RV_DATA'!O153), 6)</f>
        <v>870.06</v>
      </c>
      <c r="AQ156">
        <v>3</v>
      </c>
    </row>
    <row r="157" spans="1:43" ht="55.2" x14ac:dyDescent="0.25">
      <c r="A157" s="46" t="s">
        <v>685</v>
      </c>
      <c r="B157" s="47" t="s">
        <v>686</v>
      </c>
      <c r="C157" s="47" t="s">
        <v>401</v>
      </c>
      <c r="D157" s="48">
        <f>ROUND(SUMIF(RV_DATA!W144:'RV_DATA'!W153, 350792036, RV_DATA!I144:'RV_DATA'!I153), 6)</f>
        <v>3</v>
      </c>
      <c r="E157" s="49">
        <f>ROUND(RV_DATA!K145, 6)</f>
        <v>61.29</v>
      </c>
      <c r="F157" s="49">
        <f>ROUND(SUMIF(RV_DATA!W144:'RV_DATA'!W153, 350792036, RV_DATA!M144:'RV_DATA'!M153), 6)</f>
        <v>183.87</v>
      </c>
      <c r="G157" s="49">
        <f>ROUND(RV_DATA!N145, 6)</f>
        <v>330.96600000000001</v>
      </c>
      <c r="H157" s="49">
        <f>ROUND(SUMIF(RV_DATA!W144:'RV_DATA'!W153, 350792036, RV_DATA!O144:'RV_DATA'!O153), 6)</f>
        <v>992.9</v>
      </c>
      <c r="AQ157">
        <v>3</v>
      </c>
    </row>
    <row r="158" spans="1:43" ht="55.2" x14ac:dyDescent="0.25">
      <c r="A158" s="46" t="s">
        <v>681</v>
      </c>
      <c r="B158" s="47" t="s">
        <v>682</v>
      </c>
      <c r="C158" s="47" t="s">
        <v>401</v>
      </c>
      <c r="D158" s="48">
        <f>ROUND(SUMIF(RV_DATA!W144:'RV_DATA'!W153, 860976862, RV_DATA!I144:'RV_DATA'!I153), 6)</f>
        <v>3</v>
      </c>
      <c r="E158" s="49">
        <f>ROUND(RV_DATA!K144, 6)</f>
        <v>4.99</v>
      </c>
      <c r="F158" s="49">
        <f>ROUND(SUMIF(RV_DATA!W144:'RV_DATA'!W153, 860976862, RV_DATA!M144:'RV_DATA'!M153), 6)</f>
        <v>14.97</v>
      </c>
      <c r="G158" s="49">
        <f>ROUND(RV_DATA!N144, 6)</f>
        <v>38.822200000000002</v>
      </c>
      <c r="H158" s="49">
        <f>ROUND(SUMIF(RV_DATA!W144:'RV_DATA'!W153, 860976862, RV_DATA!O144:'RV_DATA'!O153), 6)</f>
        <v>116.47</v>
      </c>
      <c r="AQ158">
        <v>3</v>
      </c>
    </row>
    <row r="159" spans="1:43" ht="41.4" x14ac:dyDescent="0.25">
      <c r="A159" s="46" t="s">
        <v>693</v>
      </c>
      <c r="B159" s="47" t="s">
        <v>694</v>
      </c>
      <c r="C159" s="47" t="s">
        <v>585</v>
      </c>
      <c r="D159" s="48">
        <f>ROUND(SUMIF(RV_DATA!W144:'RV_DATA'!W153, -490540990, RV_DATA!I144:'RV_DATA'!I153), 6)</f>
        <v>1</v>
      </c>
      <c r="E159" s="49">
        <f>ROUND(RV_DATA!K147, 6)</f>
        <v>32.700000000000003</v>
      </c>
      <c r="F159" s="49">
        <f>ROUND(SUMIF(RV_DATA!W144:'RV_DATA'!W153, -490540990, RV_DATA!M144:'RV_DATA'!M153), 6)</f>
        <v>32.700000000000003</v>
      </c>
      <c r="G159" s="49">
        <f>ROUND(RV_DATA!N147, 6)</f>
        <v>103.986</v>
      </c>
      <c r="H159" s="49">
        <f>ROUND(SUMIF(RV_DATA!W144:'RV_DATA'!W153, -490540990, RV_DATA!O144:'RV_DATA'!O153), 6)</f>
        <v>103.99</v>
      </c>
      <c r="AQ159">
        <v>3</v>
      </c>
    </row>
    <row r="160" spans="1:43" ht="13.8" x14ac:dyDescent="0.25">
      <c r="A160" s="72" t="s">
        <v>123</v>
      </c>
      <c r="B160" s="72"/>
      <c r="C160" s="72"/>
      <c r="D160" s="72"/>
      <c r="E160" s="73">
        <f>SUMIF(AQ150:AQ159, 3, F150:F159)</f>
        <v>15321.140000000001</v>
      </c>
      <c r="F160" s="73"/>
      <c r="G160" s="73">
        <f>SUMIF(AQ150:AQ159, 3, H150:H159)</f>
        <v>50051.41</v>
      </c>
      <c r="H160" s="72"/>
    </row>
    <row r="161" spans="1:43" ht="16.8" x14ac:dyDescent="0.25">
      <c r="A161" s="68" t="str">
        <f>CONCATENATE("Подраздел: ",IF(Source!G626&lt;&gt;"Новый подраздел", Source!G626, ""))</f>
        <v>Подраздел: Востановление покрытия</v>
      </c>
      <c r="B161" s="69"/>
      <c r="C161" s="69"/>
      <c r="D161" s="69"/>
      <c r="E161" s="69"/>
      <c r="F161" s="69"/>
      <c r="G161" s="69"/>
      <c r="H161" s="69"/>
    </row>
    <row r="162" spans="1:43" ht="13.8" x14ac:dyDescent="0.25">
      <c r="A162" s="70" t="s">
        <v>122</v>
      </c>
      <c r="B162" s="71"/>
      <c r="C162" s="71"/>
      <c r="D162" s="71"/>
      <c r="E162" s="71"/>
      <c r="F162" s="71"/>
      <c r="G162" s="71"/>
      <c r="H162" s="71"/>
    </row>
    <row r="163" spans="1:43" ht="13.8" x14ac:dyDescent="0.25">
      <c r="A163" s="46" t="s">
        <v>427</v>
      </c>
      <c r="B163" s="47" t="s">
        <v>428</v>
      </c>
      <c r="C163" s="47" t="s">
        <v>323</v>
      </c>
      <c r="D163" s="48">
        <f>ROUND(SUMIF(RV_DATA!W155:'RV_DATA'!W169, -543036354, RV_DATA!I155:'RV_DATA'!I169), 6)</f>
        <v>1.45</v>
      </c>
      <c r="E163" s="49">
        <f>ROUND(RV_DATA!K155, 6)</f>
        <v>7.07</v>
      </c>
      <c r="F163" s="49">
        <f>ROUND(SUMIF(RV_DATA!W155:'RV_DATA'!W169, -543036354, RV_DATA!M155:'RV_DATA'!M169), 6)</f>
        <v>10.25</v>
      </c>
      <c r="G163" s="49">
        <f>ROUND(RV_DATA!N155, 6)</f>
        <v>35.35</v>
      </c>
      <c r="H163" s="49">
        <f>ROUND(SUMIF(RV_DATA!W155:'RV_DATA'!W169, -543036354, RV_DATA!O155:'RV_DATA'!O169), 6)</f>
        <v>51.16</v>
      </c>
      <c r="AQ163">
        <v>3</v>
      </c>
    </row>
    <row r="164" spans="1:43" ht="41.4" x14ac:dyDescent="0.25">
      <c r="A164" s="46" t="s">
        <v>484</v>
      </c>
      <c r="B164" s="47" t="s">
        <v>485</v>
      </c>
      <c r="C164" s="47" t="s">
        <v>323</v>
      </c>
      <c r="D164" s="48">
        <f>ROUND(SUMIF(RV_DATA!W155:'RV_DATA'!W169, 130913396, RV_DATA!I155:'RV_DATA'!I169), 6)</f>
        <v>12.6</v>
      </c>
      <c r="E164" s="49">
        <f>ROUND(RV_DATA!K158, 6)</f>
        <v>234.69</v>
      </c>
      <c r="F164" s="49">
        <f>ROUND(SUMIF(RV_DATA!W155:'RV_DATA'!W169, 130913396, RV_DATA!M155:'RV_DATA'!M169), 6)</f>
        <v>2957.09</v>
      </c>
      <c r="G164" s="49">
        <f>ROUND(RV_DATA!N158, 6)</f>
        <v>2325.7779</v>
      </c>
      <c r="H164" s="49">
        <f>ROUND(SUMIF(RV_DATA!W155:'RV_DATA'!W169, 130913396, RV_DATA!O155:'RV_DATA'!O169), 6)</f>
        <v>29304.799999999999</v>
      </c>
      <c r="AQ164">
        <v>3</v>
      </c>
    </row>
    <row r="165" spans="1:43" ht="27.6" x14ac:dyDescent="0.25">
      <c r="A165" s="46" t="s">
        <v>391</v>
      </c>
      <c r="B165" s="47" t="s">
        <v>392</v>
      </c>
      <c r="C165" s="47" t="s">
        <v>362</v>
      </c>
      <c r="D165" s="48">
        <f>ROUND(SUMIF(RV_DATA!W155:'RV_DATA'!W169, 908674980, RV_DATA!I155:'RV_DATA'!I169), 6)</f>
        <v>57.5</v>
      </c>
      <c r="E165" s="49">
        <f>ROUND(RV_DATA!K161, 6)</f>
        <v>21.14</v>
      </c>
      <c r="F165" s="49">
        <f>ROUND(SUMIF(RV_DATA!W155:'RV_DATA'!W169, 908674980, RV_DATA!M155:'RV_DATA'!M169), 6)</f>
        <v>1215.55</v>
      </c>
      <c r="G165" s="49">
        <f>ROUND(RV_DATA!N161, 6)</f>
        <v>135.08459999999999</v>
      </c>
      <c r="H165" s="49">
        <f>ROUND(SUMIF(RV_DATA!W155:'RV_DATA'!W169, 908674980, RV_DATA!O155:'RV_DATA'!O169), 6)</f>
        <v>7767.36</v>
      </c>
      <c r="AQ165">
        <v>3</v>
      </c>
    </row>
    <row r="166" spans="1:43" ht="13.8" x14ac:dyDescent="0.25">
      <c r="A166" s="46" t="s">
        <v>321</v>
      </c>
      <c r="B166" s="47" t="s">
        <v>322</v>
      </c>
      <c r="C166" s="47" t="s">
        <v>323</v>
      </c>
      <c r="D166" s="48">
        <f>ROUND(SUMIF(RV_DATA!W155:'RV_DATA'!W169, 993608509, RV_DATA!I155:'RV_DATA'!I169), 6)</f>
        <v>16.5</v>
      </c>
      <c r="E166" s="49">
        <f>ROUND(RV_DATA!K156, 6)</f>
        <v>104.99</v>
      </c>
      <c r="F166" s="49">
        <f>ROUND(SUMIF(RV_DATA!W155:'RV_DATA'!W169, 993608509, RV_DATA!M155:'RV_DATA'!M169), 6)</f>
        <v>1732.34</v>
      </c>
      <c r="G166" s="49">
        <f>ROUND(RV_DATA!N156, 6)</f>
        <v>552.24739999999997</v>
      </c>
      <c r="H166" s="49">
        <f>ROUND(SUMIF(RV_DATA!W155:'RV_DATA'!W169, 993608509, RV_DATA!O155:'RV_DATA'!O169), 6)</f>
        <v>9112.08</v>
      </c>
      <c r="AQ166">
        <v>3</v>
      </c>
    </row>
    <row r="167" spans="1:43" ht="69" x14ac:dyDescent="0.25">
      <c r="A167" s="46" t="s">
        <v>495</v>
      </c>
      <c r="B167" s="47" t="s">
        <v>496</v>
      </c>
      <c r="C167" s="47" t="s">
        <v>323</v>
      </c>
      <c r="D167" s="48">
        <f>ROUND(SUMIF(RV_DATA!W155:'RV_DATA'!W169, -1495187030, RV_DATA!I155:'RV_DATA'!I169), 6)</f>
        <v>8.1</v>
      </c>
      <c r="E167" s="49">
        <f>ROUND(RV_DATA!K160, 6)</f>
        <v>738.07</v>
      </c>
      <c r="F167" s="49">
        <f>ROUND(SUMIF(RV_DATA!W155:'RV_DATA'!W169, -1495187030, RV_DATA!M155:'RV_DATA'!M169), 6)</f>
        <v>5978.37</v>
      </c>
      <c r="G167" s="49">
        <f>ROUND(RV_DATA!N160, 6)</f>
        <v>3985.578</v>
      </c>
      <c r="H167" s="49">
        <f>ROUND(SUMIF(RV_DATA!W155:'RV_DATA'!W169, -1495187030, RV_DATA!O155:'RV_DATA'!O169), 6)</f>
        <v>32283.18</v>
      </c>
      <c r="AQ167">
        <v>3</v>
      </c>
    </row>
    <row r="168" spans="1:43" ht="13.8" x14ac:dyDescent="0.25">
      <c r="A168" s="46" t="s">
        <v>894</v>
      </c>
      <c r="B168" s="47" t="s">
        <v>896</v>
      </c>
      <c r="C168" s="47" t="s">
        <v>205</v>
      </c>
      <c r="D168" s="48">
        <f>ROUND(SUMIF(RV_DATA!W155:'RV_DATA'!W169, -338888562, RV_DATA!I155:'RV_DATA'!I169), 6)</f>
        <v>0.04</v>
      </c>
      <c r="E168" s="49">
        <f>ROUND(RV_DATA!K162, 6)</f>
        <v>1445.87</v>
      </c>
      <c r="F168" s="49">
        <f>ROUND(SUMIF(RV_DATA!W155:'RV_DATA'!W169, -338888562, RV_DATA!M155:'RV_DATA'!M169), 6)</f>
        <v>57.84</v>
      </c>
      <c r="G168" s="49">
        <f>ROUND(RV_DATA!N162, 6)</f>
        <v>16005.78</v>
      </c>
      <c r="H168" s="49">
        <f>ROUND(SUMIF(RV_DATA!W155:'RV_DATA'!W169, -338888562, RV_DATA!O155:'RV_DATA'!O169), 6)</f>
        <v>640.17999999999995</v>
      </c>
      <c r="AQ168">
        <v>3</v>
      </c>
    </row>
    <row r="169" spans="1:43" ht="27.6" x14ac:dyDescent="0.25">
      <c r="A169" s="46" t="s">
        <v>511</v>
      </c>
      <c r="B169" s="47" t="s">
        <v>512</v>
      </c>
      <c r="C169" s="47" t="s">
        <v>205</v>
      </c>
      <c r="D169" s="48">
        <f>ROUND(SUMIF(RV_DATA!W155:'RV_DATA'!W169, -1882668764, RV_DATA!I155:'RV_DATA'!I169), 6)</f>
        <v>5.99</v>
      </c>
      <c r="E169" s="49">
        <f>ROUND(RV_DATA!K163, 6)</f>
        <v>296.7</v>
      </c>
      <c r="F169" s="49">
        <f>ROUND(SUMIF(RV_DATA!W155:'RV_DATA'!W169, -1882668764, RV_DATA!M155:'RV_DATA'!M169), 6)</f>
        <v>1777.23</v>
      </c>
      <c r="G169" s="49">
        <f>ROUND(RV_DATA!N163, 6)</f>
        <v>2771.1779999999999</v>
      </c>
      <c r="H169" s="49">
        <f>ROUND(SUMIF(RV_DATA!W155:'RV_DATA'!W169, -1882668764, RV_DATA!O155:'RV_DATA'!O169), 6)</f>
        <v>16599.349999999999</v>
      </c>
      <c r="AQ169">
        <v>3</v>
      </c>
    </row>
    <row r="170" spans="1:43" ht="27.6" x14ac:dyDescent="0.25">
      <c r="A170" s="46" t="s">
        <v>522</v>
      </c>
      <c r="B170" s="47" t="s">
        <v>523</v>
      </c>
      <c r="C170" s="47" t="s">
        <v>205</v>
      </c>
      <c r="D170" s="48">
        <f>ROUND(SUMIF(RV_DATA!W155:'RV_DATA'!W169, -914340218, RV_DATA!I155:'RV_DATA'!I169), 6)</f>
        <v>6.04</v>
      </c>
      <c r="E170" s="49">
        <f>ROUND(RV_DATA!K166, 6)</f>
        <v>307.88</v>
      </c>
      <c r="F170" s="49">
        <f>ROUND(SUMIF(RV_DATA!W155:'RV_DATA'!W169, -914340218, RV_DATA!M155:'RV_DATA'!M169), 6)</f>
        <v>1859.59</v>
      </c>
      <c r="G170" s="49">
        <f>ROUND(RV_DATA!N166, 6)</f>
        <v>2804.7867999999999</v>
      </c>
      <c r="H170" s="49">
        <f>ROUND(SUMIF(RV_DATA!W155:'RV_DATA'!W169, -914340218, RV_DATA!O155:'RV_DATA'!O169), 6)</f>
        <v>16940.91</v>
      </c>
      <c r="AQ170">
        <v>3</v>
      </c>
    </row>
    <row r="171" spans="1:43" ht="27.6" x14ac:dyDescent="0.25">
      <c r="A171" s="46" t="s">
        <v>751</v>
      </c>
      <c r="B171" s="47" t="s">
        <v>752</v>
      </c>
      <c r="C171" s="47" t="s">
        <v>323</v>
      </c>
      <c r="D171" s="48">
        <f>ROUND(SUMIF(RV_DATA!W155:'RV_DATA'!W169, 763967590, RV_DATA!I155:'RV_DATA'!I169), 6)</f>
        <v>1.72</v>
      </c>
      <c r="E171" s="49">
        <f>ROUND(RV_DATA!K169, 6)</f>
        <v>1765.62</v>
      </c>
      <c r="F171" s="49">
        <f>ROUND(SUMIF(RV_DATA!W155:'RV_DATA'!W169, 763967590, RV_DATA!M155:'RV_DATA'!M169), 6)</f>
        <v>3036.87</v>
      </c>
      <c r="G171" s="49">
        <f>ROUND(RV_DATA!N169, 6)</f>
        <v>6144.3576000000003</v>
      </c>
      <c r="H171" s="49">
        <f>ROUND(SUMIF(RV_DATA!W155:'RV_DATA'!W169, 763967590, RV_DATA!O155:'RV_DATA'!O169), 6)</f>
        <v>10568.3</v>
      </c>
      <c r="AQ171">
        <v>3</v>
      </c>
    </row>
    <row r="172" spans="1:43" ht="13.8" x14ac:dyDescent="0.25">
      <c r="A172" s="46" t="s">
        <v>983</v>
      </c>
      <c r="B172" s="47" t="s">
        <v>984</v>
      </c>
      <c r="C172" s="47" t="s">
        <v>908</v>
      </c>
      <c r="D172" s="48">
        <f>ROUND(SUMIF(RV_DATA!W155:'RV_DATA'!W169, 928336608, RV_DATA!I155:'RV_DATA'!I169), 6)</f>
        <v>2.464</v>
      </c>
      <c r="E172" s="49">
        <f>ROUND(RV_DATA!K159, 6)</f>
        <v>1</v>
      </c>
      <c r="F172" s="49">
        <f>ROUND(SUMIF(RV_DATA!W155:'RV_DATA'!W169, 928336608, RV_DATA!M155:'RV_DATA'!M169), 6)</f>
        <v>2.46</v>
      </c>
      <c r="G172" s="49">
        <f>ROUND(RV_DATA!N159, 6)</f>
        <v>1</v>
      </c>
      <c r="H172" s="49">
        <f>ROUND(SUMIF(RV_DATA!W155:'RV_DATA'!W169, 928336608, RV_DATA!O155:'RV_DATA'!O169), 6)</f>
        <v>2.46</v>
      </c>
      <c r="AQ172">
        <v>3</v>
      </c>
    </row>
    <row r="173" spans="1:43" ht="13.8" x14ac:dyDescent="0.25">
      <c r="A173" s="46" t="s">
        <v>983</v>
      </c>
      <c r="B173" s="47" t="s">
        <v>984</v>
      </c>
      <c r="C173" s="47" t="s">
        <v>908</v>
      </c>
      <c r="D173" s="48">
        <f>ROUND(SUMIF(RV_DATA!W155:'RV_DATA'!W169, -117734852, RV_DATA!I155:'RV_DATA'!I169), 6)</f>
        <v>46.536000000000001</v>
      </c>
      <c r="E173" s="49">
        <f>ROUND(RV_DATA!K168, 6)</f>
        <v>1</v>
      </c>
      <c r="F173" s="49">
        <f>ROUND(SUMIF(RV_DATA!W155:'RV_DATA'!W169, -117734852, RV_DATA!M155:'RV_DATA'!M169), 6)</f>
        <v>46.54</v>
      </c>
      <c r="G173" s="49">
        <f>ROUND(RV_DATA!N168, 6)</f>
        <v>1.01</v>
      </c>
      <c r="H173" s="49">
        <f>ROUND(SUMIF(RV_DATA!W155:'RV_DATA'!W169, -117734852, RV_DATA!O155:'RV_DATA'!O169), 6)</f>
        <v>46.54</v>
      </c>
      <c r="AQ173">
        <v>3</v>
      </c>
    </row>
    <row r="174" spans="1:43" ht="13.8" x14ac:dyDescent="0.25">
      <c r="A174" s="72" t="s">
        <v>123</v>
      </c>
      <c r="B174" s="72"/>
      <c r="C174" s="72"/>
      <c r="D174" s="72"/>
      <c r="E174" s="73">
        <f>SUMIF(AQ163:AQ173, 3, F163:F173)</f>
        <v>18674.13</v>
      </c>
      <c r="F174" s="73"/>
      <c r="G174" s="73">
        <f>SUMIF(AQ163:AQ173, 3, H163:H173)</f>
        <v>123316.31999999999</v>
      </c>
      <c r="H174" s="72"/>
    </row>
    <row r="175" spans="1:43" ht="16.8" x14ac:dyDescent="0.25">
      <c r="A175" s="68" t="str">
        <f>CONCATENATE("Раздел: ",IF(Source!G707&lt;&gt;"Новый раздел", Source!G707, ""))</f>
        <v>Раздел: Подпорная стенка №3</v>
      </c>
      <c r="B175" s="69"/>
      <c r="C175" s="69"/>
      <c r="D175" s="69"/>
      <c r="E175" s="69"/>
      <c r="F175" s="69"/>
      <c r="G175" s="69"/>
      <c r="H175" s="69"/>
    </row>
    <row r="176" spans="1:43" ht="16.8" x14ac:dyDescent="0.25">
      <c r="A176" s="68" t="str">
        <f>CONCATENATE("Подраздел: ",IF(Source!G711&lt;&gt;"Новый подраздел", Source!G711, ""))</f>
        <v>Подраздел: Подготовительные работы</v>
      </c>
      <c r="B176" s="69"/>
      <c r="C176" s="69"/>
      <c r="D176" s="69"/>
      <c r="E176" s="69"/>
      <c r="F176" s="69"/>
      <c r="G176" s="69"/>
      <c r="H176" s="69"/>
    </row>
    <row r="177" spans="1:43" ht="13.8" x14ac:dyDescent="0.25">
      <c r="A177" s="70" t="s">
        <v>122</v>
      </c>
      <c r="B177" s="71"/>
      <c r="C177" s="71"/>
      <c r="D177" s="71"/>
      <c r="E177" s="71"/>
      <c r="F177" s="71"/>
      <c r="G177" s="71"/>
      <c r="H177" s="71"/>
    </row>
    <row r="178" spans="1:43" ht="13.8" x14ac:dyDescent="0.25">
      <c r="A178" s="46" t="s">
        <v>427</v>
      </c>
      <c r="B178" s="47" t="s">
        <v>428</v>
      </c>
      <c r="C178" s="47" t="s">
        <v>323</v>
      </c>
      <c r="D178" s="48">
        <f>ROUND(SUMIF(RV_DATA!W172:'RV_DATA'!W175, -1173130426, RV_DATA!I172:'RV_DATA'!I175), 6)</f>
        <v>1.4895</v>
      </c>
      <c r="E178" s="49">
        <f>ROUND(RV_DATA!K175, 6)</f>
        <v>7.07</v>
      </c>
      <c r="F178" s="49">
        <f>ROUND(SUMIF(RV_DATA!W172:'RV_DATA'!W175, -1173130426, RV_DATA!M172:'RV_DATA'!M175), 6)</f>
        <v>10.53</v>
      </c>
      <c r="G178" s="49">
        <f>ROUND(RV_DATA!N175, 6)</f>
        <v>36.340000000000003</v>
      </c>
      <c r="H178" s="49">
        <f>ROUND(SUMIF(RV_DATA!W172:'RV_DATA'!W175, -1173130426, RV_DATA!O172:'RV_DATA'!O175), 6)</f>
        <v>52.54</v>
      </c>
      <c r="AQ178">
        <v>3</v>
      </c>
    </row>
    <row r="179" spans="1:43" ht="138" x14ac:dyDescent="0.25">
      <c r="A179" s="46" t="s">
        <v>891</v>
      </c>
      <c r="B179" s="47" t="s">
        <v>47</v>
      </c>
      <c r="C179" s="47" t="s">
        <v>205</v>
      </c>
      <c r="D179" s="48">
        <f>ROUND(SUMIF(RV_DATA!W172:'RV_DATA'!W175, 1897107401, RV_DATA!I172:'RV_DATA'!I175), 6)</f>
        <v>1.7999999999999999E-2</v>
      </c>
      <c r="E179" s="49">
        <f>ROUND(RV_DATA!K174, 6)</f>
        <v>8729.41</v>
      </c>
      <c r="F179" s="49">
        <f>ROUND(SUMIF(RV_DATA!W172:'RV_DATA'!W175, 1897107401, RV_DATA!M172:'RV_DATA'!M175), 6)</f>
        <v>157.13</v>
      </c>
      <c r="G179" s="49">
        <f>ROUND(RV_DATA!N174, 6)</f>
        <v>40910.379999999997</v>
      </c>
      <c r="H179" s="49">
        <f>ROUND(SUMIF(RV_DATA!W172:'RV_DATA'!W175, 1897107401, RV_DATA!O172:'RV_DATA'!O175), 6)</f>
        <v>714.95</v>
      </c>
      <c r="AQ179">
        <v>3</v>
      </c>
    </row>
    <row r="180" spans="1:43" ht="13.8" x14ac:dyDescent="0.25">
      <c r="A180" s="46" t="s">
        <v>321</v>
      </c>
      <c r="B180" s="47" t="s">
        <v>322</v>
      </c>
      <c r="C180" s="47" t="s">
        <v>323</v>
      </c>
      <c r="D180" s="48">
        <f>ROUND(SUMIF(RV_DATA!W172:'RV_DATA'!W175, -868493923, RV_DATA!I172:'RV_DATA'!I175), 6)</f>
        <v>0.45</v>
      </c>
      <c r="E180" s="49">
        <f>ROUND(RV_DATA!K173, 6)</f>
        <v>104.99</v>
      </c>
      <c r="F180" s="49">
        <f>ROUND(SUMIF(RV_DATA!W172:'RV_DATA'!W175, -868493923, RV_DATA!M172:'RV_DATA'!M175), 6)</f>
        <v>47.25</v>
      </c>
      <c r="G180" s="49">
        <f>ROUND(RV_DATA!N173, 6)</f>
        <v>568.80999999999995</v>
      </c>
      <c r="H180" s="49">
        <f>ROUND(SUMIF(RV_DATA!W172:'RV_DATA'!W175, -868493923, RV_DATA!O172:'RV_DATA'!O175), 6)</f>
        <v>248.51</v>
      </c>
      <c r="AQ180">
        <v>3</v>
      </c>
    </row>
    <row r="181" spans="1:43" ht="13.8" x14ac:dyDescent="0.25">
      <c r="A181" s="46" t="s">
        <v>894</v>
      </c>
      <c r="B181" s="47" t="s">
        <v>896</v>
      </c>
      <c r="C181" s="47" t="s">
        <v>205</v>
      </c>
      <c r="D181" s="48">
        <f>ROUND(SUMIF(RV_DATA!W172:'RV_DATA'!W175, -1608540054, RV_DATA!I172:'RV_DATA'!I175), 6)</f>
        <v>2.7E-2</v>
      </c>
      <c r="E181" s="49">
        <f>ROUND(RV_DATA!K172, 6)</f>
        <v>1445.87</v>
      </c>
      <c r="F181" s="49">
        <f>ROUND(SUMIF(RV_DATA!W172:'RV_DATA'!W175, -1608540054, RV_DATA!M172:'RV_DATA'!M175), 6)</f>
        <v>39.04</v>
      </c>
      <c r="G181" s="49">
        <f>ROUND(RV_DATA!N172, 6)</f>
        <v>16485.95</v>
      </c>
      <c r="H181" s="49">
        <f>ROUND(SUMIF(RV_DATA!W172:'RV_DATA'!W175, -1608540054, RV_DATA!O172:'RV_DATA'!O175), 6)</f>
        <v>432.15</v>
      </c>
      <c r="AQ181">
        <v>3</v>
      </c>
    </row>
    <row r="182" spans="1:43" ht="13.8" x14ac:dyDescent="0.25">
      <c r="A182" s="72" t="s">
        <v>123</v>
      </c>
      <c r="B182" s="72"/>
      <c r="C182" s="72"/>
      <c r="D182" s="72"/>
      <c r="E182" s="73">
        <f>SUMIF(AQ178:AQ181, 3, F178:F181)</f>
        <v>253.95</v>
      </c>
      <c r="F182" s="73"/>
      <c r="G182" s="73">
        <f>SUMIF(AQ178:AQ181, 3, H178:H181)</f>
        <v>1448.15</v>
      </c>
      <c r="H182" s="72"/>
    </row>
    <row r="183" spans="1:43" ht="16.8" x14ac:dyDescent="0.25">
      <c r="A183" s="68" t="str">
        <f>CONCATENATE("Подраздел: ",IF(Source!G756&lt;&gt;"Новый подраздел", Source!G756, ""))</f>
        <v>Подраздел: Демонтажные работы</v>
      </c>
      <c r="B183" s="69"/>
      <c r="C183" s="69"/>
      <c r="D183" s="69"/>
      <c r="E183" s="69"/>
      <c r="F183" s="69"/>
      <c r="G183" s="69"/>
      <c r="H183" s="69"/>
    </row>
    <row r="184" spans="1:43" ht="13.8" x14ac:dyDescent="0.25">
      <c r="A184" s="70" t="s">
        <v>122</v>
      </c>
      <c r="B184" s="71"/>
      <c r="C184" s="71"/>
      <c r="D184" s="71"/>
      <c r="E184" s="71"/>
      <c r="F184" s="71"/>
      <c r="G184" s="71"/>
      <c r="H184" s="71"/>
    </row>
    <row r="185" spans="1:43" ht="13.8" x14ac:dyDescent="0.25">
      <c r="A185" s="46" t="s">
        <v>927</v>
      </c>
      <c r="B185" s="47" t="s">
        <v>929</v>
      </c>
      <c r="C185" s="47" t="s">
        <v>323</v>
      </c>
      <c r="D185" s="48">
        <f>ROUND(SUMIF(RV_DATA!W177:'RV_DATA'!W178, 850464853, RV_DATA!I177:'RV_DATA'!I178), 6)</f>
        <v>0.11745</v>
      </c>
      <c r="E185" s="49">
        <f>ROUND(RV_DATA!K178, 6)</f>
        <v>53.57</v>
      </c>
      <c r="F185" s="49">
        <f>ROUND(SUMIF(RV_DATA!W177:'RV_DATA'!W178, 850464853, RV_DATA!M177:'RV_DATA'!M178), 6)</f>
        <v>6.3</v>
      </c>
      <c r="G185" s="49">
        <f>ROUND(RV_DATA!N178, 6)</f>
        <v>371.45</v>
      </c>
      <c r="H185" s="49">
        <f>ROUND(SUMIF(RV_DATA!W177:'RV_DATA'!W178, 850464853, RV_DATA!O177:'RV_DATA'!O178), 6)</f>
        <v>43.6</v>
      </c>
      <c r="AQ185">
        <v>3</v>
      </c>
    </row>
    <row r="186" spans="1:43" ht="13.8" x14ac:dyDescent="0.25">
      <c r="A186" s="46" t="s">
        <v>930</v>
      </c>
      <c r="B186" s="47" t="s">
        <v>932</v>
      </c>
      <c r="C186" s="47" t="s">
        <v>323</v>
      </c>
      <c r="D186" s="48">
        <f>ROUND(SUMIF(RV_DATA!W177:'RV_DATA'!W178, 643155583, RV_DATA!I177:'RV_DATA'!I178), 6)</f>
        <v>0.85275000000000001</v>
      </c>
      <c r="E186" s="49">
        <f>ROUND(RV_DATA!K177, 6)</f>
        <v>5.91</v>
      </c>
      <c r="F186" s="49">
        <f>ROUND(SUMIF(RV_DATA!W177:'RV_DATA'!W178, 643155583, RV_DATA!M177:'RV_DATA'!M178), 6)</f>
        <v>5.04</v>
      </c>
      <c r="G186" s="49">
        <f>ROUND(RV_DATA!N177, 6)</f>
        <v>62.59</v>
      </c>
      <c r="H186" s="49">
        <f>ROUND(SUMIF(RV_DATA!W177:'RV_DATA'!W178, 643155583, RV_DATA!O177:'RV_DATA'!O178), 6)</f>
        <v>53.27</v>
      </c>
      <c r="AQ186">
        <v>3</v>
      </c>
    </row>
    <row r="187" spans="1:43" ht="13.8" x14ac:dyDescent="0.25">
      <c r="A187" s="72" t="s">
        <v>123</v>
      </c>
      <c r="B187" s="72"/>
      <c r="C187" s="72"/>
      <c r="D187" s="72"/>
      <c r="E187" s="73">
        <f>SUMIF(AQ185:AQ186, 3, F185:F186)</f>
        <v>11.34</v>
      </c>
      <c r="F187" s="73"/>
      <c r="G187" s="73">
        <f>SUMIF(AQ185:AQ186, 3, H185:H186)</f>
        <v>96.87</v>
      </c>
      <c r="H187" s="72"/>
    </row>
    <row r="188" spans="1:43" ht="16.8" x14ac:dyDescent="0.25">
      <c r="A188" s="68" t="str">
        <f>CONCATENATE("Подраздел: ",IF(Source!G795&lt;&gt;"Новый подраздел", Source!G795, ""))</f>
        <v>Подраздел: Усиление подпорной стенки</v>
      </c>
      <c r="B188" s="69"/>
      <c r="C188" s="69"/>
      <c r="D188" s="69"/>
      <c r="E188" s="69"/>
      <c r="F188" s="69"/>
      <c r="G188" s="69"/>
      <c r="H188" s="69"/>
    </row>
    <row r="189" spans="1:43" ht="13.8" x14ac:dyDescent="0.25">
      <c r="A189" s="70" t="s">
        <v>122</v>
      </c>
      <c r="B189" s="71"/>
      <c r="C189" s="71"/>
      <c r="D189" s="71"/>
      <c r="E189" s="71"/>
      <c r="F189" s="71"/>
      <c r="G189" s="71"/>
      <c r="H189" s="71"/>
    </row>
    <row r="190" spans="1:43" ht="13.8" x14ac:dyDescent="0.25">
      <c r="A190" s="46" t="s">
        <v>427</v>
      </c>
      <c r="B190" s="47" t="s">
        <v>428</v>
      </c>
      <c r="C190" s="47" t="s">
        <v>323</v>
      </c>
      <c r="D190" s="48">
        <f>ROUND(SUMIF(RV_DATA!W180:'RV_DATA'!W193, -703094763, RV_DATA!I180:'RV_DATA'!I193), 6)</f>
        <v>5.4</v>
      </c>
      <c r="E190" s="49">
        <f>ROUND(RV_DATA!K180, 6)</f>
        <v>7.07</v>
      </c>
      <c r="F190" s="49">
        <f>ROUND(SUMIF(RV_DATA!W180:'RV_DATA'!W193, -703094763, RV_DATA!M180:'RV_DATA'!M193), 6)</f>
        <v>38.159999999999997</v>
      </c>
      <c r="G190" s="49">
        <f>ROUND(RV_DATA!N180, 6)</f>
        <v>35.39</v>
      </c>
      <c r="H190" s="49">
        <f>ROUND(SUMIF(RV_DATA!W180:'RV_DATA'!W193, -703094763, RV_DATA!O180:'RV_DATA'!O193), 6)</f>
        <v>190.42</v>
      </c>
      <c r="AQ190">
        <v>3</v>
      </c>
    </row>
    <row r="191" spans="1:43" ht="13.8" x14ac:dyDescent="0.25">
      <c r="A191" s="46" t="s">
        <v>427</v>
      </c>
      <c r="B191" s="47" t="s">
        <v>428</v>
      </c>
      <c r="C191" s="47" t="s">
        <v>323</v>
      </c>
      <c r="D191" s="48">
        <f>ROUND(SUMIF(RV_DATA!W180:'RV_DATA'!W193, 2133868969, RV_DATA!I180:'RV_DATA'!I193), 6)</f>
        <v>6.4799999999999996E-2</v>
      </c>
      <c r="E191" s="49">
        <f>ROUND(RV_DATA!K190, 6)</f>
        <v>7.07</v>
      </c>
      <c r="F191" s="49">
        <f>ROUND(SUMIF(RV_DATA!W180:'RV_DATA'!W193, 2133868969, RV_DATA!M180:'RV_DATA'!M193), 6)</f>
        <v>0.46</v>
      </c>
      <c r="G191" s="49">
        <f>ROUND(RV_DATA!N190, 6)</f>
        <v>36.06</v>
      </c>
      <c r="H191" s="49">
        <f>ROUND(SUMIF(RV_DATA!W180:'RV_DATA'!W193, 2133868969, RV_DATA!O180:'RV_DATA'!O193), 6)</f>
        <v>2.29</v>
      </c>
      <c r="AQ191">
        <v>3</v>
      </c>
    </row>
    <row r="192" spans="1:43" ht="13.8" x14ac:dyDescent="0.25">
      <c r="A192" s="46" t="s">
        <v>965</v>
      </c>
      <c r="B192" s="47" t="s">
        <v>967</v>
      </c>
      <c r="C192" s="47" t="s">
        <v>205</v>
      </c>
      <c r="D192" s="48">
        <f>ROUND(SUMIF(RV_DATA!W180:'RV_DATA'!W193, -6489025, RV_DATA!I180:'RV_DATA'!I193), 6)</f>
        <v>1.9980000000000001E-2</v>
      </c>
      <c r="E192" s="49">
        <f>ROUND(RV_DATA!K189, 6)</f>
        <v>6521.42</v>
      </c>
      <c r="F192" s="49">
        <f>ROUND(SUMIF(RV_DATA!W180:'RV_DATA'!W193, -6489025, RV_DATA!M180:'RV_DATA'!M193), 6)</f>
        <v>130.30000000000001</v>
      </c>
      <c r="G192" s="49">
        <f>ROUND(RV_DATA!N189, 6)</f>
        <v>59650.78</v>
      </c>
      <c r="H192" s="49">
        <f>ROUND(SUMIF(RV_DATA!W180:'RV_DATA'!W193, -6489025, RV_DATA!O180:'RV_DATA'!O193), 6)</f>
        <v>1166.1500000000001</v>
      </c>
      <c r="AQ192">
        <v>3</v>
      </c>
    </row>
    <row r="193" spans="1:43" ht="41.4" x14ac:dyDescent="0.25">
      <c r="A193" s="46" t="s">
        <v>330</v>
      </c>
      <c r="B193" s="47" t="s">
        <v>331</v>
      </c>
      <c r="C193" s="47" t="s">
        <v>323</v>
      </c>
      <c r="D193" s="48">
        <f>ROUND(SUMIF(RV_DATA!W180:'RV_DATA'!W193, 1915569273, RV_DATA!I180:'RV_DATA'!I193), 6)</f>
        <v>15.525</v>
      </c>
      <c r="E193" s="49">
        <f>ROUND(RV_DATA!K183, 6)</f>
        <v>214.13</v>
      </c>
      <c r="F193" s="49">
        <f>ROUND(SUMIF(RV_DATA!W180:'RV_DATA'!W193, 1915569273, RV_DATA!M180:'RV_DATA'!M193), 6)</f>
        <v>3324.37</v>
      </c>
      <c r="G193" s="49">
        <f>ROUND(RV_DATA!N183, 6)</f>
        <v>2038.5175999999999</v>
      </c>
      <c r="H193" s="49">
        <f>ROUND(SUMIF(RV_DATA!W180:'RV_DATA'!W193, 1915569273, RV_DATA!O180:'RV_DATA'!O193), 6)</f>
        <v>31647.99</v>
      </c>
      <c r="AQ193">
        <v>3</v>
      </c>
    </row>
    <row r="194" spans="1:43" ht="27.6" x14ac:dyDescent="0.25">
      <c r="A194" s="46" t="s">
        <v>968</v>
      </c>
      <c r="B194" s="47" t="s">
        <v>970</v>
      </c>
      <c r="C194" s="47" t="s">
        <v>205</v>
      </c>
      <c r="D194" s="48">
        <f>ROUND(SUMIF(RV_DATA!W180:'RV_DATA'!W193, -1228758965, RV_DATA!I180:'RV_DATA'!I193), 6)</f>
        <v>0.13500000000000001</v>
      </c>
      <c r="E194" s="49">
        <f>ROUND(RV_DATA!K188, 6)</f>
        <v>7191.81</v>
      </c>
      <c r="F194" s="49">
        <f>ROUND(SUMIF(RV_DATA!W180:'RV_DATA'!W193, -1228758965, RV_DATA!M180:'RV_DATA'!M193), 6)</f>
        <v>970.89</v>
      </c>
      <c r="G194" s="49">
        <f>ROUND(RV_DATA!N188, 6)</f>
        <v>128331.52</v>
      </c>
      <c r="H194" s="49">
        <f>ROUND(SUMIF(RV_DATA!W180:'RV_DATA'!W193, -1228758965, RV_DATA!O180:'RV_DATA'!O193), 6)</f>
        <v>16951.79</v>
      </c>
      <c r="AQ194">
        <v>3</v>
      </c>
    </row>
    <row r="195" spans="1:43" ht="27.6" x14ac:dyDescent="0.25">
      <c r="A195" s="46" t="s">
        <v>971</v>
      </c>
      <c r="B195" s="47" t="s">
        <v>973</v>
      </c>
      <c r="C195" s="47" t="s">
        <v>323</v>
      </c>
      <c r="D195" s="48">
        <f>ROUND(SUMIF(RV_DATA!W180:'RV_DATA'!W193, -283999176, RV_DATA!I180:'RV_DATA'!I193), 6)</f>
        <v>0.43740000000000001</v>
      </c>
      <c r="E195" s="49">
        <f>ROUND(RV_DATA!K187, 6)</f>
        <v>1828.56</v>
      </c>
      <c r="F195" s="49">
        <f>ROUND(SUMIF(RV_DATA!W180:'RV_DATA'!W193, -283999176, RV_DATA!M180:'RV_DATA'!M193), 6)</f>
        <v>799.81</v>
      </c>
      <c r="G195" s="49">
        <f>ROUND(RV_DATA!N187, 6)</f>
        <v>7157.46</v>
      </c>
      <c r="H195" s="49">
        <f>ROUND(SUMIF(RV_DATA!W180:'RV_DATA'!W193, -283999176, RV_DATA!O180:'RV_DATA'!O193), 6)</f>
        <v>3063.27</v>
      </c>
      <c r="AQ195">
        <v>3</v>
      </c>
    </row>
    <row r="196" spans="1:43" ht="13.8" x14ac:dyDescent="0.25">
      <c r="A196" s="46" t="s">
        <v>974</v>
      </c>
      <c r="B196" s="47" t="s">
        <v>976</v>
      </c>
      <c r="C196" s="47" t="s">
        <v>205</v>
      </c>
      <c r="D196" s="48">
        <f>ROUND(SUMIF(RV_DATA!W180:'RV_DATA'!W193, -842474166, RV_DATA!I180:'RV_DATA'!I193), 6)</f>
        <v>2.1600000000000001E-2</v>
      </c>
      <c r="E196" s="49">
        <f>ROUND(RV_DATA!K186, 6)</f>
        <v>1260.72</v>
      </c>
      <c r="F196" s="49">
        <f>ROUND(SUMIF(RV_DATA!W180:'RV_DATA'!W193, -842474166, RV_DATA!M180:'RV_DATA'!M193), 6)</f>
        <v>27.23</v>
      </c>
      <c r="G196" s="49">
        <f>ROUND(RV_DATA!N186, 6)</f>
        <v>4780.17</v>
      </c>
      <c r="H196" s="49">
        <f>ROUND(SUMIF(RV_DATA!W180:'RV_DATA'!W193, -842474166, RV_DATA!O180:'RV_DATA'!O193), 6)</f>
        <v>101.03</v>
      </c>
      <c r="AQ196">
        <v>3</v>
      </c>
    </row>
    <row r="197" spans="1:43" ht="55.2" x14ac:dyDescent="0.25">
      <c r="A197" s="46" t="s">
        <v>977</v>
      </c>
      <c r="B197" s="47" t="s">
        <v>979</v>
      </c>
      <c r="C197" s="47" t="s">
        <v>205</v>
      </c>
      <c r="D197" s="48">
        <f>ROUND(SUMIF(RV_DATA!W180:'RV_DATA'!W193, -169692576, RV_DATA!I180:'RV_DATA'!I193), 6)</f>
        <v>0.13500000000000001</v>
      </c>
      <c r="E197" s="49">
        <f>ROUND(RV_DATA!K185, 6)</f>
        <v>4349.8999999999996</v>
      </c>
      <c r="F197" s="49">
        <f>ROUND(SUMIF(RV_DATA!W180:'RV_DATA'!W193, -169692576, RV_DATA!M180:'RV_DATA'!M193), 6)</f>
        <v>587.24</v>
      </c>
      <c r="G197" s="49">
        <f>ROUND(RV_DATA!N185, 6)</f>
        <v>64372.26</v>
      </c>
      <c r="H197" s="49">
        <f>ROUND(SUMIF(RV_DATA!W180:'RV_DATA'!W193, -169692576, RV_DATA!O180:'RV_DATA'!O193), 6)</f>
        <v>8503.2199999999993</v>
      </c>
      <c r="AQ197">
        <v>3</v>
      </c>
    </row>
    <row r="198" spans="1:43" ht="13.8" x14ac:dyDescent="0.25">
      <c r="A198" s="46" t="s">
        <v>321</v>
      </c>
      <c r="B198" s="47" t="s">
        <v>322</v>
      </c>
      <c r="C198" s="47" t="s">
        <v>323</v>
      </c>
      <c r="D198" s="48">
        <f>ROUND(SUMIF(RV_DATA!W180:'RV_DATA'!W193, 993608509, RV_DATA!I180:'RV_DATA'!I193), 6)</f>
        <v>24.75</v>
      </c>
      <c r="E198" s="49">
        <f>ROUND(RV_DATA!K181, 6)</f>
        <v>104.99</v>
      </c>
      <c r="F198" s="49">
        <f>ROUND(SUMIF(RV_DATA!W180:'RV_DATA'!W193, 993608509, RV_DATA!M180:'RV_DATA'!M193), 6)</f>
        <v>2598.5</v>
      </c>
      <c r="G198" s="49">
        <f>ROUND(RV_DATA!N181, 6)</f>
        <v>552.24739999999997</v>
      </c>
      <c r="H198" s="49">
        <f>ROUND(SUMIF(RV_DATA!W180:'RV_DATA'!W193, 993608509, RV_DATA!O180:'RV_DATA'!O193), 6)</f>
        <v>13668.12</v>
      </c>
      <c r="AQ198">
        <v>3</v>
      </c>
    </row>
    <row r="199" spans="1:43" ht="55.2" x14ac:dyDescent="0.25">
      <c r="A199" s="46" t="s">
        <v>349</v>
      </c>
      <c r="B199" s="47" t="s">
        <v>350</v>
      </c>
      <c r="C199" s="47" t="s">
        <v>323</v>
      </c>
      <c r="D199" s="48">
        <f>ROUND(SUMIF(RV_DATA!W180:'RV_DATA'!W193, -1241502941, RV_DATA!I180:'RV_DATA'!I193), 6)</f>
        <v>54.81</v>
      </c>
      <c r="E199" s="49">
        <f>ROUND(RV_DATA!K193, 6)</f>
        <v>811.26</v>
      </c>
      <c r="F199" s="49">
        <f>ROUND(SUMIF(RV_DATA!W180:'RV_DATA'!W193, -1241502941, RV_DATA!M180:'RV_DATA'!M193), 6)</f>
        <v>44465.16</v>
      </c>
      <c r="G199" s="49">
        <f>ROUND(RV_DATA!N193, 6)</f>
        <v>4762.0962</v>
      </c>
      <c r="H199" s="49">
        <f>ROUND(SUMIF(RV_DATA!W180:'RV_DATA'!W193, -1241502941, RV_DATA!O180:'RV_DATA'!O193), 6)</f>
        <v>261010.49</v>
      </c>
      <c r="AQ199">
        <v>3</v>
      </c>
    </row>
    <row r="200" spans="1:43" ht="55.2" x14ac:dyDescent="0.25">
      <c r="A200" s="46" t="s">
        <v>345</v>
      </c>
      <c r="B200" s="47" t="s">
        <v>346</v>
      </c>
      <c r="C200" s="47" t="s">
        <v>205</v>
      </c>
      <c r="D200" s="48">
        <f>ROUND(SUMIF(RV_DATA!W180:'RV_DATA'!W193, -1890114535, RV_DATA!I180:'RV_DATA'!I193), 6)</f>
        <v>1.35</v>
      </c>
      <c r="E200" s="49">
        <f>ROUND(RV_DATA!K192, 6)</f>
        <v>6340.75</v>
      </c>
      <c r="F200" s="49">
        <f>ROUND(SUMIF(RV_DATA!W180:'RV_DATA'!W193, -1890114535, RV_DATA!M180:'RV_DATA'!M193), 6)</f>
        <v>8560.01</v>
      </c>
      <c r="G200" s="49">
        <f>ROUND(RV_DATA!N192, 6)</f>
        <v>78561.892500000002</v>
      </c>
      <c r="H200" s="49">
        <f>ROUND(SUMIF(RV_DATA!W180:'RV_DATA'!W193, -1890114535, RV_DATA!O180:'RV_DATA'!O193), 6)</f>
        <v>106058.55</v>
      </c>
      <c r="AQ200">
        <v>3</v>
      </c>
    </row>
    <row r="201" spans="1:43" ht="55.2" x14ac:dyDescent="0.25">
      <c r="A201" s="46" t="s">
        <v>341</v>
      </c>
      <c r="B201" s="47" t="s">
        <v>342</v>
      </c>
      <c r="C201" s="47" t="s">
        <v>205</v>
      </c>
      <c r="D201" s="48">
        <f>ROUND(SUMIF(RV_DATA!W180:'RV_DATA'!W193, -927517543, RV_DATA!I180:'RV_DATA'!I193), 6)</f>
        <v>5.4</v>
      </c>
      <c r="E201" s="49">
        <f>ROUND(RV_DATA!K191, 6)</f>
        <v>6340.75</v>
      </c>
      <c r="F201" s="49">
        <f>ROUND(SUMIF(RV_DATA!W180:'RV_DATA'!W193, -927517543, RV_DATA!M180:'RV_DATA'!M193), 6)</f>
        <v>34240.050000000003</v>
      </c>
      <c r="G201" s="49">
        <f>ROUND(RV_DATA!N191, 6)</f>
        <v>77737.595000000001</v>
      </c>
      <c r="H201" s="49">
        <f>ROUND(SUMIF(RV_DATA!W180:'RV_DATA'!W193, -927517543, RV_DATA!O180:'RV_DATA'!O193), 6)</f>
        <v>419783.01</v>
      </c>
      <c r="AQ201">
        <v>3</v>
      </c>
    </row>
    <row r="202" spans="1:43" ht="55.2" x14ac:dyDescent="0.25">
      <c r="A202" s="46" t="s">
        <v>980</v>
      </c>
      <c r="B202" s="47" t="s">
        <v>982</v>
      </c>
      <c r="C202" s="47" t="s">
        <v>362</v>
      </c>
      <c r="D202" s="48">
        <f>ROUND(SUMIF(RV_DATA!W180:'RV_DATA'!W193, 1925364798, RV_DATA!I180:'RV_DATA'!I193), 6)</f>
        <v>42.066000000000003</v>
      </c>
      <c r="E202" s="49">
        <f>ROUND(RV_DATA!K184, 6)</f>
        <v>60.91</v>
      </c>
      <c r="F202" s="49">
        <f>ROUND(SUMIF(RV_DATA!W180:'RV_DATA'!W193, 1925364798, RV_DATA!M180:'RV_DATA'!M193), 6)</f>
        <v>2562.2399999999998</v>
      </c>
      <c r="G202" s="49">
        <f>ROUND(RV_DATA!N184, 6)</f>
        <v>241.53</v>
      </c>
      <c r="H202" s="49">
        <f>ROUND(SUMIF(RV_DATA!W180:'RV_DATA'!W193, 1925364798, RV_DATA!O180:'RV_DATA'!O193), 6)</f>
        <v>9941.49</v>
      </c>
      <c r="AQ202">
        <v>3</v>
      </c>
    </row>
    <row r="203" spans="1:43" ht="13.8" x14ac:dyDescent="0.25">
      <c r="A203" s="72" t="s">
        <v>123</v>
      </c>
      <c r="B203" s="72"/>
      <c r="C203" s="72"/>
      <c r="D203" s="72"/>
      <c r="E203" s="73">
        <f>SUMIF(AQ190:AQ202, 3, F190:F202)</f>
        <v>98304.420000000013</v>
      </c>
      <c r="F203" s="73"/>
      <c r="G203" s="73">
        <f>SUMIF(AQ190:AQ202, 3, H190:H202)</f>
        <v>872087.82000000007</v>
      </c>
      <c r="H203" s="72"/>
    </row>
    <row r="204" spans="1:43" ht="16.8" x14ac:dyDescent="0.25">
      <c r="A204" s="68" t="str">
        <f>CONCATENATE("Подраздел: ",IF(Source!G840&lt;&gt;"Новый подраздел", Source!G840, ""))</f>
        <v>Подраздел: Отделка с лицевой стороны</v>
      </c>
      <c r="B204" s="69"/>
      <c r="C204" s="69"/>
      <c r="D204" s="69"/>
      <c r="E204" s="69"/>
      <c r="F204" s="69"/>
      <c r="G204" s="69"/>
      <c r="H204" s="69"/>
    </row>
    <row r="205" spans="1:43" ht="13.8" x14ac:dyDescent="0.25">
      <c r="A205" s="70" t="s">
        <v>122</v>
      </c>
      <c r="B205" s="71"/>
      <c r="C205" s="71"/>
      <c r="D205" s="71"/>
      <c r="E205" s="71"/>
      <c r="F205" s="71"/>
      <c r="G205" s="71"/>
      <c r="H205" s="71"/>
    </row>
    <row r="206" spans="1:43" ht="27.6" x14ac:dyDescent="0.25">
      <c r="A206" s="46" t="s">
        <v>1086</v>
      </c>
      <c r="B206" s="47" t="s">
        <v>1088</v>
      </c>
      <c r="C206" s="47" t="s">
        <v>205</v>
      </c>
      <c r="D206" s="48">
        <f>ROUND(SUMIF(RV_DATA!W195:'RV_DATA'!W220, 772508997, RV_DATA!I195:'RV_DATA'!I220), 6)</f>
        <v>0.31345600000000001</v>
      </c>
      <c r="E206" s="49">
        <f>ROUND(RV_DATA!K218, 6)</f>
        <v>11791.78</v>
      </c>
      <c r="F206" s="49">
        <f>ROUND(SUMIF(RV_DATA!W195:'RV_DATA'!W220, 772508997, RV_DATA!M195:'RV_DATA'!M220), 6)</f>
        <v>3696.2</v>
      </c>
      <c r="G206" s="49">
        <f>ROUND(RV_DATA!N218, 6)</f>
        <v>110465.63</v>
      </c>
      <c r="H206" s="49">
        <f>ROUND(SUMIF(RV_DATA!W195:'RV_DATA'!W220, 772508997, RV_DATA!O195:'RV_DATA'!O220), 6)</f>
        <v>34522.519999999997</v>
      </c>
      <c r="AQ206">
        <v>3</v>
      </c>
    </row>
    <row r="207" spans="1:43" ht="27.6" x14ac:dyDescent="0.25">
      <c r="A207" s="46" t="s">
        <v>1068</v>
      </c>
      <c r="B207" s="47" t="s">
        <v>1070</v>
      </c>
      <c r="C207" s="47" t="s">
        <v>432</v>
      </c>
      <c r="D207" s="48">
        <f>ROUND(SUMIF(RV_DATA!W195:'RV_DATA'!W220, 901960010, RV_DATA!I195:'RV_DATA'!I220), 6)</f>
        <v>0.33600000000000002</v>
      </c>
      <c r="E207" s="49">
        <f>ROUND(RV_DATA!K205, 6)</f>
        <v>48.15</v>
      </c>
      <c r="F207" s="49">
        <f>ROUND(SUMIF(RV_DATA!W195:'RV_DATA'!W220, 901960010, RV_DATA!M195:'RV_DATA'!M220), 6)</f>
        <v>16.18</v>
      </c>
      <c r="G207" s="49">
        <f>ROUND(RV_DATA!N205, 6)</f>
        <v>172.41</v>
      </c>
      <c r="H207" s="49">
        <f>ROUND(SUMIF(RV_DATA!W195:'RV_DATA'!W220, 901960010, RV_DATA!O195:'RV_DATA'!O220), 6)</f>
        <v>57.76</v>
      </c>
      <c r="AQ207">
        <v>3</v>
      </c>
    </row>
    <row r="208" spans="1:43" ht="55.2" x14ac:dyDescent="0.25">
      <c r="A208" s="46" t="s">
        <v>1059</v>
      </c>
      <c r="B208" s="47" t="s">
        <v>1061</v>
      </c>
      <c r="C208" s="47" t="s">
        <v>606</v>
      </c>
      <c r="D208" s="48">
        <f>ROUND(SUMIF(RV_DATA!W195:'RV_DATA'!W220, 2022775190, RV_DATA!I195:'RV_DATA'!I220), 6)</f>
        <v>31.9</v>
      </c>
      <c r="E208" s="49">
        <f>ROUND(RV_DATA!K197, 6)</f>
        <v>4.6100000000000003</v>
      </c>
      <c r="F208" s="49">
        <f>ROUND(SUMIF(RV_DATA!W195:'RV_DATA'!W220, 2022775190, RV_DATA!M195:'RV_DATA'!M220), 6)</f>
        <v>147.06</v>
      </c>
      <c r="G208" s="49">
        <f>ROUND(RV_DATA!N197, 6)</f>
        <v>20.11</v>
      </c>
      <c r="H208" s="49">
        <f>ROUND(SUMIF(RV_DATA!W195:'RV_DATA'!W220, 2022775190, RV_DATA!O195:'RV_DATA'!O220), 6)</f>
        <v>639.71</v>
      </c>
      <c r="AQ208">
        <v>3</v>
      </c>
    </row>
    <row r="209" spans="1:43" ht="27.6" x14ac:dyDescent="0.25">
      <c r="A209" s="46" t="s">
        <v>1062</v>
      </c>
      <c r="B209" s="47" t="s">
        <v>1064</v>
      </c>
      <c r="C209" s="47" t="s">
        <v>606</v>
      </c>
      <c r="D209" s="48">
        <f>ROUND(SUMIF(RV_DATA!W195:'RV_DATA'!W220, 81427227, RV_DATA!I195:'RV_DATA'!I220), 6)</f>
        <v>7.7</v>
      </c>
      <c r="E209" s="49">
        <f>ROUND(RV_DATA!K196, 6)</f>
        <v>47.79</v>
      </c>
      <c r="F209" s="49">
        <f>ROUND(SUMIF(RV_DATA!W195:'RV_DATA'!W220, 81427227, RV_DATA!M195:'RV_DATA'!M220), 6)</f>
        <v>367.98</v>
      </c>
      <c r="G209" s="49">
        <f>ROUND(RV_DATA!N196, 6)</f>
        <v>206.11</v>
      </c>
      <c r="H209" s="49">
        <f>ROUND(SUMIF(RV_DATA!W195:'RV_DATA'!W220, 81427227, RV_DATA!O195:'RV_DATA'!O220), 6)</f>
        <v>1582.33</v>
      </c>
      <c r="AQ209">
        <v>3</v>
      </c>
    </row>
    <row r="210" spans="1:43" ht="41.4" x14ac:dyDescent="0.25">
      <c r="A210" s="46" t="s">
        <v>604</v>
      </c>
      <c r="B210" s="47" t="s">
        <v>605</v>
      </c>
      <c r="C210" s="47" t="s">
        <v>606</v>
      </c>
      <c r="D210" s="48">
        <f>ROUND(SUMIF(RV_DATA!W195:'RV_DATA'!W220, 1300997080, RV_DATA!I195:'RV_DATA'!I220), 6)</f>
        <v>11.5664</v>
      </c>
      <c r="E210" s="49">
        <f>ROUND(RV_DATA!K206, 6)</f>
        <v>425.68</v>
      </c>
      <c r="F210" s="49">
        <f>ROUND(SUMIF(RV_DATA!W195:'RV_DATA'!W220, 1300997080, RV_DATA!M195:'RV_DATA'!M220), 6)</f>
        <v>4923.58</v>
      </c>
      <c r="G210" s="49">
        <f>ROUND(RV_DATA!N206, 6)</f>
        <v>2153.9407999999999</v>
      </c>
      <c r="H210" s="49">
        <f>ROUND(SUMIF(RV_DATA!W195:'RV_DATA'!W220, 1300997080, RV_DATA!O195:'RV_DATA'!O220), 6)</f>
        <v>24913.34</v>
      </c>
      <c r="AQ210">
        <v>3</v>
      </c>
    </row>
    <row r="211" spans="1:43" ht="41.4" x14ac:dyDescent="0.25">
      <c r="A211" s="46" t="s">
        <v>629</v>
      </c>
      <c r="B211" s="47" t="s">
        <v>630</v>
      </c>
      <c r="C211" s="47" t="s">
        <v>401</v>
      </c>
      <c r="D211" s="48">
        <f>ROUND(SUMIF(RV_DATA!W195:'RV_DATA'!W220, -928931696, RV_DATA!I195:'RV_DATA'!I220), 6)</f>
        <v>129</v>
      </c>
      <c r="E211" s="49">
        <f>ROUND(RV_DATA!K212, 6)</f>
        <v>48.47</v>
      </c>
      <c r="F211" s="49">
        <f>ROUND(SUMIF(RV_DATA!W195:'RV_DATA'!W220, -928931696, RV_DATA!M195:'RV_DATA'!M220), 6)</f>
        <v>6252.63</v>
      </c>
      <c r="G211" s="49">
        <f>ROUND(RV_DATA!N212, 6)</f>
        <v>253.01339999999999</v>
      </c>
      <c r="H211" s="49">
        <f>ROUND(SUMIF(RV_DATA!W195:'RV_DATA'!W220, -928931696, RV_DATA!O195:'RV_DATA'!O220), 6)</f>
        <v>32638.73</v>
      </c>
      <c r="AQ211">
        <v>3</v>
      </c>
    </row>
    <row r="212" spans="1:43" ht="82.8" x14ac:dyDescent="0.25">
      <c r="A212" s="46" t="s">
        <v>609</v>
      </c>
      <c r="B212" s="47" t="s">
        <v>610</v>
      </c>
      <c r="C212" s="47" t="s">
        <v>362</v>
      </c>
      <c r="D212" s="48">
        <f>ROUND(SUMIF(RV_DATA!W195:'RV_DATA'!W220, -160954003, RV_DATA!I195:'RV_DATA'!I220), 6)</f>
        <v>52</v>
      </c>
      <c r="E212" s="49">
        <f>ROUND(RV_DATA!K207, 6)</f>
        <v>232</v>
      </c>
      <c r="F212" s="49">
        <f>ROUND(SUMIF(RV_DATA!W195:'RV_DATA'!W220, -160954003, RV_DATA!M195:'RV_DATA'!M220), 6)</f>
        <v>12064</v>
      </c>
      <c r="G212" s="49">
        <f>ROUND(RV_DATA!N207, 6)</f>
        <v>654.24</v>
      </c>
      <c r="H212" s="49">
        <f>ROUND(SUMIF(RV_DATA!W195:'RV_DATA'!W220, -160954003, RV_DATA!O195:'RV_DATA'!O220), 6)</f>
        <v>34020.480000000003</v>
      </c>
      <c r="AQ212">
        <v>3</v>
      </c>
    </row>
    <row r="213" spans="1:43" ht="41.4" x14ac:dyDescent="0.25">
      <c r="A213" s="46" t="s">
        <v>621</v>
      </c>
      <c r="B213" s="47" t="s">
        <v>622</v>
      </c>
      <c r="C213" s="47" t="s">
        <v>585</v>
      </c>
      <c r="D213" s="48">
        <f>ROUND(SUMIF(RV_DATA!W195:'RV_DATA'!W220, -1125906194, RV_DATA!I195:'RV_DATA'!I220), 6)</f>
        <v>16.122</v>
      </c>
      <c r="E213" s="49">
        <f>ROUND(RV_DATA!K210, 6)</f>
        <v>85.36</v>
      </c>
      <c r="F213" s="49">
        <f>ROUND(SUMIF(RV_DATA!W195:'RV_DATA'!W220, -1125906194, RV_DATA!M195:'RV_DATA'!M220), 6)</f>
        <v>1376.17</v>
      </c>
      <c r="G213" s="49">
        <f>ROUND(RV_DATA!N210, 6)</f>
        <v>270.59120000000001</v>
      </c>
      <c r="H213" s="49">
        <f>ROUND(SUMIF(RV_DATA!W195:'RV_DATA'!W220, -1125906194, RV_DATA!O195:'RV_DATA'!O220), 6)</f>
        <v>4362.47</v>
      </c>
      <c r="AQ213">
        <v>3</v>
      </c>
    </row>
    <row r="214" spans="1:43" ht="41.4" x14ac:dyDescent="0.25">
      <c r="A214" s="46" t="s">
        <v>613</v>
      </c>
      <c r="B214" s="47" t="s">
        <v>614</v>
      </c>
      <c r="C214" s="47" t="s">
        <v>585</v>
      </c>
      <c r="D214" s="48">
        <f>ROUND(SUMIF(RV_DATA!W195:'RV_DATA'!W220, 2126317854, RV_DATA!I195:'RV_DATA'!I220), 6)</f>
        <v>8.52</v>
      </c>
      <c r="E214" s="49">
        <f>ROUND(RV_DATA!K208, 6)</f>
        <v>50.23</v>
      </c>
      <c r="F214" s="49">
        <f>ROUND(SUMIF(RV_DATA!W195:'RV_DATA'!W220, 2126317854, RV_DATA!M195:'RV_DATA'!M220), 6)</f>
        <v>427.96</v>
      </c>
      <c r="G214" s="49">
        <f>ROUND(RV_DATA!N208, 6)</f>
        <v>397.3193</v>
      </c>
      <c r="H214" s="49">
        <f>ROUND(SUMIF(RV_DATA!W195:'RV_DATA'!W220, 2126317854, RV_DATA!O195:'RV_DATA'!O220), 6)</f>
        <v>3385.16</v>
      </c>
      <c r="AQ214">
        <v>3</v>
      </c>
    </row>
    <row r="215" spans="1:43" ht="41.4" x14ac:dyDescent="0.25">
      <c r="A215" s="46" t="s">
        <v>617</v>
      </c>
      <c r="B215" s="47" t="s">
        <v>618</v>
      </c>
      <c r="C215" s="47" t="s">
        <v>585</v>
      </c>
      <c r="D215" s="48">
        <f>ROUND(SUMIF(RV_DATA!W195:'RV_DATA'!W220, 1555309690, RV_DATA!I195:'RV_DATA'!I220), 6)</f>
        <v>8.52</v>
      </c>
      <c r="E215" s="49">
        <f>ROUND(RV_DATA!K209, 6)</f>
        <v>20.45</v>
      </c>
      <c r="F215" s="49">
        <f>ROUND(SUMIF(RV_DATA!W195:'RV_DATA'!W220, 1555309690, RV_DATA!M195:'RV_DATA'!M220), 6)</f>
        <v>174.23</v>
      </c>
      <c r="G215" s="49">
        <f>ROUND(RV_DATA!N209, 6)</f>
        <v>105.7265</v>
      </c>
      <c r="H215" s="49">
        <f>ROUND(SUMIF(RV_DATA!W195:'RV_DATA'!W220, 1555309690, RV_DATA!O195:'RV_DATA'!O220), 6)</f>
        <v>900.79</v>
      </c>
      <c r="AQ215">
        <v>3</v>
      </c>
    </row>
    <row r="216" spans="1:43" ht="41.4" x14ac:dyDescent="0.25">
      <c r="A216" s="46" t="s">
        <v>625</v>
      </c>
      <c r="B216" s="47" t="s">
        <v>626</v>
      </c>
      <c r="C216" s="47" t="s">
        <v>585</v>
      </c>
      <c r="D216" s="48">
        <f>ROUND(SUMIF(RV_DATA!W195:'RV_DATA'!W220, 1585635489, RV_DATA!I195:'RV_DATA'!I220), 6)</f>
        <v>16.122</v>
      </c>
      <c r="E216" s="49">
        <f>ROUND(RV_DATA!K211, 6)</f>
        <v>49.02</v>
      </c>
      <c r="F216" s="49">
        <f>ROUND(SUMIF(RV_DATA!W195:'RV_DATA'!W220, 1585635489, RV_DATA!M195:'RV_DATA'!M220), 6)</f>
        <v>790.3</v>
      </c>
      <c r="G216" s="49">
        <f>ROUND(RV_DATA!N211, 6)</f>
        <v>285.29640000000001</v>
      </c>
      <c r="H216" s="49">
        <f>ROUND(SUMIF(RV_DATA!W195:'RV_DATA'!W220, 1585635489, RV_DATA!O195:'RV_DATA'!O220), 6)</f>
        <v>4599.55</v>
      </c>
      <c r="AQ216">
        <v>3</v>
      </c>
    </row>
    <row r="217" spans="1:43" ht="55.2" x14ac:dyDescent="0.25">
      <c r="A217" s="46" t="s">
        <v>579</v>
      </c>
      <c r="B217" s="47" t="s">
        <v>580</v>
      </c>
      <c r="C217" s="47" t="s">
        <v>362</v>
      </c>
      <c r="D217" s="48">
        <f>ROUND(SUMIF(RV_DATA!W195:'RV_DATA'!W220, 594665219, RV_DATA!I195:'RV_DATA'!I220), 6)</f>
        <v>127.6</v>
      </c>
      <c r="E217" s="49">
        <f>ROUND(RV_DATA!K198, 6)</f>
        <v>114.46</v>
      </c>
      <c r="F217" s="49">
        <f>ROUND(SUMIF(RV_DATA!W195:'RV_DATA'!W220, 594665219, RV_DATA!M195:'RV_DATA'!M220), 6)</f>
        <v>14605.1</v>
      </c>
      <c r="G217" s="49">
        <f>ROUND(RV_DATA!N198, 6)</f>
        <v>315.90960000000001</v>
      </c>
      <c r="H217" s="49">
        <f>ROUND(SUMIF(RV_DATA!W195:'RV_DATA'!W220, 594665219, RV_DATA!O195:'RV_DATA'!O220), 6)</f>
        <v>40310.06</v>
      </c>
      <c r="AQ217">
        <v>3</v>
      </c>
    </row>
    <row r="218" spans="1:43" ht="55.2" x14ac:dyDescent="0.25">
      <c r="A218" s="46" t="s">
        <v>592</v>
      </c>
      <c r="B218" s="47" t="s">
        <v>593</v>
      </c>
      <c r="C218" s="47" t="s">
        <v>585</v>
      </c>
      <c r="D218" s="48">
        <f>ROUND(SUMIF(RV_DATA!W195:'RV_DATA'!W220, 448300343, RV_DATA!I195:'RV_DATA'!I220), 6)</f>
        <v>46.2</v>
      </c>
      <c r="E218" s="49">
        <f>ROUND(RV_DATA!K201, 6)</f>
        <v>12.89</v>
      </c>
      <c r="F218" s="49">
        <f>ROUND(SUMIF(RV_DATA!W195:'RV_DATA'!W220, 448300343, RV_DATA!M195:'RV_DATA'!M220), 6)</f>
        <v>595.52</v>
      </c>
      <c r="G218" s="49">
        <f>ROUND(RV_DATA!N201, 6)</f>
        <v>45.115000000000002</v>
      </c>
      <c r="H218" s="49">
        <f>ROUND(SUMIF(RV_DATA!W195:'RV_DATA'!W220, 448300343, RV_DATA!O195:'RV_DATA'!O220), 6)</f>
        <v>2084.31</v>
      </c>
      <c r="AQ218">
        <v>3</v>
      </c>
    </row>
    <row r="219" spans="1:43" ht="69" x14ac:dyDescent="0.25">
      <c r="A219" s="46" t="s">
        <v>583</v>
      </c>
      <c r="B219" s="47" t="s">
        <v>584</v>
      </c>
      <c r="C219" s="47" t="s">
        <v>585</v>
      </c>
      <c r="D219" s="48">
        <f>ROUND(SUMIF(RV_DATA!W195:'RV_DATA'!W220, -1417477047, RV_DATA!I195:'RV_DATA'!I220), 6)</f>
        <v>13.2</v>
      </c>
      <c r="E219" s="49">
        <f>ROUND(RV_DATA!K199, 6)</f>
        <v>42.08</v>
      </c>
      <c r="F219" s="49">
        <f>ROUND(SUMIF(RV_DATA!W195:'RV_DATA'!W220, -1417477047, RV_DATA!M195:'RV_DATA'!M220), 6)</f>
        <v>555.46</v>
      </c>
      <c r="G219" s="49">
        <f>ROUND(RV_DATA!N199, 6)</f>
        <v>136.33920000000001</v>
      </c>
      <c r="H219" s="49">
        <f>ROUND(SUMIF(RV_DATA!W195:'RV_DATA'!W220, -1417477047, RV_DATA!O195:'RV_DATA'!O220), 6)</f>
        <v>1799.68</v>
      </c>
      <c r="AQ219">
        <v>3</v>
      </c>
    </row>
    <row r="220" spans="1:43" ht="69" x14ac:dyDescent="0.25">
      <c r="A220" s="46" t="s">
        <v>588</v>
      </c>
      <c r="B220" s="47" t="s">
        <v>589</v>
      </c>
      <c r="C220" s="47" t="s">
        <v>585</v>
      </c>
      <c r="D220" s="48">
        <f>ROUND(SUMIF(RV_DATA!W195:'RV_DATA'!W220, 963464734, RV_DATA!I195:'RV_DATA'!I220), 6)</f>
        <v>60.5</v>
      </c>
      <c r="E220" s="49">
        <f>ROUND(RV_DATA!K200, 6)</f>
        <v>42.9</v>
      </c>
      <c r="F220" s="49">
        <f>ROUND(SUMIF(RV_DATA!W195:'RV_DATA'!W220, 963464734, RV_DATA!M195:'RV_DATA'!M220), 6)</f>
        <v>2595.4499999999998</v>
      </c>
      <c r="G220" s="49">
        <f>ROUND(RV_DATA!N200, 6)</f>
        <v>155.298</v>
      </c>
      <c r="H220" s="49">
        <f>ROUND(SUMIF(RV_DATA!W195:'RV_DATA'!W220, 963464734, RV_DATA!O195:'RV_DATA'!O220), 6)</f>
        <v>9395.5300000000007</v>
      </c>
      <c r="AQ220">
        <v>3</v>
      </c>
    </row>
    <row r="221" spans="1:43" ht="41.4" x14ac:dyDescent="0.25">
      <c r="A221" s="46" t="s">
        <v>1065</v>
      </c>
      <c r="B221" s="47" t="s">
        <v>1067</v>
      </c>
      <c r="C221" s="47" t="s">
        <v>401</v>
      </c>
      <c r="D221" s="48">
        <f>ROUND(SUMIF(RV_DATA!W195:'RV_DATA'!W220, 1765491675, RV_DATA!I195:'RV_DATA'!I220), 6)</f>
        <v>385</v>
      </c>
      <c r="E221" s="49">
        <f>ROUND(RV_DATA!K195, 6)</f>
        <v>7.86</v>
      </c>
      <c r="F221" s="49">
        <f>ROUND(SUMIF(RV_DATA!W195:'RV_DATA'!W220, 1765491675, RV_DATA!M195:'RV_DATA'!M220), 6)</f>
        <v>3026.1</v>
      </c>
      <c r="G221" s="49">
        <f>ROUND(RV_DATA!N195, 6)</f>
        <v>14.74</v>
      </c>
      <c r="H221" s="49">
        <f>ROUND(SUMIF(RV_DATA!W195:'RV_DATA'!W220, 1765491675, RV_DATA!O195:'RV_DATA'!O220), 6)</f>
        <v>5658.81</v>
      </c>
      <c r="AQ221">
        <v>3</v>
      </c>
    </row>
    <row r="222" spans="1:43" ht="55.2" x14ac:dyDescent="0.25">
      <c r="A222" s="46" t="s">
        <v>645</v>
      </c>
      <c r="B222" s="47" t="s">
        <v>646</v>
      </c>
      <c r="C222" s="47" t="s">
        <v>401</v>
      </c>
      <c r="D222" s="48">
        <f>ROUND(SUMIF(RV_DATA!W195:'RV_DATA'!W220, 1974943545, RV_DATA!I195:'RV_DATA'!I220), 6)</f>
        <v>1.04</v>
      </c>
      <c r="E222" s="49">
        <f>ROUND(RV_DATA!K219, 6)</f>
        <v>2634.9</v>
      </c>
      <c r="F222" s="49">
        <f>ROUND(SUMIF(RV_DATA!W195:'RV_DATA'!W220, 1974943545, RV_DATA!M195:'RV_DATA'!M220), 6)</f>
        <v>2740.3</v>
      </c>
      <c r="G222" s="49">
        <f>ROUND(RV_DATA!N219, 6)</f>
        <v>5296.1490000000003</v>
      </c>
      <c r="H222" s="49">
        <f>ROUND(SUMIF(RV_DATA!W195:'RV_DATA'!W220, 1974943545, RV_DATA!O195:'RV_DATA'!O220), 6)</f>
        <v>5507.99</v>
      </c>
      <c r="AQ222">
        <v>3</v>
      </c>
    </row>
    <row r="223" spans="1:43" ht="27.6" x14ac:dyDescent="0.25">
      <c r="A223" s="46" t="s">
        <v>1071</v>
      </c>
      <c r="B223" s="47" t="s">
        <v>1073</v>
      </c>
      <c r="C223" s="47" t="s">
        <v>401</v>
      </c>
      <c r="D223" s="48">
        <f>ROUND(SUMIF(RV_DATA!W195:'RV_DATA'!W220, -1351914496, RV_DATA!I195:'RV_DATA'!I220), 6)</f>
        <v>7.3040000000000003</v>
      </c>
      <c r="E223" s="49">
        <f>ROUND(RV_DATA!K204, 6)</f>
        <v>7.68</v>
      </c>
      <c r="F223" s="49">
        <f>ROUND(SUMIF(RV_DATA!W195:'RV_DATA'!W220, -1351914496, RV_DATA!M195:'RV_DATA'!M220), 6)</f>
        <v>56.1</v>
      </c>
      <c r="G223" s="49">
        <f>ROUND(RV_DATA!N204, 6)</f>
        <v>63.47</v>
      </c>
      <c r="H223" s="49">
        <f>ROUND(SUMIF(RV_DATA!W195:'RV_DATA'!W220, -1351914496, RV_DATA!O195:'RV_DATA'!O220), 6)</f>
        <v>462.23</v>
      </c>
      <c r="AQ223">
        <v>3</v>
      </c>
    </row>
    <row r="224" spans="1:43" ht="110.4" x14ac:dyDescent="0.25">
      <c r="A224" s="46" t="s">
        <v>596</v>
      </c>
      <c r="B224" s="47" t="s">
        <v>597</v>
      </c>
      <c r="C224" s="47" t="s">
        <v>205</v>
      </c>
      <c r="D224" s="48">
        <f>ROUND(SUMIF(RV_DATA!W195:'RV_DATA'!W220, -1822906332, RV_DATA!I195:'RV_DATA'!I220), 6)</f>
        <v>0.15840000000000001</v>
      </c>
      <c r="E224" s="49">
        <f>ROUND(RV_DATA!K202, 6)</f>
        <v>27885.31</v>
      </c>
      <c r="F224" s="49">
        <f>ROUND(SUMIF(RV_DATA!W195:'RV_DATA'!W220, -1822906332, RV_DATA!M195:'RV_DATA'!M220), 6)</f>
        <v>4417.03</v>
      </c>
      <c r="G224" s="49">
        <f>ROUND(RV_DATA!N202, 6)</f>
        <v>66645.890899999999</v>
      </c>
      <c r="H224" s="49">
        <f>ROUND(SUMIF(RV_DATA!W195:'RV_DATA'!W220, -1822906332, RV_DATA!O195:'RV_DATA'!O220), 6)</f>
        <v>10556.71</v>
      </c>
      <c r="AQ224">
        <v>3</v>
      </c>
    </row>
    <row r="225" spans="1:43" ht="69" x14ac:dyDescent="0.25">
      <c r="A225" s="46" t="s">
        <v>1074</v>
      </c>
      <c r="B225" s="47" t="s">
        <v>1076</v>
      </c>
      <c r="C225" s="47" t="s">
        <v>606</v>
      </c>
      <c r="D225" s="48">
        <f>ROUND(SUMIF(RV_DATA!W195:'RV_DATA'!W220, -2003912707, RV_DATA!I195:'RV_DATA'!I220), 6)</f>
        <v>3.6419999999999999</v>
      </c>
      <c r="E225" s="49">
        <f>ROUND(RV_DATA!K203, 6)</f>
        <v>341.56</v>
      </c>
      <c r="F225" s="49">
        <f>ROUND(SUMIF(RV_DATA!W195:'RV_DATA'!W220, -2003912707, RV_DATA!M195:'RV_DATA'!M220), 6)</f>
        <v>1243.96</v>
      </c>
      <c r="G225" s="49">
        <f>ROUND(RV_DATA!N203, 6)</f>
        <v>3991.11</v>
      </c>
      <c r="H225" s="49">
        <f>ROUND(SUMIF(RV_DATA!W195:'RV_DATA'!W220, -2003912707, RV_DATA!O195:'RV_DATA'!O220), 6)</f>
        <v>14492.16</v>
      </c>
      <c r="AQ225">
        <v>3</v>
      </c>
    </row>
    <row r="226" spans="1:43" ht="13.8" x14ac:dyDescent="0.25">
      <c r="A226" s="72" t="s">
        <v>123</v>
      </c>
      <c r="B226" s="72"/>
      <c r="C226" s="72"/>
      <c r="D226" s="72"/>
      <c r="E226" s="73">
        <f>SUMIF(AQ206:AQ225, 3, F206:F225)</f>
        <v>60071.30999999999</v>
      </c>
      <c r="F226" s="73"/>
      <c r="G226" s="73">
        <f>SUMIF(AQ206:AQ225, 3, H206:H225)</f>
        <v>231890.31999999998</v>
      </c>
      <c r="H226" s="72"/>
    </row>
    <row r="227" spans="1:43" ht="16.8" x14ac:dyDescent="0.25">
      <c r="A227" s="68" t="str">
        <f>CONCATENATE("Подраздел: ",IF(Source!G900&lt;&gt;"Новый подраздел", Source!G900, ""))</f>
        <v>Подраздел: Отделка со стороны парковки</v>
      </c>
      <c r="B227" s="69"/>
      <c r="C227" s="69"/>
      <c r="D227" s="69"/>
      <c r="E227" s="69"/>
      <c r="F227" s="69"/>
      <c r="G227" s="69"/>
      <c r="H227" s="69"/>
    </row>
    <row r="228" spans="1:43" ht="13.8" x14ac:dyDescent="0.25">
      <c r="A228" s="70" t="s">
        <v>122</v>
      </c>
      <c r="B228" s="71"/>
      <c r="C228" s="71"/>
      <c r="D228" s="71"/>
      <c r="E228" s="71"/>
      <c r="F228" s="71"/>
      <c r="G228" s="71"/>
      <c r="H228" s="71"/>
    </row>
    <row r="229" spans="1:43" ht="27.6" x14ac:dyDescent="0.25">
      <c r="A229" s="46" t="s">
        <v>994</v>
      </c>
      <c r="B229" s="47" t="s">
        <v>996</v>
      </c>
      <c r="C229" s="47" t="s">
        <v>362</v>
      </c>
      <c r="D229" s="48">
        <f>ROUND(SUMIF(RV_DATA!W222:'RV_DATA'!W236, 955928890, RV_DATA!I222:'RV_DATA'!I236), 6)</f>
        <v>38.880000000000003</v>
      </c>
      <c r="E229" s="49">
        <f>ROUND(RV_DATA!K227, 6)</f>
        <v>33.56</v>
      </c>
      <c r="F229" s="49">
        <f>ROUND(SUMIF(RV_DATA!W222:'RV_DATA'!W236, 955928890, RV_DATA!M222:'RV_DATA'!M236), 6)</f>
        <v>1304.81</v>
      </c>
      <c r="G229" s="49">
        <f>ROUND(RV_DATA!N227, 6)</f>
        <v>645.02</v>
      </c>
      <c r="H229" s="49">
        <f>ROUND(SUMIF(RV_DATA!W222:'RV_DATA'!W236, 955928890, RV_DATA!O222:'RV_DATA'!O236), 6)</f>
        <v>25078.5</v>
      </c>
      <c r="AQ229">
        <v>3</v>
      </c>
    </row>
    <row r="230" spans="1:43" ht="13.8" x14ac:dyDescent="0.25">
      <c r="A230" s="46" t="s">
        <v>427</v>
      </c>
      <c r="B230" s="47" t="s">
        <v>428</v>
      </c>
      <c r="C230" s="47" t="s">
        <v>323</v>
      </c>
      <c r="D230" s="48">
        <f>ROUND(SUMIF(RV_DATA!W222:'RV_DATA'!W236, -1546901545, RV_DATA!I222:'RV_DATA'!I236), 6)</f>
        <v>6.5620999999999999E-2</v>
      </c>
      <c r="E230" s="49">
        <f>ROUND(RV_DATA!K228, 6)</f>
        <v>7.07</v>
      </c>
      <c r="F230" s="49">
        <f>ROUND(SUMIF(RV_DATA!W222:'RV_DATA'!W236, -1546901545, RV_DATA!M222:'RV_DATA'!M236), 6)</f>
        <v>0.46</v>
      </c>
      <c r="G230" s="49">
        <f>ROUND(RV_DATA!N228, 6)</f>
        <v>35.279299999999999</v>
      </c>
      <c r="H230" s="49">
        <f>ROUND(SUMIF(RV_DATA!W222:'RV_DATA'!W236, -1546901545, RV_DATA!O222:'RV_DATA'!O236), 6)</f>
        <v>2.3199999999999998</v>
      </c>
      <c r="AQ230">
        <v>3</v>
      </c>
    </row>
    <row r="231" spans="1:43" ht="13.8" x14ac:dyDescent="0.25">
      <c r="A231" s="46" t="s">
        <v>427</v>
      </c>
      <c r="B231" s="47" t="s">
        <v>428</v>
      </c>
      <c r="C231" s="47" t="s">
        <v>323</v>
      </c>
      <c r="D231" s="48">
        <f>ROUND(SUMIF(RV_DATA!W222:'RV_DATA'!W236, -703094763, RV_DATA!I222:'RV_DATA'!I236), 6)</f>
        <v>5.0400000000000002E-3</v>
      </c>
      <c r="E231" s="49">
        <f>ROUND(RV_DATA!K234, 6)</f>
        <v>7.07</v>
      </c>
      <c r="F231" s="49">
        <f>ROUND(SUMIF(RV_DATA!W222:'RV_DATA'!W236, -703094763, RV_DATA!M222:'RV_DATA'!M236), 6)</f>
        <v>0.04</v>
      </c>
      <c r="G231" s="49">
        <f>ROUND(RV_DATA!N234, 6)</f>
        <v>35.39</v>
      </c>
      <c r="H231" s="49">
        <f>ROUND(SUMIF(RV_DATA!W222:'RV_DATA'!W236, -703094763, RV_DATA!O222:'RV_DATA'!O236), 6)</f>
        <v>0.18</v>
      </c>
      <c r="AQ231">
        <v>3</v>
      </c>
    </row>
    <row r="232" spans="1:43" ht="13.8" x14ac:dyDescent="0.25">
      <c r="A232" s="46" t="s">
        <v>1006</v>
      </c>
      <c r="B232" s="47" t="s">
        <v>1008</v>
      </c>
      <c r="C232" s="47" t="s">
        <v>205</v>
      </c>
      <c r="D232" s="48">
        <f>ROUND(SUMIF(RV_DATA!W222:'RV_DATA'!W236, -1583216768, RV_DATA!I222:'RV_DATA'!I236), 6)</f>
        <v>2.8800000000000002E-3</v>
      </c>
      <c r="E232" s="49">
        <f>ROUND(RV_DATA!K233, 6)</f>
        <v>4794.92</v>
      </c>
      <c r="F232" s="49">
        <f>ROUND(SUMIF(RV_DATA!W222:'RV_DATA'!W236, -1583216768, RV_DATA!M222:'RV_DATA'!M236), 6)</f>
        <v>13.81</v>
      </c>
      <c r="G232" s="49">
        <f>ROUND(RV_DATA!N233, 6)</f>
        <v>31597.13</v>
      </c>
      <c r="H232" s="49">
        <f>ROUND(SUMIF(RV_DATA!W222:'RV_DATA'!W236, -1583216768, RV_DATA!O222:'RV_DATA'!O236), 6)</f>
        <v>90.73</v>
      </c>
      <c r="AQ232">
        <v>3</v>
      </c>
    </row>
    <row r="233" spans="1:43" ht="96.6" x14ac:dyDescent="0.25">
      <c r="A233" s="46" t="s">
        <v>446</v>
      </c>
      <c r="B233" s="47" t="s">
        <v>447</v>
      </c>
      <c r="C233" s="47" t="s">
        <v>432</v>
      </c>
      <c r="D233" s="48">
        <f>ROUND(SUMIF(RV_DATA!W222:'RV_DATA'!W236, 545209656, RV_DATA!I222:'RV_DATA'!I236), 6)</f>
        <v>34.92</v>
      </c>
      <c r="E233" s="49">
        <f>ROUND(RV_DATA!K235, 6)</f>
        <v>50.11</v>
      </c>
      <c r="F233" s="49">
        <f>ROUND(SUMIF(RV_DATA!W222:'RV_DATA'!W236, 545209656, RV_DATA!M222:'RV_DATA'!M236), 6)</f>
        <v>1749.84</v>
      </c>
      <c r="G233" s="49">
        <f>ROUND(RV_DATA!N235, 6)</f>
        <v>122.76949999999999</v>
      </c>
      <c r="H233" s="49">
        <f>ROUND(SUMIF(RV_DATA!W222:'RV_DATA'!W236, 545209656, RV_DATA!O222:'RV_DATA'!O236), 6)</f>
        <v>4287.1099999999997</v>
      </c>
      <c r="AQ233">
        <v>3</v>
      </c>
    </row>
    <row r="234" spans="1:43" ht="13.8" x14ac:dyDescent="0.25">
      <c r="A234" s="46" t="s">
        <v>997</v>
      </c>
      <c r="B234" s="47" t="s">
        <v>999</v>
      </c>
      <c r="C234" s="47" t="s">
        <v>205</v>
      </c>
      <c r="D234" s="48">
        <f>ROUND(SUMIF(RV_DATA!W222:'RV_DATA'!W236, 1193886829, RV_DATA!I222:'RV_DATA'!I236), 6)</f>
        <v>8.9999999999999998E-4</v>
      </c>
      <c r="E234" s="49">
        <f>ROUND(RV_DATA!K226, 6)</f>
        <v>20166.439999999999</v>
      </c>
      <c r="F234" s="49">
        <f>ROUND(SUMIF(RV_DATA!W222:'RV_DATA'!W236, 1193886829, RV_DATA!M222:'RV_DATA'!M236), 6)</f>
        <v>18.149999999999999</v>
      </c>
      <c r="G234" s="49">
        <f>ROUND(RV_DATA!N226, 6)</f>
        <v>177666.34</v>
      </c>
      <c r="H234" s="49">
        <f>ROUND(SUMIF(RV_DATA!W222:'RV_DATA'!W236, 1193886829, RV_DATA!O222:'RV_DATA'!O236), 6)</f>
        <v>159.91</v>
      </c>
      <c r="AQ234">
        <v>3</v>
      </c>
    </row>
    <row r="235" spans="1:43" ht="55.2" x14ac:dyDescent="0.25">
      <c r="A235" s="46" t="s">
        <v>419</v>
      </c>
      <c r="B235" s="47" t="s">
        <v>420</v>
      </c>
      <c r="C235" s="47" t="s">
        <v>205</v>
      </c>
      <c r="D235" s="48">
        <f>ROUND(SUMIF(RV_DATA!W222:'RV_DATA'!W236, 324589154, RV_DATA!I222:'RV_DATA'!I236), 6)</f>
        <v>0.12959999999999999</v>
      </c>
      <c r="E235" s="49">
        <f>ROUND(RV_DATA!K223, 6)</f>
        <v>4350.01</v>
      </c>
      <c r="F235" s="49">
        <f>ROUND(SUMIF(RV_DATA!W222:'RV_DATA'!W236, 324589154, RV_DATA!M222:'RV_DATA'!M236), 6)</f>
        <v>563.76</v>
      </c>
      <c r="G235" s="49">
        <f>ROUND(RV_DATA!N223, 6)</f>
        <v>62988.144800000002</v>
      </c>
      <c r="H235" s="49">
        <f>ROUND(SUMIF(RV_DATA!W222:'RV_DATA'!W236, 324589154, RV_DATA!O222:'RV_DATA'!O236), 6)</f>
        <v>8163.26</v>
      </c>
      <c r="AQ235">
        <v>3</v>
      </c>
    </row>
    <row r="236" spans="1:43" ht="13.8" x14ac:dyDescent="0.25">
      <c r="A236" s="46" t="s">
        <v>1009</v>
      </c>
      <c r="B236" s="47" t="s">
        <v>1011</v>
      </c>
      <c r="C236" s="47" t="s">
        <v>205</v>
      </c>
      <c r="D236" s="48">
        <f>ROUND(SUMIF(RV_DATA!W222:'RV_DATA'!W236, 1479047378, RV_DATA!I222:'RV_DATA'!I236), 6)</f>
        <v>1.0800000000000001E-2</v>
      </c>
      <c r="E236" s="49">
        <f>ROUND(RV_DATA!K232, 6)</f>
        <v>13174.52</v>
      </c>
      <c r="F236" s="49">
        <f>ROUND(SUMIF(RV_DATA!W222:'RV_DATA'!W236, 1479047378, RV_DATA!M222:'RV_DATA'!M236), 6)</f>
        <v>142.29</v>
      </c>
      <c r="G236" s="49">
        <f>ROUND(RV_DATA!N232, 6)</f>
        <v>93291.15</v>
      </c>
      <c r="H236" s="49">
        <f>ROUND(SUMIF(RV_DATA!W222:'RV_DATA'!W236, 1479047378, RV_DATA!O222:'RV_DATA'!O236), 6)</f>
        <v>1004.54</v>
      </c>
      <c r="AQ236">
        <v>3</v>
      </c>
    </row>
    <row r="237" spans="1:43" ht="13.8" x14ac:dyDescent="0.25">
      <c r="A237" s="46" t="s">
        <v>1000</v>
      </c>
      <c r="B237" s="47" t="s">
        <v>1002</v>
      </c>
      <c r="C237" s="47" t="s">
        <v>432</v>
      </c>
      <c r="D237" s="48">
        <f>ROUND(SUMIF(RV_DATA!W222:'RV_DATA'!W236, 1497677617, RV_DATA!I222:'RV_DATA'!I236), 6)</f>
        <v>4.32</v>
      </c>
      <c r="E237" s="49">
        <f>ROUND(RV_DATA!K225, 6)</f>
        <v>9.86</v>
      </c>
      <c r="F237" s="49">
        <f>ROUND(SUMIF(RV_DATA!W222:'RV_DATA'!W236, 1497677617, RV_DATA!M222:'RV_DATA'!M236), 6)</f>
        <v>42.6</v>
      </c>
      <c r="G237" s="49">
        <f>ROUND(RV_DATA!N225, 6)</f>
        <v>72.77</v>
      </c>
      <c r="H237" s="49">
        <f>ROUND(SUMIF(RV_DATA!W222:'RV_DATA'!W236, 1497677617, RV_DATA!O222:'RV_DATA'!O236), 6)</f>
        <v>314.35000000000002</v>
      </c>
      <c r="AQ237">
        <v>3</v>
      </c>
    </row>
    <row r="238" spans="1:43" ht="262.2" x14ac:dyDescent="0.25">
      <c r="A238" s="46" t="s">
        <v>431</v>
      </c>
      <c r="B238" s="47" t="s">
        <v>48</v>
      </c>
      <c r="C238" s="47" t="s">
        <v>432</v>
      </c>
      <c r="D238" s="48">
        <f>ROUND(SUMIF(RV_DATA!W222:'RV_DATA'!W236, -1139769391, RV_DATA!I222:'RV_DATA'!I236), 6)</f>
        <v>439.77600000000001</v>
      </c>
      <c r="E238" s="49">
        <f>ROUND(RV_DATA!K229, 6)</f>
        <v>28.05</v>
      </c>
      <c r="F238" s="49">
        <f>ROUND(SUMIF(RV_DATA!W222:'RV_DATA'!W236, -1139769391, RV_DATA!M222:'RV_DATA'!M236), 6)</f>
        <v>12335.72</v>
      </c>
      <c r="G238" s="49">
        <f>ROUND(RV_DATA!N229, 6)</f>
        <v>159.04349999999999</v>
      </c>
      <c r="H238" s="49">
        <f>ROUND(SUMIF(RV_DATA!W222:'RV_DATA'!W236, -1139769391, RV_DATA!O222:'RV_DATA'!O236), 6)</f>
        <v>69943.520000000004</v>
      </c>
      <c r="AQ238">
        <v>3</v>
      </c>
    </row>
    <row r="239" spans="1:43" ht="13.8" x14ac:dyDescent="0.25">
      <c r="A239" s="46" t="s">
        <v>435</v>
      </c>
      <c r="B239" s="47" t="s">
        <v>436</v>
      </c>
      <c r="C239" s="47" t="s">
        <v>323</v>
      </c>
      <c r="D239" s="48">
        <f>ROUND(SUMIF(RV_DATA!W222:'RV_DATA'!W236, 554399674, RV_DATA!I222:'RV_DATA'!I236), 6)</f>
        <v>0.93744000000000005</v>
      </c>
      <c r="E239" s="49">
        <f>ROUND(RV_DATA!K230, 6)</f>
        <v>478.96</v>
      </c>
      <c r="F239" s="49">
        <f>ROUND(SUMIF(RV_DATA!W222:'RV_DATA'!W236, 554399674, RV_DATA!M222:'RV_DATA'!M236), 6)</f>
        <v>449</v>
      </c>
      <c r="G239" s="49">
        <f>ROUND(RV_DATA!N230, 6)</f>
        <v>3108.4504000000002</v>
      </c>
      <c r="H239" s="49">
        <f>ROUND(SUMIF(RV_DATA!W222:'RV_DATA'!W236, 554399674, RV_DATA!O222:'RV_DATA'!O236), 6)</f>
        <v>2913.99</v>
      </c>
      <c r="AQ239">
        <v>3</v>
      </c>
    </row>
    <row r="240" spans="1:43" ht="13.8" x14ac:dyDescent="0.25">
      <c r="A240" s="46" t="s">
        <v>983</v>
      </c>
      <c r="B240" s="47" t="s">
        <v>984</v>
      </c>
      <c r="C240" s="47" t="s">
        <v>908</v>
      </c>
      <c r="D240" s="48">
        <f>ROUND(SUMIF(RV_DATA!W222:'RV_DATA'!W236, 928336608, RV_DATA!I222:'RV_DATA'!I236), 6)</f>
        <v>2.4119999999999999</v>
      </c>
      <c r="E240" s="49">
        <f>ROUND(RV_DATA!K222, 6)</f>
        <v>1</v>
      </c>
      <c r="F240" s="49">
        <f>ROUND(SUMIF(RV_DATA!W222:'RV_DATA'!W236, 928336608, RV_DATA!M222:'RV_DATA'!M236), 6)</f>
        <v>2.41</v>
      </c>
      <c r="G240" s="49">
        <f>ROUND(RV_DATA!N222, 6)</f>
        <v>1</v>
      </c>
      <c r="H240" s="49">
        <f>ROUND(SUMIF(RV_DATA!W222:'RV_DATA'!W236, 928336608, RV_DATA!O222:'RV_DATA'!O236), 6)</f>
        <v>2.41</v>
      </c>
      <c r="AQ240">
        <v>3</v>
      </c>
    </row>
    <row r="241" spans="1:43" ht="13.8" x14ac:dyDescent="0.25">
      <c r="A241" s="72" t="s">
        <v>123</v>
      </c>
      <c r="B241" s="72"/>
      <c r="C241" s="72"/>
      <c r="D241" s="72"/>
      <c r="E241" s="73">
        <f>SUMIF(AQ229:AQ240, 3, F229:F240)</f>
        <v>16622.89</v>
      </c>
      <c r="F241" s="73"/>
      <c r="G241" s="73">
        <f>SUMIF(AQ229:AQ240, 3, H229:H240)</f>
        <v>111960.82000000002</v>
      </c>
      <c r="H241" s="72"/>
    </row>
    <row r="242" spans="1:43" ht="16.8" x14ac:dyDescent="0.25">
      <c r="A242" s="68" t="str">
        <f>CONCATENATE("Подраздел: ",IF(Source!G949&lt;&gt;"Новый подраздел", Source!G949, ""))</f>
        <v>Подраздел: Устройство водослива</v>
      </c>
      <c r="B242" s="69"/>
      <c r="C242" s="69"/>
      <c r="D242" s="69"/>
      <c r="E242" s="69"/>
      <c r="F242" s="69"/>
      <c r="G242" s="69"/>
      <c r="H242" s="69"/>
    </row>
    <row r="243" spans="1:43" ht="13.8" x14ac:dyDescent="0.25">
      <c r="A243" s="70" t="s">
        <v>122</v>
      </c>
      <c r="B243" s="71"/>
      <c r="C243" s="71"/>
      <c r="D243" s="71"/>
      <c r="E243" s="71"/>
      <c r="F243" s="71"/>
      <c r="G243" s="71"/>
      <c r="H243" s="71"/>
    </row>
    <row r="244" spans="1:43" ht="13.8" x14ac:dyDescent="0.25">
      <c r="A244" s="46" t="s">
        <v>427</v>
      </c>
      <c r="B244" s="47" t="s">
        <v>428</v>
      </c>
      <c r="C244" s="47" t="s">
        <v>323</v>
      </c>
      <c r="D244" s="48">
        <f>ROUND(SUMIF(RV_DATA!W238:'RV_DATA'!W247, -703094763, RV_DATA!I238:'RV_DATA'!I247), 6)</f>
        <v>1.05</v>
      </c>
      <c r="E244" s="49">
        <f>ROUND(RV_DATA!K245, 6)</f>
        <v>7.07</v>
      </c>
      <c r="F244" s="49">
        <f>ROUND(SUMIF(RV_DATA!W238:'RV_DATA'!W247, -703094763, RV_DATA!M238:'RV_DATA'!M247), 6)</f>
        <v>7.42</v>
      </c>
      <c r="G244" s="49">
        <f>ROUND(RV_DATA!N245, 6)</f>
        <v>35.39</v>
      </c>
      <c r="H244" s="49">
        <f>ROUND(SUMIF(RV_DATA!W238:'RV_DATA'!W247, -703094763, RV_DATA!O238:'RV_DATA'!O247), 6)</f>
        <v>37.03</v>
      </c>
      <c r="AQ244">
        <v>3</v>
      </c>
    </row>
    <row r="245" spans="1:43" ht="55.2" x14ac:dyDescent="0.25">
      <c r="A245" s="46" t="s">
        <v>721</v>
      </c>
      <c r="B245" s="47" t="s">
        <v>722</v>
      </c>
      <c r="C245" s="47" t="s">
        <v>585</v>
      </c>
      <c r="D245" s="48">
        <f>ROUND(SUMIF(RV_DATA!W238:'RV_DATA'!W247, -563861682, RV_DATA!I238:'RV_DATA'!I247), 6)</f>
        <v>7.3150000000000004</v>
      </c>
      <c r="E245" s="49">
        <f>ROUND(RV_DATA!K247, 6)</f>
        <v>1833.78</v>
      </c>
      <c r="F245" s="49">
        <f>ROUND(SUMIF(RV_DATA!W238:'RV_DATA'!W247, -563861682, RV_DATA!M238:'RV_DATA'!M247), 6)</f>
        <v>13414.1</v>
      </c>
      <c r="G245" s="49">
        <f>ROUND(RV_DATA!N247, 6)</f>
        <v>5629.7046</v>
      </c>
      <c r="H245" s="49">
        <f>ROUND(SUMIF(RV_DATA!W238:'RV_DATA'!W247, -563861682, RV_DATA!O238:'RV_DATA'!O247), 6)</f>
        <v>41181.29</v>
      </c>
      <c r="AQ245">
        <v>3</v>
      </c>
    </row>
    <row r="246" spans="1:43" ht="13.8" x14ac:dyDescent="0.25">
      <c r="A246" s="46" t="s">
        <v>321</v>
      </c>
      <c r="B246" s="47" t="s">
        <v>322</v>
      </c>
      <c r="C246" s="47" t="s">
        <v>323</v>
      </c>
      <c r="D246" s="48">
        <f>ROUND(SUMIF(RV_DATA!W238:'RV_DATA'!W247, 993608509, RV_DATA!I238:'RV_DATA'!I247), 6)</f>
        <v>7.7</v>
      </c>
      <c r="E246" s="49">
        <f>ROUND(RV_DATA!K246, 6)</f>
        <v>104.99</v>
      </c>
      <c r="F246" s="49">
        <f>ROUND(SUMIF(RV_DATA!W238:'RV_DATA'!W247, 993608509, RV_DATA!M238:'RV_DATA'!M247), 6)</f>
        <v>808.42</v>
      </c>
      <c r="G246" s="49">
        <f>ROUND(RV_DATA!N246, 6)</f>
        <v>552.24739999999997</v>
      </c>
      <c r="H246" s="49">
        <f>ROUND(SUMIF(RV_DATA!W238:'RV_DATA'!W247, 993608509, RV_DATA!O238:'RV_DATA'!O247), 6)</f>
        <v>4252.3</v>
      </c>
      <c r="AQ246">
        <v>3</v>
      </c>
    </row>
    <row r="247" spans="1:43" ht="41.4" x14ac:dyDescent="0.25">
      <c r="A247" s="46" t="s">
        <v>703</v>
      </c>
      <c r="B247" s="47" t="s">
        <v>704</v>
      </c>
      <c r="C247" s="47" t="s">
        <v>401</v>
      </c>
      <c r="D247" s="48">
        <f>ROUND(SUMIF(RV_DATA!W238:'RV_DATA'!W247, -208514275, RV_DATA!I238:'RV_DATA'!I247), 6)</f>
        <v>1</v>
      </c>
      <c r="E247" s="49">
        <f>ROUND(RV_DATA!K244, 6)</f>
        <v>137.30000000000001</v>
      </c>
      <c r="F247" s="49">
        <f>ROUND(SUMIF(RV_DATA!W238:'RV_DATA'!W247, -208514275, RV_DATA!M238:'RV_DATA'!M247), 6)</f>
        <v>137.30000000000001</v>
      </c>
      <c r="G247" s="49">
        <f>ROUND(RV_DATA!N244, 6)</f>
        <v>562.92999999999995</v>
      </c>
      <c r="H247" s="49">
        <f>ROUND(SUMIF(RV_DATA!W238:'RV_DATA'!W247, -208514275, RV_DATA!O238:'RV_DATA'!O247), 6)</f>
        <v>562.92999999999995</v>
      </c>
      <c r="AQ247">
        <v>3</v>
      </c>
    </row>
    <row r="248" spans="1:43" ht="41.4" x14ac:dyDescent="0.25">
      <c r="A248" s="46" t="s">
        <v>697</v>
      </c>
      <c r="B248" s="47" t="s">
        <v>698</v>
      </c>
      <c r="C248" s="47" t="s">
        <v>585</v>
      </c>
      <c r="D248" s="48">
        <f>ROUND(SUMIF(RV_DATA!W238:'RV_DATA'!W247, -673233214, RV_DATA!I238:'RV_DATA'!I247), 6)</f>
        <v>3</v>
      </c>
      <c r="E248" s="49">
        <f>ROUND(RV_DATA!K242, 6)</f>
        <v>137</v>
      </c>
      <c r="F248" s="49">
        <f>ROUND(SUMIF(RV_DATA!W238:'RV_DATA'!W247, -673233214, RV_DATA!M238:'RV_DATA'!M247), 6)</f>
        <v>411</v>
      </c>
      <c r="G248" s="49">
        <f>ROUND(RV_DATA!N242, 6)</f>
        <v>483.61</v>
      </c>
      <c r="H248" s="49">
        <f>ROUND(SUMIF(RV_DATA!W238:'RV_DATA'!W247, -673233214, RV_DATA!O238:'RV_DATA'!O247), 6)</f>
        <v>1450.83</v>
      </c>
      <c r="AQ248">
        <v>3</v>
      </c>
    </row>
    <row r="249" spans="1:43" ht="55.2" x14ac:dyDescent="0.25">
      <c r="A249" s="46" t="s">
        <v>697</v>
      </c>
      <c r="B249" s="47" t="s">
        <v>701</v>
      </c>
      <c r="C249" s="47" t="s">
        <v>585</v>
      </c>
      <c r="D249" s="48">
        <f>ROUND(SUMIF(RV_DATA!W238:'RV_DATA'!W247, 1021514780, RV_DATA!I238:'RV_DATA'!I247), 6)</f>
        <v>1</v>
      </c>
      <c r="E249" s="49">
        <f>ROUND(RV_DATA!K243, 6)</f>
        <v>137</v>
      </c>
      <c r="F249" s="49">
        <f>ROUND(SUMIF(RV_DATA!W238:'RV_DATA'!W247, 1021514780, RV_DATA!M238:'RV_DATA'!M247), 6)</f>
        <v>137</v>
      </c>
      <c r="G249" s="49">
        <f>ROUND(RV_DATA!N243, 6)</f>
        <v>483.61</v>
      </c>
      <c r="H249" s="49">
        <f>ROUND(SUMIF(RV_DATA!W238:'RV_DATA'!W247, 1021514780, RV_DATA!O238:'RV_DATA'!O247), 6)</f>
        <v>483.61</v>
      </c>
      <c r="AQ249">
        <v>3</v>
      </c>
    </row>
    <row r="250" spans="1:43" ht="55.2" x14ac:dyDescent="0.25">
      <c r="A250" s="46" t="s">
        <v>689</v>
      </c>
      <c r="B250" s="47" t="s">
        <v>690</v>
      </c>
      <c r="C250" s="47" t="s">
        <v>401</v>
      </c>
      <c r="D250" s="48">
        <f>ROUND(SUMIF(RV_DATA!W238:'RV_DATA'!W247, -1583964669, RV_DATA!I238:'RV_DATA'!I247), 6)</f>
        <v>3</v>
      </c>
      <c r="E250" s="49">
        <f>ROUND(RV_DATA!K240, 6)</f>
        <v>58.12</v>
      </c>
      <c r="F250" s="49">
        <f>ROUND(SUMIF(RV_DATA!W238:'RV_DATA'!W247, -1583964669, RV_DATA!M238:'RV_DATA'!M247), 6)</f>
        <v>174.36</v>
      </c>
      <c r="G250" s="49">
        <f>ROUND(RV_DATA!N240, 6)</f>
        <v>290.0188</v>
      </c>
      <c r="H250" s="49">
        <f>ROUND(SUMIF(RV_DATA!W238:'RV_DATA'!W247, -1583964669, RV_DATA!O238:'RV_DATA'!O247), 6)</f>
        <v>870.06</v>
      </c>
      <c r="AQ250">
        <v>3</v>
      </c>
    </row>
    <row r="251" spans="1:43" ht="55.2" x14ac:dyDescent="0.25">
      <c r="A251" s="46" t="s">
        <v>685</v>
      </c>
      <c r="B251" s="47" t="s">
        <v>686</v>
      </c>
      <c r="C251" s="47" t="s">
        <v>401</v>
      </c>
      <c r="D251" s="48">
        <f>ROUND(SUMIF(RV_DATA!W238:'RV_DATA'!W247, 350792036, RV_DATA!I238:'RV_DATA'!I247), 6)</f>
        <v>3</v>
      </c>
      <c r="E251" s="49">
        <f>ROUND(RV_DATA!K239, 6)</f>
        <v>61.29</v>
      </c>
      <c r="F251" s="49">
        <f>ROUND(SUMIF(RV_DATA!W238:'RV_DATA'!W247, 350792036, RV_DATA!M238:'RV_DATA'!M247), 6)</f>
        <v>183.87</v>
      </c>
      <c r="G251" s="49">
        <f>ROUND(RV_DATA!N239, 6)</f>
        <v>330.96600000000001</v>
      </c>
      <c r="H251" s="49">
        <f>ROUND(SUMIF(RV_DATA!W238:'RV_DATA'!W247, 350792036, RV_DATA!O238:'RV_DATA'!O247), 6)</f>
        <v>992.9</v>
      </c>
      <c r="AQ251">
        <v>3</v>
      </c>
    </row>
    <row r="252" spans="1:43" ht="55.2" x14ac:dyDescent="0.25">
      <c r="A252" s="46" t="s">
        <v>681</v>
      </c>
      <c r="B252" s="47" t="s">
        <v>682</v>
      </c>
      <c r="C252" s="47" t="s">
        <v>401</v>
      </c>
      <c r="D252" s="48">
        <f>ROUND(SUMIF(RV_DATA!W238:'RV_DATA'!W247, 860976862, RV_DATA!I238:'RV_DATA'!I247), 6)</f>
        <v>3</v>
      </c>
      <c r="E252" s="49">
        <f>ROUND(RV_DATA!K238, 6)</f>
        <v>4.99</v>
      </c>
      <c r="F252" s="49">
        <f>ROUND(SUMIF(RV_DATA!W238:'RV_DATA'!W247, 860976862, RV_DATA!M238:'RV_DATA'!M247), 6)</f>
        <v>14.97</v>
      </c>
      <c r="G252" s="49">
        <f>ROUND(RV_DATA!N238, 6)</f>
        <v>38.822200000000002</v>
      </c>
      <c r="H252" s="49">
        <f>ROUND(SUMIF(RV_DATA!W238:'RV_DATA'!W247, 860976862, RV_DATA!O238:'RV_DATA'!O247), 6)</f>
        <v>116.47</v>
      </c>
      <c r="AQ252">
        <v>3</v>
      </c>
    </row>
    <row r="253" spans="1:43" ht="41.4" x14ac:dyDescent="0.25">
      <c r="A253" s="46" t="s">
        <v>693</v>
      </c>
      <c r="B253" s="47" t="s">
        <v>694</v>
      </c>
      <c r="C253" s="47" t="s">
        <v>585</v>
      </c>
      <c r="D253" s="48">
        <f>ROUND(SUMIF(RV_DATA!W238:'RV_DATA'!W247, -490540990, RV_DATA!I238:'RV_DATA'!I247), 6)</f>
        <v>1</v>
      </c>
      <c r="E253" s="49">
        <f>ROUND(RV_DATA!K241, 6)</f>
        <v>32.700000000000003</v>
      </c>
      <c r="F253" s="49">
        <f>ROUND(SUMIF(RV_DATA!W238:'RV_DATA'!W247, -490540990, RV_DATA!M238:'RV_DATA'!M247), 6)</f>
        <v>32.700000000000003</v>
      </c>
      <c r="G253" s="49">
        <f>ROUND(RV_DATA!N241, 6)</f>
        <v>103.986</v>
      </c>
      <c r="H253" s="49">
        <f>ROUND(SUMIF(RV_DATA!W238:'RV_DATA'!W247, -490540990, RV_DATA!O238:'RV_DATA'!O247), 6)</f>
        <v>103.99</v>
      </c>
      <c r="AQ253">
        <v>3</v>
      </c>
    </row>
    <row r="254" spans="1:43" ht="13.8" x14ac:dyDescent="0.25">
      <c r="A254" s="72" t="s">
        <v>123</v>
      </c>
      <c r="B254" s="72"/>
      <c r="C254" s="72"/>
      <c r="D254" s="72"/>
      <c r="E254" s="73">
        <f>SUMIF(AQ244:AQ253, 3, F244:F253)</f>
        <v>15321.140000000001</v>
      </c>
      <c r="F254" s="73"/>
      <c r="G254" s="73">
        <f>SUMIF(AQ244:AQ253, 3, H244:H253)</f>
        <v>50051.41</v>
      </c>
      <c r="H254" s="72"/>
    </row>
    <row r="255" spans="1:43" ht="16.8" x14ac:dyDescent="0.25">
      <c r="A255" s="68" t="str">
        <f>CONCATENATE("Подраздел: ",IF(Source!G1000&lt;&gt;"Новый подраздел", Source!G1000, ""))</f>
        <v>Подраздел: Восстановление покрытия</v>
      </c>
      <c r="B255" s="69"/>
      <c r="C255" s="69"/>
      <c r="D255" s="69"/>
      <c r="E255" s="69"/>
      <c r="F255" s="69"/>
      <c r="G255" s="69"/>
      <c r="H255" s="69"/>
    </row>
    <row r="256" spans="1:43" ht="13.8" x14ac:dyDescent="0.25">
      <c r="A256" s="70" t="s">
        <v>122</v>
      </c>
      <c r="B256" s="71"/>
      <c r="C256" s="71"/>
      <c r="D256" s="71"/>
      <c r="E256" s="71"/>
      <c r="F256" s="71"/>
      <c r="G256" s="71"/>
      <c r="H256" s="71"/>
    </row>
    <row r="257" spans="1:43" ht="13.8" x14ac:dyDescent="0.25">
      <c r="A257" s="46" t="s">
        <v>427</v>
      </c>
      <c r="B257" s="47" t="s">
        <v>428</v>
      </c>
      <c r="C257" s="47" t="s">
        <v>323</v>
      </c>
      <c r="D257" s="48">
        <f>ROUND(SUMIF(RV_DATA!W249:'RV_DATA'!W263, -543036354, RV_DATA!I249:'RV_DATA'!I263), 6)</f>
        <v>1.3049999999999999</v>
      </c>
      <c r="E257" s="49">
        <f>ROUND(RV_DATA!K249, 6)</f>
        <v>7.07</v>
      </c>
      <c r="F257" s="49">
        <f>ROUND(SUMIF(RV_DATA!W249:'RV_DATA'!W263, -543036354, RV_DATA!M249:'RV_DATA'!M263), 6)</f>
        <v>9.2200000000000006</v>
      </c>
      <c r="G257" s="49">
        <f>ROUND(RV_DATA!N249, 6)</f>
        <v>35.35</v>
      </c>
      <c r="H257" s="49">
        <f>ROUND(SUMIF(RV_DATA!W249:'RV_DATA'!W263, -543036354, RV_DATA!O249:'RV_DATA'!O263), 6)</f>
        <v>46.04</v>
      </c>
      <c r="AQ257">
        <v>3</v>
      </c>
    </row>
    <row r="258" spans="1:43" ht="41.4" x14ac:dyDescent="0.25">
      <c r="A258" s="46" t="s">
        <v>484</v>
      </c>
      <c r="B258" s="47" t="s">
        <v>485</v>
      </c>
      <c r="C258" s="47" t="s">
        <v>323</v>
      </c>
      <c r="D258" s="48">
        <f>ROUND(SUMIF(RV_DATA!W249:'RV_DATA'!W263, 130913396, RV_DATA!I249:'RV_DATA'!I263), 6)</f>
        <v>11.34</v>
      </c>
      <c r="E258" s="49">
        <f>ROUND(RV_DATA!K252, 6)</f>
        <v>234.69</v>
      </c>
      <c r="F258" s="49">
        <f>ROUND(SUMIF(RV_DATA!W249:'RV_DATA'!W263, 130913396, RV_DATA!M249:'RV_DATA'!M263), 6)</f>
        <v>2661.38</v>
      </c>
      <c r="G258" s="49">
        <f>ROUND(RV_DATA!N252, 6)</f>
        <v>2325.7779</v>
      </c>
      <c r="H258" s="49">
        <f>ROUND(SUMIF(RV_DATA!W249:'RV_DATA'!W263, 130913396, RV_DATA!O249:'RV_DATA'!O263), 6)</f>
        <v>26374.32</v>
      </c>
      <c r="AQ258">
        <v>3</v>
      </c>
    </row>
    <row r="259" spans="1:43" ht="27.6" x14ac:dyDescent="0.25">
      <c r="A259" s="46" t="s">
        <v>391</v>
      </c>
      <c r="B259" s="47" t="s">
        <v>392</v>
      </c>
      <c r="C259" s="47" t="s">
        <v>362</v>
      </c>
      <c r="D259" s="48">
        <f>ROUND(SUMIF(RV_DATA!W249:'RV_DATA'!W263, 908674980, RV_DATA!I249:'RV_DATA'!I263), 6)</f>
        <v>51.75</v>
      </c>
      <c r="E259" s="49">
        <f>ROUND(RV_DATA!K255, 6)</f>
        <v>21.14</v>
      </c>
      <c r="F259" s="49">
        <f>ROUND(SUMIF(RV_DATA!W249:'RV_DATA'!W263, 908674980, RV_DATA!M249:'RV_DATA'!M263), 6)</f>
        <v>1094</v>
      </c>
      <c r="G259" s="49">
        <f>ROUND(RV_DATA!N255, 6)</f>
        <v>135.08459999999999</v>
      </c>
      <c r="H259" s="49">
        <f>ROUND(SUMIF(RV_DATA!W249:'RV_DATA'!W263, 908674980, RV_DATA!O249:'RV_DATA'!O263), 6)</f>
        <v>6990.63</v>
      </c>
      <c r="AQ259">
        <v>3</v>
      </c>
    </row>
    <row r="260" spans="1:43" ht="13.8" x14ac:dyDescent="0.25">
      <c r="A260" s="46" t="s">
        <v>321</v>
      </c>
      <c r="B260" s="47" t="s">
        <v>322</v>
      </c>
      <c r="C260" s="47" t="s">
        <v>323</v>
      </c>
      <c r="D260" s="48">
        <f>ROUND(SUMIF(RV_DATA!W249:'RV_DATA'!W263, 993608509, RV_DATA!I249:'RV_DATA'!I263), 6)</f>
        <v>14.85</v>
      </c>
      <c r="E260" s="49">
        <f>ROUND(RV_DATA!K250, 6)</f>
        <v>104.99</v>
      </c>
      <c r="F260" s="49">
        <f>ROUND(SUMIF(RV_DATA!W249:'RV_DATA'!W263, 993608509, RV_DATA!M249:'RV_DATA'!M263), 6)</f>
        <v>1559.1</v>
      </c>
      <c r="G260" s="49">
        <f>ROUND(RV_DATA!N250, 6)</f>
        <v>552.24739999999997</v>
      </c>
      <c r="H260" s="49">
        <f>ROUND(SUMIF(RV_DATA!W249:'RV_DATA'!W263, 993608509, RV_DATA!O249:'RV_DATA'!O263), 6)</f>
        <v>8200.8700000000008</v>
      </c>
      <c r="AQ260">
        <v>3</v>
      </c>
    </row>
    <row r="261" spans="1:43" ht="69" x14ac:dyDescent="0.25">
      <c r="A261" s="46" t="s">
        <v>495</v>
      </c>
      <c r="B261" s="47" t="s">
        <v>496</v>
      </c>
      <c r="C261" s="47" t="s">
        <v>323</v>
      </c>
      <c r="D261" s="48">
        <f>ROUND(SUMIF(RV_DATA!W249:'RV_DATA'!W263, -1495187030, RV_DATA!I249:'RV_DATA'!I263), 6)</f>
        <v>7.29</v>
      </c>
      <c r="E261" s="49">
        <f>ROUND(RV_DATA!K254, 6)</f>
        <v>738.07</v>
      </c>
      <c r="F261" s="49">
        <f>ROUND(SUMIF(RV_DATA!W249:'RV_DATA'!W263, -1495187030, RV_DATA!M249:'RV_DATA'!M263), 6)</f>
        <v>5380.53</v>
      </c>
      <c r="G261" s="49">
        <f>ROUND(RV_DATA!N254, 6)</f>
        <v>3985.578</v>
      </c>
      <c r="H261" s="49">
        <f>ROUND(SUMIF(RV_DATA!W249:'RV_DATA'!W263, -1495187030, RV_DATA!O249:'RV_DATA'!O263), 6)</f>
        <v>29054.86</v>
      </c>
      <c r="AQ261">
        <v>3</v>
      </c>
    </row>
    <row r="262" spans="1:43" ht="13.8" x14ac:dyDescent="0.25">
      <c r="A262" s="46" t="s">
        <v>894</v>
      </c>
      <c r="B262" s="47" t="s">
        <v>896</v>
      </c>
      <c r="C262" s="47" t="s">
        <v>205</v>
      </c>
      <c r="D262" s="48">
        <f>ROUND(SUMIF(RV_DATA!W249:'RV_DATA'!W263, -338888562, RV_DATA!I249:'RV_DATA'!I263), 6)</f>
        <v>3.5999999999999997E-2</v>
      </c>
      <c r="E262" s="49">
        <f>ROUND(RV_DATA!K256, 6)</f>
        <v>1445.87</v>
      </c>
      <c r="F262" s="49">
        <f>ROUND(SUMIF(RV_DATA!W249:'RV_DATA'!W263, -338888562, RV_DATA!M249:'RV_DATA'!M263), 6)</f>
        <v>52.04</v>
      </c>
      <c r="G262" s="49">
        <f>ROUND(RV_DATA!N256, 6)</f>
        <v>16005.78</v>
      </c>
      <c r="H262" s="49">
        <f>ROUND(SUMIF(RV_DATA!W249:'RV_DATA'!W263, -338888562, RV_DATA!O249:'RV_DATA'!O263), 6)</f>
        <v>576.16</v>
      </c>
      <c r="AQ262">
        <v>3</v>
      </c>
    </row>
    <row r="263" spans="1:43" ht="27.6" x14ac:dyDescent="0.25">
      <c r="A263" s="46" t="s">
        <v>511</v>
      </c>
      <c r="B263" s="47" t="s">
        <v>512</v>
      </c>
      <c r="C263" s="47" t="s">
        <v>205</v>
      </c>
      <c r="D263" s="48">
        <f>ROUND(SUMIF(RV_DATA!W249:'RV_DATA'!W263, -1882668764, RV_DATA!I249:'RV_DATA'!I263), 6)</f>
        <v>5.391</v>
      </c>
      <c r="E263" s="49">
        <f>ROUND(RV_DATA!K257, 6)</f>
        <v>296.7</v>
      </c>
      <c r="F263" s="49">
        <f>ROUND(SUMIF(RV_DATA!W249:'RV_DATA'!W263, -1882668764, RV_DATA!M249:'RV_DATA'!M263), 6)</f>
        <v>1599.51</v>
      </c>
      <c r="G263" s="49">
        <f>ROUND(RV_DATA!N257, 6)</f>
        <v>2771.1779999999999</v>
      </c>
      <c r="H263" s="49">
        <f>ROUND(SUMIF(RV_DATA!W249:'RV_DATA'!W263, -1882668764, RV_DATA!O249:'RV_DATA'!O263), 6)</f>
        <v>14939.42</v>
      </c>
      <c r="AQ263">
        <v>3</v>
      </c>
    </row>
    <row r="264" spans="1:43" ht="27.6" x14ac:dyDescent="0.25">
      <c r="A264" s="46" t="s">
        <v>522</v>
      </c>
      <c r="B264" s="47" t="s">
        <v>523</v>
      </c>
      <c r="C264" s="47" t="s">
        <v>205</v>
      </c>
      <c r="D264" s="48">
        <f>ROUND(SUMIF(RV_DATA!W249:'RV_DATA'!W263, -914340218, RV_DATA!I249:'RV_DATA'!I263), 6)</f>
        <v>5.4359999999999999</v>
      </c>
      <c r="E264" s="49">
        <f>ROUND(RV_DATA!K260, 6)</f>
        <v>307.88</v>
      </c>
      <c r="F264" s="49">
        <f>ROUND(SUMIF(RV_DATA!W249:'RV_DATA'!W263, -914340218, RV_DATA!M249:'RV_DATA'!M263), 6)</f>
        <v>1673.63</v>
      </c>
      <c r="G264" s="49">
        <f>ROUND(RV_DATA!N260, 6)</f>
        <v>2804.7867999999999</v>
      </c>
      <c r="H264" s="49">
        <f>ROUND(SUMIF(RV_DATA!W249:'RV_DATA'!W263, -914340218, RV_DATA!O249:'RV_DATA'!O263), 6)</f>
        <v>15246.82</v>
      </c>
      <c r="AQ264">
        <v>3</v>
      </c>
    </row>
    <row r="265" spans="1:43" ht="27.6" x14ac:dyDescent="0.25">
      <c r="A265" s="46" t="s">
        <v>751</v>
      </c>
      <c r="B265" s="47" t="s">
        <v>752</v>
      </c>
      <c r="C265" s="47" t="s">
        <v>323</v>
      </c>
      <c r="D265" s="48">
        <f>ROUND(SUMIF(RV_DATA!W249:'RV_DATA'!W263, 763967590, RV_DATA!I249:'RV_DATA'!I263), 6)</f>
        <v>1.5049999999999999</v>
      </c>
      <c r="E265" s="49">
        <f>ROUND(RV_DATA!K263, 6)</f>
        <v>1765.62</v>
      </c>
      <c r="F265" s="49">
        <f>ROUND(SUMIF(RV_DATA!W249:'RV_DATA'!W263, 763967590, RV_DATA!M249:'RV_DATA'!M263), 6)</f>
        <v>2657.26</v>
      </c>
      <c r="G265" s="49">
        <f>ROUND(RV_DATA!N263, 6)</f>
        <v>6144.3576000000003</v>
      </c>
      <c r="H265" s="49">
        <f>ROUND(SUMIF(RV_DATA!W249:'RV_DATA'!W263, 763967590, RV_DATA!O249:'RV_DATA'!O263), 6)</f>
        <v>9247.26</v>
      </c>
      <c r="AQ265">
        <v>3</v>
      </c>
    </row>
    <row r="266" spans="1:43" ht="13.8" x14ac:dyDescent="0.25">
      <c r="A266" s="46" t="s">
        <v>983</v>
      </c>
      <c r="B266" s="47" t="s">
        <v>984</v>
      </c>
      <c r="C266" s="47" t="s">
        <v>908</v>
      </c>
      <c r="D266" s="48">
        <f>ROUND(SUMIF(RV_DATA!W249:'RV_DATA'!W263, 928336608, RV_DATA!I249:'RV_DATA'!I263), 6)</f>
        <v>2.2176</v>
      </c>
      <c r="E266" s="49">
        <f>ROUND(RV_DATA!K253, 6)</f>
        <v>1</v>
      </c>
      <c r="F266" s="49">
        <f>ROUND(SUMIF(RV_DATA!W249:'RV_DATA'!W263, 928336608, RV_DATA!M249:'RV_DATA'!M263), 6)</f>
        <v>2.2200000000000002</v>
      </c>
      <c r="G266" s="49">
        <f>ROUND(RV_DATA!N253, 6)</f>
        <v>1</v>
      </c>
      <c r="H266" s="49">
        <f>ROUND(SUMIF(RV_DATA!W249:'RV_DATA'!W263, 928336608, RV_DATA!O249:'RV_DATA'!O263), 6)</f>
        <v>2.2200000000000002</v>
      </c>
      <c r="AQ266">
        <v>3</v>
      </c>
    </row>
    <row r="267" spans="1:43" ht="13.8" x14ac:dyDescent="0.25">
      <c r="A267" s="46" t="s">
        <v>983</v>
      </c>
      <c r="B267" s="47" t="s">
        <v>984</v>
      </c>
      <c r="C267" s="47" t="s">
        <v>908</v>
      </c>
      <c r="D267" s="48">
        <f>ROUND(SUMIF(RV_DATA!W249:'RV_DATA'!W263, -117734852, RV_DATA!I249:'RV_DATA'!I263), 6)</f>
        <v>40.719000000000001</v>
      </c>
      <c r="E267" s="49">
        <f>ROUND(RV_DATA!K262, 6)</f>
        <v>1</v>
      </c>
      <c r="F267" s="49">
        <f>ROUND(SUMIF(RV_DATA!W249:'RV_DATA'!W263, -117734852, RV_DATA!M249:'RV_DATA'!M263), 6)</f>
        <v>40.72</v>
      </c>
      <c r="G267" s="49">
        <f>ROUND(RV_DATA!N262, 6)</f>
        <v>1.01</v>
      </c>
      <c r="H267" s="49">
        <f>ROUND(SUMIF(RV_DATA!W249:'RV_DATA'!W263, -117734852, RV_DATA!O249:'RV_DATA'!O263), 6)</f>
        <v>40.72</v>
      </c>
      <c r="AQ267">
        <v>3</v>
      </c>
    </row>
    <row r="268" spans="1:43" ht="13.8" x14ac:dyDescent="0.25">
      <c r="A268" s="72" t="s">
        <v>123</v>
      </c>
      <c r="B268" s="72"/>
      <c r="C268" s="72"/>
      <c r="D268" s="72"/>
      <c r="E268" s="73">
        <f>SUMIF(AQ257:AQ267, 3, F257:F267)</f>
        <v>16729.61</v>
      </c>
      <c r="F268" s="73"/>
      <c r="G268" s="73">
        <f>SUMIF(AQ257:AQ267, 3, H257:H267)</f>
        <v>110719.31999999999</v>
      </c>
      <c r="H268" s="72"/>
    </row>
  </sheetData>
  <mergeCells count="112">
    <mergeCell ref="A18:H18"/>
    <mergeCell ref="A21:D21"/>
    <mergeCell ref="E21:F21"/>
    <mergeCell ref="G21:H21"/>
    <mergeCell ref="A16:D16"/>
    <mergeCell ref="E16:F16"/>
    <mergeCell ref="G16:H16"/>
    <mergeCell ref="A17:H17"/>
    <mergeCell ref="A2:H2"/>
    <mergeCell ref="A3:H3"/>
    <mergeCell ref="A4:A6"/>
    <mergeCell ref="B4:B6"/>
    <mergeCell ref="C4:C6"/>
    <mergeCell ref="D4:D6"/>
    <mergeCell ref="E4:F5"/>
    <mergeCell ref="G4:H5"/>
    <mergeCell ref="A8:H8"/>
    <mergeCell ref="A9:H9"/>
    <mergeCell ref="A10:H10"/>
    <mergeCell ref="A11:H11"/>
    <mergeCell ref="A40:H40"/>
    <mergeCell ref="A41:H41"/>
    <mergeCell ref="A62:D62"/>
    <mergeCell ref="E62:F62"/>
    <mergeCell ref="G62:H62"/>
    <mergeCell ref="A22:H22"/>
    <mergeCell ref="A23:H23"/>
    <mergeCell ref="A39:D39"/>
    <mergeCell ref="E39:F39"/>
    <mergeCell ref="G39:H39"/>
    <mergeCell ref="A69:H69"/>
    <mergeCell ref="A70:H70"/>
    <mergeCell ref="A80:D80"/>
    <mergeCell ref="E80:F80"/>
    <mergeCell ref="G80:H80"/>
    <mergeCell ref="A63:H63"/>
    <mergeCell ref="A64:H64"/>
    <mergeCell ref="A68:D68"/>
    <mergeCell ref="E68:F68"/>
    <mergeCell ref="G68:H68"/>
    <mergeCell ref="A89:H89"/>
    <mergeCell ref="A90:H90"/>
    <mergeCell ref="A93:D93"/>
    <mergeCell ref="E93:F93"/>
    <mergeCell ref="G93:H93"/>
    <mergeCell ref="A81:H81"/>
    <mergeCell ref="A82:H82"/>
    <mergeCell ref="A83:H83"/>
    <mergeCell ref="A88:D88"/>
    <mergeCell ref="E88:F88"/>
    <mergeCell ref="G88:H88"/>
    <mergeCell ref="A110:H110"/>
    <mergeCell ref="A111:H111"/>
    <mergeCell ref="A132:D132"/>
    <mergeCell ref="E132:F132"/>
    <mergeCell ref="G132:H132"/>
    <mergeCell ref="A94:H94"/>
    <mergeCell ref="A95:H95"/>
    <mergeCell ref="A109:D109"/>
    <mergeCell ref="E109:F109"/>
    <mergeCell ref="G109:H109"/>
    <mergeCell ref="A148:H148"/>
    <mergeCell ref="A149:H149"/>
    <mergeCell ref="A160:D160"/>
    <mergeCell ref="E160:F160"/>
    <mergeCell ref="G160:H160"/>
    <mergeCell ref="A133:H133"/>
    <mergeCell ref="A134:H134"/>
    <mergeCell ref="A147:D147"/>
    <mergeCell ref="E147:F147"/>
    <mergeCell ref="G147:H147"/>
    <mergeCell ref="A175:H175"/>
    <mergeCell ref="A176:H176"/>
    <mergeCell ref="A177:H177"/>
    <mergeCell ref="A182:D182"/>
    <mergeCell ref="E182:F182"/>
    <mergeCell ref="G182:H182"/>
    <mergeCell ref="A161:H161"/>
    <mergeCell ref="A162:H162"/>
    <mergeCell ref="A174:D174"/>
    <mergeCell ref="E174:F174"/>
    <mergeCell ref="G174:H174"/>
    <mergeCell ref="A188:H188"/>
    <mergeCell ref="A189:H189"/>
    <mergeCell ref="A203:D203"/>
    <mergeCell ref="E203:F203"/>
    <mergeCell ref="G203:H203"/>
    <mergeCell ref="A183:H183"/>
    <mergeCell ref="A184:H184"/>
    <mergeCell ref="A187:D187"/>
    <mergeCell ref="E187:F187"/>
    <mergeCell ref="G187:H187"/>
    <mergeCell ref="A227:H227"/>
    <mergeCell ref="A228:H228"/>
    <mergeCell ref="A241:D241"/>
    <mergeCell ref="E241:F241"/>
    <mergeCell ref="G241:H241"/>
    <mergeCell ref="A204:H204"/>
    <mergeCell ref="A205:H205"/>
    <mergeCell ref="A226:D226"/>
    <mergeCell ref="E226:F226"/>
    <mergeCell ref="G226:H226"/>
    <mergeCell ref="A255:H255"/>
    <mergeCell ref="A256:H256"/>
    <mergeCell ref="A268:D268"/>
    <mergeCell ref="E268:F268"/>
    <mergeCell ref="G268:H268"/>
    <mergeCell ref="A242:H242"/>
    <mergeCell ref="A243:H243"/>
    <mergeCell ref="A254:D254"/>
    <mergeCell ref="E254:F254"/>
    <mergeCell ref="G254:H254"/>
  </mergeCells>
  <phoneticPr fontId="21" type="noConversion"/>
  <pageMargins left="0.6" right="0.4" top="0.65" bottom="0.4" header="0.4" footer="0.4"/>
  <pageSetup paperSize="9" scale="72" fitToHeight="0" orientation="portrait" r:id="rId1"/>
  <headerFooter alignWithMargins="0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145"/>
  <sheetViews>
    <sheetView topLeftCell="A61" workbookViewId="0">
      <selection activeCell="I81" sqref="I81"/>
    </sheetView>
  </sheetViews>
  <sheetFormatPr defaultRowHeight="13.2" x14ac:dyDescent="0.25"/>
  <sheetData>
    <row r="1" spans="1:133" x14ac:dyDescent="0.25">
      <c r="A1">
        <v>0</v>
      </c>
      <c r="B1" t="s">
        <v>137</v>
      </c>
      <c r="D1" t="s">
        <v>138</v>
      </c>
      <c r="F1">
        <v>0</v>
      </c>
      <c r="G1">
        <v>0</v>
      </c>
      <c r="H1">
        <v>0</v>
      </c>
      <c r="I1" t="s">
        <v>139</v>
      </c>
      <c r="J1" t="s">
        <v>140</v>
      </c>
      <c r="K1">
        <v>0</v>
      </c>
      <c r="L1">
        <v>22106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 x14ac:dyDescent="0.25">
      <c r="A12" s="1">
        <v>1</v>
      </c>
      <c r="B12" s="1">
        <v>1140</v>
      </c>
      <c r="C12" s="1">
        <v>0</v>
      </c>
      <c r="D12" s="1">
        <f>ROW(A1108)</f>
        <v>1108</v>
      </c>
      <c r="E12" s="1">
        <v>0</v>
      </c>
      <c r="F12" s="1" t="s">
        <v>141</v>
      </c>
      <c r="G12" s="1" t="s">
        <v>142</v>
      </c>
      <c r="H12" s="1" t="s">
        <v>143</v>
      </c>
      <c r="I12" s="1">
        <v>0</v>
      </c>
      <c r="J12" s="1" t="s">
        <v>143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157</v>
      </c>
      <c r="S12" s="1"/>
      <c r="T12" s="1"/>
      <c r="U12" s="1" t="s">
        <v>143</v>
      </c>
      <c r="V12" s="1">
        <v>0</v>
      </c>
      <c r="W12" s="1" t="s">
        <v>143</v>
      </c>
      <c r="X12" s="1" t="s">
        <v>143</v>
      </c>
      <c r="Y12" s="1" t="s">
        <v>143</v>
      </c>
      <c r="Z12" s="1" t="s">
        <v>143</v>
      </c>
      <c r="AA12" s="1" t="s">
        <v>143</v>
      </c>
      <c r="AB12" s="1" t="s">
        <v>143</v>
      </c>
      <c r="AC12" s="1" t="s">
        <v>143</v>
      </c>
      <c r="AD12" s="1" t="s">
        <v>143</v>
      </c>
      <c r="AE12" s="1" t="s">
        <v>143</v>
      </c>
      <c r="AF12" s="1" t="s">
        <v>143</v>
      </c>
      <c r="AG12" s="1" t="s">
        <v>143</v>
      </c>
      <c r="AH12" s="1" t="s">
        <v>143</v>
      </c>
      <c r="AI12" s="1" t="s">
        <v>143</v>
      </c>
      <c r="AJ12" s="1" t="s">
        <v>143</v>
      </c>
      <c r="AK12" s="1"/>
      <c r="AL12" s="1" t="s">
        <v>143</v>
      </c>
      <c r="AM12" s="1" t="s">
        <v>143</v>
      </c>
      <c r="AN12" s="1" t="s">
        <v>143</v>
      </c>
      <c r="AO12" s="1"/>
      <c r="AP12" s="1" t="s">
        <v>143</v>
      </c>
      <c r="AQ12" s="1" t="s">
        <v>143</v>
      </c>
      <c r="AR12" s="1" t="s">
        <v>143</v>
      </c>
      <c r="AS12" s="1"/>
      <c r="AT12" s="1"/>
      <c r="AU12" s="1"/>
      <c r="AV12" s="1"/>
      <c r="AW12" s="1"/>
      <c r="AX12" s="1" t="s">
        <v>143</v>
      </c>
      <c r="AY12" s="1" t="s">
        <v>143</v>
      </c>
      <c r="AZ12" s="1" t="s">
        <v>143</v>
      </c>
      <c r="BA12" s="1"/>
      <c r="BB12" s="1"/>
      <c r="BC12" s="1"/>
      <c r="BD12" s="1"/>
      <c r="BE12" s="1"/>
      <c r="BF12" s="1"/>
      <c r="BG12" s="1"/>
      <c r="BH12" s="1" t="s">
        <v>144</v>
      </c>
      <c r="BI12" s="1" t="s">
        <v>145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1</v>
      </c>
      <c r="BU12" s="1">
        <v>0</v>
      </c>
      <c r="BV12" s="1">
        <v>1</v>
      </c>
      <c r="BW12" s="1">
        <v>0</v>
      </c>
      <c r="BX12" s="1">
        <v>0</v>
      </c>
      <c r="BY12" s="1" t="s">
        <v>146</v>
      </c>
      <c r="BZ12" s="1" t="s">
        <v>147</v>
      </c>
      <c r="CA12" s="1" t="s">
        <v>148</v>
      </c>
      <c r="CB12" s="1" t="s">
        <v>148</v>
      </c>
      <c r="CC12" s="1" t="s">
        <v>148</v>
      </c>
      <c r="CD12" s="1" t="s">
        <v>148</v>
      </c>
      <c r="CE12" s="1" t="s">
        <v>149</v>
      </c>
      <c r="CF12" s="1">
        <v>0</v>
      </c>
      <c r="CG12" s="1">
        <v>0</v>
      </c>
      <c r="CH12" s="1">
        <v>8202</v>
      </c>
      <c r="CI12" s="1" t="s">
        <v>143</v>
      </c>
      <c r="CJ12" s="1" t="s">
        <v>143</v>
      </c>
      <c r="CK12" s="1">
        <v>60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5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5">
      <c r="A18" s="2">
        <v>52</v>
      </c>
      <c r="B18" s="2">
        <f>B1108</f>
        <v>1140</v>
      </c>
      <c r="C18" s="2">
        <f>C1108</f>
        <v>1</v>
      </c>
      <c r="D18" s="2">
        <f>D1108</f>
        <v>12</v>
      </c>
      <c r="E18" s="2">
        <f>E1108</f>
        <v>0</v>
      </c>
      <c r="F18" s="2" t="str">
        <f>F1108</f>
        <v>Новый объект</v>
      </c>
      <c r="G18" s="2" t="s">
        <v>142</v>
      </c>
      <c r="H18" s="2"/>
      <c r="I18" s="2"/>
      <c r="J18" s="2"/>
      <c r="K18" s="2"/>
      <c r="L18" s="2"/>
      <c r="M18" s="2"/>
      <c r="N18" s="2"/>
      <c r="O18" s="2">
        <f t="shared" ref="O18:AT18" si="0">O1108</f>
        <v>5855340.4000000004</v>
      </c>
      <c r="P18" s="2">
        <f t="shared" si="0"/>
        <v>4157100.82</v>
      </c>
      <c r="Q18" s="2">
        <f t="shared" si="0"/>
        <v>605773.21</v>
      </c>
      <c r="R18" s="2">
        <f t="shared" si="0"/>
        <v>141040.95999999999</v>
      </c>
      <c r="S18" s="2">
        <f t="shared" si="0"/>
        <v>1092466.3700000001</v>
      </c>
      <c r="T18" s="2">
        <f t="shared" si="0"/>
        <v>0</v>
      </c>
      <c r="U18" s="2">
        <f t="shared" si="0"/>
        <v>3695.0360979999996</v>
      </c>
      <c r="V18" s="2">
        <f t="shared" si="0"/>
        <v>0</v>
      </c>
      <c r="W18" s="2">
        <f t="shared" si="0"/>
        <v>0</v>
      </c>
      <c r="X18" s="2">
        <f t="shared" si="0"/>
        <v>821395.01</v>
      </c>
      <c r="Y18" s="2">
        <f t="shared" si="0"/>
        <v>448895.93</v>
      </c>
      <c r="Z18" s="2">
        <f t="shared" si="0"/>
        <v>0</v>
      </c>
      <c r="AA18" s="2">
        <f t="shared" si="0"/>
        <v>0</v>
      </c>
      <c r="AB18" s="2">
        <f t="shared" si="0"/>
        <v>0</v>
      </c>
      <c r="AC18" s="2">
        <f t="shared" si="0"/>
        <v>0</v>
      </c>
      <c r="AD18" s="2">
        <f t="shared" si="0"/>
        <v>0</v>
      </c>
      <c r="AE18" s="2">
        <f t="shared" si="0"/>
        <v>0</v>
      </c>
      <c r="AF18" s="2">
        <f t="shared" si="0"/>
        <v>0</v>
      </c>
      <c r="AG18" s="2">
        <f t="shared" si="0"/>
        <v>0</v>
      </c>
      <c r="AH18" s="2">
        <f t="shared" si="0"/>
        <v>0</v>
      </c>
      <c r="AI18" s="2">
        <f t="shared" si="0"/>
        <v>0</v>
      </c>
      <c r="AJ18" s="2">
        <f t="shared" si="0"/>
        <v>0</v>
      </c>
      <c r="AK18" s="2">
        <f t="shared" si="0"/>
        <v>0</v>
      </c>
      <c r="AL18" s="2">
        <f t="shared" si="0"/>
        <v>0</v>
      </c>
      <c r="AM18" s="2">
        <f t="shared" si="0"/>
        <v>0</v>
      </c>
      <c r="AN18" s="2">
        <f t="shared" si="0"/>
        <v>0</v>
      </c>
      <c r="AO18" s="2">
        <f t="shared" si="0"/>
        <v>0</v>
      </c>
      <c r="AP18" s="2">
        <f t="shared" si="0"/>
        <v>0</v>
      </c>
      <c r="AQ18" s="2">
        <f t="shared" si="0"/>
        <v>0</v>
      </c>
      <c r="AR18" s="2">
        <f t="shared" si="0"/>
        <v>7347065.6799999997</v>
      </c>
      <c r="AS18" s="2">
        <f t="shared" si="0"/>
        <v>7097211.7599999998</v>
      </c>
      <c r="AT18" s="2">
        <f t="shared" si="0"/>
        <v>0</v>
      </c>
      <c r="AU18" s="2">
        <f t="shared" ref="AU18:BZ18" si="1">AU1108</f>
        <v>249853.92</v>
      </c>
      <c r="AV18" s="2">
        <f t="shared" si="1"/>
        <v>4157100.82</v>
      </c>
      <c r="AW18" s="2">
        <f t="shared" si="1"/>
        <v>4157100.82</v>
      </c>
      <c r="AX18" s="2">
        <f t="shared" si="1"/>
        <v>0</v>
      </c>
      <c r="AY18" s="2">
        <f t="shared" si="1"/>
        <v>4157100.82</v>
      </c>
      <c r="AZ18" s="2">
        <f t="shared" si="1"/>
        <v>0</v>
      </c>
      <c r="BA18" s="2">
        <f t="shared" si="1"/>
        <v>0</v>
      </c>
      <c r="BB18" s="2">
        <f t="shared" si="1"/>
        <v>0</v>
      </c>
      <c r="BC18" s="2">
        <f t="shared" si="1"/>
        <v>0</v>
      </c>
      <c r="BD18" s="2">
        <f t="shared" si="1"/>
        <v>0</v>
      </c>
      <c r="BE18" s="2">
        <f t="shared" si="1"/>
        <v>0</v>
      </c>
      <c r="BF18" s="2">
        <f t="shared" si="1"/>
        <v>0</v>
      </c>
      <c r="BG18" s="2">
        <f t="shared" si="1"/>
        <v>0</v>
      </c>
      <c r="BH18" s="2">
        <f t="shared" si="1"/>
        <v>0</v>
      </c>
      <c r="BI18" s="2">
        <f t="shared" si="1"/>
        <v>0</v>
      </c>
      <c r="BJ18" s="2">
        <f t="shared" si="1"/>
        <v>0</v>
      </c>
      <c r="BK18" s="2">
        <f t="shared" si="1"/>
        <v>0</v>
      </c>
      <c r="BL18" s="2">
        <f t="shared" si="1"/>
        <v>0</v>
      </c>
      <c r="BM18" s="2">
        <f t="shared" si="1"/>
        <v>0</v>
      </c>
      <c r="BN18" s="2">
        <f t="shared" si="1"/>
        <v>0</v>
      </c>
      <c r="BO18" s="2">
        <f t="shared" si="1"/>
        <v>0</v>
      </c>
      <c r="BP18" s="2">
        <f t="shared" si="1"/>
        <v>0</v>
      </c>
      <c r="BQ18" s="2">
        <f t="shared" si="1"/>
        <v>0</v>
      </c>
      <c r="BR18" s="2">
        <f t="shared" si="1"/>
        <v>0</v>
      </c>
      <c r="BS18" s="2">
        <f t="shared" si="1"/>
        <v>0</v>
      </c>
      <c r="BT18" s="2">
        <f t="shared" si="1"/>
        <v>0</v>
      </c>
      <c r="BU18" s="2">
        <f t="shared" si="1"/>
        <v>0</v>
      </c>
      <c r="BV18" s="2">
        <f t="shared" si="1"/>
        <v>0</v>
      </c>
      <c r="BW18" s="2">
        <f t="shared" si="1"/>
        <v>0</v>
      </c>
      <c r="BX18" s="2">
        <f t="shared" si="1"/>
        <v>0</v>
      </c>
      <c r="BY18" s="2">
        <f t="shared" si="1"/>
        <v>0</v>
      </c>
      <c r="BZ18" s="2">
        <f t="shared" si="1"/>
        <v>0</v>
      </c>
      <c r="CA18" s="2">
        <f t="shared" ref="CA18:DF18" si="2">CA1108</f>
        <v>0</v>
      </c>
      <c r="CB18" s="2">
        <f t="shared" si="2"/>
        <v>0</v>
      </c>
      <c r="CC18" s="2">
        <f t="shared" si="2"/>
        <v>0</v>
      </c>
      <c r="CD18" s="2">
        <f t="shared" si="2"/>
        <v>0</v>
      </c>
      <c r="CE18" s="2">
        <f t="shared" si="2"/>
        <v>0</v>
      </c>
      <c r="CF18" s="2">
        <f t="shared" si="2"/>
        <v>0</v>
      </c>
      <c r="CG18" s="2">
        <f t="shared" si="2"/>
        <v>0</v>
      </c>
      <c r="CH18" s="2">
        <f t="shared" si="2"/>
        <v>0</v>
      </c>
      <c r="CI18" s="2">
        <f t="shared" si="2"/>
        <v>0</v>
      </c>
      <c r="CJ18" s="2">
        <f t="shared" si="2"/>
        <v>0</v>
      </c>
      <c r="CK18" s="2">
        <f t="shared" si="2"/>
        <v>0</v>
      </c>
      <c r="CL18" s="2">
        <f t="shared" si="2"/>
        <v>0</v>
      </c>
      <c r="CM18" s="2">
        <f t="shared" si="2"/>
        <v>0</v>
      </c>
      <c r="CN18" s="2">
        <f t="shared" si="2"/>
        <v>0</v>
      </c>
      <c r="CO18" s="2">
        <f t="shared" si="2"/>
        <v>0</v>
      </c>
      <c r="CP18" s="2">
        <f t="shared" si="2"/>
        <v>0</v>
      </c>
      <c r="CQ18" s="2">
        <f t="shared" si="2"/>
        <v>0</v>
      </c>
      <c r="CR18" s="2">
        <f t="shared" si="2"/>
        <v>0</v>
      </c>
      <c r="CS18" s="2">
        <f t="shared" si="2"/>
        <v>0</v>
      </c>
      <c r="CT18" s="2">
        <f t="shared" si="2"/>
        <v>0</v>
      </c>
      <c r="CU18" s="2">
        <f t="shared" si="2"/>
        <v>0</v>
      </c>
      <c r="CV18" s="2">
        <f t="shared" si="2"/>
        <v>0</v>
      </c>
      <c r="CW18" s="2">
        <f t="shared" si="2"/>
        <v>0</v>
      </c>
      <c r="CX18" s="2">
        <f t="shared" si="2"/>
        <v>0</v>
      </c>
      <c r="CY18" s="2">
        <f t="shared" si="2"/>
        <v>0</v>
      </c>
      <c r="CZ18" s="2">
        <f t="shared" si="2"/>
        <v>0</v>
      </c>
      <c r="DA18" s="2">
        <f t="shared" si="2"/>
        <v>0</v>
      </c>
      <c r="DB18" s="2">
        <f t="shared" si="2"/>
        <v>0</v>
      </c>
      <c r="DC18" s="2">
        <f t="shared" si="2"/>
        <v>0</v>
      </c>
      <c r="DD18" s="2">
        <f t="shared" si="2"/>
        <v>0</v>
      </c>
      <c r="DE18" s="2">
        <f t="shared" si="2"/>
        <v>0</v>
      </c>
      <c r="DF18" s="2">
        <f t="shared" si="2"/>
        <v>0</v>
      </c>
      <c r="DG18" s="3">
        <f t="shared" ref="DG18:EL18" si="3">DG1108</f>
        <v>0</v>
      </c>
      <c r="DH18" s="3">
        <f t="shared" si="3"/>
        <v>0</v>
      </c>
      <c r="DI18" s="3">
        <f t="shared" si="3"/>
        <v>0</v>
      </c>
      <c r="DJ18" s="3">
        <f t="shared" si="3"/>
        <v>0</v>
      </c>
      <c r="DK18" s="3">
        <f t="shared" si="3"/>
        <v>0</v>
      </c>
      <c r="DL18" s="3">
        <f t="shared" si="3"/>
        <v>0</v>
      </c>
      <c r="DM18" s="3">
        <f t="shared" si="3"/>
        <v>0</v>
      </c>
      <c r="DN18" s="3">
        <f t="shared" si="3"/>
        <v>0</v>
      </c>
      <c r="DO18" s="3">
        <f t="shared" si="3"/>
        <v>0</v>
      </c>
      <c r="DP18" s="3">
        <f t="shared" si="3"/>
        <v>0</v>
      </c>
      <c r="DQ18" s="3">
        <f t="shared" si="3"/>
        <v>0</v>
      </c>
      <c r="DR18" s="3">
        <f t="shared" si="3"/>
        <v>0</v>
      </c>
      <c r="DS18" s="3">
        <f t="shared" si="3"/>
        <v>0</v>
      </c>
      <c r="DT18" s="3">
        <f t="shared" si="3"/>
        <v>0</v>
      </c>
      <c r="DU18" s="3">
        <f t="shared" si="3"/>
        <v>0</v>
      </c>
      <c r="DV18" s="3">
        <f t="shared" si="3"/>
        <v>0</v>
      </c>
      <c r="DW18" s="3">
        <f t="shared" si="3"/>
        <v>0</v>
      </c>
      <c r="DX18" s="3">
        <f t="shared" si="3"/>
        <v>0</v>
      </c>
      <c r="DY18" s="3">
        <f t="shared" si="3"/>
        <v>0</v>
      </c>
      <c r="DZ18" s="3">
        <f t="shared" si="3"/>
        <v>0</v>
      </c>
      <c r="EA18" s="3">
        <f t="shared" si="3"/>
        <v>0</v>
      </c>
      <c r="EB18" s="3">
        <f t="shared" si="3"/>
        <v>0</v>
      </c>
      <c r="EC18" s="3">
        <f t="shared" si="3"/>
        <v>0</v>
      </c>
      <c r="ED18" s="3">
        <f t="shared" si="3"/>
        <v>0</v>
      </c>
      <c r="EE18" s="3">
        <f t="shared" si="3"/>
        <v>0</v>
      </c>
      <c r="EF18" s="3">
        <f t="shared" si="3"/>
        <v>0</v>
      </c>
      <c r="EG18" s="3">
        <f t="shared" si="3"/>
        <v>0</v>
      </c>
      <c r="EH18" s="3">
        <f t="shared" si="3"/>
        <v>0</v>
      </c>
      <c r="EI18" s="3">
        <f t="shared" si="3"/>
        <v>0</v>
      </c>
      <c r="EJ18" s="3">
        <f t="shared" si="3"/>
        <v>0</v>
      </c>
      <c r="EK18" s="3">
        <f t="shared" si="3"/>
        <v>0</v>
      </c>
      <c r="EL18" s="3">
        <f t="shared" si="3"/>
        <v>0</v>
      </c>
      <c r="EM18" s="3">
        <f t="shared" ref="EM18:FR18" si="4">EM1108</f>
        <v>0</v>
      </c>
      <c r="EN18" s="3">
        <f t="shared" si="4"/>
        <v>0</v>
      </c>
      <c r="EO18" s="3">
        <f t="shared" si="4"/>
        <v>0</v>
      </c>
      <c r="EP18" s="3">
        <f t="shared" si="4"/>
        <v>0</v>
      </c>
      <c r="EQ18" s="3">
        <f t="shared" si="4"/>
        <v>0</v>
      </c>
      <c r="ER18" s="3">
        <f t="shared" si="4"/>
        <v>0</v>
      </c>
      <c r="ES18" s="3">
        <f t="shared" si="4"/>
        <v>0</v>
      </c>
      <c r="ET18" s="3">
        <f t="shared" si="4"/>
        <v>0</v>
      </c>
      <c r="EU18" s="3">
        <f t="shared" si="4"/>
        <v>0</v>
      </c>
      <c r="EV18" s="3">
        <f t="shared" si="4"/>
        <v>0</v>
      </c>
      <c r="EW18" s="3">
        <f t="shared" si="4"/>
        <v>0</v>
      </c>
      <c r="EX18" s="3">
        <f t="shared" si="4"/>
        <v>0</v>
      </c>
      <c r="EY18" s="3">
        <f t="shared" si="4"/>
        <v>0</v>
      </c>
      <c r="EZ18" s="3">
        <f t="shared" si="4"/>
        <v>0</v>
      </c>
      <c r="FA18" s="3">
        <f t="shared" si="4"/>
        <v>0</v>
      </c>
      <c r="FB18" s="3">
        <f t="shared" si="4"/>
        <v>0</v>
      </c>
      <c r="FC18" s="3">
        <f t="shared" si="4"/>
        <v>0</v>
      </c>
      <c r="FD18" s="3">
        <f t="shared" si="4"/>
        <v>0</v>
      </c>
      <c r="FE18" s="3">
        <f t="shared" si="4"/>
        <v>0</v>
      </c>
      <c r="FF18" s="3">
        <f t="shared" si="4"/>
        <v>0</v>
      </c>
      <c r="FG18" s="3">
        <f t="shared" si="4"/>
        <v>0</v>
      </c>
      <c r="FH18" s="3">
        <f t="shared" si="4"/>
        <v>0</v>
      </c>
      <c r="FI18" s="3">
        <f t="shared" si="4"/>
        <v>0</v>
      </c>
      <c r="FJ18" s="3">
        <f t="shared" si="4"/>
        <v>0</v>
      </c>
      <c r="FK18" s="3">
        <f t="shared" si="4"/>
        <v>0</v>
      </c>
      <c r="FL18" s="3">
        <f t="shared" si="4"/>
        <v>0</v>
      </c>
      <c r="FM18" s="3">
        <f t="shared" si="4"/>
        <v>0</v>
      </c>
      <c r="FN18" s="3">
        <f t="shared" si="4"/>
        <v>0</v>
      </c>
      <c r="FO18" s="3">
        <f t="shared" si="4"/>
        <v>0</v>
      </c>
      <c r="FP18" s="3">
        <f t="shared" si="4"/>
        <v>0</v>
      </c>
      <c r="FQ18" s="3">
        <f t="shared" si="4"/>
        <v>0</v>
      </c>
      <c r="FR18" s="3">
        <f t="shared" si="4"/>
        <v>0</v>
      </c>
      <c r="FS18" s="3">
        <f t="shared" ref="FS18:GX18" si="5">FS1108</f>
        <v>0</v>
      </c>
      <c r="FT18" s="3">
        <f t="shared" si="5"/>
        <v>0</v>
      </c>
      <c r="FU18" s="3">
        <f t="shared" si="5"/>
        <v>0</v>
      </c>
      <c r="FV18" s="3">
        <f t="shared" si="5"/>
        <v>0</v>
      </c>
      <c r="FW18" s="3">
        <f t="shared" si="5"/>
        <v>0</v>
      </c>
      <c r="FX18" s="3">
        <f t="shared" si="5"/>
        <v>0</v>
      </c>
      <c r="FY18" s="3">
        <f t="shared" si="5"/>
        <v>0</v>
      </c>
      <c r="FZ18" s="3">
        <f t="shared" si="5"/>
        <v>0</v>
      </c>
      <c r="GA18" s="3">
        <f t="shared" si="5"/>
        <v>0</v>
      </c>
      <c r="GB18" s="3">
        <f t="shared" si="5"/>
        <v>0</v>
      </c>
      <c r="GC18" s="3">
        <f t="shared" si="5"/>
        <v>0</v>
      </c>
      <c r="GD18" s="3">
        <f t="shared" si="5"/>
        <v>0</v>
      </c>
      <c r="GE18" s="3">
        <f t="shared" si="5"/>
        <v>0</v>
      </c>
      <c r="GF18" s="3">
        <f t="shared" si="5"/>
        <v>0</v>
      </c>
      <c r="GG18" s="3">
        <f t="shared" si="5"/>
        <v>0</v>
      </c>
      <c r="GH18" s="3">
        <f t="shared" si="5"/>
        <v>0</v>
      </c>
      <c r="GI18" s="3">
        <f t="shared" si="5"/>
        <v>0</v>
      </c>
      <c r="GJ18" s="3">
        <f t="shared" si="5"/>
        <v>0</v>
      </c>
      <c r="GK18" s="3">
        <f t="shared" si="5"/>
        <v>0</v>
      </c>
      <c r="GL18" s="3">
        <f t="shared" si="5"/>
        <v>0</v>
      </c>
      <c r="GM18" s="3">
        <f t="shared" si="5"/>
        <v>0</v>
      </c>
      <c r="GN18" s="3">
        <f t="shared" si="5"/>
        <v>0</v>
      </c>
      <c r="GO18" s="3">
        <f t="shared" si="5"/>
        <v>0</v>
      </c>
      <c r="GP18" s="3">
        <f t="shared" si="5"/>
        <v>0</v>
      </c>
      <c r="GQ18" s="3">
        <f t="shared" si="5"/>
        <v>0</v>
      </c>
      <c r="GR18" s="3">
        <f t="shared" si="5"/>
        <v>0</v>
      </c>
      <c r="GS18" s="3">
        <f t="shared" si="5"/>
        <v>0</v>
      </c>
      <c r="GT18" s="3">
        <f t="shared" si="5"/>
        <v>0</v>
      </c>
      <c r="GU18" s="3">
        <f t="shared" si="5"/>
        <v>0</v>
      </c>
      <c r="GV18" s="3">
        <f t="shared" si="5"/>
        <v>0</v>
      </c>
      <c r="GW18" s="3">
        <f t="shared" si="5"/>
        <v>0</v>
      </c>
      <c r="GX18" s="3">
        <f t="shared" si="5"/>
        <v>0</v>
      </c>
    </row>
    <row r="20" spans="1:245" x14ac:dyDescent="0.25">
      <c r="A20" s="1">
        <v>3</v>
      </c>
      <c r="B20" s="1">
        <v>1</v>
      </c>
      <c r="C20" s="1"/>
      <c r="D20" s="1">
        <f>ROW(A1079)</f>
        <v>1079</v>
      </c>
      <c r="E20" s="1"/>
      <c r="F20" s="1" t="s">
        <v>150</v>
      </c>
      <c r="G20" s="1" t="s">
        <v>151</v>
      </c>
      <c r="H20" s="1" t="s">
        <v>143</v>
      </c>
      <c r="I20" s="1">
        <v>0</v>
      </c>
      <c r="J20" s="1" t="s">
        <v>143</v>
      </c>
      <c r="K20" s="1">
        <v>0</v>
      </c>
      <c r="L20" s="1" t="s">
        <v>143</v>
      </c>
      <c r="M20" s="1"/>
      <c r="N20" s="1"/>
      <c r="O20" s="1"/>
      <c r="P20" s="1"/>
      <c r="Q20" s="1"/>
      <c r="R20" s="1"/>
      <c r="S20" s="1"/>
      <c r="T20" s="1"/>
      <c r="U20" s="1" t="s">
        <v>143</v>
      </c>
      <c r="V20" s="1">
        <v>0</v>
      </c>
      <c r="W20" s="1"/>
      <c r="X20" s="1"/>
      <c r="Y20" s="1"/>
      <c r="Z20" s="1"/>
      <c r="AA20" s="1"/>
      <c r="AB20" s="1" t="s">
        <v>143</v>
      </c>
      <c r="AC20" s="1" t="s">
        <v>143</v>
      </c>
      <c r="AD20" s="1" t="s">
        <v>143</v>
      </c>
      <c r="AE20" s="1" t="s">
        <v>143</v>
      </c>
      <c r="AF20" s="1" t="s">
        <v>143</v>
      </c>
      <c r="AG20" s="1" t="s">
        <v>143</v>
      </c>
      <c r="AH20" s="1"/>
      <c r="AI20" s="1"/>
      <c r="AJ20" s="1"/>
      <c r="AK20" s="1"/>
      <c r="AL20" s="1"/>
      <c r="AM20" s="1"/>
      <c r="AN20" s="1"/>
      <c r="AO20" s="1"/>
      <c r="AP20" s="1" t="s">
        <v>143</v>
      </c>
      <c r="AQ20" s="1" t="s">
        <v>143</v>
      </c>
      <c r="AR20" s="1" t="s">
        <v>143</v>
      </c>
      <c r="AS20" s="1"/>
      <c r="AT20" s="1"/>
      <c r="AU20" s="1"/>
      <c r="AV20" s="1"/>
      <c r="AW20" s="1"/>
      <c r="AX20" s="1"/>
      <c r="AY20" s="1"/>
      <c r="AZ20" s="1" t="s">
        <v>143</v>
      </c>
      <c r="BA20" s="1"/>
      <c r="BB20" s="1" t="s">
        <v>143</v>
      </c>
      <c r="BC20" s="1" t="s">
        <v>143</v>
      </c>
      <c r="BD20" s="1" t="s">
        <v>143</v>
      </c>
      <c r="BE20" s="1" t="s">
        <v>143</v>
      </c>
      <c r="BF20" s="1" t="s">
        <v>143</v>
      </c>
      <c r="BG20" s="1" t="s">
        <v>143</v>
      </c>
      <c r="BH20" s="1" t="s">
        <v>143</v>
      </c>
      <c r="BI20" s="1" t="s">
        <v>143</v>
      </c>
      <c r="BJ20" s="1" t="s">
        <v>143</v>
      </c>
      <c r="BK20" s="1" t="s">
        <v>143</v>
      </c>
      <c r="BL20" s="1" t="s">
        <v>143</v>
      </c>
      <c r="BM20" s="1" t="s">
        <v>143</v>
      </c>
      <c r="BN20" s="1" t="s">
        <v>143</v>
      </c>
      <c r="BO20" s="1" t="s">
        <v>143</v>
      </c>
      <c r="BP20" s="1" t="s">
        <v>143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143</v>
      </c>
      <c r="CJ20" s="1" t="s">
        <v>143</v>
      </c>
    </row>
    <row r="22" spans="1:245" x14ac:dyDescent="0.25">
      <c r="A22" s="2">
        <v>52</v>
      </c>
      <c r="B22" s="2">
        <f>B1079</f>
        <v>1</v>
      </c>
      <c r="C22" s="2">
        <f>C1079</f>
        <v>3</v>
      </c>
      <c r="D22" s="2">
        <f>D1079</f>
        <v>20</v>
      </c>
      <c r="E22" s="2">
        <f>E1079</f>
        <v>0</v>
      </c>
      <c r="F22" s="2" t="str">
        <f>F1079</f>
        <v>Новая локальная смета</v>
      </c>
      <c r="G22" s="2" t="s">
        <v>151</v>
      </c>
      <c r="H22" s="2"/>
      <c r="I22" s="2"/>
      <c r="J22" s="2"/>
      <c r="K22" s="2"/>
      <c r="L22" s="2"/>
      <c r="M22" s="2"/>
      <c r="N22" s="2"/>
      <c r="O22" s="2">
        <f t="shared" ref="O22:AT22" si="6">O1079</f>
        <v>5855340.4000000004</v>
      </c>
      <c r="P22" s="2">
        <f t="shared" si="6"/>
        <v>4157100.82</v>
      </c>
      <c r="Q22" s="2">
        <f t="shared" si="6"/>
        <v>605773.21</v>
      </c>
      <c r="R22" s="2">
        <f t="shared" si="6"/>
        <v>141040.95999999999</v>
      </c>
      <c r="S22" s="2">
        <f t="shared" si="6"/>
        <v>1092466.3700000001</v>
      </c>
      <c r="T22" s="2">
        <f t="shared" si="6"/>
        <v>0</v>
      </c>
      <c r="U22" s="2">
        <f t="shared" si="6"/>
        <v>3695.0360979999996</v>
      </c>
      <c r="V22" s="2">
        <f t="shared" si="6"/>
        <v>0</v>
      </c>
      <c r="W22" s="2">
        <f t="shared" si="6"/>
        <v>0</v>
      </c>
      <c r="X22" s="2">
        <f t="shared" si="6"/>
        <v>821395.01</v>
      </c>
      <c r="Y22" s="2">
        <f t="shared" si="6"/>
        <v>448895.93</v>
      </c>
      <c r="Z22" s="2">
        <f t="shared" si="6"/>
        <v>0</v>
      </c>
      <c r="AA22" s="2">
        <f t="shared" si="6"/>
        <v>0</v>
      </c>
      <c r="AB22" s="2">
        <f t="shared" si="6"/>
        <v>0</v>
      </c>
      <c r="AC22" s="2">
        <f t="shared" si="6"/>
        <v>0</v>
      </c>
      <c r="AD22" s="2">
        <f t="shared" si="6"/>
        <v>0</v>
      </c>
      <c r="AE22" s="2">
        <f t="shared" si="6"/>
        <v>0</v>
      </c>
      <c r="AF22" s="2">
        <f t="shared" si="6"/>
        <v>0</v>
      </c>
      <c r="AG22" s="2">
        <f t="shared" si="6"/>
        <v>0</v>
      </c>
      <c r="AH22" s="2">
        <f t="shared" si="6"/>
        <v>0</v>
      </c>
      <c r="AI22" s="2">
        <f t="shared" si="6"/>
        <v>0</v>
      </c>
      <c r="AJ22" s="2">
        <f t="shared" si="6"/>
        <v>0</v>
      </c>
      <c r="AK22" s="2">
        <f t="shared" si="6"/>
        <v>0</v>
      </c>
      <c r="AL22" s="2">
        <f t="shared" si="6"/>
        <v>0</v>
      </c>
      <c r="AM22" s="2">
        <f t="shared" si="6"/>
        <v>0</v>
      </c>
      <c r="AN22" s="2">
        <f t="shared" si="6"/>
        <v>0</v>
      </c>
      <c r="AO22" s="2">
        <f t="shared" si="6"/>
        <v>0</v>
      </c>
      <c r="AP22" s="2">
        <f t="shared" si="6"/>
        <v>0</v>
      </c>
      <c r="AQ22" s="2">
        <f t="shared" si="6"/>
        <v>0</v>
      </c>
      <c r="AR22" s="2">
        <f t="shared" si="6"/>
        <v>7347065.6799999997</v>
      </c>
      <c r="AS22" s="2">
        <f t="shared" si="6"/>
        <v>7097211.7599999998</v>
      </c>
      <c r="AT22" s="2">
        <f t="shared" si="6"/>
        <v>0</v>
      </c>
      <c r="AU22" s="2">
        <f t="shared" ref="AU22:BZ22" si="7">AU1079</f>
        <v>249853.92</v>
      </c>
      <c r="AV22" s="2">
        <f t="shared" si="7"/>
        <v>4157100.82</v>
      </c>
      <c r="AW22" s="2">
        <f t="shared" si="7"/>
        <v>4157100.82</v>
      </c>
      <c r="AX22" s="2">
        <f t="shared" si="7"/>
        <v>0</v>
      </c>
      <c r="AY22" s="2">
        <f t="shared" si="7"/>
        <v>4157100.82</v>
      </c>
      <c r="AZ22" s="2">
        <f t="shared" si="7"/>
        <v>0</v>
      </c>
      <c r="BA22" s="2">
        <f t="shared" si="7"/>
        <v>0</v>
      </c>
      <c r="BB22" s="2">
        <f t="shared" si="7"/>
        <v>0</v>
      </c>
      <c r="BC22" s="2">
        <f t="shared" si="7"/>
        <v>0</v>
      </c>
      <c r="BD22" s="2">
        <f t="shared" si="7"/>
        <v>0</v>
      </c>
      <c r="BE22" s="2">
        <f t="shared" si="7"/>
        <v>0</v>
      </c>
      <c r="BF22" s="2">
        <f t="shared" si="7"/>
        <v>0</v>
      </c>
      <c r="BG22" s="2">
        <f t="shared" si="7"/>
        <v>0</v>
      </c>
      <c r="BH22" s="2">
        <f t="shared" si="7"/>
        <v>0</v>
      </c>
      <c r="BI22" s="2">
        <f t="shared" si="7"/>
        <v>0</v>
      </c>
      <c r="BJ22" s="2">
        <f t="shared" si="7"/>
        <v>0</v>
      </c>
      <c r="BK22" s="2">
        <f t="shared" si="7"/>
        <v>0</v>
      </c>
      <c r="BL22" s="2">
        <f t="shared" si="7"/>
        <v>0</v>
      </c>
      <c r="BM22" s="2">
        <f t="shared" si="7"/>
        <v>0</v>
      </c>
      <c r="BN22" s="2">
        <f t="shared" si="7"/>
        <v>0</v>
      </c>
      <c r="BO22" s="2">
        <f t="shared" si="7"/>
        <v>0</v>
      </c>
      <c r="BP22" s="2">
        <f t="shared" si="7"/>
        <v>0</v>
      </c>
      <c r="BQ22" s="2">
        <f t="shared" si="7"/>
        <v>0</v>
      </c>
      <c r="BR22" s="2">
        <f t="shared" si="7"/>
        <v>0</v>
      </c>
      <c r="BS22" s="2">
        <f t="shared" si="7"/>
        <v>0</v>
      </c>
      <c r="BT22" s="2">
        <f t="shared" si="7"/>
        <v>0</v>
      </c>
      <c r="BU22" s="2">
        <f t="shared" si="7"/>
        <v>0</v>
      </c>
      <c r="BV22" s="2">
        <f t="shared" si="7"/>
        <v>0</v>
      </c>
      <c r="BW22" s="2">
        <f t="shared" si="7"/>
        <v>0</v>
      </c>
      <c r="BX22" s="2">
        <f t="shared" si="7"/>
        <v>0</v>
      </c>
      <c r="BY22" s="2">
        <f t="shared" si="7"/>
        <v>0</v>
      </c>
      <c r="BZ22" s="2">
        <f t="shared" si="7"/>
        <v>0</v>
      </c>
      <c r="CA22" s="2">
        <f t="shared" ref="CA22:DF22" si="8">CA1079</f>
        <v>0</v>
      </c>
      <c r="CB22" s="2">
        <f t="shared" si="8"/>
        <v>0</v>
      </c>
      <c r="CC22" s="2">
        <f t="shared" si="8"/>
        <v>0</v>
      </c>
      <c r="CD22" s="2">
        <f t="shared" si="8"/>
        <v>0</v>
      </c>
      <c r="CE22" s="2">
        <f t="shared" si="8"/>
        <v>0</v>
      </c>
      <c r="CF22" s="2">
        <f t="shared" si="8"/>
        <v>0</v>
      </c>
      <c r="CG22" s="2">
        <f t="shared" si="8"/>
        <v>0</v>
      </c>
      <c r="CH22" s="2">
        <f t="shared" si="8"/>
        <v>0</v>
      </c>
      <c r="CI22" s="2">
        <f t="shared" si="8"/>
        <v>0</v>
      </c>
      <c r="CJ22" s="2">
        <f t="shared" si="8"/>
        <v>0</v>
      </c>
      <c r="CK22" s="2">
        <f t="shared" si="8"/>
        <v>0</v>
      </c>
      <c r="CL22" s="2">
        <f t="shared" si="8"/>
        <v>0</v>
      </c>
      <c r="CM22" s="2">
        <f t="shared" si="8"/>
        <v>0</v>
      </c>
      <c r="CN22" s="2">
        <f t="shared" si="8"/>
        <v>0</v>
      </c>
      <c r="CO22" s="2">
        <f t="shared" si="8"/>
        <v>0</v>
      </c>
      <c r="CP22" s="2">
        <f t="shared" si="8"/>
        <v>0</v>
      </c>
      <c r="CQ22" s="2">
        <f t="shared" si="8"/>
        <v>0</v>
      </c>
      <c r="CR22" s="2">
        <f t="shared" si="8"/>
        <v>0</v>
      </c>
      <c r="CS22" s="2">
        <f t="shared" si="8"/>
        <v>0</v>
      </c>
      <c r="CT22" s="2">
        <f t="shared" si="8"/>
        <v>0</v>
      </c>
      <c r="CU22" s="2">
        <f t="shared" si="8"/>
        <v>0</v>
      </c>
      <c r="CV22" s="2">
        <f t="shared" si="8"/>
        <v>0</v>
      </c>
      <c r="CW22" s="2">
        <f t="shared" si="8"/>
        <v>0</v>
      </c>
      <c r="CX22" s="2">
        <f t="shared" si="8"/>
        <v>0</v>
      </c>
      <c r="CY22" s="2">
        <f t="shared" si="8"/>
        <v>0</v>
      </c>
      <c r="CZ22" s="2">
        <f t="shared" si="8"/>
        <v>0</v>
      </c>
      <c r="DA22" s="2">
        <f t="shared" si="8"/>
        <v>0</v>
      </c>
      <c r="DB22" s="2">
        <f t="shared" si="8"/>
        <v>0</v>
      </c>
      <c r="DC22" s="2">
        <f t="shared" si="8"/>
        <v>0</v>
      </c>
      <c r="DD22" s="2">
        <f t="shared" si="8"/>
        <v>0</v>
      </c>
      <c r="DE22" s="2">
        <f t="shared" si="8"/>
        <v>0</v>
      </c>
      <c r="DF22" s="2">
        <f t="shared" si="8"/>
        <v>0</v>
      </c>
      <c r="DG22" s="3">
        <f t="shared" ref="DG22:EL22" si="9">DG1079</f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si="9"/>
        <v>0</v>
      </c>
      <c r="EB22" s="3">
        <f t="shared" si="9"/>
        <v>0</v>
      </c>
      <c r="EC22" s="3">
        <f t="shared" si="9"/>
        <v>0</v>
      </c>
      <c r="ED22" s="3">
        <f t="shared" si="9"/>
        <v>0</v>
      </c>
      <c r="EE22" s="3">
        <f t="shared" si="9"/>
        <v>0</v>
      </c>
      <c r="EF22" s="3">
        <f t="shared" si="9"/>
        <v>0</v>
      </c>
      <c r="EG22" s="3">
        <f t="shared" si="9"/>
        <v>0</v>
      </c>
      <c r="EH22" s="3">
        <f t="shared" si="9"/>
        <v>0</v>
      </c>
      <c r="EI22" s="3">
        <f t="shared" si="9"/>
        <v>0</v>
      </c>
      <c r="EJ22" s="3">
        <f t="shared" si="9"/>
        <v>0</v>
      </c>
      <c r="EK22" s="3">
        <f t="shared" si="9"/>
        <v>0</v>
      </c>
      <c r="EL22" s="3">
        <f t="shared" si="9"/>
        <v>0</v>
      </c>
      <c r="EM22" s="3">
        <f t="shared" ref="EM22:FR22" si="10">EM1079</f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ref="FS22:GX22" si="11">FS1079</f>
        <v>0</v>
      </c>
      <c r="FT22" s="3">
        <f t="shared" si="11"/>
        <v>0</v>
      </c>
      <c r="FU22" s="3">
        <f t="shared" si="11"/>
        <v>0</v>
      </c>
      <c r="FV22" s="3">
        <f t="shared" si="11"/>
        <v>0</v>
      </c>
      <c r="FW22" s="3">
        <f t="shared" si="11"/>
        <v>0</v>
      </c>
      <c r="FX22" s="3">
        <f t="shared" si="11"/>
        <v>0</v>
      </c>
      <c r="FY22" s="3">
        <f t="shared" si="11"/>
        <v>0</v>
      </c>
      <c r="FZ22" s="3">
        <f t="shared" si="11"/>
        <v>0</v>
      </c>
      <c r="GA22" s="3">
        <f t="shared" si="11"/>
        <v>0</v>
      </c>
      <c r="GB22" s="3">
        <f t="shared" si="11"/>
        <v>0</v>
      </c>
      <c r="GC22" s="3">
        <f t="shared" si="11"/>
        <v>0</v>
      </c>
      <c r="GD22" s="3">
        <f t="shared" si="11"/>
        <v>0</v>
      </c>
      <c r="GE22" s="3">
        <f t="shared" si="11"/>
        <v>0</v>
      </c>
      <c r="GF22" s="3">
        <f t="shared" si="11"/>
        <v>0</v>
      </c>
      <c r="GG22" s="3">
        <f t="shared" si="11"/>
        <v>0</v>
      </c>
      <c r="GH22" s="3">
        <f t="shared" si="11"/>
        <v>0</v>
      </c>
      <c r="GI22" s="3">
        <f t="shared" si="11"/>
        <v>0</v>
      </c>
      <c r="GJ22" s="3">
        <f t="shared" si="11"/>
        <v>0</v>
      </c>
      <c r="GK22" s="3">
        <f t="shared" si="11"/>
        <v>0</v>
      </c>
      <c r="GL22" s="3">
        <f t="shared" si="11"/>
        <v>0</v>
      </c>
      <c r="GM22" s="3">
        <f t="shared" si="11"/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  <c r="GX22" s="3">
        <f t="shared" si="11"/>
        <v>0</v>
      </c>
    </row>
    <row r="24" spans="1:245" x14ac:dyDescent="0.25">
      <c r="A24" s="1">
        <v>4</v>
      </c>
      <c r="B24" s="1">
        <v>1</v>
      </c>
      <c r="C24" s="1"/>
      <c r="D24" s="1">
        <f>ROW(A302)</f>
        <v>302</v>
      </c>
      <c r="E24" s="1"/>
      <c r="F24" s="1" t="s">
        <v>152</v>
      </c>
      <c r="G24" s="1" t="s">
        <v>153</v>
      </c>
      <c r="H24" s="1" t="s">
        <v>143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143</v>
      </c>
      <c r="V24" s="1">
        <v>0</v>
      </c>
      <c r="W24" s="1"/>
      <c r="X24" s="1"/>
      <c r="Y24" s="1"/>
      <c r="Z24" s="1"/>
      <c r="AA24" s="1"/>
      <c r="AB24" s="1" t="s">
        <v>143</v>
      </c>
      <c r="AC24" s="1" t="s">
        <v>143</v>
      </c>
      <c r="AD24" s="1" t="s">
        <v>143</v>
      </c>
      <c r="AE24" s="1" t="s">
        <v>143</v>
      </c>
      <c r="AF24" s="1" t="s">
        <v>143</v>
      </c>
      <c r="AG24" s="1" t="s">
        <v>143</v>
      </c>
      <c r="AH24" s="1"/>
      <c r="AI24" s="1"/>
      <c r="AJ24" s="1"/>
      <c r="AK24" s="1"/>
      <c r="AL24" s="1"/>
      <c r="AM24" s="1"/>
      <c r="AN24" s="1"/>
      <c r="AO24" s="1"/>
      <c r="AP24" s="1" t="s">
        <v>143</v>
      </c>
      <c r="AQ24" s="1" t="s">
        <v>143</v>
      </c>
      <c r="AR24" s="1" t="s">
        <v>143</v>
      </c>
      <c r="AS24" s="1"/>
      <c r="AT24" s="1"/>
      <c r="AU24" s="1"/>
      <c r="AV24" s="1"/>
      <c r="AW24" s="1"/>
      <c r="AX24" s="1"/>
      <c r="AY24" s="1"/>
      <c r="AZ24" s="1" t="s">
        <v>143</v>
      </c>
      <c r="BA24" s="1"/>
      <c r="BB24" s="1" t="s">
        <v>143</v>
      </c>
      <c r="BC24" s="1" t="s">
        <v>143</v>
      </c>
      <c r="BD24" s="1" t="s">
        <v>143</v>
      </c>
      <c r="BE24" s="1" t="s">
        <v>143</v>
      </c>
      <c r="BF24" s="1" t="s">
        <v>143</v>
      </c>
      <c r="BG24" s="1" t="s">
        <v>143</v>
      </c>
      <c r="BH24" s="1" t="s">
        <v>143</v>
      </c>
      <c r="BI24" s="1" t="s">
        <v>143</v>
      </c>
      <c r="BJ24" s="1" t="s">
        <v>143</v>
      </c>
      <c r="BK24" s="1" t="s">
        <v>143</v>
      </c>
      <c r="BL24" s="1" t="s">
        <v>143</v>
      </c>
      <c r="BM24" s="1" t="s">
        <v>143</v>
      </c>
      <c r="BN24" s="1" t="s">
        <v>143</v>
      </c>
      <c r="BO24" s="1" t="s">
        <v>143</v>
      </c>
      <c r="BP24" s="1" t="s">
        <v>143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5">
      <c r="A26" s="2">
        <v>52</v>
      </c>
      <c r="B26" s="2">
        <f>B302</f>
        <v>1</v>
      </c>
      <c r="C26" s="2">
        <f>C302</f>
        <v>4</v>
      </c>
      <c r="D26" s="2">
        <f>D302</f>
        <v>24</v>
      </c>
      <c r="E26" s="2">
        <f>E302</f>
        <v>0</v>
      </c>
      <c r="F26" s="2" t="str">
        <f>F302</f>
        <v>Новый раздел</v>
      </c>
      <c r="G26" s="2" t="s">
        <v>153</v>
      </c>
      <c r="H26" s="2"/>
      <c r="I26" s="2"/>
      <c r="J26" s="2"/>
      <c r="K26" s="2"/>
      <c r="L26" s="2"/>
      <c r="M26" s="2"/>
      <c r="N26" s="2"/>
      <c r="O26" s="2">
        <f t="shared" ref="O26:AT26" si="12">O302</f>
        <v>1923831.6</v>
      </c>
      <c r="P26" s="2">
        <f t="shared" si="12"/>
        <v>1242126.27</v>
      </c>
      <c r="Q26" s="2">
        <f t="shared" si="12"/>
        <v>299751.71999999997</v>
      </c>
      <c r="R26" s="2">
        <f t="shared" si="12"/>
        <v>62315.55</v>
      </c>
      <c r="S26" s="2">
        <f t="shared" si="12"/>
        <v>381953.61</v>
      </c>
      <c r="T26" s="2">
        <f t="shared" si="12"/>
        <v>0</v>
      </c>
      <c r="U26" s="2">
        <f t="shared" si="12"/>
        <v>1306.95848</v>
      </c>
      <c r="V26" s="2">
        <f t="shared" si="12"/>
        <v>0</v>
      </c>
      <c r="W26" s="2">
        <f t="shared" si="12"/>
        <v>0</v>
      </c>
      <c r="X26" s="2">
        <f t="shared" si="12"/>
        <v>286383.15999999997</v>
      </c>
      <c r="Y26" s="2">
        <f t="shared" si="12"/>
        <v>156878.35</v>
      </c>
      <c r="Z26" s="2">
        <f t="shared" si="12"/>
        <v>0</v>
      </c>
      <c r="AA26" s="2">
        <f t="shared" si="12"/>
        <v>0</v>
      </c>
      <c r="AB26" s="2">
        <f t="shared" si="12"/>
        <v>0</v>
      </c>
      <c r="AC26" s="2">
        <f t="shared" si="12"/>
        <v>0</v>
      </c>
      <c r="AD26" s="2">
        <f t="shared" si="12"/>
        <v>0</v>
      </c>
      <c r="AE26" s="2">
        <f t="shared" si="12"/>
        <v>0</v>
      </c>
      <c r="AF26" s="2">
        <f t="shared" si="12"/>
        <v>0</v>
      </c>
      <c r="AG26" s="2">
        <f t="shared" si="12"/>
        <v>0</v>
      </c>
      <c r="AH26" s="2">
        <f t="shared" si="12"/>
        <v>0</v>
      </c>
      <c r="AI26" s="2">
        <f t="shared" si="12"/>
        <v>0</v>
      </c>
      <c r="AJ26" s="2">
        <f t="shared" si="12"/>
        <v>0</v>
      </c>
      <c r="AK26" s="2">
        <f t="shared" si="12"/>
        <v>0</v>
      </c>
      <c r="AL26" s="2">
        <f t="shared" si="12"/>
        <v>0</v>
      </c>
      <c r="AM26" s="2">
        <f t="shared" si="12"/>
        <v>0</v>
      </c>
      <c r="AN26" s="2">
        <f t="shared" si="12"/>
        <v>0</v>
      </c>
      <c r="AO26" s="2">
        <f t="shared" si="12"/>
        <v>0</v>
      </c>
      <c r="AP26" s="2">
        <f t="shared" si="12"/>
        <v>0</v>
      </c>
      <c r="AQ26" s="2">
        <f t="shared" si="12"/>
        <v>0</v>
      </c>
      <c r="AR26" s="2">
        <f t="shared" si="12"/>
        <v>2464928.5499999998</v>
      </c>
      <c r="AS26" s="2">
        <f t="shared" si="12"/>
        <v>2339023.2200000002</v>
      </c>
      <c r="AT26" s="2">
        <f t="shared" si="12"/>
        <v>0</v>
      </c>
      <c r="AU26" s="2">
        <f t="shared" ref="AU26:BZ26" si="13">AU302</f>
        <v>125905.33</v>
      </c>
      <c r="AV26" s="2">
        <f t="shared" si="13"/>
        <v>1242126.27</v>
      </c>
      <c r="AW26" s="2">
        <f t="shared" si="13"/>
        <v>1242126.27</v>
      </c>
      <c r="AX26" s="2">
        <f t="shared" si="13"/>
        <v>0</v>
      </c>
      <c r="AY26" s="2">
        <f t="shared" si="13"/>
        <v>1242126.27</v>
      </c>
      <c r="AZ26" s="2">
        <f t="shared" si="13"/>
        <v>0</v>
      </c>
      <c r="BA26" s="2">
        <f t="shared" si="13"/>
        <v>0</v>
      </c>
      <c r="BB26" s="2">
        <f t="shared" si="13"/>
        <v>0</v>
      </c>
      <c r="BC26" s="2">
        <f t="shared" si="13"/>
        <v>0</v>
      </c>
      <c r="BD26" s="2">
        <f t="shared" si="13"/>
        <v>0</v>
      </c>
      <c r="BE26" s="2">
        <f t="shared" si="13"/>
        <v>0</v>
      </c>
      <c r="BF26" s="2">
        <f t="shared" si="13"/>
        <v>0</v>
      </c>
      <c r="BG26" s="2">
        <f t="shared" si="13"/>
        <v>0</v>
      </c>
      <c r="BH26" s="2">
        <f t="shared" si="13"/>
        <v>0</v>
      </c>
      <c r="BI26" s="2">
        <f t="shared" si="13"/>
        <v>0</v>
      </c>
      <c r="BJ26" s="2">
        <f t="shared" si="13"/>
        <v>0</v>
      </c>
      <c r="BK26" s="2">
        <f t="shared" si="13"/>
        <v>0</v>
      </c>
      <c r="BL26" s="2">
        <f t="shared" si="13"/>
        <v>0</v>
      </c>
      <c r="BM26" s="2">
        <f t="shared" si="13"/>
        <v>0</v>
      </c>
      <c r="BN26" s="2">
        <f t="shared" si="13"/>
        <v>0</v>
      </c>
      <c r="BO26" s="2">
        <f t="shared" si="13"/>
        <v>0</v>
      </c>
      <c r="BP26" s="2">
        <f t="shared" si="13"/>
        <v>0</v>
      </c>
      <c r="BQ26" s="2">
        <f t="shared" si="13"/>
        <v>0</v>
      </c>
      <c r="BR26" s="2">
        <f t="shared" si="13"/>
        <v>0</v>
      </c>
      <c r="BS26" s="2">
        <f t="shared" si="13"/>
        <v>0</v>
      </c>
      <c r="BT26" s="2">
        <f t="shared" si="13"/>
        <v>0</v>
      </c>
      <c r="BU26" s="2">
        <f t="shared" si="13"/>
        <v>0</v>
      </c>
      <c r="BV26" s="2">
        <f t="shared" si="13"/>
        <v>0</v>
      </c>
      <c r="BW26" s="2">
        <f t="shared" si="13"/>
        <v>0</v>
      </c>
      <c r="BX26" s="2">
        <f t="shared" si="13"/>
        <v>0</v>
      </c>
      <c r="BY26" s="2">
        <f t="shared" si="13"/>
        <v>0</v>
      </c>
      <c r="BZ26" s="2">
        <f t="shared" si="13"/>
        <v>0</v>
      </c>
      <c r="CA26" s="2">
        <f t="shared" ref="CA26:DF26" si="14">CA302</f>
        <v>0</v>
      </c>
      <c r="CB26" s="2">
        <f t="shared" si="14"/>
        <v>0</v>
      </c>
      <c r="CC26" s="2">
        <f t="shared" si="14"/>
        <v>0</v>
      </c>
      <c r="CD26" s="2">
        <f t="shared" si="14"/>
        <v>0</v>
      </c>
      <c r="CE26" s="2">
        <f t="shared" si="14"/>
        <v>0</v>
      </c>
      <c r="CF26" s="2">
        <f t="shared" si="14"/>
        <v>0</v>
      </c>
      <c r="CG26" s="2">
        <f t="shared" si="14"/>
        <v>0</v>
      </c>
      <c r="CH26" s="2">
        <f t="shared" si="14"/>
        <v>0</v>
      </c>
      <c r="CI26" s="2">
        <f t="shared" si="14"/>
        <v>0</v>
      </c>
      <c r="CJ26" s="2">
        <f t="shared" si="14"/>
        <v>0</v>
      </c>
      <c r="CK26" s="2">
        <f t="shared" si="14"/>
        <v>0</v>
      </c>
      <c r="CL26" s="2">
        <f t="shared" si="14"/>
        <v>0</v>
      </c>
      <c r="CM26" s="2">
        <f t="shared" si="14"/>
        <v>0</v>
      </c>
      <c r="CN26" s="2">
        <f t="shared" si="14"/>
        <v>0</v>
      </c>
      <c r="CO26" s="2">
        <f t="shared" si="14"/>
        <v>0</v>
      </c>
      <c r="CP26" s="2">
        <f t="shared" si="14"/>
        <v>0</v>
      </c>
      <c r="CQ26" s="2">
        <f t="shared" si="14"/>
        <v>0</v>
      </c>
      <c r="CR26" s="2">
        <f t="shared" si="14"/>
        <v>0</v>
      </c>
      <c r="CS26" s="2">
        <f t="shared" si="14"/>
        <v>0</v>
      </c>
      <c r="CT26" s="2">
        <f t="shared" si="14"/>
        <v>0</v>
      </c>
      <c r="CU26" s="2">
        <f t="shared" si="14"/>
        <v>0</v>
      </c>
      <c r="CV26" s="2">
        <f t="shared" si="14"/>
        <v>0</v>
      </c>
      <c r="CW26" s="2">
        <f t="shared" si="14"/>
        <v>0</v>
      </c>
      <c r="CX26" s="2">
        <f t="shared" si="14"/>
        <v>0</v>
      </c>
      <c r="CY26" s="2">
        <f t="shared" si="14"/>
        <v>0</v>
      </c>
      <c r="CZ26" s="2">
        <f t="shared" si="14"/>
        <v>0</v>
      </c>
      <c r="DA26" s="2">
        <f t="shared" si="14"/>
        <v>0</v>
      </c>
      <c r="DB26" s="2">
        <f t="shared" si="14"/>
        <v>0</v>
      </c>
      <c r="DC26" s="2">
        <f t="shared" si="14"/>
        <v>0</v>
      </c>
      <c r="DD26" s="2">
        <f t="shared" si="14"/>
        <v>0</v>
      </c>
      <c r="DE26" s="2">
        <f t="shared" si="14"/>
        <v>0</v>
      </c>
      <c r="DF26" s="2">
        <f t="shared" si="14"/>
        <v>0</v>
      </c>
      <c r="DG26" s="3">
        <f t="shared" ref="DG26:EL26" si="15">DG302</f>
        <v>0</v>
      </c>
      <c r="DH26" s="3">
        <f t="shared" si="15"/>
        <v>0</v>
      </c>
      <c r="DI26" s="3">
        <f t="shared" si="15"/>
        <v>0</v>
      </c>
      <c r="DJ26" s="3">
        <f t="shared" si="15"/>
        <v>0</v>
      </c>
      <c r="DK26" s="3">
        <f t="shared" si="15"/>
        <v>0</v>
      </c>
      <c r="DL26" s="3">
        <f t="shared" si="15"/>
        <v>0</v>
      </c>
      <c r="DM26" s="3">
        <f t="shared" si="15"/>
        <v>0</v>
      </c>
      <c r="DN26" s="3">
        <f t="shared" si="15"/>
        <v>0</v>
      </c>
      <c r="DO26" s="3">
        <f t="shared" si="15"/>
        <v>0</v>
      </c>
      <c r="DP26" s="3">
        <f t="shared" si="15"/>
        <v>0</v>
      </c>
      <c r="DQ26" s="3">
        <f t="shared" si="15"/>
        <v>0</v>
      </c>
      <c r="DR26" s="3">
        <f t="shared" si="15"/>
        <v>0</v>
      </c>
      <c r="DS26" s="3">
        <f t="shared" si="15"/>
        <v>0</v>
      </c>
      <c r="DT26" s="3">
        <f t="shared" si="15"/>
        <v>0</v>
      </c>
      <c r="DU26" s="3">
        <f t="shared" si="15"/>
        <v>0</v>
      </c>
      <c r="DV26" s="3">
        <f t="shared" si="15"/>
        <v>0</v>
      </c>
      <c r="DW26" s="3">
        <f t="shared" si="15"/>
        <v>0</v>
      </c>
      <c r="DX26" s="3">
        <f t="shared" si="15"/>
        <v>0</v>
      </c>
      <c r="DY26" s="3">
        <f t="shared" si="15"/>
        <v>0</v>
      </c>
      <c r="DZ26" s="3">
        <f t="shared" si="15"/>
        <v>0</v>
      </c>
      <c r="EA26" s="3">
        <f t="shared" si="15"/>
        <v>0</v>
      </c>
      <c r="EB26" s="3">
        <f t="shared" si="15"/>
        <v>0</v>
      </c>
      <c r="EC26" s="3">
        <f t="shared" si="15"/>
        <v>0</v>
      </c>
      <c r="ED26" s="3">
        <f t="shared" si="15"/>
        <v>0</v>
      </c>
      <c r="EE26" s="3">
        <f t="shared" si="15"/>
        <v>0</v>
      </c>
      <c r="EF26" s="3">
        <f t="shared" si="15"/>
        <v>0</v>
      </c>
      <c r="EG26" s="3">
        <f t="shared" si="15"/>
        <v>0</v>
      </c>
      <c r="EH26" s="3">
        <f t="shared" si="15"/>
        <v>0</v>
      </c>
      <c r="EI26" s="3">
        <f t="shared" si="15"/>
        <v>0</v>
      </c>
      <c r="EJ26" s="3">
        <f t="shared" si="15"/>
        <v>0</v>
      </c>
      <c r="EK26" s="3">
        <f t="shared" si="15"/>
        <v>0</v>
      </c>
      <c r="EL26" s="3">
        <f t="shared" si="15"/>
        <v>0</v>
      </c>
      <c r="EM26" s="3">
        <f t="shared" ref="EM26:FR26" si="16">EM302</f>
        <v>0</v>
      </c>
      <c r="EN26" s="3">
        <f t="shared" si="16"/>
        <v>0</v>
      </c>
      <c r="EO26" s="3">
        <f t="shared" si="16"/>
        <v>0</v>
      </c>
      <c r="EP26" s="3">
        <f t="shared" si="16"/>
        <v>0</v>
      </c>
      <c r="EQ26" s="3">
        <f t="shared" si="16"/>
        <v>0</v>
      </c>
      <c r="ER26" s="3">
        <f t="shared" si="16"/>
        <v>0</v>
      </c>
      <c r="ES26" s="3">
        <f t="shared" si="16"/>
        <v>0</v>
      </c>
      <c r="ET26" s="3">
        <f t="shared" si="16"/>
        <v>0</v>
      </c>
      <c r="EU26" s="3">
        <f t="shared" si="16"/>
        <v>0</v>
      </c>
      <c r="EV26" s="3">
        <f t="shared" si="16"/>
        <v>0</v>
      </c>
      <c r="EW26" s="3">
        <f t="shared" si="16"/>
        <v>0</v>
      </c>
      <c r="EX26" s="3">
        <f t="shared" si="16"/>
        <v>0</v>
      </c>
      <c r="EY26" s="3">
        <f t="shared" si="16"/>
        <v>0</v>
      </c>
      <c r="EZ26" s="3">
        <f t="shared" si="16"/>
        <v>0</v>
      </c>
      <c r="FA26" s="3">
        <f t="shared" si="16"/>
        <v>0</v>
      </c>
      <c r="FB26" s="3">
        <f t="shared" si="16"/>
        <v>0</v>
      </c>
      <c r="FC26" s="3">
        <f t="shared" si="16"/>
        <v>0</v>
      </c>
      <c r="FD26" s="3">
        <f t="shared" si="16"/>
        <v>0</v>
      </c>
      <c r="FE26" s="3">
        <f t="shared" si="16"/>
        <v>0</v>
      </c>
      <c r="FF26" s="3">
        <f t="shared" si="16"/>
        <v>0</v>
      </c>
      <c r="FG26" s="3">
        <f t="shared" si="16"/>
        <v>0</v>
      </c>
      <c r="FH26" s="3">
        <f t="shared" si="16"/>
        <v>0</v>
      </c>
      <c r="FI26" s="3">
        <f t="shared" si="16"/>
        <v>0</v>
      </c>
      <c r="FJ26" s="3">
        <f t="shared" si="16"/>
        <v>0</v>
      </c>
      <c r="FK26" s="3">
        <f t="shared" si="16"/>
        <v>0</v>
      </c>
      <c r="FL26" s="3">
        <f t="shared" si="16"/>
        <v>0</v>
      </c>
      <c r="FM26" s="3">
        <f t="shared" si="16"/>
        <v>0</v>
      </c>
      <c r="FN26" s="3">
        <f t="shared" si="16"/>
        <v>0</v>
      </c>
      <c r="FO26" s="3">
        <f t="shared" si="16"/>
        <v>0</v>
      </c>
      <c r="FP26" s="3">
        <f t="shared" si="16"/>
        <v>0</v>
      </c>
      <c r="FQ26" s="3">
        <f t="shared" si="16"/>
        <v>0</v>
      </c>
      <c r="FR26" s="3">
        <f t="shared" si="16"/>
        <v>0</v>
      </c>
      <c r="FS26" s="3">
        <f t="shared" ref="FS26:GX26" si="17">FS302</f>
        <v>0</v>
      </c>
      <c r="FT26" s="3">
        <f t="shared" si="17"/>
        <v>0</v>
      </c>
      <c r="FU26" s="3">
        <f t="shared" si="17"/>
        <v>0</v>
      </c>
      <c r="FV26" s="3">
        <f t="shared" si="17"/>
        <v>0</v>
      </c>
      <c r="FW26" s="3">
        <f t="shared" si="17"/>
        <v>0</v>
      </c>
      <c r="FX26" s="3">
        <f t="shared" si="17"/>
        <v>0</v>
      </c>
      <c r="FY26" s="3">
        <f t="shared" si="17"/>
        <v>0</v>
      </c>
      <c r="FZ26" s="3">
        <f t="shared" si="17"/>
        <v>0</v>
      </c>
      <c r="GA26" s="3">
        <f t="shared" si="17"/>
        <v>0</v>
      </c>
      <c r="GB26" s="3">
        <f t="shared" si="17"/>
        <v>0</v>
      </c>
      <c r="GC26" s="3">
        <f t="shared" si="17"/>
        <v>0</v>
      </c>
      <c r="GD26" s="3">
        <f t="shared" si="17"/>
        <v>0</v>
      </c>
      <c r="GE26" s="3">
        <f t="shared" si="17"/>
        <v>0</v>
      </c>
      <c r="GF26" s="3">
        <f t="shared" si="17"/>
        <v>0</v>
      </c>
      <c r="GG26" s="3">
        <f t="shared" si="17"/>
        <v>0</v>
      </c>
      <c r="GH26" s="3">
        <f t="shared" si="17"/>
        <v>0</v>
      </c>
      <c r="GI26" s="3">
        <f t="shared" si="17"/>
        <v>0</v>
      </c>
      <c r="GJ26" s="3">
        <f t="shared" si="17"/>
        <v>0</v>
      </c>
      <c r="GK26" s="3">
        <f t="shared" si="17"/>
        <v>0</v>
      </c>
      <c r="GL26" s="3">
        <f t="shared" si="17"/>
        <v>0</v>
      </c>
      <c r="GM26" s="3">
        <f t="shared" si="17"/>
        <v>0</v>
      </c>
      <c r="GN26" s="3">
        <f t="shared" si="17"/>
        <v>0</v>
      </c>
      <c r="GO26" s="3">
        <f t="shared" si="17"/>
        <v>0</v>
      </c>
      <c r="GP26" s="3">
        <f t="shared" si="17"/>
        <v>0</v>
      </c>
      <c r="GQ26" s="3">
        <f t="shared" si="17"/>
        <v>0</v>
      </c>
      <c r="GR26" s="3">
        <f t="shared" si="17"/>
        <v>0</v>
      </c>
      <c r="GS26" s="3">
        <f t="shared" si="17"/>
        <v>0</v>
      </c>
      <c r="GT26" s="3">
        <f t="shared" si="17"/>
        <v>0</v>
      </c>
      <c r="GU26" s="3">
        <f t="shared" si="17"/>
        <v>0</v>
      </c>
      <c r="GV26" s="3">
        <f t="shared" si="17"/>
        <v>0</v>
      </c>
      <c r="GW26" s="3">
        <f t="shared" si="17"/>
        <v>0</v>
      </c>
      <c r="GX26" s="3">
        <f t="shared" si="17"/>
        <v>0</v>
      </c>
    </row>
    <row r="28" spans="1:245" x14ac:dyDescent="0.25">
      <c r="A28" s="1">
        <v>5</v>
      </c>
      <c r="B28" s="1">
        <v>1</v>
      </c>
      <c r="C28" s="1"/>
      <c r="D28" s="1">
        <f>ROW(A44)</f>
        <v>44</v>
      </c>
      <c r="E28" s="1"/>
      <c r="F28" s="1" t="s">
        <v>154</v>
      </c>
      <c r="G28" s="1" t="s">
        <v>155</v>
      </c>
      <c r="H28" s="1" t="s">
        <v>143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143</v>
      </c>
      <c r="V28" s="1">
        <v>0</v>
      </c>
      <c r="W28" s="1"/>
      <c r="X28" s="1"/>
      <c r="Y28" s="1"/>
      <c r="Z28" s="1"/>
      <c r="AA28" s="1"/>
      <c r="AB28" s="1" t="s">
        <v>143</v>
      </c>
      <c r="AC28" s="1" t="s">
        <v>143</v>
      </c>
      <c r="AD28" s="1" t="s">
        <v>143</v>
      </c>
      <c r="AE28" s="1" t="s">
        <v>143</v>
      </c>
      <c r="AF28" s="1" t="s">
        <v>143</v>
      </c>
      <c r="AG28" s="1" t="s">
        <v>143</v>
      </c>
      <c r="AH28" s="1"/>
      <c r="AI28" s="1"/>
      <c r="AJ28" s="1"/>
      <c r="AK28" s="1"/>
      <c r="AL28" s="1"/>
      <c r="AM28" s="1"/>
      <c r="AN28" s="1"/>
      <c r="AO28" s="1"/>
      <c r="AP28" s="1" t="s">
        <v>143</v>
      </c>
      <c r="AQ28" s="1" t="s">
        <v>143</v>
      </c>
      <c r="AR28" s="1" t="s">
        <v>143</v>
      </c>
      <c r="AS28" s="1"/>
      <c r="AT28" s="1"/>
      <c r="AU28" s="1"/>
      <c r="AV28" s="1"/>
      <c r="AW28" s="1"/>
      <c r="AX28" s="1"/>
      <c r="AY28" s="1"/>
      <c r="AZ28" s="1" t="s">
        <v>143</v>
      </c>
      <c r="BA28" s="1"/>
      <c r="BB28" s="1" t="s">
        <v>143</v>
      </c>
      <c r="BC28" s="1" t="s">
        <v>143</v>
      </c>
      <c r="BD28" s="1" t="s">
        <v>143</v>
      </c>
      <c r="BE28" s="1" t="s">
        <v>143</v>
      </c>
      <c r="BF28" s="1" t="s">
        <v>143</v>
      </c>
      <c r="BG28" s="1" t="s">
        <v>143</v>
      </c>
      <c r="BH28" s="1" t="s">
        <v>143</v>
      </c>
      <c r="BI28" s="1" t="s">
        <v>143</v>
      </c>
      <c r="BJ28" s="1" t="s">
        <v>143</v>
      </c>
      <c r="BK28" s="1" t="s">
        <v>143</v>
      </c>
      <c r="BL28" s="1" t="s">
        <v>143</v>
      </c>
      <c r="BM28" s="1" t="s">
        <v>143</v>
      </c>
      <c r="BN28" s="1" t="s">
        <v>143</v>
      </c>
      <c r="BO28" s="1" t="s">
        <v>143</v>
      </c>
      <c r="BP28" s="1" t="s">
        <v>143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 x14ac:dyDescent="0.25">
      <c r="A30" s="2">
        <v>52</v>
      </c>
      <c r="B30" s="2">
        <f>B44</f>
        <v>1</v>
      </c>
      <c r="C30" s="2">
        <f>C44</f>
        <v>5</v>
      </c>
      <c r="D30" s="2">
        <f>D44</f>
        <v>28</v>
      </c>
      <c r="E30" s="2">
        <f>E44</f>
        <v>0</v>
      </c>
      <c r="F30" s="2" t="str">
        <f>F44</f>
        <v>Новый подраздел</v>
      </c>
      <c r="G30" s="2" t="s">
        <v>155</v>
      </c>
      <c r="H30" s="2"/>
      <c r="I30" s="2"/>
      <c r="J30" s="2"/>
      <c r="K30" s="2"/>
      <c r="L30" s="2"/>
      <c r="M30" s="2"/>
      <c r="N30" s="2"/>
      <c r="O30" s="2">
        <f t="shared" ref="O30:AT30" si="18">O44</f>
        <v>66039.64</v>
      </c>
      <c r="P30" s="2">
        <f t="shared" si="18"/>
        <v>1286.6600000000001</v>
      </c>
      <c r="Q30" s="2">
        <f t="shared" si="18"/>
        <v>59172.45</v>
      </c>
      <c r="R30" s="2">
        <f t="shared" si="18"/>
        <v>11107.61</v>
      </c>
      <c r="S30" s="2">
        <f t="shared" si="18"/>
        <v>5580.53</v>
      </c>
      <c r="T30" s="2">
        <f t="shared" si="18"/>
        <v>0</v>
      </c>
      <c r="U30" s="2">
        <f t="shared" si="18"/>
        <v>20.534000000000002</v>
      </c>
      <c r="V30" s="2">
        <f t="shared" si="18"/>
        <v>0</v>
      </c>
      <c r="W30" s="2">
        <f t="shared" si="18"/>
        <v>0</v>
      </c>
      <c r="X30" s="2">
        <f t="shared" si="18"/>
        <v>4423.76</v>
      </c>
      <c r="Y30" s="2">
        <f t="shared" si="18"/>
        <v>2288.0100000000002</v>
      </c>
      <c r="Z30" s="2">
        <f t="shared" si="18"/>
        <v>0</v>
      </c>
      <c r="AA30" s="2">
        <f t="shared" si="18"/>
        <v>0</v>
      </c>
      <c r="AB30" s="2">
        <f t="shared" si="18"/>
        <v>66039.64</v>
      </c>
      <c r="AC30" s="2">
        <f t="shared" si="18"/>
        <v>1286.6600000000001</v>
      </c>
      <c r="AD30" s="2">
        <f t="shared" si="18"/>
        <v>59172.45</v>
      </c>
      <c r="AE30" s="2">
        <f t="shared" si="18"/>
        <v>11107.61</v>
      </c>
      <c r="AF30" s="2">
        <f t="shared" si="18"/>
        <v>5580.53</v>
      </c>
      <c r="AG30" s="2">
        <f t="shared" si="18"/>
        <v>0</v>
      </c>
      <c r="AH30" s="2">
        <f t="shared" si="18"/>
        <v>20.534000000000002</v>
      </c>
      <c r="AI30" s="2">
        <f t="shared" si="18"/>
        <v>0</v>
      </c>
      <c r="AJ30" s="2">
        <f t="shared" si="18"/>
        <v>0</v>
      </c>
      <c r="AK30" s="2">
        <f t="shared" si="18"/>
        <v>4423.76</v>
      </c>
      <c r="AL30" s="2">
        <f t="shared" si="18"/>
        <v>2288.0100000000002</v>
      </c>
      <c r="AM30" s="2">
        <f t="shared" si="18"/>
        <v>0</v>
      </c>
      <c r="AN30" s="2">
        <f t="shared" si="18"/>
        <v>0</v>
      </c>
      <c r="AO30" s="2">
        <f t="shared" si="18"/>
        <v>0</v>
      </c>
      <c r="AP30" s="2">
        <f t="shared" si="18"/>
        <v>0</v>
      </c>
      <c r="AQ30" s="2">
        <f t="shared" si="18"/>
        <v>0</v>
      </c>
      <c r="AR30" s="2">
        <f t="shared" si="18"/>
        <v>90190.35</v>
      </c>
      <c r="AS30" s="2">
        <f t="shared" si="18"/>
        <v>50985.440000000002</v>
      </c>
      <c r="AT30" s="2">
        <f t="shared" si="18"/>
        <v>0</v>
      </c>
      <c r="AU30" s="2">
        <f t="shared" ref="AU30:BZ30" si="19">AU44</f>
        <v>39204.910000000003</v>
      </c>
      <c r="AV30" s="2">
        <f t="shared" si="19"/>
        <v>1286.6600000000001</v>
      </c>
      <c r="AW30" s="2">
        <f t="shared" si="19"/>
        <v>1286.6600000000001</v>
      </c>
      <c r="AX30" s="2">
        <f t="shared" si="19"/>
        <v>0</v>
      </c>
      <c r="AY30" s="2">
        <f t="shared" si="19"/>
        <v>1286.6600000000001</v>
      </c>
      <c r="AZ30" s="2">
        <f t="shared" si="19"/>
        <v>0</v>
      </c>
      <c r="BA30" s="2">
        <f t="shared" si="19"/>
        <v>0</v>
      </c>
      <c r="BB30" s="2">
        <f t="shared" si="19"/>
        <v>0</v>
      </c>
      <c r="BC30" s="2">
        <f t="shared" si="19"/>
        <v>0</v>
      </c>
      <c r="BD30" s="2">
        <f t="shared" si="19"/>
        <v>0</v>
      </c>
      <c r="BE30" s="2">
        <f t="shared" si="19"/>
        <v>0</v>
      </c>
      <c r="BF30" s="2">
        <f t="shared" si="19"/>
        <v>0</v>
      </c>
      <c r="BG30" s="2">
        <f t="shared" si="19"/>
        <v>0</v>
      </c>
      <c r="BH30" s="2">
        <f t="shared" si="19"/>
        <v>0</v>
      </c>
      <c r="BI30" s="2">
        <f t="shared" si="19"/>
        <v>0</v>
      </c>
      <c r="BJ30" s="2">
        <f t="shared" si="19"/>
        <v>0</v>
      </c>
      <c r="BK30" s="2">
        <f t="shared" si="19"/>
        <v>0</v>
      </c>
      <c r="BL30" s="2">
        <f t="shared" si="19"/>
        <v>0</v>
      </c>
      <c r="BM30" s="2">
        <f t="shared" si="19"/>
        <v>0</v>
      </c>
      <c r="BN30" s="2">
        <f t="shared" si="19"/>
        <v>0</v>
      </c>
      <c r="BO30" s="2">
        <f t="shared" si="19"/>
        <v>0</v>
      </c>
      <c r="BP30" s="2">
        <f t="shared" si="19"/>
        <v>0</v>
      </c>
      <c r="BQ30" s="2">
        <f t="shared" si="19"/>
        <v>0</v>
      </c>
      <c r="BR30" s="2">
        <f t="shared" si="19"/>
        <v>0</v>
      </c>
      <c r="BS30" s="2">
        <f t="shared" si="19"/>
        <v>0</v>
      </c>
      <c r="BT30" s="2">
        <f t="shared" si="19"/>
        <v>0</v>
      </c>
      <c r="BU30" s="2">
        <f t="shared" si="19"/>
        <v>0</v>
      </c>
      <c r="BV30" s="2">
        <f t="shared" si="19"/>
        <v>0</v>
      </c>
      <c r="BW30" s="2">
        <f t="shared" si="19"/>
        <v>0</v>
      </c>
      <c r="BX30" s="2">
        <f t="shared" si="19"/>
        <v>0</v>
      </c>
      <c r="BY30" s="2">
        <f t="shared" si="19"/>
        <v>0</v>
      </c>
      <c r="BZ30" s="2">
        <f t="shared" si="19"/>
        <v>0</v>
      </c>
      <c r="CA30" s="2">
        <f t="shared" ref="CA30:DF30" si="20">CA44</f>
        <v>90190.35</v>
      </c>
      <c r="CB30" s="2">
        <f t="shared" si="20"/>
        <v>50985.440000000002</v>
      </c>
      <c r="CC30" s="2">
        <f t="shared" si="20"/>
        <v>0</v>
      </c>
      <c r="CD30" s="2">
        <f t="shared" si="20"/>
        <v>39204.910000000003</v>
      </c>
      <c r="CE30" s="2">
        <f t="shared" si="20"/>
        <v>1286.6600000000001</v>
      </c>
      <c r="CF30" s="2">
        <f t="shared" si="20"/>
        <v>1286.6600000000001</v>
      </c>
      <c r="CG30" s="2">
        <f t="shared" si="20"/>
        <v>0</v>
      </c>
      <c r="CH30" s="2">
        <f t="shared" si="20"/>
        <v>1286.6600000000001</v>
      </c>
      <c r="CI30" s="2">
        <f t="shared" si="20"/>
        <v>0</v>
      </c>
      <c r="CJ30" s="2">
        <f t="shared" si="20"/>
        <v>0</v>
      </c>
      <c r="CK30" s="2">
        <f t="shared" si="20"/>
        <v>0</v>
      </c>
      <c r="CL30" s="2">
        <f t="shared" si="20"/>
        <v>0</v>
      </c>
      <c r="CM30" s="2">
        <f t="shared" si="20"/>
        <v>0</v>
      </c>
      <c r="CN30" s="2">
        <f t="shared" si="20"/>
        <v>0</v>
      </c>
      <c r="CO30" s="2">
        <f t="shared" si="20"/>
        <v>0</v>
      </c>
      <c r="CP30" s="2">
        <f t="shared" si="20"/>
        <v>0</v>
      </c>
      <c r="CQ30" s="2">
        <f t="shared" si="20"/>
        <v>0</v>
      </c>
      <c r="CR30" s="2">
        <f t="shared" si="20"/>
        <v>0</v>
      </c>
      <c r="CS30" s="2">
        <f t="shared" si="20"/>
        <v>0</v>
      </c>
      <c r="CT30" s="2">
        <f t="shared" si="20"/>
        <v>0</v>
      </c>
      <c r="CU30" s="2">
        <f t="shared" si="20"/>
        <v>0</v>
      </c>
      <c r="CV30" s="2">
        <f t="shared" si="20"/>
        <v>0</v>
      </c>
      <c r="CW30" s="2">
        <f t="shared" si="20"/>
        <v>0</v>
      </c>
      <c r="CX30" s="2">
        <f t="shared" si="20"/>
        <v>0</v>
      </c>
      <c r="CY30" s="2">
        <f t="shared" si="20"/>
        <v>0</v>
      </c>
      <c r="CZ30" s="2">
        <f t="shared" si="20"/>
        <v>0</v>
      </c>
      <c r="DA30" s="2">
        <f t="shared" si="20"/>
        <v>0</v>
      </c>
      <c r="DB30" s="2">
        <f t="shared" si="20"/>
        <v>0</v>
      </c>
      <c r="DC30" s="2">
        <f t="shared" si="20"/>
        <v>0</v>
      </c>
      <c r="DD30" s="2">
        <f t="shared" si="20"/>
        <v>0</v>
      </c>
      <c r="DE30" s="2">
        <f t="shared" si="20"/>
        <v>0</v>
      </c>
      <c r="DF30" s="2">
        <f t="shared" si="20"/>
        <v>0</v>
      </c>
      <c r="DG30" s="3">
        <f t="shared" ref="DG30:EL30" si="21">DG44</f>
        <v>0</v>
      </c>
      <c r="DH30" s="3">
        <f t="shared" si="21"/>
        <v>0</v>
      </c>
      <c r="DI30" s="3">
        <f t="shared" si="21"/>
        <v>0</v>
      </c>
      <c r="DJ30" s="3">
        <f t="shared" si="21"/>
        <v>0</v>
      </c>
      <c r="DK30" s="3">
        <f t="shared" si="21"/>
        <v>0</v>
      </c>
      <c r="DL30" s="3">
        <f t="shared" si="21"/>
        <v>0</v>
      </c>
      <c r="DM30" s="3">
        <f t="shared" si="21"/>
        <v>0</v>
      </c>
      <c r="DN30" s="3">
        <f t="shared" si="21"/>
        <v>0</v>
      </c>
      <c r="DO30" s="3">
        <f t="shared" si="21"/>
        <v>0</v>
      </c>
      <c r="DP30" s="3">
        <f t="shared" si="21"/>
        <v>0</v>
      </c>
      <c r="DQ30" s="3">
        <f t="shared" si="21"/>
        <v>0</v>
      </c>
      <c r="DR30" s="3">
        <f t="shared" si="21"/>
        <v>0</v>
      </c>
      <c r="DS30" s="3">
        <f t="shared" si="21"/>
        <v>0</v>
      </c>
      <c r="DT30" s="3">
        <f t="shared" si="21"/>
        <v>0</v>
      </c>
      <c r="DU30" s="3">
        <f t="shared" si="21"/>
        <v>0</v>
      </c>
      <c r="DV30" s="3">
        <f t="shared" si="21"/>
        <v>0</v>
      </c>
      <c r="DW30" s="3">
        <f t="shared" si="21"/>
        <v>0</v>
      </c>
      <c r="DX30" s="3">
        <f t="shared" si="21"/>
        <v>0</v>
      </c>
      <c r="DY30" s="3">
        <f t="shared" si="21"/>
        <v>0</v>
      </c>
      <c r="DZ30" s="3">
        <f t="shared" si="21"/>
        <v>0</v>
      </c>
      <c r="EA30" s="3">
        <f t="shared" si="21"/>
        <v>0</v>
      </c>
      <c r="EB30" s="3">
        <f t="shared" si="21"/>
        <v>0</v>
      </c>
      <c r="EC30" s="3">
        <f t="shared" si="21"/>
        <v>0</v>
      </c>
      <c r="ED30" s="3">
        <f t="shared" si="21"/>
        <v>0</v>
      </c>
      <c r="EE30" s="3">
        <f t="shared" si="21"/>
        <v>0</v>
      </c>
      <c r="EF30" s="3">
        <f t="shared" si="21"/>
        <v>0</v>
      </c>
      <c r="EG30" s="3">
        <f t="shared" si="21"/>
        <v>0</v>
      </c>
      <c r="EH30" s="3">
        <f t="shared" si="21"/>
        <v>0</v>
      </c>
      <c r="EI30" s="3">
        <f t="shared" si="21"/>
        <v>0</v>
      </c>
      <c r="EJ30" s="3">
        <f t="shared" si="21"/>
        <v>0</v>
      </c>
      <c r="EK30" s="3">
        <f t="shared" si="21"/>
        <v>0</v>
      </c>
      <c r="EL30" s="3">
        <f t="shared" si="21"/>
        <v>0</v>
      </c>
      <c r="EM30" s="3">
        <f t="shared" ref="EM30:FR30" si="22">EM44</f>
        <v>0</v>
      </c>
      <c r="EN30" s="3">
        <f t="shared" si="22"/>
        <v>0</v>
      </c>
      <c r="EO30" s="3">
        <f t="shared" si="22"/>
        <v>0</v>
      </c>
      <c r="EP30" s="3">
        <f t="shared" si="22"/>
        <v>0</v>
      </c>
      <c r="EQ30" s="3">
        <f t="shared" si="22"/>
        <v>0</v>
      </c>
      <c r="ER30" s="3">
        <f t="shared" si="22"/>
        <v>0</v>
      </c>
      <c r="ES30" s="3">
        <f t="shared" si="22"/>
        <v>0</v>
      </c>
      <c r="ET30" s="3">
        <f t="shared" si="22"/>
        <v>0</v>
      </c>
      <c r="EU30" s="3">
        <f t="shared" si="22"/>
        <v>0</v>
      </c>
      <c r="EV30" s="3">
        <f t="shared" si="22"/>
        <v>0</v>
      </c>
      <c r="EW30" s="3">
        <f t="shared" si="22"/>
        <v>0</v>
      </c>
      <c r="EX30" s="3">
        <f t="shared" si="22"/>
        <v>0</v>
      </c>
      <c r="EY30" s="3">
        <f t="shared" si="22"/>
        <v>0</v>
      </c>
      <c r="EZ30" s="3">
        <f t="shared" si="22"/>
        <v>0</v>
      </c>
      <c r="FA30" s="3">
        <f t="shared" si="22"/>
        <v>0</v>
      </c>
      <c r="FB30" s="3">
        <f t="shared" si="22"/>
        <v>0</v>
      </c>
      <c r="FC30" s="3">
        <f t="shared" si="22"/>
        <v>0</v>
      </c>
      <c r="FD30" s="3">
        <f t="shared" si="22"/>
        <v>0</v>
      </c>
      <c r="FE30" s="3">
        <f t="shared" si="22"/>
        <v>0</v>
      </c>
      <c r="FF30" s="3">
        <f t="shared" si="22"/>
        <v>0</v>
      </c>
      <c r="FG30" s="3">
        <f t="shared" si="22"/>
        <v>0</v>
      </c>
      <c r="FH30" s="3">
        <f t="shared" si="22"/>
        <v>0</v>
      </c>
      <c r="FI30" s="3">
        <f t="shared" si="22"/>
        <v>0</v>
      </c>
      <c r="FJ30" s="3">
        <f t="shared" si="22"/>
        <v>0</v>
      </c>
      <c r="FK30" s="3">
        <f t="shared" si="22"/>
        <v>0</v>
      </c>
      <c r="FL30" s="3">
        <f t="shared" si="22"/>
        <v>0</v>
      </c>
      <c r="FM30" s="3">
        <f t="shared" si="22"/>
        <v>0</v>
      </c>
      <c r="FN30" s="3">
        <f t="shared" si="22"/>
        <v>0</v>
      </c>
      <c r="FO30" s="3">
        <f t="shared" si="22"/>
        <v>0</v>
      </c>
      <c r="FP30" s="3">
        <f t="shared" si="22"/>
        <v>0</v>
      </c>
      <c r="FQ30" s="3">
        <f t="shared" si="22"/>
        <v>0</v>
      </c>
      <c r="FR30" s="3">
        <f t="shared" si="22"/>
        <v>0</v>
      </c>
      <c r="FS30" s="3">
        <f t="shared" ref="FS30:GX30" si="23">FS44</f>
        <v>0</v>
      </c>
      <c r="FT30" s="3">
        <f t="shared" si="23"/>
        <v>0</v>
      </c>
      <c r="FU30" s="3">
        <f t="shared" si="23"/>
        <v>0</v>
      </c>
      <c r="FV30" s="3">
        <f t="shared" si="23"/>
        <v>0</v>
      </c>
      <c r="FW30" s="3">
        <f t="shared" si="23"/>
        <v>0</v>
      </c>
      <c r="FX30" s="3">
        <f t="shared" si="23"/>
        <v>0</v>
      </c>
      <c r="FY30" s="3">
        <f t="shared" si="23"/>
        <v>0</v>
      </c>
      <c r="FZ30" s="3">
        <f t="shared" si="23"/>
        <v>0</v>
      </c>
      <c r="GA30" s="3">
        <f t="shared" si="23"/>
        <v>0</v>
      </c>
      <c r="GB30" s="3">
        <f t="shared" si="23"/>
        <v>0</v>
      </c>
      <c r="GC30" s="3">
        <f t="shared" si="23"/>
        <v>0</v>
      </c>
      <c r="GD30" s="3">
        <f t="shared" si="23"/>
        <v>0</v>
      </c>
      <c r="GE30" s="3">
        <f t="shared" si="23"/>
        <v>0</v>
      </c>
      <c r="GF30" s="3">
        <f t="shared" si="23"/>
        <v>0</v>
      </c>
      <c r="GG30" s="3">
        <f t="shared" si="23"/>
        <v>0</v>
      </c>
      <c r="GH30" s="3">
        <f t="shared" si="23"/>
        <v>0</v>
      </c>
      <c r="GI30" s="3">
        <f t="shared" si="23"/>
        <v>0</v>
      </c>
      <c r="GJ30" s="3">
        <f t="shared" si="23"/>
        <v>0</v>
      </c>
      <c r="GK30" s="3">
        <f t="shared" si="23"/>
        <v>0</v>
      </c>
      <c r="GL30" s="3">
        <f t="shared" si="23"/>
        <v>0</v>
      </c>
      <c r="GM30" s="3">
        <f t="shared" si="23"/>
        <v>0</v>
      </c>
      <c r="GN30" s="3">
        <f t="shared" si="23"/>
        <v>0</v>
      </c>
      <c r="GO30" s="3">
        <f t="shared" si="23"/>
        <v>0</v>
      </c>
      <c r="GP30" s="3">
        <f t="shared" si="23"/>
        <v>0</v>
      </c>
      <c r="GQ30" s="3">
        <f t="shared" si="23"/>
        <v>0</v>
      </c>
      <c r="GR30" s="3">
        <f t="shared" si="23"/>
        <v>0</v>
      </c>
      <c r="GS30" s="3">
        <f t="shared" si="23"/>
        <v>0</v>
      </c>
      <c r="GT30" s="3">
        <f t="shared" si="23"/>
        <v>0</v>
      </c>
      <c r="GU30" s="3">
        <f t="shared" si="23"/>
        <v>0</v>
      </c>
      <c r="GV30" s="3">
        <f t="shared" si="23"/>
        <v>0</v>
      </c>
      <c r="GW30" s="3">
        <f t="shared" si="23"/>
        <v>0</v>
      </c>
      <c r="GX30" s="3">
        <f t="shared" si="23"/>
        <v>0</v>
      </c>
    </row>
    <row r="32" spans="1:245" x14ac:dyDescent="0.25">
      <c r="A32">
        <v>17</v>
      </c>
      <c r="B32">
        <v>1</v>
      </c>
      <c r="C32">
        <f>ROW(SmtRes!A2)</f>
        <v>2</v>
      </c>
      <c r="D32">
        <f>ROW(EtalonRes!A2)</f>
        <v>2</v>
      </c>
      <c r="E32" t="s">
        <v>156</v>
      </c>
      <c r="F32" t="s">
        <v>157</v>
      </c>
      <c r="G32" t="s">
        <v>158</v>
      </c>
      <c r="H32" t="s">
        <v>159</v>
      </c>
      <c r="I32">
        <v>40</v>
      </c>
      <c r="J32">
        <v>0</v>
      </c>
      <c r="O32">
        <f t="shared" ref="O32:O42" si="24">ROUND(CP32,2)</f>
        <v>830.36</v>
      </c>
      <c r="P32">
        <f t="shared" ref="P32:P42" si="25">ROUND((ROUND((AC32*AW32*I32),2)*BC32),2)</f>
        <v>0</v>
      </c>
      <c r="Q32">
        <f>(ROUND((ROUND(((ET32)*AV32*I32),2)*BB32),2)+ROUND((ROUND(((AE32-(EU32))*AV32*I32),2)*BS32),2))</f>
        <v>413.14</v>
      </c>
      <c r="R32">
        <f t="shared" ref="R32:R42" si="26">ROUND((ROUND((AE32*AV32*I32),2)*BS32),2)</f>
        <v>152.63999999999999</v>
      </c>
      <c r="S32">
        <f t="shared" ref="S32:S42" si="27">ROUND((ROUND((AF32*AV32*I32),2)*BA32),2)</f>
        <v>417.22</v>
      </c>
      <c r="T32">
        <f t="shared" ref="T32:T42" si="28">ROUND(CU32*I32,2)</f>
        <v>0</v>
      </c>
      <c r="U32">
        <f t="shared" ref="U32:U42" si="29">CV32*I32</f>
        <v>1.6</v>
      </c>
      <c r="V32">
        <f t="shared" ref="V32:V42" si="30">CW32*I32</f>
        <v>0</v>
      </c>
      <c r="W32">
        <f t="shared" ref="W32:W42" si="31">ROUND(CX32*I32,2)</f>
        <v>0</v>
      </c>
      <c r="X32">
        <f t="shared" ref="X32:X42" si="32">ROUND(CY32,2)</f>
        <v>467.29</v>
      </c>
      <c r="Y32">
        <f t="shared" ref="Y32:Y42" si="33">ROUND(CZ32,2)</f>
        <v>171.06</v>
      </c>
      <c r="AA32">
        <v>31709269</v>
      </c>
      <c r="AB32">
        <f t="shared" ref="AB32:AB42" si="34">ROUND((AC32+AD32+AF32),6)</f>
        <v>1.55</v>
      </c>
      <c r="AC32">
        <f t="shared" ref="AC32:AC42" si="35">ROUND((ES32),6)</f>
        <v>0</v>
      </c>
      <c r="AD32">
        <f>ROUND((((ET32)-(EU32))+AE32),6)</f>
        <v>1.1399999999999999</v>
      </c>
      <c r="AE32">
        <f>ROUND((EU32),6)</f>
        <v>0.15</v>
      </c>
      <c r="AF32">
        <f>ROUND((EV32),6)</f>
        <v>0.41</v>
      </c>
      <c r="AG32">
        <f t="shared" ref="AG32:AG42" si="36">ROUND((AP32),6)</f>
        <v>0</v>
      </c>
      <c r="AH32">
        <f>(EW32)</f>
        <v>0.04</v>
      </c>
      <c r="AI32">
        <f>(EX32)</f>
        <v>0</v>
      </c>
      <c r="AJ32">
        <f t="shared" ref="AJ32:AJ42" si="37">(AS32)</f>
        <v>0</v>
      </c>
      <c r="AK32">
        <v>1.55</v>
      </c>
      <c r="AL32">
        <v>0</v>
      </c>
      <c r="AM32">
        <v>1.1399999999999999</v>
      </c>
      <c r="AN32">
        <v>0.15</v>
      </c>
      <c r="AO32">
        <v>0.41</v>
      </c>
      <c r="AP32">
        <v>0</v>
      </c>
      <c r="AQ32">
        <v>0.04</v>
      </c>
      <c r="AR32">
        <v>0</v>
      </c>
      <c r="AS32">
        <v>0</v>
      </c>
      <c r="AT32">
        <v>112</v>
      </c>
      <c r="AU32">
        <v>41</v>
      </c>
      <c r="AV32">
        <v>1</v>
      </c>
      <c r="AW32">
        <v>1</v>
      </c>
      <c r="AZ32">
        <v>1</v>
      </c>
      <c r="BA32">
        <v>25.44</v>
      </c>
      <c r="BB32">
        <v>9.06</v>
      </c>
      <c r="BC32">
        <v>1</v>
      </c>
      <c r="BD32" t="s">
        <v>143</v>
      </c>
      <c r="BE32" t="s">
        <v>143</v>
      </c>
      <c r="BF32" t="s">
        <v>143</v>
      </c>
      <c r="BG32" t="s">
        <v>143</v>
      </c>
      <c r="BH32">
        <v>0</v>
      </c>
      <c r="BI32">
        <v>1</v>
      </c>
      <c r="BJ32" t="s">
        <v>160</v>
      </c>
      <c r="BM32">
        <v>668</v>
      </c>
      <c r="BN32">
        <v>0</v>
      </c>
      <c r="BO32" t="s">
        <v>157</v>
      </c>
      <c r="BP32">
        <v>1</v>
      </c>
      <c r="BQ32">
        <v>60</v>
      </c>
      <c r="BR32">
        <v>0</v>
      </c>
      <c r="BS32">
        <v>25.44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143</v>
      </c>
      <c r="BZ32">
        <v>112</v>
      </c>
      <c r="CA32">
        <v>41</v>
      </c>
      <c r="CE32">
        <v>30</v>
      </c>
      <c r="CF32">
        <v>0</v>
      </c>
      <c r="CG32">
        <v>0</v>
      </c>
      <c r="CM32">
        <v>0</v>
      </c>
      <c r="CN32" t="s">
        <v>143</v>
      </c>
      <c r="CO32">
        <v>0</v>
      </c>
      <c r="CP32">
        <f t="shared" ref="CP32:CP42" si="38">(P32+Q32+S32)</f>
        <v>830.36</v>
      </c>
      <c r="CQ32">
        <f t="shared" ref="CQ32:CQ42" si="39">ROUND((ROUND((AC32*AW32*1),2)*BC32),2)</f>
        <v>0</v>
      </c>
      <c r="CR32">
        <f>(ROUND((ROUND(((ET32)*AV32*1),2)*BB32),2)+ROUND((ROUND(((AE32-(EU32))*AV32*1),2)*BS32),2))</f>
        <v>10.33</v>
      </c>
      <c r="CS32">
        <f t="shared" ref="CS32:CS42" si="40">ROUND((ROUND((AE32*AV32*1),2)*BS32),2)</f>
        <v>3.82</v>
      </c>
      <c r="CT32">
        <f t="shared" ref="CT32:CT42" si="41">ROUND((ROUND((AF32*AV32*1),2)*BA32),2)</f>
        <v>10.43</v>
      </c>
      <c r="CU32">
        <f t="shared" ref="CU32:CU42" si="42">AG32</f>
        <v>0</v>
      </c>
      <c r="CV32">
        <f t="shared" ref="CV32:CV42" si="43">(AH32*AV32)</f>
        <v>0.04</v>
      </c>
      <c r="CW32">
        <f t="shared" ref="CW32:CW42" si="44">AI32</f>
        <v>0</v>
      </c>
      <c r="CX32">
        <f t="shared" ref="CX32:CX42" si="45">AJ32</f>
        <v>0</v>
      </c>
      <c r="CY32">
        <f t="shared" ref="CY32:CY42" si="46">S32*(BZ32/100)</f>
        <v>467.28640000000007</v>
      </c>
      <c r="CZ32">
        <f t="shared" ref="CZ32:CZ42" si="47">S32*(CA32/100)</f>
        <v>171.06020000000001</v>
      </c>
      <c r="DC32" t="s">
        <v>143</v>
      </c>
      <c r="DD32" t="s">
        <v>143</v>
      </c>
      <c r="DE32" t="s">
        <v>143</v>
      </c>
      <c r="DF32" t="s">
        <v>143</v>
      </c>
      <c r="DG32" t="s">
        <v>143</v>
      </c>
      <c r="DH32" t="s">
        <v>143</v>
      </c>
      <c r="DI32" t="s">
        <v>143</v>
      </c>
      <c r="DJ32" t="s">
        <v>143</v>
      </c>
      <c r="DK32" t="s">
        <v>143</v>
      </c>
      <c r="DL32" t="s">
        <v>143</v>
      </c>
      <c r="DM32" t="s">
        <v>143</v>
      </c>
      <c r="DN32">
        <v>140</v>
      </c>
      <c r="DO32">
        <v>79</v>
      </c>
      <c r="DP32">
        <v>1</v>
      </c>
      <c r="DQ32">
        <v>1</v>
      </c>
      <c r="DU32">
        <v>1013</v>
      </c>
      <c r="DV32" t="s">
        <v>159</v>
      </c>
      <c r="DW32" t="s">
        <v>159</v>
      </c>
      <c r="DX32">
        <v>1</v>
      </c>
      <c r="EE32">
        <v>31270479</v>
      </c>
      <c r="EF32">
        <v>60</v>
      </c>
      <c r="EG32" t="s">
        <v>161</v>
      </c>
      <c r="EH32">
        <v>0</v>
      </c>
      <c r="EI32" t="s">
        <v>143</v>
      </c>
      <c r="EJ32">
        <v>1</v>
      </c>
      <c r="EK32">
        <v>668</v>
      </c>
      <c r="EL32" t="s">
        <v>162</v>
      </c>
      <c r="EM32" t="s">
        <v>163</v>
      </c>
      <c r="EO32" t="s">
        <v>143</v>
      </c>
      <c r="EQ32">
        <v>0</v>
      </c>
      <c r="ER32">
        <v>1.55</v>
      </c>
      <c r="ES32">
        <v>0</v>
      </c>
      <c r="ET32">
        <v>1.1399999999999999</v>
      </c>
      <c r="EU32">
        <v>0.15</v>
      </c>
      <c r="EV32">
        <v>0.41</v>
      </c>
      <c r="EW32">
        <v>0.04</v>
      </c>
      <c r="EX32">
        <v>0</v>
      </c>
      <c r="EY32">
        <v>0</v>
      </c>
      <c r="FQ32">
        <v>0</v>
      </c>
      <c r="FR32">
        <f t="shared" ref="FR32:FR42" si="48">ROUND(IF(AND(BH32=3,BI32=3),P32,0),2)</f>
        <v>0</v>
      </c>
      <c r="FS32">
        <v>0</v>
      </c>
      <c r="FX32">
        <v>140</v>
      </c>
      <c r="FY32">
        <v>79</v>
      </c>
      <c r="GA32" t="s">
        <v>143</v>
      </c>
      <c r="GD32">
        <v>0</v>
      </c>
      <c r="GF32">
        <v>-1196878554</v>
      </c>
      <c r="GG32">
        <v>2</v>
      </c>
      <c r="GH32">
        <v>1</v>
      </c>
      <c r="GI32">
        <v>2</v>
      </c>
      <c r="GJ32">
        <v>0</v>
      </c>
      <c r="GK32">
        <f>ROUND(R32*(R12)/100,2)</f>
        <v>239.64</v>
      </c>
      <c r="GL32">
        <f t="shared" ref="GL32:GL42" si="49">ROUND(IF(AND(BH32=3,BI32=3,FS32&lt;&gt;0),P32,0),2)</f>
        <v>0</v>
      </c>
      <c r="GM32">
        <f t="shared" ref="GM32:GM42" si="50">ROUND(O32+X32+Y32+GK32,2)+GX32</f>
        <v>1708.35</v>
      </c>
      <c r="GN32">
        <f t="shared" ref="GN32:GN42" si="51">IF(OR(BI32=0,BI32=1),ROUND(O32+X32+Y32+GK32,2),0)</f>
        <v>1708.35</v>
      </c>
      <c r="GO32">
        <f t="shared" ref="GO32:GO42" si="52">IF(BI32=2,ROUND(O32+X32+Y32+GK32,2),0)</f>
        <v>0</v>
      </c>
      <c r="GP32">
        <f t="shared" ref="GP32:GP42" si="53">IF(BI32=4,ROUND(O32+X32+Y32+GK32,2)+GX32,0)</f>
        <v>0</v>
      </c>
      <c r="GR32">
        <v>0</v>
      </c>
      <c r="GS32">
        <v>3</v>
      </c>
      <c r="GT32">
        <v>0</v>
      </c>
      <c r="GU32" t="s">
        <v>143</v>
      </c>
      <c r="GV32">
        <f t="shared" ref="GV32:GV42" si="54">ROUND((GT32),6)</f>
        <v>0</v>
      </c>
      <c r="GW32">
        <v>1</v>
      </c>
      <c r="GX32">
        <f t="shared" ref="GX32:GX42" si="55">ROUND(HC32*I32,2)</f>
        <v>0</v>
      </c>
      <c r="HA32">
        <v>0</v>
      </c>
      <c r="HB32">
        <v>0</v>
      </c>
      <c r="HC32">
        <f t="shared" ref="HC32:HC42" si="56">GV32*GW32</f>
        <v>0</v>
      </c>
      <c r="IK32">
        <v>0</v>
      </c>
    </row>
    <row r="33" spans="1:245" x14ac:dyDescent="0.25">
      <c r="A33">
        <v>17</v>
      </c>
      <c r="B33">
        <v>1</v>
      </c>
      <c r="C33">
        <f>ROW(SmtRes!A10)</f>
        <v>10</v>
      </c>
      <c r="D33">
        <f>ROW(EtalonRes!A10)</f>
        <v>10</v>
      </c>
      <c r="E33" t="s">
        <v>164</v>
      </c>
      <c r="F33" t="s">
        <v>165</v>
      </c>
      <c r="G33" t="s">
        <v>166</v>
      </c>
      <c r="H33" t="s">
        <v>167</v>
      </c>
      <c r="I33">
        <v>0.4</v>
      </c>
      <c r="J33">
        <v>0</v>
      </c>
      <c r="O33">
        <f t="shared" si="24"/>
        <v>15587.9</v>
      </c>
      <c r="P33">
        <f t="shared" si="25"/>
        <v>1286.6600000000001</v>
      </c>
      <c r="Q33">
        <f>(ROUND((ROUND((((ET33*1.25))*AV33*I33),2)*BB33),2)+ROUND((ROUND(((AE33-((EU33*1.25)))*AV33*I33),2)*BS33),2))</f>
        <v>13409.06</v>
      </c>
      <c r="R33">
        <f t="shared" si="26"/>
        <v>8044.64</v>
      </c>
      <c r="S33">
        <f t="shared" si="27"/>
        <v>892.18</v>
      </c>
      <c r="T33">
        <f t="shared" si="28"/>
        <v>0</v>
      </c>
      <c r="U33">
        <f t="shared" si="29"/>
        <v>3.4315999999999995</v>
      </c>
      <c r="V33">
        <f t="shared" si="30"/>
        <v>0</v>
      </c>
      <c r="W33">
        <f t="shared" si="31"/>
        <v>0</v>
      </c>
      <c r="X33">
        <f t="shared" si="32"/>
        <v>999.24</v>
      </c>
      <c r="Y33">
        <f t="shared" si="33"/>
        <v>365.79</v>
      </c>
      <c r="AA33">
        <v>31709269</v>
      </c>
      <c r="AB33">
        <f t="shared" si="34"/>
        <v>6502.3710000000001</v>
      </c>
      <c r="AC33">
        <f t="shared" si="35"/>
        <v>564.32000000000005</v>
      </c>
      <c r="AD33">
        <f>ROUND(((((ET33*1.25))-((EU33*1.25)))+AE33),6)</f>
        <v>5850.375</v>
      </c>
      <c r="AE33">
        <f>ROUND(((EU33*1.25)),6)</f>
        <v>790.53750000000002</v>
      </c>
      <c r="AF33">
        <f>ROUND(((EV33*1.15)),6)</f>
        <v>87.676000000000002</v>
      </c>
      <c r="AG33">
        <f t="shared" si="36"/>
        <v>0</v>
      </c>
      <c r="AH33">
        <f>((EW33*1.15))</f>
        <v>8.5789999999999988</v>
      </c>
      <c r="AI33">
        <f>((EX33*1.25))</f>
        <v>0</v>
      </c>
      <c r="AJ33">
        <f t="shared" si="37"/>
        <v>0</v>
      </c>
      <c r="AK33">
        <v>5320.86</v>
      </c>
      <c r="AL33">
        <v>564.32000000000005</v>
      </c>
      <c r="AM33">
        <v>4680.3</v>
      </c>
      <c r="AN33">
        <v>632.42999999999995</v>
      </c>
      <c r="AO33">
        <v>76.239999999999995</v>
      </c>
      <c r="AP33">
        <v>0</v>
      </c>
      <c r="AQ33">
        <v>7.46</v>
      </c>
      <c r="AR33">
        <v>0</v>
      </c>
      <c r="AS33">
        <v>0</v>
      </c>
      <c r="AT33">
        <v>112</v>
      </c>
      <c r="AU33">
        <v>41</v>
      </c>
      <c r="AV33">
        <v>1</v>
      </c>
      <c r="AW33">
        <v>1</v>
      </c>
      <c r="AZ33">
        <v>1</v>
      </c>
      <c r="BA33">
        <v>25.44</v>
      </c>
      <c r="BB33">
        <v>5.73</v>
      </c>
      <c r="BC33">
        <v>5.7</v>
      </c>
      <c r="BD33" t="s">
        <v>143</v>
      </c>
      <c r="BE33" t="s">
        <v>143</v>
      </c>
      <c r="BF33" t="s">
        <v>143</v>
      </c>
      <c r="BG33" t="s">
        <v>143</v>
      </c>
      <c r="BH33">
        <v>0</v>
      </c>
      <c r="BI33">
        <v>1</v>
      </c>
      <c r="BJ33" t="s">
        <v>168</v>
      </c>
      <c r="BM33">
        <v>153</v>
      </c>
      <c r="BN33">
        <v>0</v>
      </c>
      <c r="BO33" t="s">
        <v>165</v>
      </c>
      <c r="BP33">
        <v>1</v>
      </c>
      <c r="BQ33">
        <v>30</v>
      </c>
      <c r="BR33">
        <v>0</v>
      </c>
      <c r="BS33">
        <v>25.44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143</v>
      </c>
      <c r="BZ33">
        <v>112</v>
      </c>
      <c r="CA33">
        <v>41</v>
      </c>
      <c r="CE33">
        <v>30</v>
      </c>
      <c r="CF33">
        <v>0</v>
      </c>
      <c r="CG33">
        <v>0</v>
      </c>
      <c r="CM33">
        <v>0</v>
      </c>
      <c r="CN33" t="s">
        <v>143</v>
      </c>
      <c r="CO33">
        <v>0</v>
      </c>
      <c r="CP33">
        <f t="shared" si="38"/>
        <v>15587.9</v>
      </c>
      <c r="CQ33">
        <f t="shared" si="39"/>
        <v>3216.62</v>
      </c>
      <c r="CR33">
        <f>(ROUND((ROUND((((ET33*1.25))*AV33*1),2)*BB33),2)+ROUND((ROUND(((AE33-((EU33*1.25)))*AV33*1),2)*BS33),2))</f>
        <v>33522.68</v>
      </c>
      <c r="CS33">
        <f t="shared" si="40"/>
        <v>20111.34</v>
      </c>
      <c r="CT33">
        <f t="shared" si="41"/>
        <v>2230.58</v>
      </c>
      <c r="CU33">
        <f t="shared" si="42"/>
        <v>0</v>
      </c>
      <c r="CV33">
        <f t="shared" si="43"/>
        <v>8.5789999999999988</v>
      </c>
      <c r="CW33">
        <f t="shared" si="44"/>
        <v>0</v>
      </c>
      <c r="CX33">
        <f t="shared" si="45"/>
        <v>0</v>
      </c>
      <c r="CY33">
        <f t="shared" si="46"/>
        <v>999.24160000000006</v>
      </c>
      <c r="CZ33">
        <f t="shared" si="47"/>
        <v>365.79379999999998</v>
      </c>
      <c r="DC33" t="s">
        <v>143</v>
      </c>
      <c r="DD33" t="s">
        <v>143</v>
      </c>
      <c r="DE33" t="s">
        <v>169</v>
      </c>
      <c r="DF33" t="s">
        <v>169</v>
      </c>
      <c r="DG33" t="s">
        <v>170</v>
      </c>
      <c r="DH33" t="s">
        <v>143</v>
      </c>
      <c r="DI33" t="s">
        <v>170</v>
      </c>
      <c r="DJ33" t="s">
        <v>169</v>
      </c>
      <c r="DK33" t="s">
        <v>143</v>
      </c>
      <c r="DL33" t="s">
        <v>143</v>
      </c>
      <c r="DM33" t="s">
        <v>143</v>
      </c>
      <c r="DN33">
        <v>140</v>
      </c>
      <c r="DO33">
        <v>79</v>
      </c>
      <c r="DP33">
        <v>1.0469999999999999</v>
      </c>
      <c r="DQ33">
        <v>1.03</v>
      </c>
      <c r="DU33">
        <v>1013</v>
      </c>
      <c r="DV33" t="s">
        <v>167</v>
      </c>
      <c r="DW33" t="s">
        <v>167</v>
      </c>
      <c r="DX33">
        <v>1</v>
      </c>
      <c r="EE33">
        <v>31269964</v>
      </c>
      <c r="EF33">
        <v>30</v>
      </c>
      <c r="EG33" t="s">
        <v>171</v>
      </c>
      <c r="EH33">
        <v>0</v>
      </c>
      <c r="EI33" t="s">
        <v>143</v>
      </c>
      <c r="EJ33">
        <v>1</v>
      </c>
      <c r="EK33">
        <v>153</v>
      </c>
      <c r="EL33" t="s">
        <v>172</v>
      </c>
      <c r="EM33" t="s">
        <v>173</v>
      </c>
      <c r="EO33" t="s">
        <v>143</v>
      </c>
      <c r="EQ33">
        <v>0</v>
      </c>
      <c r="ER33">
        <v>5320.86</v>
      </c>
      <c r="ES33">
        <v>564.32000000000005</v>
      </c>
      <c r="ET33">
        <v>4680.3</v>
      </c>
      <c r="EU33">
        <v>632.42999999999995</v>
      </c>
      <c r="EV33">
        <v>76.239999999999995</v>
      </c>
      <c r="EW33">
        <v>7.46</v>
      </c>
      <c r="EX33">
        <v>0</v>
      </c>
      <c r="EY33">
        <v>0</v>
      </c>
      <c r="FQ33">
        <v>0</v>
      </c>
      <c r="FR33">
        <f t="shared" si="48"/>
        <v>0</v>
      </c>
      <c r="FS33">
        <v>0</v>
      </c>
      <c r="FX33">
        <v>140</v>
      </c>
      <c r="FY33">
        <v>79</v>
      </c>
      <c r="GA33" t="s">
        <v>143</v>
      </c>
      <c r="GD33">
        <v>0</v>
      </c>
      <c r="GF33">
        <v>1477124069</v>
      </c>
      <c r="GG33">
        <v>2</v>
      </c>
      <c r="GH33">
        <v>1</v>
      </c>
      <c r="GI33">
        <v>2</v>
      </c>
      <c r="GJ33">
        <v>0</v>
      </c>
      <c r="GK33">
        <f>ROUND(R33*(R12)/100,2)</f>
        <v>12630.08</v>
      </c>
      <c r="GL33">
        <f t="shared" si="49"/>
        <v>0</v>
      </c>
      <c r="GM33">
        <f t="shared" si="50"/>
        <v>29583.01</v>
      </c>
      <c r="GN33">
        <f t="shared" si="51"/>
        <v>29583.01</v>
      </c>
      <c r="GO33">
        <f t="shared" si="52"/>
        <v>0</v>
      </c>
      <c r="GP33">
        <f t="shared" si="53"/>
        <v>0</v>
      </c>
      <c r="GR33">
        <v>0</v>
      </c>
      <c r="GS33">
        <v>3</v>
      </c>
      <c r="GT33">
        <v>0</v>
      </c>
      <c r="GU33" t="s">
        <v>143</v>
      </c>
      <c r="GV33">
        <f t="shared" si="54"/>
        <v>0</v>
      </c>
      <c r="GW33">
        <v>1</v>
      </c>
      <c r="GX33">
        <f t="shared" si="55"/>
        <v>0</v>
      </c>
      <c r="HA33">
        <v>0</v>
      </c>
      <c r="HB33">
        <v>0</v>
      </c>
      <c r="HC33">
        <f t="shared" si="56"/>
        <v>0</v>
      </c>
      <c r="IK33">
        <v>0</v>
      </c>
    </row>
    <row r="34" spans="1:245" x14ac:dyDescent="0.25">
      <c r="A34">
        <v>17</v>
      </c>
      <c r="B34">
        <v>1</v>
      </c>
      <c r="C34">
        <f>ROW(SmtRes!A15)</f>
        <v>15</v>
      </c>
      <c r="D34">
        <f>ROW(EtalonRes!A15)</f>
        <v>15</v>
      </c>
      <c r="E34" t="s">
        <v>174</v>
      </c>
      <c r="F34" t="s">
        <v>175</v>
      </c>
      <c r="G34" t="s">
        <v>176</v>
      </c>
      <c r="H34" t="s">
        <v>177</v>
      </c>
      <c r="I34">
        <v>0.04</v>
      </c>
      <c r="J34">
        <v>0</v>
      </c>
      <c r="O34">
        <f t="shared" si="24"/>
        <v>2974.6</v>
      </c>
      <c r="P34">
        <f t="shared" si="25"/>
        <v>0</v>
      </c>
      <c r="Q34">
        <f t="shared" ref="Q34:Q42" si="57">(ROUND((ROUND(((ET34)*AV34*I34),2)*BB34),2)+ROUND((ROUND(((AE34-(EU34))*AV34*I34),2)*BS34),2))</f>
        <v>1256.8900000000001</v>
      </c>
      <c r="R34">
        <f t="shared" si="26"/>
        <v>748.19</v>
      </c>
      <c r="S34">
        <f t="shared" si="27"/>
        <v>1717.71</v>
      </c>
      <c r="T34">
        <f t="shared" si="28"/>
        <v>0</v>
      </c>
      <c r="U34">
        <f t="shared" si="29"/>
        <v>6.2</v>
      </c>
      <c r="V34">
        <f t="shared" si="30"/>
        <v>0</v>
      </c>
      <c r="W34">
        <f t="shared" si="31"/>
        <v>0</v>
      </c>
      <c r="X34">
        <f t="shared" si="32"/>
        <v>1168.04</v>
      </c>
      <c r="Y34">
        <f t="shared" si="33"/>
        <v>704.26</v>
      </c>
      <c r="AA34">
        <v>31709269</v>
      </c>
      <c r="AB34">
        <f t="shared" si="34"/>
        <v>4401.5</v>
      </c>
      <c r="AC34">
        <f t="shared" si="35"/>
        <v>0</v>
      </c>
      <c r="AD34">
        <f t="shared" ref="AD34:AD42" si="58">ROUND((((ET34)-(EU34))+AE34),6)</f>
        <v>2713.55</v>
      </c>
      <c r="AE34">
        <f t="shared" ref="AE34:AE42" si="59">ROUND((EU34),6)</f>
        <v>735.23</v>
      </c>
      <c r="AF34">
        <f t="shared" ref="AF34:AF42" si="60">ROUND((EV34),6)</f>
        <v>1687.95</v>
      </c>
      <c r="AG34">
        <f t="shared" si="36"/>
        <v>0</v>
      </c>
      <c r="AH34">
        <f t="shared" ref="AH34:AH42" si="61">(EW34)</f>
        <v>155</v>
      </c>
      <c r="AI34">
        <f t="shared" ref="AI34:AI42" si="62">(EX34)</f>
        <v>0</v>
      </c>
      <c r="AJ34">
        <f t="shared" si="37"/>
        <v>0</v>
      </c>
      <c r="AK34">
        <v>4401.5</v>
      </c>
      <c r="AL34">
        <v>0</v>
      </c>
      <c r="AM34">
        <v>2713.55</v>
      </c>
      <c r="AN34">
        <v>735.23</v>
      </c>
      <c r="AO34">
        <v>1687.95</v>
      </c>
      <c r="AP34">
        <v>0</v>
      </c>
      <c r="AQ34">
        <v>155</v>
      </c>
      <c r="AR34">
        <v>0</v>
      </c>
      <c r="AS34">
        <v>0</v>
      </c>
      <c r="AT34">
        <v>68</v>
      </c>
      <c r="AU34">
        <v>41</v>
      </c>
      <c r="AV34">
        <v>1</v>
      </c>
      <c r="AW34">
        <v>1</v>
      </c>
      <c r="AZ34">
        <v>1</v>
      </c>
      <c r="BA34">
        <v>25.44</v>
      </c>
      <c r="BB34">
        <v>11.58</v>
      </c>
      <c r="BC34">
        <v>1</v>
      </c>
      <c r="BD34" t="s">
        <v>143</v>
      </c>
      <c r="BE34" t="s">
        <v>143</v>
      </c>
      <c r="BF34" t="s">
        <v>143</v>
      </c>
      <c r="BG34" t="s">
        <v>143</v>
      </c>
      <c r="BH34">
        <v>0</v>
      </c>
      <c r="BI34">
        <v>1</v>
      </c>
      <c r="BJ34" t="s">
        <v>178</v>
      </c>
      <c r="BM34">
        <v>674</v>
      </c>
      <c r="BN34">
        <v>0</v>
      </c>
      <c r="BO34" t="s">
        <v>175</v>
      </c>
      <c r="BP34">
        <v>1</v>
      </c>
      <c r="BQ34">
        <v>60</v>
      </c>
      <c r="BR34">
        <v>0</v>
      </c>
      <c r="BS34">
        <v>25.44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143</v>
      </c>
      <c r="BZ34">
        <v>68</v>
      </c>
      <c r="CA34">
        <v>41</v>
      </c>
      <c r="CE34">
        <v>30</v>
      </c>
      <c r="CF34">
        <v>0</v>
      </c>
      <c r="CG34">
        <v>0</v>
      </c>
      <c r="CM34">
        <v>0</v>
      </c>
      <c r="CN34" t="s">
        <v>143</v>
      </c>
      <c r="CO34">
        <v>0</v>
      </c>
      <c r="CP34">
        <f t="shared" si="38"/>
        <v>2974.6000000000004</v>
      </c>
      <c r="CQ34">
        <f t="shared" si="39"/>
        <v>0</v>
      </c>
      <c r="CR34">
        <f t="shared" ref="CR34:CR42" si="63">(ROUND((ROUND(((ET34)*AV34*1),2)*BB34),2)+ROUND((ROUND(((AE34-(EU34))*AV34*1),2)*BS34),2))</f>
        <v>31422.91</v>
      </c>
      <c r="CS34">
        <f t="shared" si="40"/>
        <v>18704.25</v>
      </c>
      <c r="CT34">
        <f t="shared" si="41"/>
        <v>42941.45</v>
      </c>
      <c r="CU34">
        <f t="shared" si="42"/>
        <v>0</v>
      </c>
      <c r="CV34">
        <f t="shared" si="43"/>
        <v>155</v>
      </c>
      <c r="CW34">
        <f t="shared" si="44"/>
        <v>0</v>
      </c>
      <c r="CX34">
        <f t="shared" si="45"/>
        <v>0</v>
      </c>
      <c r="CY34">
        <f t="shared" si="46"/>
        <v>1168.0428000000002</v>
      </c>
      <c r="CZ34">
        <f t="shared" si="47"/>
        <v>704.26109999999994</v>
      </c>
      <c r="DC34" t="s">
        <v>143</v>
      </c>
      <c r="DD34" t="s">
        <v>143</v>
      </c>
      <c r="DE34" t="s">
        <v>143</v>
      </c>
      <c r="DF34" t="s">
        <v>143</v>
      </c>
      <c r="DG34" t="s">
        <v>143</v>
      </c>
      <c r="DH34" t="s">
        <v>143</v>
      </c>
      <c r="DI34" t="s">
        <v>143</v>
      </c>
      <c r="DJ34" t="s">
        <v>143</v>
      </c>
      <c r="DK34" t="s">
        <v>143</v>
      </c>
      <c r="DL34" t="s">
        <v>143</v>
      </c>
      <c r="DM34" t="s">
        <v>143</v>
      </c>
      <c r="DN34">
        <v>80</v>
      </c>
      <c r="DO34">
        <v>55</v>
      </c>
      <c r="DP34">
        <v>1.0469999999999999</v>
      </c>
      <c r="DQ34">
        <v>1</v>
      </c>
      <c r="DU34">
        <v>1007</v>
      </c>
      <c r="DV34" t="s">
        <v>177</v>
      </c>
      <c r="DW34" t="s">
        <v>177</v>
      </c>
      <c r="DX34">
        <v>100</v>
      </c>
      <c r="EE34">
        <v>31270485</v>
      </c>
      <c r="EF34">
        <v>60</v>
      </c>
      <c r="EG34" t="s">
        <v>161</v>
      </c>
      <c r="EH34">
        <v>0</v>
      </c>
      <c r="EI34" t="s">
        <v>143</v>
      </c>
      <c r="EJ34">
        <v>1</v>
      </c>
      <c r="EK34">
        <v>674</v>
      </c>
      <c r="EL34" t="s">
        <v>179</v>
      </c>
      <c r="EM34" t="s">
        <v>180</v>
      </c>
      <c r="EO34" t="s">
        <v>143</v>
      </c>
      <c r="EQ34">
        <v>0</v>
      </c>
      <c r="ER34">
        <v>4401.5</v>
      </c>
      <c r="ES34">
        <v>0</v>
      </c>
      <c r="ET34">
        <v>2713.55</v>
      </c>
      <c r="EU34">
        <v>735.23</v>
      </c>
      <c r="EV34">
        <v>1687.95</v>
      </c>
      <c r="EW34">
        <v>155</v>
      </c>
      <c r="EX34">
        <v>0</v>
      </c>
      <c r="EY34">
        <v>0</v>
      </c>
      <c r="FQ34">
        <v>0</v>
      </c>
      <c r="FR34">
        <f t="shared" si="48"/>
        <v>0</v>
      </c>
      <c r="FS34">
        <v>0</v>
      </c>
      <c r="FX34">
        <v>80</v>
      </c>
      <c r="FY34">
        <v>55</v>
      </c>
      <c r="GA34" t="s">
        <v>143</v>
      </c>
      <c r="GD34">
        <v>0</v>
      </c>
      <c r="GF34">
        <v>-1749107874</v>
      </c>
      <c r="GG34">
        <v>2</v>
      </c>
      <c r="GH34">
        <v>1</v>
      </c>
      <c r="GI34">
        <v>2</v>
      </c>
      <c r="GJ34">
        <v>0</v>
      </c>
      <c r="GK34">
        <f>ROUND(R34*(R12)/100,2)</f>
        <v>1174.6600000000001</v>
      </c>
      <c r="GL34">
        <f t="shared" si="49"/>
        <v>0</v>
      </c>
      <c r="GM34">
        <f t="shared" si="50"/>
        <v>6021.56</v>
      </c>
      <c r="GN34">
        <f t="shared" si="51"/>
        <v>6021.56</v>
      </c>
      <c r="GO34">
        <f t="shared" si="52"/>
        <v>0</v>
      </c>
      <c r="GP34">
        <f t="shared" si="53"/>
        <v>0</v>
      </c>
      <c r="GR34">
        <v>0</v>
      </c>
      <c r="GS34">
        <v>3</v>
      </c>
      <c r="GT34">
        <v>0</v>
      </c>
      <c r="GU34" t="s">
        <v>143</v>
      </c>
      <c r="GV34">
        <f t="shared" si="54"/>
        <v>0</v>
      </c>
      <c r="GW34">
        <v>1</v>
      </c>
      <c r="GX34">
        <f t="shared" si="55"/>
        <v>0</v>
      </c>
      <c r="HA34">
        <v>0</v>
      </c>
      <c r="HB34">
        <v>0</v>
      </c>
      <c r="HC34">
        <f t="shared" si="56"/>
        <v>0</v>
      </c>
      <c r="IK34">
        <v>0</v>
      </c>
    </row>
    <row r="35" spans="1:245" x14ac:dyDescent="0.25">
      <c r="A35">
        <v>17</v>
      </c>
      <c r="B35">
        <v>1</v>
      </c>
      <c r="C35">
        <f>ROW(SmtRes!A19)</f>
        <v>19</v>
      </c>
      <c r="D35">
        <f>ROW(EtalonRes!A19)</f>
        <v>19</v>
      </c>
      <c r="E35" t="s">
        <v>181</v>
      </c>
      <c r="F35" t="s">
        <v>182</v>
      </c>
      <c r="G35" t="s">
        <v>183</v>
      </c>
      <c r="H35" t="s">
        <v>177</v>
      </c>
      <c r="I35">
        <v>0.08</v>
      </c>
      <c r="J35">
        <v>0</v>
      </c>
      <c r="O35">
        <f t="shared" si="24"/>
        <v>2672.31</v>
      </c>
      <c r="P35">
        <f t="shared" si="25"/>
        <v>0</v>
      </c>
      <c r="Q35">
        <f t="shared" si="57"/>
        <v>1400.82</v>
      </c>
      <c r="R35">
        <f t="shared" si="26"/>
        <v>532.20000000000005</v>
      </c>
      <c r="S35">
        <f t="shared" si="27"/>
        <v>1271.49</v>
      </c>
      <c r="T35">
        <f t="shared" si="28"/>
        <v>0</v>
      </c>
      <c r="U35">
        <f t="shared" si="29"/>
        <v>3.96</v>
      </c>
      <c r="V35">
        <f t="shared" si="30"/>
        <v>0</v>
      </c>
      <c r="W35">
        <f t="shared" si="31"/>
        <v>0</v>
      </c>
      <c r="X35">
        <f t="shared" si="32"/>
        <v>864.61</v>
      </c>
      <c r="Y35">
        <f t="shared" si="33"/>
        <v>521.30999999999995</v>
      </c>
      <c r="AA35">
        <v>31709269</v>
      </c>
      <c r="AB35">
        <f t="shared" si="34"/>
        <v>2395.1999999999998</v>
      </c>
      <c r="AC35">
        <f t="shared" si="35"/>
        <v>0</v>
      </c>
      <c r="AD35">
        <f t="shared" si="58"/>
        <v>1770.51</v>
      </c>
      <c r="AE35">
        <f t="shared" si="59"/>
        <v>261.54000000000002</v>
      </c>
      <c r="AF35">
        <f t="shared" si="60"/>
        <v>624.69000000000005</v>
      </c>
      <c r="AG35">
        <f t="shared" si="36"/>
        <v>0</v>
      </c>
      <c r="AH35">
        <f t="shared" si="61"/>
        <v>49.5</v>
      </c>
      <c r="AI35">
        <f t="shared" si="62"/>
        <v>0</v>
      </c>
      <c r="AJ35">
        <f t="shared" si="37"/>
        <v>0</v>
      </c>
      <c r="AK35">
        <v>2395.1999999999998</v>
      </c>
      <c r="AL35">
        <v>0</v>
      </c>
      <c r="AM35">
        <v>1770.51</v>
      </c>
      <c r="AN35">
        <v>261.54000000000002</v>
      </c>
      <c r="AO35">
        <v>624.69000000000005</v>
      </c>
      <c r="AP35">
        <v>0</v>
      </c>
      <c r="AQ35">
        <v>49.5</v>
      </c>
      <c r="AR35">
        <v>0</v>
      </c>
      <c r="AS35">
        <v>0</v>
      </c>
      <c r="AT35">
        <v>68</v>
      </c>
      <c r="AU35">
        <v>41</v>
      </c>
      <c r="AV35">
        <v>1</v>
      </c>
      <c r="AW35">
        <v>1</v>
      </c>
      <c r="AZ35">
        <v>1</v>
      </c>
      <c r="BA35">
        <v>25.44</v>
      </c>
      <c r="BB35">
        <v>9.89</v>
      </c>
      <c r="BC35">
        <v>1</v>
      </c>
      <c r="BD35" t="s">
        <v>143</v>
      </c>
      <c r="BE35" t="s">
        <v>143</v>
      </c>
      <c r="BF35" t="s">
        <v>143</v>
      </c>
      <c r="BG35" t="s">
        <v>143</v>
      </c>
      <c r="BH35">
        <v>0</v>
      </c>
      <c r="BI35">
        <v>1</v>
      </c>
      <c r="BJ35" t="s">
        <v>184</v>
      </c>
      <c r="BM35">
        <v>674</v>
      </c>
      <c r="BN35">
        <v>0</v>
      </c>
      <c r="BO35" t="s">
        <v>182</v>
      </c>
      <c r="BP35">
        <v>1</v>
      </c>
      <c r="BQ35">
        <v>60</v>
      </c>
      <c r="BR35">
        <v>0</v>
      </c>
      <c r="BS35">
        <v>25.44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143</v>
      </c>
      <c r="BZ35">
        <v>68</v>
      </c>
      <c r="CA35">
        <v>41</v>
      </c>
      <c r="CE35">
        <v>30</v>
      </c>
      <c r="CF35">
        <v>0</v>
      </c>
      <c r="CG35">
        <v>0</v>
      </c>
      <c r="CM35">
        <v>0</v>
      </c>
      <c r="CN35" t="s">
        <v>143</v>
      </c>
      <c r="CO35">
        <v>0</v>
      </c>
      <c r="CP35">
        <f t="shared" si="38"/>
        <v>2672.31</v>
      </c>
      <c r="CQ35">
        <f t="shared" si="39"/>
        <v>0</v>
      </c>
      <c r="CR35">
        <f t="shared" si="63"/>
        <v>17510.34</v>
      </c>
      <c r="CS35">
        <f t="shared" si="40"/>
        <v>6653.58</v>
      </c>
      <c r="CT35">
        <f t="shared" si="41"/>
        <v>15892.11</v>
      </c>
      <c r="CU35">
        <f t="shared" si="42"/>
        <v>0</v>
      </c>
      <c r="CV35">
        <f t="shared" si="43"/>
        <v>49.5</v>
      </c>
      <c r="CW35">
        <f t="shared" si="44"/>
        <v>0</v>
      </c>
      <c r="CX35">
        <f t="shared" si="45"/>
        <v>0</v>
      </c>
      <c r="CY35">
        <f t="shared" si="46"/>
        <v>864.61320000000012</v>
      </c>
      <c r="CZ35">
        <f t="shared" si="47"/>
        <v>521.31089999999995</v>
      </c>
      <c r="DC35" t="s">
        <v>143</v>
      </c>
      <c r="DD35" t="s">
        <v>143</v>
      </c>
      <c r="DE35" t="s">
        <v>143</v>
      </c>
      <c r="DF35" t="s">
        <v>143</v>
      </c>
      <c r="DG35" t="s">
        <v>143</v>
      </c>
      <c r="DH35" t="s">
        <v>143</v>
      </c>
      <c r="DI35" t="s">
        <v>143</v>
      </c>
      <c r="DJ35" t="s">
        <v>143</v>
      </c>
      <c r="DK35" t="s">
        <v>143</v>
      </c>
      <c r="DL35" t="s">
        <v>143</v>
      </c>
      <c r="DM35" t="s">
        <v>143</v>
      </c>
      <c r="DN35">
        <v>80</v>
      </c>
      <c r="DO35">
        <v>55</v>
      </c>
      <c r="DP35">
        <v>1.0469999999999999</v>
      </c>
      <c r="DQ35">
        <v>1</v>
      </c>
      <c r="DU35">
        <v>1007</v>
      </c>
      <c r="DV35" t="s">
        <v>177</v>
      </c>
      <c r="DW35" t="s">
        <v>177</v>
      </c>
      <c r="DX35">
        <v>100</v>
      </c>
      <c r="EE35">
        <v>31270485</v>
      </c>
      <c r="EF35">
        <v>60</v>
      </c>
      <c r="EG35" t="s">
        <v>161</v>
      </c>
      <c r="EH35">
        <v>0</v>
      </c>
      <c r="EI35" t="s">
        <v>143</v>
      </c>
      <c r="EJ35">
        <v>1</v>
      </c>
      <c r="EK35">
        <v>674</v>
      </c>
      <c r="EL35" t="s">
        <v>179</v>
      </c>
      <c r="EM35" t="s">
        <v>180</v>
      </c>
      <c r="EO35" t="s">
        <v>143</v>
      </c>
      <c r="EQ35">
        <v>0</v>
      </c>
      <c r="ER35">
        <v>2395.1999999999998</v>
      </c>
      <c r="ES35">
        <v>0</v>
      </c>
      <c r="ET35">
        <v>1770.51</v>
      </c>
      <c r="EU35">
        <v>261.54000000000002</v>
      </c>
      <c r="EV35">
        <v>624.69000000000005</v>
      </c>
      <c r="EW35">
        <v>49.5</v>
      </c>
      <c r="EX35">
        <v>0</v>
      </c>
      <c r="EY35">
        <v>0</v>
      </c>
      <c r="FQ35">
        <v>0</v>
      </c>
      <c r="FR35">
        <f t="shared" si="48"/>
        <v>0</v>
      </c>
      <c r="FS35">
        <v>0</v>
      </c>
      <c r="FX35">
        <v>80</v>
      </c>
      <c r="FY35">
        <v>55</v>
      </c>
      <c r="GA35" t="s">
        <v>143</v>
      </c>
      <c r="GD35">
        <v>0</v>
      </c>
      <c r="GF35">
        <v>-934073273</v>
      </c>
      <c r="GG35">
        <v>2</v>
      </c>
      <c r="GH35">
        <v>1</v>
      </c>
      <c r="GI35">
        <v>2</v>
      </c>
      <c r="GJ35">
        <v>0</v>
      </c>
      <c r="GK35">
        <f>ROUND(R35*(R12)/100,2)</f>
        <v>835.55</v>
      </c>
      <c r="GL35">
        <f t="shared" si="49"/>
        <v>0</v>
      </c>
      <c r="GM35">
        <f t="shared" si="50"/>
        <v>4893.78</v>
      </c>
      <c r="GN35">
        <f t="shared" si="51"/>
        <v>4893.78</v>
      </c>
      <c r="GO35">
        <f t="shared" si="52"/>
        <v>0</v>
      </c>
      <c r="GP35">
        <f t="shared" si="53"/>
        <v>0</v>
      </c>
      <c r="GR35">
        <v>0</v>
      </c>
      <c r="GS35">
        <v>3</v>
      </c>
      <c r="GT35">
        <v>0</v>
      </c>
      <c r="GU35" t="s">
        <v>143</v>
      </c>
      <c r="GV35">
        <f t="shared" si="54"/>
        <v>0</v>
      </c>
      <c r="GW35">
        <v>1</v>
      </c>
      <c r="GX35">
        <f t="shared" si="55"/>
        <v>0</v>
      </c>
      <c r="HA35">
        <v>0</v>
      </c>
      <c r="HB35">
        <v>0</v>
      </c>
      <c r="HC35">
        <f t="shared" si="56"/>
        <v>0</v>
      </c>
      <c r="IK35">
        <v>0</v>
      </c>
    </row>
    <row r="36" spans="1:245" x14ac:dyDescent="0.25">
      <c r="A36">
        <v>17</v>
      </c>
      <c r="B36">
        <v>1</v>
      </c>
      <c r="D36">
        <f>ROW(EtalonRes!A23)</f>
        <v>23</v>
      </c>
      <c r="E36" t="s">
        <v>185</v>
      </c>
      <c r="F36" t="s">
        <v>186</v>
      </c>
      <c r="G36" t="s">
        <v>187</v>
      </c>
      <c r="H36" t="s">
        <v>177</v>
      </c>
      <c r="I36">
        <v>0.08</v>
      </c>
      <c r="J36">
        <v>0</v>
      </c>
      <c r="O36">
        <f t="shared" si="24"/>
        <v>591.28</v>
      </c>
      <c r="P36">
        <f t="shared" si="25"/>
        <v>0</v>
      </c>
      <c r="Q36">
        <f t="shared" si="57"/>
        <v>366.64</v>
      </c>
      <c r="R36">
        <f t="shared" si="26"/>
        <v>166.12</v>
      </c>
      <c r="S36">
        <f t="shared" si="27"/>
        <v>224.64</v>
      </c>
      <c r="T36">
        <f t="shared" si="28"/>
        <v>0</v>
      </c>
      <c r="U36">
        <f t="shared" si="29"/>
        <v>0.93599999999999994</v>
      </c>
      <c r="V36">
        <f t="shared" si="30"/>
        <v>0</v>
      </c>
      <c r="W36">
        <f t="shared" si="31"/>
        <v>0</v>
      </c>
      <c r="X36">
        <f t="shared" si="32"/>
        <v>152.76</v>
      </c>
      <c r="Y36">
        <f t="shared" si="33"/>
        <v>92.1</v>
      </c>
      <c r="AA36">
        <v>31709269</v>
      </c>
      <c r="AB36">
        <f t="shared" si="34"/>
        <v>512.76</v>
      </c>
      <c r="AC36">
        <f t="shared" si="35"/>
        <v>0</v>
      </c>
      <c r="AD36">
        <f t="shared" si="58"/>
        <v>402.43</v>
      </c>
      <c r="AE36">
        <f t="shared" si="59"/>
        <v>81.58</v>
      </c>
      <c r="AF36">
        <f t="shared" si="60"/>
        <v>110.33</v>
      </c>
      <c r="AG36">
        <f t="shared" si="36"/>
        <v>0</v>
      </c>
      <c r="AH36">
        <f t="shared" si="61"/>
        <v>11.7</v>
      </c>
      <c r="AI36">
        <f t="shared" si="62"/>
        <v>0</v>
      </c>
      <c r="AJ36">
        <f t="shared" si="37"/>
        <v>0</v>
      </c>
      <c r="AK36">
        <v>512.76</v>
      </c>
      <c r="AL36">
        <v>0</v>
      </c>
      <c r="AM36">
        <v>402.43</v>
      </c>
      <c r="AN36">
        <v>81.58</v>
      </c>
      <c r="AO36">
        <v>110.33</v>
      </c>
      <c r="AP36">
        <v>0</v>
      </c>
      <c r="AQ36">
        <v>11.7</v>
      </c>
      <c r="AR36">
        <v>0</v>
      </c>
      <c r="AS36">
        <v>0</v>
      </c>
      <c r="AT36">
        <v>68</v>
      </c>
      <c r="AU36">
        <v>41</v>
      </c>
      <c r="AV36">
        <v>1</v>
      </c>
      <c r="AW36">
        <v>1</v>
      </c>
      <c r="AZ36">
        <v>1</v>
      </c>
      <c r="BA36">
        <v>25.44</v>
      </c>
      <c r="BB36">
        <v>11.39</v>
      </c>
      <c r="BC36">
        <v>1</v>
      </c>
      <c r="BD36" t="s">
        <v>143</v>
      </c>
      <c r="BE36" t="s">
        <v>143</v>
      </c>
      <c r="BF36" t="s">
        <v>143</v>
      </c>
      <c r="BG36" t="s">
        <v>143</v>
      </c>
      <c r="BH36">
        <v>0</v>
      </c>
      <c r="BI36">
        <v>1</v>
      </c>
      <c r="BJ36" t="s">
        <v>188</v>
      </c>
      <c r="BM36">
        <v>674</v>
      </c>
      <c r="BN36">
        <v>0</v>
      </c>
      <c r="BO36" t="s">
        <v>186</v>
      </c>
      <c r="BP36">
        <v>1</v>
      </c>
      <c r="BQ36">
        <v>60</v>
      </c>
      <c r="BR36">
        <v>0</v>
      </c>
      <c r="BS36">
        <v>25.44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143</v>
      </c>
      <c r="BZ36">
        <v>68</v>
      </c>
      <c r="CA36">
        <v>41</v>
      </c>
      <c r="CE36">
        <v>30</v>
      </c>
      <c r="CF36">
        <v>0</v>
      </c>
      <c r="CG36">
        <v>0</v>
      </c>
      <c r="CM36">
        <v>0</v>
      </c>
      <c r="CN36" t="s">
        <v>143</v>
      </c>
      <c r="CO36">
        <v>0</v>
      </c>
      <c r="CP36">
        <f t="shared" si="38"/>
        <v>591.28</v>
      </c>
      <c r="CQ36">
        <f t="shared" si="39"/>
        <v>0</v>
      </c>
      <c r="CR36">
        <f t="shared" si="63"/>
        <v>4583.68</v>
      </c>
      <c r="CS36">
        <f t="shared" si="40"/>
        <v>2075.4</v>
      </c>
      <c r="CT36">
        <f t="shared" si="41"/>
        <v>2806.8</v>
      </c>
      <c r="CU36">
        <f t="shared" si="42"/>
        <v>0</v>
      </c>
      <c r="CV36">
        <f t="shared" si="43"/>
        <v>11.7</v>
      </c>
      <c r="CW36">
        <f t="shared" si="44"/>
        <v>0</v>
      </c>
      <c r="CX36">
        <f t="shared" si="45"/>
        <v>0</v>
      </c>
      <c r="CY36">
        <f t="shared" si="46"/>
        <v>152.7552</v>
      </c>
      <c r="CZ36">
        <f t="shared" si="47"/>
        <v>92.102399999999989</v>
      </c>
      <c r="DC36" t="s">
        <v>143</v>
      </c>
      <c r="DD36" t="s">
        <v>143</v>
      </c>
      <c r="DE36" t="s">
        <v>143</v>
      </c>
      <c r="DF36" t="s">
        <v>143</v>
      </c>
      <c r="DG36" t="s">
        <v>143</v>
      </c>
      <c r="DH36" t="s">
        <v>143</v>
      </c>
      <c r="DI36" t="s">
        <v>143</v>
      </c>
      <c r="DJ36" t="s">
        <v>143</v>
      </c>
      <c r="DK36" t="s">
        <v>143</v>
      </c>
      <c r="DL36" t="s">
        <v>143</v>
      </c>
      <c r="DM36" t="s">
        <v>143</v>
      </c>
      <c r="DN36">
        <v>80</v>
      </c>
      <c r="DO36">
        <v>55</v>
      </c>
      <c r="DP36">
        <v>1.0469999999999999</v>
      </c>
      <c r="DQ36">
        <v>1</v>
      </c>
      <c r="DU36">
        <v>1007</v>
      </c>
      <c r="DV36" t="s">
        <v>177</v>
      </c>
      <c r="DW36" t="s">
        <v>177</v>
      </c>
      <c r="DX36">
        <v>100</v>
      </c>
      <c r="EE36">
        <v>31270485</v>
      </c>
      <c r="EF36">
        <v>60</v>
      </c>
      <c r="EG36" t="s">
        <v>161</v>
      </c>
      <c r="EH36">
        <v>0</v>
      </c>
      <c r="EI36" t="s">
        <v>143</v>
      </c>
      <c r="EJ36">
        <v>1</v>
      </c>
      <c r="EK36">
        <v>674</v>
      </c>
      <c r="EL36" t="s">
        <v>179</v>
      </c>
      <c r="EM36" t="s">
        <v>180</v>
      </c>
      <c r="EO36" t="s">
        <v>143</v>
      </c>
      <c r="EQ36">
        <v>512</v>
      </c>
      <c r="ER36">
        <v>512.76</v>
      </c>
      <c r="ES36">
        <v>0</v>
      </c>
      <c r="ET36">
        <v>402.43</v>
      </c>
      <c r="EU36">
        <v>81.58</v>
      </c>
      <c r="EV36">
        <v>110.33</v>
      </c>
      <c r="EW36">
        <v>11.7</v>
      </c>
      <c r="EX36">
        <v>0</v>
      </c>
      <c r="EY36">
        <v>0</v>
      </c>
      <c r="FQ36">
        <v>0</v>
      </c>
      <c r="FR36">
        <f t="shared" si="48"/>
        <v>0</v>
      </c>
      <c r="FS36">
        <v>0</v>
      </c>
      <c r="FX36">
        <v>80</v>
      </c>
      <c r="FY36">
        <v>55</v>
      </c>
      <c r="GA36" t="s">
        <v>143</v>
      </c>
      <c r="GD36">
        <v>0</v>
      </c>
      <c r="GF36">
        <v>701337394</v>
      </c>
      <c r="GG36">
        <v>2</v>
      </c>
      <c r="GH36">
        <v>1</v>
      </c>
      <c r="GI36">
        <v>2</v>
      </c>
      <c r="GJ36">
        <v>0</v>
      </c>
      <c r="GK36">
        <f>ROUND(R36*(R12)/100,2)</f>
        <v>260.81</v>
      </c>
      <c r="GL36">
        <f t="shared" si="49"/>
        <v>0</v>
      </c>
      <c r="GM36">
        <f t="shared" si="50"/>
        <v>1096.95</v>
      </c>
      <c r="GN36">
        <f t="shared" si="51"/>
        <v>1096.95</v>
      </c>
      <c r="GO36">
        <f t="shared" si="52"/>
        <v>0</v>
      </c>
      <c r="GP36">
        <f t="shared" si="53"/>
        <v>0</v>
      </c>
      <c r="GR36">
        <v>0</v>
      </c>
      <c r="GS36">
        <v>3</v>
      </c>
      <c r="GT36">
        <v>0</v>
      </c>
      <c r="GU36" t="s">
        <v>143</v>
      </c>
      <c r="GV36">
        <f t="shared" si="54"/>
        <v>0</v>
      </c>
      <c r="GW36">
        <v>1</v>
      </c>
      <c r="GX36">
        <f t="shared" si="55"/>
        <v>0</v>
      </c>
      <c r="HA36">
        <v>0</v>
      </c>
      <c r="HB36">
        <v>0</v>
      </c>
      <c r="HC36">
        <f t="shared" si="56"/>
        <v>0</v>
      </c>
      <c r="IK36">
        <v>0</v>
      </c>
    </row>
    <row r="37" spans="1:245" x14ac:dyDescent="0.25">
      <c r="A37">
        <v>17</v>
      </c>
      <c r="B37">
        <v>1</v>
      </c>
      <c r="D37">
        <f>ROW(EtalonRes!A24)</f>
        <v>24</v>
      </c>
      <c r="E37" t="s">
        <v>189</v>
      </c>
      <c r="F37" t="s">
        <v>190</v>
      </c>
      <c r="G37" t="s">
        <v>191</v>
      </c>
      <c r="H37" t="s">
        <v>192</v>
      </c>
      <c r="I37">
        <v>38.880000000000003</v>
      </c>
      <c r="J37">
        <v>0</v>
      </c>
      <c r="O37">
        <f t="shared" si="24"/>
        <v>3120.99</v>
      </c>
      <c r="P37">
        <f t="shared" si="25"/>
        <v>0</v>
      </c>
      <c r="Q37">
        <f t="shared" si="57"/>
        <v>3120.99</v>
      </c>
      <c r="R37">
        <f t="shared" si="26"/>
        <v>1463.82</v>
      </c>
      <c r="S37">
        <f t="shared" si="27"/>
        <v>0</v>
      </c>
      <c r="T37">
        <f t="shared" si="28"/>
        <v>0</v>
      </c>
      <c r="U37">
        <f t="shared" si="29"/>
        <v>0</v>
      </c>
      <c r="V37">
        <f t="shared" si="30"/>
        <v>0</v>
      </c>
      <c r="W37">
        <f t="shared" si="31"/>
        <v>0</v>
      </c>
      <c r="X37">
        <f t="shared" si="32"/>
        <v>0</v>
      </c>
      <c r="Y37">
        <f t="shared" si="33"/>
        <v>0</v>
      </c>
      <c r="AA37">
        <v>31709269</v>
      </c>
      <c r="AB37">
        <f t="shared" si="34"/>
        <v>8.86</v>
      </c>
      <c r="AC37">
        <f t="shared" si="35"/>
        <v>0</v>
      </c>
      <c r="AD37">
        <f t="shared" si="58"/>
        <v>8.86</v>
      </c>
      <c r="AE37">
        <f t="shared" si="59"/>
        <v>1.48</v>
      </c>
      <c r="AF37">
        <f t="shared" si="60"/>
        <v>0</v>
      </c>
      <c r="AG37">
        <f t="shared" si="36"/>
        <v>0</v>
      </c>
      <c r="AH37">
        <f t="shared" si="61"/>
        <v>0</v>
      </c>
      <c r="AI37">
        <f t="shared" si="62"/>
        <v>0</v>
      </c>
      <c r="AJ37">
        <f t="shared" si="37"/>
        <v>0</v>
      </c>
      <c r="AK37">
        <v>8.86</v>
      </c>
      <c r="AL37">
        <v>0</v>
      </c>
      <c r="AM37">
        <v>8.86</v>
      </c>
      <c r="AN37">
        <v>1.48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73</v>
      </c>
      <c r="AU37">
        <v>41</v>
      </c>
      <c r="AV37">
        <v>1</v>
      </c>
      <c r="AW37">
        <v>1</v>
      </c>
      <c r="AZ37">
        <v>1</v>
      </c>
      <c r="BA37">
        <v>25.44</v>
      </c>
      <c r="BB37">
        <v>9.06</v>
      </c>
      <c r="BC37">
        <v>1</v>
      </c>
      <c r="BD37" t="s">
        <v>143</v>
      </c>
      <c r="BE37" t="s">
        <v>143</v>
      </c>
      <c r="BF37" t="s">
        <v>143</v>
      </c>
      <c r="BG37" t="s">
        <v>143</v>
      </c>
      <c r="BH37">
        <v>0</v>
      </c>
      <c r="BI37">
        <v>1</v>
      </c>
      <c r="BJ37" t="s">
        <v>193</v>
      </c>
      <c r="BM37">
        <v>658</v>
      </c>
      <c r="BN37">
        <v>0</v>
      </c>
      <c r="BO37" t="s">
        <v>190</v>
      </c>
      <c r="BP37">
        <v>1</v>
      </c>
      <c r="BQ37">
        <v>60</v>
      </c>
      <c r="BR37">
        <v>0</v>
      </c>
      <c r="BS37">
        <v>25.44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143</v>
      </c>
      <c r="BZ37">
        <v>73</v>
      </c>
      <c r="CA37">
        <v>41</v>
      </c>
      <c r="CE37">
        <v>30</v>
      </c>
      <c r="CF37">
        <v>0</v>
      </c>
      <c r="CG37">
        <v>0</v>
      </c>
      <c r="CM37">
        <v>0</v>
      </c>
      <c r="CN37" t="s">
        <v>143</v>
      </c>
      <c r="CO37">
        <v>0</v>
      </c>
      <c r="CP37">
        <f t="shared" si="38"/>
        <v>3120.99</v>
      </c>
      <c r="CQ37">
        <f t="shared" si="39"/>
        <v>0</v>
      </c>
      <c r="CR37">
        <f t="shared" si="63"/>
        <v>80.27</v>
      </c>
      <c r="CS37">
        <f t="shared" si="40"/>
        <v>37.65</v>
      </c>
      <c r="CT37">
        <f t="shared" si="41"/>
        <v>0</v>
      </c>
      <c r="CU37">
        <f t="shared" si="42"/>
        <v>0</v>
      </c>
      <c r="CV37">
        <f t="shared" si="43"/>
        <v>0</v>
      </c>
      <c r="CW37">
        <f t="shared" si="44"/>
        <v>0</v>
      </c>
      <c r="CX37">
        <f t="shared" si="45"/>
        <v>0</v>
      </c>
      <c r="CY37">
        <f t="shared" si="46"/>
        <v>0</v>
      </c>
      <c r="CZ37">
        <f t="shared" si="47"/>
        <v>0</v>
      </c>
      <c r="DC37" t="s">
        <v>143</v>
      </c>
      <c r="DD37" t="s">
        <v>143</v>
      </c>
      <c r="DE37" t="s">
        <v>143</v>
      </c>
      <c r="DF37" t="s">
        <v>143</v>
      </c>
      <c r="DG37" t="s">
        <v>143</v>
      </c>
      <c r="DH37" t="s">
        <v>143</v>
      </c>
      <c r="DI37" t="s">
        <v>143</v>
      </c>
      <c r="DJ37" t="s">
        <v>143</v>
      </c>
      <c r="DK37" t="s">
        <v>143</v>
      </c>
      <c r="DL37" t="s">
        <v>143</v>
      </c>
      <c r="DM37" t="s">
        <v>143</v>
      </c>
      <c r="DN37">
        <v>91</v>
      </c>
      <c r="DO37">
        <v>70</v>
      </c>
      <c r="DP37">
        <v>1.0469999999999999</v>
      </c>
      <c r="DQ37">
        <v>1.002</v>
      </c>
      <c r="DU37">
        <v>1013</v>
      </c>
      <c r="DV37" t="s">
        <v>192</v>
      </c>
      <c r="DW37" t="s">
        <v>192</v>
      </c>
      <c r="DX37">
        <v>1</v>
      </c>
      <c r="EE37">
        <v>31270469</v>
      </c>
      <c r="EF37">
        <v>60</v>
      </c>
      <c r="EG37" t="s">
        <v>161</v>
      </c>
      <c r="EH37">
        <v>0</v>
      </c>
      <c r="EI37" t="s">
        <v>143</v>
      </c>
      <c r="EJ37">
        <v>1</v>
      </c>
      <c r="EK37">
        <v>658</v>
      </c>
      <c r="EL37" t="s">
        <v>194</v>
      </c>
      <c r="EM37" t="s">
        <v>195</v>
      </c>
      <c r="EO37" t="s">
        <v>143</v>
      </c>
      <c r="EQ37">
        <v>512</v>
      </c>
      <c r="ER37">
        <v>8.86</v>
      </c>
      <c r="ES37">
        <v>0</v>
      </c>
      <c r="ET37">
        <v>8.86</v>
      </c>
      <c r="EU37">
        <v>1.48</v>
      </c>
      <c r="EV37">
        <v>0</v>
      </c>
      <c r="EW37">
        <v>0</v>
      </c>
      <c r="EX37">
        <v>0</v>
      </c>
      <c r="EY37">
        <v>0</v>
      </c>
      <c r="FQ37">
        <v>0</v>
      </c>
      <c r="FR37">
        <f t="shared" si="48"/>
        <v>0</v>
      </c>
      <c r="FS37">
        <v>0</v>
      </c>
      <c r="FX37">
        <v>91</v>
      </c>
      <c r="FY37">
        <v>70</v>
      </c>
      <c r="GA37" t="s">
        <v>143</v>
      </c>
      <c r="GD37">
        <v>0</v>
      </c>
      <c r="GF37">
        <v>1372250002</v>
      </c>
      <c r="GG37">
        <v>2</v>
      </c>
      <c r="GH37">
        <v>1</v>
      </c>
      <c r="GI37">
        <v>2</v>
      </c>
      <c r="GJ37">
        <v>0</v>
      </c>
      <c r="GK37">
        <f>ROUND(R37*(R12)/100,2)</f>
        <v>2298.1999999999998</v>
      </c>
      <c r="GL37">
        <f t="shared" si="49"/>
        <v>0</v>
      </c>
      <c r="GM37">
        <f t="shared" si="50"/>
        <v>5419.19</v>
      </c>
      <c r="GN37">
        <f t="shared" si="51"/>
        <v>5419.19</v>
      </c>
      <c r="GO37">
        <f t="shared" si="52"/>
        <v>0</v>
      </c>
      <c r="GP37">
        <f t="shared" si="53"/>
        <v>0</v>
      </c>
      <c r="GR37">
        <v>0</v>
      </c>
      <c r="GS37">
        <v>3</v>
      </c>
      <c r="GT37">
        <v>0</v>
      </c>
      <c r="GU37" t="s">
        <v>143</v>
      </c>
      <c r="GV37">
        <f t="shared" si="54"/>
        <v>0</v>
      </c>
      <c r="GW37">
        <v>1</v>
      </c>
      <c r="GX37">
        <f t="shared" si="55"/>
        <v>0</v>
      </c>
      <c r="HA37">
        <v>0</v>
      </c>
      <c r="HB37">
        <v>0</v>
      </c>
      <c r="HC37">
        <f t="shared" si="56"/>
        <v>0</v>
      </c>
      <c r="IK37">
        <v>0</v>
      </c>
    </row>
    <row r="38" spans="1:245" x14ac:dyDescent="0.25">
      <c r="A38">
        <v>17</v>
      </c>
      <c r="B38">
        <v>1</v>
      </c>
      <c r="D38">
        <f>ROW(EtalonRes!A25)</f>
        <v>25</v>
      </c>
      <c r="E38" t="s">
        <v>196</v>
      </c>
      <c r="F38" t="s">
        <v>197</v>
      </c>
      <c r="G38" t="s">
        <v>198</v>
      </c>
      <c r="H38" t="s">
        <v>192</v>
      </c>
      <c r="I38">
        <v>4.32</v>
      </c>
      <c r="J38">
        <v>0</v>
      </c>
      <c r="O38">
        <f t="shared" si="24"/>
        <v>1057.29</v>
      </c>
      <c r="P38">
        <f t="shared" si="25"/>
        <v>0</v>
      </c>
      <c r="Q38">
        <f t="shared" si="57"/>
        <v>0</v>
      </c>
      <c r="R38">
        <f t="shared" si="26"/>
        <v>0</v>
      </c>
      <c r="S38">
        <f t="shared" si="27"/>
        <v>1057.29</v>
      </c>
      <c r="T38">
        <f t="shared" si="28"/>
        <v>0</v>
      </c>
      <c r="U38">
        <f t="shared" si="29"/>
        <v>4.4064000000000005</v>
      </c>
      <c r="V38">
        <f t="shared" si="30"/>
        <v>0</v>
      </c>
      <c r="W38">
        <f t="shared" si="31"/>
        <v>0</v>
      </c>
      <c r="X38">
        <f t="shared" si="32"/>
        <v>771.82</v>
      </c>
      <c r="Y38">
        <f t="shared" si="33"/>
        <v>433.49</v>
      </c>
      <c r="AA38">
        <v>31709269</v>
      </c>
      <c r="AB38">
        <f t="shared" si="34"/>
        <v>9.6199999999999992</v>
      </c>
      <c r="AC38">
        <f t="shared" si="35"/>
        <v>0</v>
      </c>
      <c r="AD38">
        <f t="shared" si="58"/>
        <v>0</v>
      </c>
      <c r="AE38">
        <f t="shared" si="59"/>
        <v>0</v>
      </c>
      <c r="AF38">
        <f t="shared" si="60"/>
        <v>9.6199999999999992</v>
      </c>
      <c r="AG38">
        <f t="shared" si="36"/>
        <v>0</v>
      </c>
      <c r="AH38">
        <f t="shared" si="61"/>
        <v>1.02</v>
      </c>
      <c r="AI38">
        <f t="shared" si="62"/>
        <v>0</v>
      </c>
      <c r="AJ38">
        <f t="shared" si="37"/>
        <v>0</v>
      </c>
      <c r="AK38">
        <v>9.6199999999999992</v>
      </c>
      <c r="AL38">
        <v>0</v>
      </c>
      <c r="AM38">
        <v>0</v>
      </c>
      <c r="AN38">
        <v>0</v>
      </c>
      <c r="AO38">
        <v>9.6199999999999992</v>
      </c>
      <c r="AP38">
        <v>0</v>
      </c>
      <c r="AQ38">
        <v>1.02</v>
      </c>
      <c r="AR38">
        <v>0</v>
      </c>
      <c r="AS38">
        <v>0</v>
      </c>
      <c r="AT38">
        <v>73</v>
      </c>
      <c r="AU38">
        <v>41</v>
      </c>
      <c r="AV38">
        <v>1</v>
      </c>
      <c r="AW38">
        <v>1</v>
      </c>
      <c r="AZ38">
        <v>1</v>
      </c>
      <c r="BA38">
        <v>25.44</v>
      </c>
      <c r="BB38">
        <v>1</v>
      </c>
      <c r="BC38">
        <v>1</v>
      </c>
      <c r="BD38" t="s">
        <v>143</v>
      </c>
      <c r="BE38" t="s">
        <v>143</v>
      </c>
      <c r="BF38" t="s">
        <v>143</v>
      </c>
      <c r="BG38" t="s">
        <v>143</v>
      </c>
      <c r="BH38">
        <v>0</v>
      </c>
      <c r="BI38">
        <v>1</v>
      </c>
      <c r="BJ38" t="s">
        <v>199</v>
      </c>
      <c r="BM38">
        <v>682</v>
      </c>
      <c r="BN38">
        <v>0</v>
      </c>
      <c r="BO38" t="s">
        <v>197</v>
      </c>
      <c r="BP38">
        <v>1</v>
      </c>
      <c r="BQ38">
        <v>60</v>
      </c>
      <c r="BR38">
        <v>0</v>
      </c>
      <c r="BS38">
        <v>25.44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143</v>
      </c>
      <c r="BZ38">
        <v>73</v>
      </c>
      <c r="CA38">
        <v>41</v>
      </c>
      <c r="CE38">
        <v>30</v>
      </c>
      <c r="CF38">
        <v>0</v>
      </c>
      <c r="CG38">
        <v>0</v>
      </c>
      <c r="CM38">
        <v>0</v>
      </c>
      <c r="CN38" t="s">
        <v>143</v>
      </c>
      <c r="CO38">
        <v>0</v>
      </c>
      <c r="CP38">
        <f t="shared" si="38"/>
        <v>1057.29</v>
      </c>
      <c r="CQ38">
        <f t="shared" si="39"/>
        <v>0</v>
      </c>
      <c r="CR38">
        <f t="shared" si="63"/>
        <v>0</v>
      </c>
      <c r="CS38">
        <f t="shared" si="40"/>
        <v>0</v>
      </c>
      <c r="CT38">
        <f t="shared" si="41"/>
        <v>244.73</v>
      </c>
      <c r="CU38">
        <f t="shared" si="42"/>
        <v>0</v>
      </c>
      <c r="CV38">
        <f t="shared" si="43"/>
        <v>1.02</v>
      </c>
      <c r="CW38">
        <f t="shared" si="44"/>
        <v>0</v>
      </c>
      <c r="CX38">
        <f t="shared" si="45"/>
        <v>0</v>
      </c>
      <c r="CY38">
        <f t="shared" si="46"/>
        <v>771.82169999999996</v>
      </c>
      <c r="CZ38">
        <f t="shared" si="47"/>
        <v>433.48889999999994</v>
      </c>
      <c r="DC38" t="s">
        <v>143</v>
      </c>
      <c r="DD38" t="s">
        <v>143</v>
      </c>
      <c r="DE38" t="s">
        <v>143</v>
      </c>
      <c r="DF38" t="s">
        <v>143</v>
      </c>
      <c r="DG38" t="s">
        <v>143</v>
      </c>
      <c r="DH38" t="s">
        <v>143</v>
      </c>
      <c r="DI38" t="s">
        <v>143</v>
      </c>
      <c r="DJ38" t="s">
        <v>143</v>
      </c>
      <c r="DK38" t="s">
        <v>143</v>
      </c>
      <c r="DL38" t="s">
        <v>143</v>
      </c>
      <c r="DM38" t="s">
        <v>143</v>
      </c>
      <c r="DN38">
        <v>91</v>
      </c>
      <c r="DO38">
        <v>70</v>
      </c>
      <c r="DP38">
        <v>1.0469999999999999</v>
      </c>
      <c r="DQ38">
        <v>1.002</v>
      </c>
      <c r="DU38">
        <v>1013</v>
      </c>
      <c r="DV38" t="s">
        <v>192</v>
      </c>
      <c r="DW38" t="s">
        <v>192</v>
      </c>
      <c r="DX38">
        <v>1</v>
      </c>
      <c r="EE38">
        <v>31270493</v>
      </c>
      <c r="EF38">
        <v>60</v>
      </c>
      <c r="EG38" t="s">
        <v>161</v>
      </c>
      <c r="EH38">
        <v>0</v>
      </c>
      <c r="EI38" t="s">
        <v>143</v>
      </c>
      <c r="EJ38">
        <v>1</v>
      </c>
      <c r="EK38">
        <v>682</v>
      </c>
      <c r="EL38" t="s">
        <v>200</v>
      </c>
      <c r="EM38" t="s">
        <v>201</v>
      </c>
      <c r="EO38" t="s">
        <v>143</v>
      </c>
      <c r="EQ38">
        <v>512</v>
      </c>
      <c r="ER38">
        <v>9.6199999999999992</v>
      </c>
      <c r="ES38">
        <v>0</v>
      </c>
      <c r="ET38">
        <v>0</v>
      </c>
      <c r="EU38">
        <v>0</v>
      </c>
      <c r="EV38">
        <v>9.6199999999999992</v>
      </c>
      <c r="EW38">
        <v>1.02</v>
      </c>
      <c r="EX38">
        <v>0</v>
      </c>
      <c r="EY38">
        <v>0</v>
      </c>
      <c r="FQ38">
        <v>0</v>
      </c>
      <c r="FR38">
        <f t="shared" si="48"/>
        <v>0</v>
      </c>
      <c r="FS38">
        <v>0</v>
      </c>
      <c r="FX38">
        <v>91</v>
      </c>
      <c r="FY38">
        <v>70</v>
      </c>
      <c r="GA38" t="s">
        <v>143</v>
      </c>
      <c r="GD38">
        <v>0</v>
      </c>
      <c r="GF38">
        <v>-558152710</v>
      </c>
      <c r="GG38">
        <v>2</v>
      </c>
      <c r="GH38">
        <v>1</v>
      </c>
      <c r="GI38">
        <v>2</v>
      </c>
      <c r="GJ38">
        <v>0</v>
      </c>
      <c r="GK38">
        <f>ROUND(R38*(R12)/100,2)</f>
        <v>0</v>
      </c>
      <c r="GL38">
        <f t="shared" si="49"/>
        <v>0</v>
      </c>
      <c r="GM38">
        <f t="shared" si="50"/>
        <v>2262.6</v>
      </c>
      <c r="GN38">
        <f t="shared" si="51"/>
        <v>2262.6</v>
      </c>
      <c r="GO38">
        <f t="shared" si="52"/>
        <v>0</v>
      </c>
      <c r="GP38">
        <f t="shared" si="53"/>
        <v>0</v>
      </c>
      <c r="GR38">
        <v>0</v>
      </c>
      <c r="GS38">
        <v>3</v>
      </c>
      <c r="GT38">
        <v>0</v>
      </c>
      <c r="GU38" t="s">
        <v>143</v>
      </c>
      <c r="GV38">
        <f t="shared" si="54"/>
        <v>0</v>
      </c>
      <c r="GW38">
        <v>1</v>
      </c>
      <c r="GX38">
        <f t="shared" si="55"/>
        <v>0</v>
      </c>
      <c r="HA38">
        <v>0</v>
      </c>
      <c r="HB38">
        <v>0</v>
      </c>
      <c r="HC38">
        <f t="shared" si="56"/>
        <v>0</v>
      </c>
      <c r="IK38">
        <v>0</v>
      </c>
    </row>
    <row r="39" spans="1:245" x14ac:dyDescent="0.25">
      <c r="A39">
        <v>17</v>
      </c>
      <c r="B39">
        <v>1</v>
      </c>
      <c r="C39">
        <f>ROW(SmtRes!A20)</f>
        <v>20</v>
      </c>
      <c r="D39">
        <f>ROW(EtalonRes!A26)</f>
        <v>26</v>
      </c>
      <c r="E39" t="s">
        <v>202</v>
      </c>
      <c r="F39" t="s">
        <v>203</v>
      </c>
      <c r="G39" t="s">
        <v>204</v>
      </c>
      <c r="H39" t="s">
        <v>205</v>
      </c>
      <c r="I39">
        <v>43.2</v>
      </c>
      <c r="J39">
        <v>0</v>
      </c>
      <c r="O39">
        <f t="shared" si="24"/>
        <v>24845.1</v>
      </c>
      <c r="P39">
        <f t="shared" si="25"/>
        <v>0</v>
      </c>
      <c r="Q39">
        <f t="shared" si="57"/>
        <v>24845.1</v>
      </c>
      <c r="R39">
        <f t="shared" si="26"/>
        <v>0</v>
      </c>
      <c r="S39">
        <f t="shared" si="27"/>
        <v>0</v>
      </c>
      <c r="T39">
        <f t="shared" si="28"/>
        <v>0</v>
      </c>
      <c r="U39">
        <f t="shared" si="29"/>
        <v>0</v>
      </c>
      <c r="V39">
        <f t="shared" si="30"/>
        <v>0</v>
      </c>
      <c r="W39">
        <f t="shared" si="31"/>
        <v>0</v>
      </c>
      <c r="X39">
        <f t="shared" si="32"/>
        <v>0</v>
      </c>
      <c r="Y39">
        <f t="shared" si="33"/>
        <v>0</v>
      </c>
      <c r="AA39">
        <v>31709269</v>
      </c>
      <c r="AB39">
        <f t="shared" si="34"/>
        <v>54.93</v>
      </c>
      <c r="AC39">
        <f t="shared" si="35"/>
        <v>0</v>
      </c>
      <c r="AD39">
        <f t="shared" si="58"/>
        <v>54.93</v>
      </c>
      <c r="AE39">
        <f t="shared" si="59"/>
        <v>0</v>
      </c>
      <c r="AF39">
        <f t="shared" si="60"/>
        <v>0</v>
      </c>
      <c r="AG39">
        <f t="shared" si="36"/>
        <v>0</v>
      </c>
      <c r="AH39">
        <f t="shared" si="61"/>
        <v>0</v>
      </c>
      <c r="AI39">
        <f t="shared" si="62"/>
        <v>0</v>
      </c>
      <c r="AJ39">
        <f t="shared" si="37"/>
        <v>0</v>
      </c>
      <c r="AK39">
        <v>54.93</v>
      </c>
      <c r="AL39">
        <v>0</v>
      </c>
      <c r="AM39">
        <v>54.93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93</v>
      </c>
      <c r="AU39">
        <v>64</v>
      </c>
      <c r="AV39">
        <v>1</v>
      </c>
      <c r="AW39">
        <v>1</v>
      </c>
      <c r="AZ39">
        <v>1</v>
      </c>
      <c r="BA39">
        <v>1</v>
      </c>
      <c r="BB39">
        <v>10.47</v>
      </c>
      <c r="BC39">
        <v>1</v>
      </c>
      <c r="BD39" t="s">
        <v>143</v>
      </c>
      <c r="BE39" t="s">
        <v>143</v>
      </c>
      <c r="BF39" t="s">
        <v>143</v>
      </c>
      <c r="BG39" t="s">
        <v>143</v>
      </c>
      <c r="BH39">
        <v>0</v>
      </c>
      <c r="BI39">
        <v>4</v>
      </c>
      <c r="BJ39" t="s">
        <v>206</v>
      </c>
      <c r="BM39">
        <v>1113</v>
      </c>
      <c r="BN39">
        <v>0</v>
      </c>
      <c r="BO39" t="s">
        <v>203</v>
      </c>
      <c r="BP39">
        <v>1</v>
      </c>
      <c r="BQ39">
        <v>150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143</v>
      </c>
      <c r="BZ39">
        <v>93</v>
      </c>
      <c r="CA39">
        <v>64</v>
      </c>
      <c r="CE39">
        <v>30</v>
      </c>
      <c r="CF39">
        <v>0</v>
      </c>
      <c r="CG39">
        <v>0</v>
      </c>
      <c r="CM39">
        <v>0</v>
      </c>
      <c r="CN39" t="s">
        <v>143</v>
      </c>
      <c r="CO39">
        <v>0</v>
      </c>
      <c r="CP39">
        <f t="shared" si="38"/>
        <v>24845.1</v>
      </c>
      <c r="CQ39">
        <f t="shared" si="39"/>
        <v>0</v>
      </c>
      <c r="CR39">
        <f t="shared" si="63"/>
        <v>575.12</v>
      </c>
      <c r="CS39">
        <f t="shared" si="40"/>
        <v>0</v>
      </c>
      <c r="CT39">
        <f t="shared" si="41"/>
        <v>0</v>
      </c>
      <c r="CU39">
        <f t="shared" si="42"/>
        <v>0</v>
      </c>
      <c r="CV39">
        <f t="shared" si="43"/>
        <v>0</v>
      </c>
      <c r="CW39">
        <f t="shared" si="44"/>
        <v>0</v>
      </c>
      <c r="CX39">
        <f t="shared" si="45"/>
        <v>0</v>
      </c>
      <c r="CY39">
        <f t="shared" si="46"/>
        <v>0</v>
      </c>
      <c r="CZ39">
        <f t="shared" si="47"/>
        <v>0</v>
      </c>
      <c r="DC39" t="s">
        <v>143</v>
      </c>
      <c r="DD39" t="s">
        <v>143</v>
      </c>
      <c r="DE39" t="s">
        <v>143</v>
      </c>
      <c r="DF39" t="s">
        <v>143</v>
      </c>
      <c r="DG39" t="s">
        <v>143</v>
      </c>
      <c r="DH39" t="s">
        <v>143</v>
      </c>
      <c r="DI39" t="s">
        <v>143</v>
      </c>
      <c r="DJ39" t="s">
        <v>143</v>
      </c>
      <c r="DK39" t="s">
        <v>143</v>
      </c>
      <c r="DL39" t="s">
        <v>143</v>
      </c>
      <c r="DM39" t="s">
        <v>143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205</v>
      </c>
      <c r="DW39" t="s">
        <v>205</v>
      </c>
      <c r="DX39">
        <v>1000</v>
      </c>
      <c r="EE39">
        <v>31270924</v>
      </c>
      <c r="EF39">
        <v>150</v>
      </c>
      <c r="EG39" t="s">
        <v>207</v>
      </c>
      <c r="EH39">
        <v>0</v>
      </c>
      <c r="EI39" t="s">
        <v>143</v>
      </c>
      <c r="EJ39">
        <v>4</v>
      </c>
      <c r="EK39">
        <v>1113</v>
      </c>
      <c r="EL39" t="s">
        <v>208</v>
      </c>
      <c r="EM39" t="s">
        <v>209</v>
      </c>
      <c r="EO39" t="s">
        <v>143</v>
      </c>
      <c r="EQ39">
        <v>0</v>
      </c>
      <c r="ER39">
        <v>54.93</v>
      </c>
      <c r="ES39">
        <v>0</v>
      </c>
      <c r="ET39">
        <v>54.93</v>
      </c>
      <c r="EU39">
        <v>0</v>
      </c>
      <c r="EV39">
        <v>0</v>
      </c>
      <c r="EW39">
        <v>0</v>
      </c>
      <c r="EX39">
        <v>0</v>
      </c>
      <c r="EY39">
        <v>0</v>
      </c>
      <c r="FQ39">
        <v>0</v>
      </c>
      <c r="FR39">
        <f t="shared" si="48"/>
        <v>0</v>
      </c>
      <c r="FS39">
        <v>0</v>
      </c>
      <c r="FX39">
        <v>0</v>
      </c>
      <c r="FY39">
        <v>0</v>
      </c>
      <c r="GA39" t="s">
        <v>143</v>
      </c>
      <c r="GD39">
        <v>0</v>
      </c>
      <c r="GF39">
        <v>-1441500268</v>
      </c>
      <c r="GG39">
        <v>2</v>
      </c>
      <c r="GH39">
        <v>1</v>
      </c>
      <c r="GI39">
        <v>2</v>
      </c>
      <c r="GJ39">
        <v>0</v>
      </c>
      <c r="GK39">
        <f>ROUND(R39*(R12)/100,2)</f>
        <v>0</v>
      </c>
      <c r="GL39">
        <f t="shared" si="49"/>
        <v>0</v>
      </c>
      <c r="GM39">
        <f t="shared" si="50"/>
        <v>24845.1</v>
      </c>
      <c r="GN39">
        <f t="shared" si="51"/>
        <v>0</v>
      </c>
      <c r="GO39">
        <f t="shared" si="52"/>
        <v>0</v>
      </c>
      <c r="GP39">
        <f t="shared" si="53"/>
        <v>24845.1</v>
      </c>
      <c r="GR39">
        <v>0</v>
      </c>
      <c r="GS39">
        <v>3</v>
      </c>
      <c r="GT39">
        <v>0</v>
      </c>
      <c r="GU39" t="s">
        <v>143</v>
      </c>
      <c r="GV39">
        <f t="shared" si="54"/>
        <v>0</v>
      </c>
      <c r="GW39">
        <v>1</v>
      </c>
      <c r="GX39">
        <f t="shared" si="55"/>
        <v>0</v>
      </c>
      <c r="HA39">
        <v>0</v>
      </c>
      <c r="HB39">
        <v>0</v>
      </c>
      <c r="HC39">
        <f t="shared" si="56"/>
        <v>0</v>
      </c>
      <c r="IK39">
        <v>0</v>
      </c>
    </row>
    <row r="40" spans="1:245" x14ac:dyDescent="0.25">
      <c r="A40">
        <v>17</v>
      </c>
      <c r="B40">
        <v>1</v>
      </c>
      <c r="C40">
        <f>ROW(SmtRes!A21)</f>
        <v>21</v>
      </c>
      <c r="D40">
        <f>ROW(EtalonRes!A27)</f>
        <v>27</v>
      </c>
      <c r="E40" t="s">
        <v>210</v>
      </c>
      <c r="F40" t="s">
        <v>211</v>
      </c>
      <c r="G40" t="s">
        <v>212</v>
      </c>
      <c r="H40" t="s">
        <v>192</v>
      </c>
      <c r="I40">
        <v>19.2</v>
      </c>
      <c r="J40">
        <v>0</v>
      </c>
      <c r="O40">
        <f t="shared" si="24"/>
        <v>5679.62</v>
      </c>
      <c r="P40">
        <f t="shared" si="25"/>
        <v>0</v>
      </c>
      <c r="Q40">
        <f t="shared" si="57"/>
        <v>5679.62</v>
      </c>
      <c r="R40">
        <f t="shared" si="26"/>
        <v>0</v>
      </c>
      <c r="S40">
        <f t="shared" si="27"/>
        <v>0</v>
      </c>
      <c r="T40">
        <f t="shared" si="28"/>
        <v>0</v>
      </c>
      <c r="U40">
        <f t="shared" si="29"/>
        <v>0</v>
      </c>
      <c r="V40">
        <f t="shared" si="30"/>
        <v>0</v>
      </c>
      <c r="W40">
        <f t="shared" si="31"/>
        <v>0</v>
      </c>
      <c r="X40">
        <f t="shared" si="32"/>
        <v>0</v>
      </c>
      <c r="Y40">
        <f t="shared" si="33"/>
        <v>0</v>
      </c>
      <c r="AA40">
        <v>31709269</v>
      </c>
      <c r="AB40">
        <f t="shared" si="34"/>
        <v>38.770000000000003</v>
      </c>
      <c r="AC40">
        <f t="shared" si="35"/>
        <v>0</v>
      </c>
      <c r="AD40">
        <f t="shared" si="58"/>
        <v>38.770000000000003</v>
      </c>
      <c r="AE40">
        <f t="shared" si="59"/>
        <v>0</v>
      </c>
      <c r="AF40">
        <f t="shared" si="60"/>
        <v>0</v>
      </c>
      <c r="AG40">
        <f t="shared" si="36"/>
        <v>0</v>
      </c>
      <c r="AH40">
        <f t="shared" si="61"/>
        <v>0</v>
      </c>
      <c r="AI40">
        <f t="shared" si="62"/>
        <v>0</v>
      </c>
      <c r="AJ40">
        <f t="shared" si="37"/>
        <v>0</v>
      </c>
      <c r="AK40">
        <v>38.770000000000003</v>
      </c>
      <c r="AL40">
        <v>0</v>
      </c>
      <c r="AM40">
        <v>38.770000000000003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93</v>
      </c>
      <c r="AU40">
        <v>64</v>
      </c>
      <c r="AV40">
        <v>1</v>
      </c>
      <c r="AW40">
        <v>1</v>
      </c>
      <c r="AZ40">
        <v>1</v>
      </c>
      <c r="BA40">
        <v>1</v>
      </c>
      <c r="BB40">
        <v>7.63</v>
      </c>
      <c r="BC40">
        <v>1</v>
      </c>
      <c r="BD40" t="s">
        <v>143</v>
      </c>
      <c r="BE40" t="s">
        <v>143</v>
      </c>
      <c r="BF40" t="s">
        <v>143</v>
      </c>
      <c r="BG40" t="s">
        <v>143</v>
      </c>
      <c r="BH40">
        <v>0</v>
      </c>
      <c r="BI40">
        <v>4</v>
      </c>
      <c r="BJ40" t="s">
        <v>213</v>
      </c>
      <c r="BM40">
        <v>1113</v>
      </c>
      <c r="BN40">
        <v>0</v>
      </c>
      <c r="BO40" t="s">
        <v>211</v>
      </c>
      <c r="BP40">
        <v>1</v>
      </c>
      <c r="BQ40">
        <v>150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143</v>
      </c>
      <c r="BZ40">
        <v>93</v>
      </c>
      <c r="CA40">
        <v>64</v>
      </c>
      <c r="CE40">
        <v>30</v>
      </c>
      <c r="CF40">
        <v>0</v>
      </c>
      <c r="CG40">
        <v>0</v>
      </c>
      <c r="CM40">
        <v>0</v>
      </c>
      <c r="CN40" t="s">
        <v>143</v>
      </c>
      <c r="CO40">
        <v>0</v>
      </c>
      <c r="CP40">
        <f t="shared" si="38"/>
        <v>5679.62</v>
      </c>
      <c r="CQ40">
        <f t="shared" si="39"/>
        <v>0</v>
      </c>
      <c r="CR40">
        <f t="shared" si="63"/>
        <v>295.82</v>
      </c>
      <c r="CS40">
        <f t="shared" si="40"/>
        <v>0</v>
      </c>
      <c r="CT40">
        <f t="shared" si="41"/>
        <v>0</v>
      </c>
      <c r="CU40">
        <f t="shared" si="42"/>
        <v>0</v>
      </c>
      <c r="CV40">
        <f t="shared" si="43"/>
        <v>0</v>
      </c>
      <c r="CW40">
        <f t="shared" si="44"/>
        <v>0</v>
      </c>
      <c r="CX40">
        <f t="shared" si="45"/>
        <v>0</v>
      </c>
      <c r="CY40">
        <f t="shared" si="46"/>
        <v>0</v>
      </c>
      <c r="CZ40">
        <f t="shared" si="47"/>
        <v>0</v>
      </c>
      <c r="DC40" t="s">
        <v>143</v>
      </c>
      <c r="DD40" t="s">
        <v>143</v>
      </c>
      <c r="DE40" t="s">
        <v>143</v>
      </c>
      <c r="DF40" t="s">
        <v>143</v>
      </c>
      <c r="DG40" t="s">
        <v>143</v>
      </c>
      <c r="DH40" t="s">
        <v>143</v>
      </c>
      <c r="DI40" t="s">
        <v>143</v>
      </c>
      <c r="DJ40" t="s">
        <v>143</v>
      </c>
      <c r="DK40" t="s">
        <v>143</v>
      </c>
      <c r="DL40" t="s">
        <v>143</v>
      </c>
      <c r="DM40" t="s">
        <v>143</v>
      </c>
      <c r="DN40">
        <v>0</v>
      </c>
      <c r="DO40">
        <v>0</v>
      </c>
      <c r="DP40">
        <v>1</v>
      </c>
      <c r="DQ40">
        <v>1</v>
      </c>
      <c r="DU40">
        <v>1013</v>
      </c>
      <c r="DV40" t="s">
        <v>192</v>
      </c>
      <c r="DW40" t="s">
        <v>192</v>
      </c>
      <c r="DX40">
        <v>1</v>
      </c>
      <c r="EE40">
        <v>31270924</v>
      </c>
      <c r="EF40">
        <v>150</v>
      </c>
      <c r="EG40" t="s">
        <v>207</v>
      </c>
      <c r="EH40">
        <v>0</v>
      </c>
      <c r="EI40" t="s">
        <v>143</v>
      </c>
      <c r="EJ40">
        <v>4</v>
      </c>
      <c r="EK40">
        <v>1113</v>
      </c>
      <c r="EL40" t="s">
        <v>208</v>
      </c>
      <c r="EM40" t="s">
        <v>209</v>
      </c>
      <c r="EO40" t="s">
        <v>143</v>
      </c>
      <c r="EQ40">
        <v>0</v>
      </c>
      <c r="ER40">
        <v>38.770000000000003</v>
      </c>
      <c r="ES40">
        <v>0</v>
      </c>
      <c r="ET40">
        <v>38.770000000000003</v>
      </c>
      <c r="EU40">
        <v>0</v>
      </c>
      <c r="EV40">
        <v>0</v>
      </c>
      <c r="EW40">
        <v>0</v>
      </c>
      <c r="EX40">
        <v>0</v>
      </c>
      <c r="EY40">
        <v>0</v>
      </c>
      <c r="FQ40">
        <v>0</v>
      </c>
      <c r="FR40">
        <f t="shared" si="48"/>
        <v>0</v>
      </c>
      <c r="FS40">
        <v>0</v>
      </c>
      <c r="FX40">
        <v>0</v>
      </c>
      <c r="FY40">
        <v>0</v>
      </c>
      <c r="GA40" t="s">
        <v>143</v>
      </c>
      <c r="GD40">
        <v>0</v>
      </c>
      <c r="GF40">
        <v>-1248848205</v>
      </c>
      <c r="GG40">
        <v>2</v>
      </c>
      <c r="GH40">
        <v>1</v>
      </c>
      <c r="GI40">
        <v>2</v>
      </c>
      <c r="GJ40">
        <v>0</v>
      </c>
      <c r="GK40">
        <f>ROUND(R40*(R12)/100,2)</f>
        <v>0</v>
      </c>
      <c r="GL40">
        <f t="shared" si="49"/>
        <v>0</v>
      </c>
      <c r="GM40">
        <f t="shared" si="50"/>
        <v>5679.62</v>
      </c>
      <c r="GN40">
        <f t="shared" si="51"/>
        <v>0</v>
      </c>
      <c r="GO40">
        <f t="shared" si="52"/>
        <v>0</v>
      </c>
      <c r="GP40">
        <f t="shared" si="53"/>
        <v>5679.62</v>
      </c>
      <c r="GR40">
        <v>0</v>
      </c>
      <c r="GS40">
        <v>3</v>
      </c>
      <c r="GT40">
        <v>0</v>
      </c>
      <c r="GU40" t="s">
        <v>143</v>
      </c>
      <c r="GV40">
        <f t="shared" si="54"/>
        <v>0</v>
      </c>
      <c r="GW40">
        <v>1</v>
      </c>
      <c r="GX40">
        <f t="shared" si="55"/>
        <v>0</v>
      </c>
      <c r="HA40">
        <v>0</v>
      </c>
      <c r="HB40">
        <v>0</v>
      </c>
      <c r="HC40">
        <f t="shared" si="56"/>
        <v>0</v>
      </c>
      <c r="IK40">
        <v>0</v>
      </c>
    </row>
    <row r="41" spans="1:245" x14ac:dyDescent="0.25">
      <c r="A41">
        <v>17</v>
      </c>
      <c r="B41">
        <v>1</v>
      </c>
      <c r="C41">
        <f>ROW(SmtRes!A22)</f>
        <v>22</v>
      </c>
      <c r="D41">
        <f>ROW(EtalonRes!A28)</f>
        <v>28</v>
      </c>
      <c r="E41" t="s">
        <v>214</v>
      </c>
      <c r="F41" t="s">
        <v>215</v>
      </c>
      <c r="G41" t="s">
        <v>216</v>
      </c>
      <c r="H41" t="s">
        <v>192</v>
      </c>
      <c r="I41">
        <v>14.4</v>
      </c>
      <c r="J41">
        <v>0</v>
      </c>
      <c r="O41">
        <f t="shared" si="24"/>
        <v>6000.08</v>
      </c>
      <c r="P41">
        <f t="shared" si="25"/>
        <v>0</v>
      </c>
      <c r="Q41">
        <f t="shared" si="57"/>
        <v>6000.08</v>
      </c>
      <c r="R41">
        <f t="shared" si="26"/>
        <v>0</v>
      </c>
      <c r="S41">
        <f t="shared" si="27"/>
        <v>0</v>
      </c>
      <c r="T41">
        <f t="shared" si="28"/>
        <v>0</v>
      </c>
      <c r="U41">
        <f t="shared" si="29"/>
        <v>0</v>
      </c>
      <c r="V41">
        <f t="shared" si="30"/>
        <v>0</v>
      </c>
      <c r="W41">
        <f t="shared" si="31"/>
        <v>0</v>
      </c>
      <c r="X41">
        <f t="shared" si="32"/>
        <v>0</v>
      </c>
      <c r="Y41">
        <f t="shared" si="33"/>
        <v>0</v>
      </c>
      <c r="AA41">
        <v>31709269</v>
      </c>
      <c r="AB41">
        <f t="shared" si="34"/>
        <v>54.61</v>
      </c>
      <c r="AC41">
        <f t="shared" si="35"/>
        <v>0</v>
      </c>
      <c r="AD41">
        <f t="shared" si="58"/>
        <v>54.61</v>
      </c>
      <c r="AE41">
        <f t="shared" si="59"/>
        <v>0</v>
      </c>
      <c r="AF41">
        <f t="shared" si="60"/>
        <v>0</v>
      </c>
      <c r="AG41">
        <f t="shared" si="36"/>
        <v>0</v>
      </c>
      <c r="AH41">
        <f t="shared" si="61"/>
        <v>0</v>
      </c>
      <c r="AI41">
        <f t="shared" si="62"/>
        <v>0</v>
      </c>
      <c r="AJ41">
        <f t="shared" si="37"/>
        <v>0</v>
      </c>
      <c r="AK41">
        <v>54.61</v>
      </c>
      <c r="AL41">
        <v>0</v>
      </c>
      <c r="AM41">
        <v>54.61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93</v>
      </c>
      <c r="AU41">
        <v>64</v>
      </c>
      <c r="AV41">
        <v>1</v>
      </c>
      <c r="AW41">
        <v>1</v>
      </c>
      <c r="AZ41">
        <v>1</v>
      </c>
      <c r="BA41">
        <v>1</v>
      </c>
      <c r="BB41">
        <v>7.63</v>
      </c>
      <c r="BC41">
        <v>1</v>
      </c>
      <c r="BD41" t="s">
        <v>143</v>
      </c>
      <c r="BE41" t="s">
        <v>143</v>
      </c>
      <c r="BF41" t="s">
        <v>143</v>
      </c>
      <c r="BG41" t="s">
        <v>143</v>
      </c>
      <c r="BH41">
        <v>0</v>
      </c>
      <c r="BI41">
        <v>4</v>
      </c>
      <c r="BJ41" t="s">
        <v>217</v>
      </c>
      <c r="BM41">
        <v>1113</v>
      </c>
      <c r="BN41">
        <v>0</v>
      </c>
      <c r="BO41" t="s">
        <v>215</v>
      </c>
      <c r="BP41">
        <v>1</v>
      </c>
      <c r="BQ41">
        <v>150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143</v>
      </c>
      <c r="BZ41">
        <v>93</v>
      </c>
      <c r="CA41">
        <v>64</v>
      </c>
      <c r="CE41">
        <v>30</v>
      </c>
      <c r="CF41">
        <v>0</v>
      </c>
      <c r="CG41">
        <v>0</v>
      </c>
      <c r="CM41">
        <v>0</v>
      </c>
      <c r="CN41" t="s">
        <v>143</v>
      </c>
      <c r="CO41">
        <v>0</v>
      </c>
      <c r="CP41">
        <f t="shared" si="38"/>
        <v>6000.08</v>
      </c>
      <c r="CQ41">
        <f t="shared" si="39"/>
        <v>0</v>
      </c>
      <c r="CR41">
        <f t="shared" si="63"/>
        <v>416.67</v>
      </c>
      <c r="CS41">
        <f t="shared" si="40"/>
        <v>0</v>
      </c>
      <c r="CT41">
        <f t="shared" si="41"/>
        <v>0</v>
      </c>
      <c r="CU41">
        <f t="shared" si="42"/>
        <v>0</v>
      </c>
      <c r="CV41">
        <f t="shared" si="43"/>
        <v>0</v>
      </c>
      <c r="CW41">
        <f t="shared" si="44"/>
        <v>0</v>
      </c>
      <c r="CX41">
        <f t="shared" si="45"/>
        <v>0</v>
      </c>
      <c r="CY41">
        <f t="shared" si="46"/>
        <v>0</v>
      </c>
      <c r="CZ41">
        <f t="shared" si="47"/>
        <v>0</v>
      </c>
      <c r="DC41" t="s">
        <v>143</v>
      </c>
      <c r="DD41" t="s">
        <v>143</v>
      </c>
      <c r="DE41" t="s">
        <v>143</v>
      </c>
      <c r="DF41" t="s">
        <v>143</v>
      </c>
      <c r="DG41" t="s">
        <v>143</v>
      </c>
      <c r="DH41" t="s">
        <v>143</v>
      </c>
      <c r="DI41" t="s">
        <v>143</v>
      </c>
      <c r="DJ41" t="s">
        <v>143</v>
      </c>
      <c r="DK41" t="s">
        <v>143</v>
      </c>
      <c r="DL41" t="s">
        <v>143</v>
      </c>
      <c r="DM41" t="s">
        <v>143</v>
      </c>
      <c r="DN41">
        <v>0</v>
      </c>
      <c r="DO41">
        <v>0</v>
      </c>
      <c r="DP41">
        <v>1</v>
      </c>
      <c r="DQ41">
        <v>1</v>
      </c>
      <c r="DU41">
        <v>1013</v>
      </c>
      <c r="DV41" t="s">
        <v>192</v>
      </c>
      <c r="DW41" t="s">
        <v>192</v>
      </c>
      <c r="DX41">
        <v>1</v>
      </c>
      <c r="EE41">
        <v>31270924</v>
      </c>
      <c r="EF41">
        <v>150</v>
      </c>
      <c r="EG41" t="s">
        <v>207</v>
      </c>
      <c r="EH41">
        <v>0</v>
      </c>
      <c r="EI41" t="s">
        <v>143</v>
      </c>
      <c r="EJ41">
        <v>4</v>
      </c>
      <c r="EK41">
        <v>1113</v>
      </c>
      <c r="EL41" t="s">
        <v>208</v>
      </c>
      <c r="EM41" t="s">
        <v>209</v>
      </c>
      <c r="EO41" t="s">
        <v>143</v>
      </c>
      <c r="EQ41">
        <v>0</v>
      </c>
      <c r="ER41">
        <v>54.61</v>
      </c>
      <c r="ES41">
        <v>0</v>
      </c>
      <c r="ET41">
        <v>54.61</v>
      </c>
      <c r="EU41">
        <v>0</v>
      </c>
      <c r="EV41">
        <v>0</v>
      </c>
      <c r="EW41">
        <v>0</v>
      </c>
      <c r="EX41">
        <v>0</v>
      </c>
      <c r="EY41">
        <v>0</v>
      </c>
      <c r="FQ41">
        <v>0</v>
      </c>
      <c r="FR41">
        <f t="shared" si="48"/>
        <v>0</v>
      </c>
      <c r="FS41">
        <v>0</v>
      </c>
      <c r="FX41">
        <v>0</v>
      </c>
      <c r="FY41">
        <v>0</v>
      </c>
      <c r="GA41" t="s">
        <v>143</v>
      </c>
      <c r="GD41">
        <v>0</v>
      </c>
      <c r="GF41">
        <v>-1188522287</v>
      </c>
      <c r="GG41">
        <v>2</v>
      </c>
      <c r="GH41">
        <v>1</v>
      </c>
      <c r="GI41">
        <v>2</v>
      </c>
      <c r="GJ41">
        <v>0</v>
      </c>
      <c r="GK41">
        <f>ROUND(R41*(R12)/100,2)</f>
        <v>0</v>
      </c>
      <c r="GL41">
        <f t="shared" si="49"/>
        <v>0</v>
      </c>
      <c r="GM41">
        <f t="shared" si="50"/>
        <v>6000.08</v>
      </c>
      <c r="GN41">
        <f t="shared" si="51"/>
        <v>0</v>
      </c>
      <c r="GO41">
        <f t="shared" si="52"/>
        <v>0</v>
      </c>
      <c r="GP41">
        <f t="shared" si="53"/>
        <v>6000.08</v>
      </c>
      <c r="GR41">
        <v>0</v>
      </c>
      <c r="GS41">
        <v>3</v>
      </c>
      <c r="GT41">
        <v>0</v>
      </c>
      <c r="GU41" t="s">
        <v>143</v>
      </c>
      <c r="GV41">
        <f t="shared" si="54"/>
        <v>0</v>
      </c>
      <c r="GW41">
        <v>1</v>
      </c>
      <c r="GX41">
        <f t="shared" si="55"/>
        <v>0</v>
      </c>
      <c r="HA41">
        <v>0</v>
      </c>
      <c r="HB41">
        <v>0</v>
      </c>
      <c r="HC41">
        <f t="shared" si="56"/>
        <v>0</v>
      </c>
      <c r="IK41">
        <v>0</v>
      </c>
    </row>
    <row r="42" spans="1:245" x14ac:dyDescent="0.25">
      <c r="A42">
        <v>17</v>
      </c>
      <c r="B42">
        <v>1</v>
      </c>
      <c r="C42">
        <f>ROW(SmtRes!A23)</f>
        <v>23</v>
      </c>
      <c r="D42">
        <f>ROW(EtalonRes!A29)</f>
        <v>29</v>
      </c>
      <c r="E42" t="s">
        <v>218</v>
      </c>
      <c r="F42" t="s">
        <v>219</v>
      </c>
      <c r="G42" t="s">
        <v>220</v>
      </c>
      <c r="H42" t="s">
        <v>192</v>
      </c>
      <c r="I42">
        <v>9.6</v>
      </c>
      <c r="J42">
        <v>0</v>
      </c>
      <c r="O42">
        <f t="shared" si="24"/>
        <v>2680.11</v>
      </c>
      <c r="P42">
        <f t="shared" si="25"/>
        <v>0</v>
      </c>
      <c r="Q42">
        <f t="shared" si="57"/>
        <v>2680.11</v>
      </c>
      <c r="R42">
        <f t="shared" si="26"/>
        <v>0</v>
      </c>
      <c r="S42">
        <f t="shared" si="27"/>
        <v>0</v>
      </c>
      <c r="T42">
        <f t="shared" si="28"/>
        <v>0</v>
      </c>
      <c r="U42">
        <f t="shared" si="29"/>
        <v>0</v>
      </c>
      <c r="V42">
        <f t="shared" si="30"/>
        <v>0</v>
      </c>
      <c r="W42">
        <f t="shared" si="31"/>
        <v>0</v>
      </c>
      <c r="X42">
        <f t="shared" si="32"/>
        <v>0</v>
      </c>
      <c r="Y42">
        <f t="shared" si="33"/>
        <v>0</v>
      </c>
      <c r="AA42">
        <v>31709269</v>
      </c>
      <c r="AB42">
        <f t="shared" si="34"/>
        <v>36.590000000000003</v>
      </c>
      <c r="AC42">
        <f t="shared" si="35"/>
        <v>0</v>
      </c>
      <c r="AD42">
        <f t="shared" si="58"/>
        <v>36.590000000000003</v>
      </c>
      <c r="AE42">
        <f t="shared" si="59"/>
        <v>0</v>
      </c>
      <c r="AF42">
        <f t="shared" si="60"/>
        <v>0</v>
      </c>
      <c r="AG42">
        <f t="shared" si="36"/>
        <v>0</v>
      </c>
      <c r="AH42">
        <f t="shared" si="61"/>
        <v>0</v>
      </c>
      <c r="AI42">
        <f t="shared" si="62"/>
        <v>0</v>
      </c>
      <c r="AJ42">
        <f t="shared" si="37"/>
        <v>0</v>
      </c>
      <c r="AK42">
        <v>36.590000000000003</v>
      </c>
      <c r="AL42">
        <v>0</v>
      </c>
      <c r="AM42">
        <v>36.590000000000003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93</v>
      </c>
      <c r="AU42">
        <v>64</v>
      </c>
      <c r="AV42">
        <v>1</v>
      </c>
      <c r="AW42">
        <v>1</v>
      </c>
      <c r="AZ42">
        <v>1</v>
      </c>
      <c r="BA42">
        <v>1</v>
      </c>
      <c r="BB42">
        <v>7.63</v>
      </c>
      <c r="BC42">
        <v>1</v>
      </c>
      <c r="BD42" t="s">
        <v>143</v>
      </c>
      <c r="BE42" t="s">
        <v>143</v>
      </c>
      <c r="BF42" t="s">
        <v>143</v>
      </c>
      <c r="BG42" t="s">
        <v>143</v>
      </c>
      <c r="BH42">
        <v>0</v>
      </c>
      <c r="BI42">
        <v>4</v>
      </c>
      <c r="BJ42" t="s">
        <v>221</v>
      </c>
      <c r="BM42">
        <v>1113</v>
      </c>
      <c r="BN42">
        <v>0</v>
      </c>
      <c r="BO42" t="s">
        <v>219</v>
      </c>
      <c r="BP42">
        <v>1</v>
      </c>
      <c r="BQ42">
        <v>150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143</v>
      </c>
      <c r="BZ42">
        <v>93</v>
      </c>
      <c r="CA42">
        <v>64</v>
      </c>
      <c r="CE42">
        <v>30</v>
      </c>
      <c r="CF42">
        <v>0</v>
      </c>
      <c r="CG42">
        <v>0</v>
      </c>
      <c r="CM42">
        <v>0</v>
      </c>
      <c r="CN42" t="s">
        <v>143</v>
      </c>
      <c r="CO42">
        <v>0</v>
      </c>
      <c r="CP42">
        <f t="shared" si="38"/>
        <v>2680.11</v>
      </c>
      <c r="CQ42">
        <f t="shared" si="39"/>
        <v>0</v>
      </c>
      <c r="CR42">
        <f t="shared" si="63"/>
        <v>279.18</v>
      </c>
      <c r="CS42">
        <f t="shared" si="40"/>
        <v>0</v>
      </c>
      <c r="CT42">
        <f t="shared" si="41"/>
        <v>0</v>
      </c>
      <c r="CU42">
        <f t="shared" si="42"/>
        <v>0</v>
      </c>
      <c r="CV42">
        <f t="shared" si="43"/>
        <v>0</v>
      </c>
      <c r="CW42">
        <f t="shared" si="44"/>
        <v>0</v>
      </c>
      <c r="CX42">
        <f t="shared" si="45"/>
        <v>0</v>
      </c>
      <c r="CY42">
        <f t="shared" si="46"/>
        <v>0</v>
      </c>
      <c r="CZ42">
        <f t="shared" si="47"/>
        <v>0</v>
      </c>
      <c r="DC42" t="s">
        <v>143</v>
      </c>
      <c r="DD42" t="s">
        <v>143</v>
      </c>
      <c r="DE42" t="s">
        <v>143</v>
      </c>
      <c r="DF42" t="s">
        <v>143</v>
      </c>
      <c r="DG42" t="s">
        <v>143</v>
      </c>
      <c r="DH42" t="s">
        <v>143</v>
      </c>
      <c r="DI42" t="s">
        <v>143</v>
      </c>
      <c r="DJ42" t="s">
        <v>143</v>
      </c>
      <c r="DK42" t="s">
        <v>143</v>
      </c>
      <c r="DL42" t="s">
        <v>143</v>
      </c>
      <c r="DM42" t="s">
        <v>143</v>
      </c>
      <c r="DN42">
        <v>0</v>
      </c>
      <c r="DO42">
        <v>0</v>
      </c>
      <c r="DP42">
        <v>1</v>
      </c>
      <c r="DQ42">
        <v>1</v>
      </c>
      <c r="DU42">
        <v>1013</v>
      </c>
      <c r="DV42" t="s">
        <v>192</v>
      </c>
      <c r="DW42" t="s">
        <v>192</v>
      </c>
      <c r="DX42">
        <v>1</v>
      </c>
      <c r="EE42">
        <v>31270924</v>
      </c>
      <c r="EF42">
        <v>150</v>
      </c>
      <c r="EG42" t="s">
        <v>207</v>
      </c>
      <c r="EH42">
        <v>0</v>
      </c>
      <c r="EI42" t="s">
        <v>143</v>
      </c>
      <c r="EJ42">
        <v>4</v>
      </c>
      <c r="EK42">
        <v>1113</v>
      </c>
      <c r="EL42" t="s">
        <v>208</v>
      </c>
      <c r="EM42" t="s">
        <v>209</v>
      </c>
      <c r="EO42" t="s">
        <v>143</v>
      </c>
      <c r="EQ42">
        <v>0</v>
      </c>
      <c r="ER42">
        <v>36.590000000000003</v>
      </c>
      <c r="ES42">
        <v>0</v>
      </c>
      <c r="ET42">
        <v>36.590000000000003</v>
      </c>
      <c r="EU42">
        <v>0</v>
      </c>
      <c r="EV42">
        <v>0</v>
      </c>
      <c r="EW42">
        <v>0</v>
      </c>
      <c r="EX42">
        <v>0</v>
      </c>
      <c r="EY42">
        <v>0</v>
      </c>
      <c r="FQ42">
        <v>0</v>
      </c>
      <c r="FR42">
        <f t="shared" si="48"/>
        <v>0</v>
      </c>
      <c r="FS42">
        <v>0</v>
      </c>
      <c r="FX42">
        <v>0</v>
      </c>
      <c r="FY42">
        <v>0</v>
      </c>
      <c r="GA42" t="s">
        <v>143</v>
      </c>
      <c r="GD42">
        <v>0</v>
      </c>
      <c r="GF42">
        <v>-2064945105</v>
      </c>
      <c r="GG42">
        <v>2</v>
      </c>
      <c r="GH42">
        <v>1</v>
      </c>
      <c r="GI42">
        <v>2</v>
      </c>
      <c r="GJ42">
        <v>0</v>
      </c>
      <c r="GK42">
        <f>ROUND(R42*(R12)/100,2)</f>
        <v>0</v>
      </c>
      <c r="GL42">
        <f t="shared" si="49"/>
        <v>0</v>
      </c>
      <c r="GM42">
        <f t="shared" si="50"/>
        <v>2680.11</v>
      </c>
      <c r="GN42">
        <f t="shared" si="51"/>
        <v>0</v>
      </c>
      <c r="GO42">
        <f t="shared" si="52"/>
        <v>0</v>
      </c>
      <c r="GP42">
        <f t="shared" si="53"/>
        <v>2680.11</v>
      </c>
      <c r="GR42">
        <v>0</v>
      </c>
      <c r="GS42">
        <v>3</v>
      </c>
      <c r="GT42">
        <v>0</v>
      </c>
      <c r="GU42" t="s">
        <v>143</v>
      </c>
      <c r="GV42">
        <f t="shared" si="54"/>
        <v>0</v>
      </c>
      <c r="GW42">
        <v>1</v>
      </c>
      <c r="GX42">
        <f t="shared" si="55"/>
        <v>0</v>
      </c>
      <c r="HA42">
        <v>0</v>
      </c>
      <c r="HB42">
        <v>0</v>
      </c>
      <c r="HC42">
        <f t="shared" si="56"/>
        <v>0</v>
      </c>
      <c r="IK42">
        <v>0</v>
      </c>
    </row>
    <row r="44" spans="1:245" x14ac:dyDescent="0.25">
      <c r="A44" s="2">
        <v>51</v>
      </c>
      <c r="B44" s="2">
        <f>B28</f>
        <v>1</v>
      </c>
      <c r="C44" s="2">
        <f>A28</f>
        <v>5</v>
      </c>
      <c r="D44" s="2">
        <f>ROW(A28)</f>
        <v>28</v>
      </c>
      <c r="E44" s="2"/>
      <c r="F44" s="2" t="str">
        <f>IF(F28&lt;&gt;"",F28,"")</f>
        <v>Новый подраздел</v>
      </c>
      <c r="G44" s="2" t="s">
        <v>155</v>
      </c>
      <c r="H44" s="2">
        <v>0</v>
      </c>
      <c r="I44" s="2"/>
      <c r="J44" s="2"/>
      <c r="K44" s="2"/>
      <c r="L44" s="2"/>
      <c r="M44" s="2"/>
      <c r="N44" s="2"/>
      <c r="O44" s="2">
        <f t="shared" ref="O44:T44" si="64">ROUND(AB44,2)</f>
        <v>66039.64</v>
      </c>
      <c r="P44" s="2">
        <f t="shared" si="64"/>
        <v>1286.6600000000001</v>
      </c>
      <c r="Q44" s="2">
        <f t="shared" si="64"/>
        <v>59172.45</v>
      </c>
      <c r="R44" s="2">
        <f t="shared" si="64"/>
        <v>11107.61</v>
      </c>
      <c r="S44" s="2">
        <f t="shared" si="64"/>
        <v>5580.53</v>
      </c>
      <c r="T44" s="2">
        <f t="shared" si="64"/>
        <v>0</v>
      </c>
      <c r="U44" s="2">
        <f>AH44</f>
        <v>20.534000000000002</v>
      </c>
      <c r="V44" s="2">
        <f>AI44</f>
        <v>0</v>
      </c>
      <c r="W44" s="2">
        <f>ROUND(AJ44,2)</f>
        <v>0</v>
      </c>
      <c r="X44" s="2">
        <f>ROUND(AK44,2)</f>
        <v>4423.76</v>
      </c>
      <c r="Y44" s="2">
        <f>ROUND(AL44,2)</f>
        <v>2288.0100000000002</v>
      </c>
      <c r="Z44" s="2"/>
      <c r="AA44" s="2"/>
      <c r="AB44" s="2">
        <f>ROUND(SUMIF(AA32:AA42,"=31709269",O32:O42),2)</f>
        <v>66039.64</v>
      </c>
      <c r="AC44" s="2">
        <f>ROUND(SUMIF(AA32:AA42,"=31709269",P32:P42),2)</f>
        <v>1286.6600000000001</v>
      </c>
      <c r="AD44" s="2">
        <f>ROUND(SUMIF(AA32:AA42,"=31709269",Q32:Q42),2)</f>
        <v>59172.45</v>
      </c>
      <c r="AE44" s="2">
        <f>ROUND(SUMIF(AA32:AA42,"=31709269",R32:R42),2)</f>
        <v>11107.61</v>
      </c>
      <c r="AF44" s="2">
        <f>ROUND(SUMIF(AA32:AA42,"=31709269",S32:S42),2)</f>
        <v>5580.53</v>
      </c>
      <c r="AG44" s="2">
        <f>ROUND(SUMIF(AA32:AA42,"=31709269",T32:T42),2)</f>
        <v>0</v>
      </c>
      <c r="AH44" s="2">
        <f>SUMIF(AA32:AA42,"=31709269",U32:U42)</f>
        <v>20.534000000000002</v>
      </c>
      <c r="AI44" s="2">
        <f>SUMIF(AA32:AA42,"=31709269",V32:V42)</f>
        <v>0</v>
      </c>
      <c r="AJ44" s="2">
        <f>ROUND(SUMIF(AA32:AA42,"=31709269",W32:W42),2)</f>
        <v>0</v>
      </c>
      <c r="AK44" s="2">
        <f>ROUND(SUMIF(AA32:AA42,"=31709269",X32:X42),2)</f>
        <v>4423.76</v>
      </c>
      <c r="AL44" s="2">
        <f>ROUND(SUMIF(AA32:AA42,"=31709269",Y32:Y42),2)</f>
        <v>2288.0100000000002</v>
      </c>
      <c r="AM44" s="2"/>
      <c r="AN44" s="2"/>
      <c r="AO44" s="2">
        <f t="shared" ref="AO44:BC44" si="65">ROUND(BX44,2)</f>
        <v>0</v>
      </c>
      <c r="AP44" s="2">
        <f t="shared" si="65"/>
        <v>0</v>
      </c>
      <c r="AQ44" s="2">
        <f t="shared" si="65"/>
        <v>0</v>
      </c>
      <c r="AR44" s="2">
        <f t="shared" si="65"/>
        <v>90190.35</v>
      </c>
      <c r="AS44" s="2">
        <f t="shared" si="65"/>
        <v>50985.440000000002</v>
      </c>
      <c r="AT44" s="2">
        <f t="shared" si="65"/>
        <v>0</v>
      </c>
      <c r="AU44" s="2">
        <f t="shared" si="65"/>
        <v>39204.910000000003</v>
      </c>
      <c r="AV44" s="2">
        <f t="shared" si="65"/>
        <v>1286.6600000000001</v>
      </c>
      <c r="AW44" s="2">
        <f t="shared" si="65"/>
        <v>1286.6600000000001</v>
      </c>
      <c r="AX44" s="2">
        <f t="shared" si="65"/>
        <v>0</v>
      </c>
      <c r="AY44" s="2">
        <f t="shared" si="65"/>
        <v>1286.6600000000001</v>
      </c>
      <c r="AZ44" s="2">
        <f t="shared" si="65"/>
        <v>0</v>
      </c>
      <c r="BA44" s="2">
        <f t="shared" si="65"/>
        <v>0</v>
      </c>
      <c r="BB44" s="2">
        <f t="shared" si="65"/>
        <v>0</v>
      </c>
      <c r="BC44" s="2">
        <f t="shared" si="65"/>
        <v>0</v>
      </c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>
        <f>ROUND(SUMIF(AA32:AA42,"=31709269",FQ32:FQ42),2)</f>
        <v>0</v>
      </c>
      <c r="BY44" s="2">
        <f>ROUND(SUMIF(AA32:AA42,"=31709269",FR32:FR42),2)</f>
        <v>0</v>
      </c>
      <c r="BZ44" s="2">
        <f>ROUND(SUMIF(AA32:AA42,"=31709269",GL32:GL42),2)</f>
        <v>0</v>
      </c>
      <c r="CA44" s="2">
        <f>ROUND(SUMIF(AA32:AA42,"=31709269",GM32:GM42),2)</f>
        <v>90190.35</v>
      </c>
      <c r="CB44" s="2">
        <f>ROUND(SUMIF(AA32:AA42,"=31709269",GN32:GN42),2)</f>
        <v>50985.440000000002</v>
      </c>
      <c r="CC44" s="2">
        <f>ROUND(SUMIF(AA32:AA42,"=31709269",GO32:GO42),2)</f>
        <v>0</v>
      </c>
      <c r="CD44" s="2">
        <f>ROUND(SUMIF(AA32:AA42,"=31709269",GP32:GP42),2)</f>
        <v>39204.910000000003</v>
      </c>
      <c r="CE44" s="2">
        <f>AC44-BX44</f>
        <v>1286.6600000000001</v>
      </c>
      <c r="CF44" s="2">
        <f>AC44-BY44</f>
        <v>1286.6600000000001</v>
      </c>
      <c r="CG44" s="2">
        <f>BX44-BZ44</f>
        <v>0</v>
      </c>
      <c r="CH44" s="2">
        <f>AC44-BX44-BY44+BZ44</f>
        <v>1286.6600000000001</v>
      </c>
      <c r="CI44" s="2">
        <f>BY44-BZ44</f>
        <v>0</v>
      </c>
      <c r="CJ44" s="2">
        <f>ROUND(SUMIF(AA32:AA42,"=31709269",GX32:GX42),2)</f>
        <v>0</v>
      </c>
      <c r="CK44" s="2">
        <f>ROUND(SUMIF(AA32:AA42,"=31709269",GY32:GY42),2)</f>
        <v>0</v>
      </c>
      <c r="CL44" s="2">
        <f>ROUND(SUMIF(AA32:AA42,"=31709269",GZ32:GZ42),2)</f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>
        <v>0</v>
      </c>
    </row>
    <row r="46" spans="1:245" x14ac:dyDescent="0.25">
      <c r="A46" s="4">
        <v>50</v>
      </c>
      <c r="B46" s="4">
        <v>0</v>
      </c>
      <c r="C46" s="4">
        <v>0</v>
      </c>
      <c r="D46" s="4">
        <v>1</v>
      </c>
      <c r="E46" s="4">
        <v>201</v>
      </c>
      <c r="F46" s="4">
        <f>ROUND(Source!O44,O46)</f>
        <v>66039.64</v>
      </c>
      <c r="G46" s="4" t="s">
        <v>222</v>
      </c>
      <c r="H46" s="4" t="s">
        <v>223</v>
      </c>
      <c r="I46" s="4"/>
      <c r="J46" s="4"/>
      <c r="K46" s="4">
        <v>201</v>
      </c>
      <c r="L46" s="4">
        <v>1</v>
      </c>
      <c r="M46" s="4">
        <v>3</v>
      </c>
      <c r="N46" s="4" t="s">
        <v>143</v>
      </c>
      <c r="O46" s="4">
        <v>2</v>
      </c>
      <c r="P46" s="4"/>
      <c r="Q46" s="4"/>
      <c r="R46" s="4"/>
      <c r="S46" s="4"/>
      <c r="T46" s="4"/>
      <c r="U46" s="4"/>
      <c r="V46" s="4"/>
      <c r="W46" s="4"/>
    </row>
    <row r="47" spans="1:245" x14ac:dyDescent="0.25">
      <c r="A47" s="4">
        <v>50</v>
      </c>
      <c r="B47" s="4">
        <v>0</v>
      </c>
      <c r="C47" s="4">
        <v>0</v>
      </c>
      <c r="D47" s="4">
        <v>1</v>
      </c>
      <c r="E47" s="4">
        <v>202</v>
      </c>
      <c r="F47" s="4">
        <f>ROUND(Source!P44,O47)</f>
        <v>1286.6600000000001</v>
      </c>
      <c r="G47" s="4" t="s">
        <v>224</v>
      </c>
      <c r="H47" s="4" t="s">
        <v>225</v>
      </c>
      <c r="I47" s="4"/>
      <c r="J47" s="4"/>
      <c r="K47" s="4">
        <v>202</v>
      </c>
      <c r="L47" s="4">
        <v>2</v>
      </c>
      <c r="M47" s="4">
        <v>3</v>
      </c>
      <c r="N47" s="4" t="s">
        <v>143</v>
      </c>
      <c r="O47" s="4">
        <v>2</v>
      </c>
      <c r="P47" s="4"/>
      <c r="Q47" s="4"/>
      <c r="R47" s="4"/>
      <c r="S47" s="4"/>
      <c r="T47" s="4"/>
      <c r="U47" s="4"/>
      <c r="V47" s="4"/>
      <c r="W47" s="4"/>
    </row>
    <row r="48" spans="1:245" x14ac:dyDescent="0.25">
      <c r="A48" s="4">
        <v>50</v>
      </c>
      <c r="B48" s="4">
        <v>0</v>
      </c>
      <c r="C48" s="4">
        <v>0</v>
      </c>
      <c r="D48" s="4">
        <v>1</v>
      </c>
      <c r="E48" s="4">
        <v>222</v>
      </c>
      <c r="F48" s="4">
        <f>ROUND(Source!AO44,O48)</f>
        <v>0</v>
      </c>
      <c r="G48" s="4" t="s">
        <v>226</v>
      </c>
      <c r="H48" s="4" t="s">
        <v>227</v>
      </c>
      <c r="I48" s="4"/>
      <c r="J48" s="4"/>
      <c r="K48" s="4">
        <v>222</v>
      </c>
      <c r="L48" s="4">
        <v>3</v>
      </c>
      <c r="M48" s="4">
        <v>3</v>
      </c>
      <c r="N48" s="4" t="s">
        <v>143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 x14ac:dyDescent="0.25">
      <c r="A49" s="4">
        <v>50</v>
      </c>
      <c r="B49" s="4">
        <v>0</v>
      </c>
      <c r="C49" s="4">
        <v>0</v>
      </c>
      <c r="D49" s="4">
        <v>1</v>
      </c>
      <c r="E49" s="4">
        <v>225</v>
      </c>
      <c r="F49" s="4">
        <f>ROUND(Source!AV44,O49)</f>
        <v>1286.6600000000001</v>
      </c>
      <c r="G49" s="4" t="s">
        <v>228</v>
      </c>
      <c r="H49" s="4" t="s">
        <v>229</v>
      </c>
      <c r="I49" s="4"/>
      <c r="J49" s="4"/>
      <c r="K49" s="4">
        <v>225</v>
      </c>
      <c r="L49" s="4">
        <v>4</v>
      </c>
      <c r="M49" s="4">
        <v>3</v>
      </c>
      <c r="N49" s="4" t="s">
        <v>143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 x14ac:dyDescent="0.25">
      <c r="A50" s="4">
        <v>50</v>
      </c>
      <c r="B50" s="4">
        <v>0</v>
      </c>
      <c r="C50" s="4">
        <v>0</v>
      </c>
      <c r="D50" s="4">
        <v>1</v>
      </c>
      <c r="E50" s="4">
        <v>226</v>
      </c>
      <c r="F50" s="4">
        <f>ROUND(Source!AW44,O50)</f>
        <v>1286.6600000000001</v>
      </c>
      <c r="G50" s="4" t="s">
        <v>230</v>
      </c>
      <c r="H50" s="4" t="s">
        <v>231</v>
      </c>
      <c r="I50" s="4"/>
      <c r="J50" s="4"/>
      <c r="K50" s="4">
        <v>226</v>
      </c>
      <c r="L50" s="4">
        <v>5</v>
      </c>
      <c r="M50" s="4">
        <v>3</v>
      </c>
      <c r="N50" s="4" t="s">
        <v>143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 x14ac:dyDescent="0.25">
      <c r="A51" s="4">
        <v>50</v>
      </c>
      <c r="B51" s="4">
        <v>0</v>
      </c>
      <c r="C51" s="4">
        <v>0</v>
      </c>
      <c r="D51" s="4">
        <v>1</v>
      </c>
      <c r="E51" s="4">
        <v>227</v>
      </c>
      <c r="F51" s="4">
        <f>ROUND(Source!AX44,O51)</f>
        <v>0</v>
      </c>
      <c r="G51" s="4" t="s">
        <v>232</v>
      </c>
      <c r="H51" s="4" t="s">
        <v>233</v>
      </c>
      <c r="I51" s="4"/>
      <c r="J51" s="4"/>
      <c r="K51" s="4">
        <v>227</v>
      </c>
      <c r="L51" s="4">
        <v>6</v>
      </c>
      <c r="M51" s="4">
        <v>3</v>
      </c>
      <c r="N51" s="4" t="s">
        <v>143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 x14ac:dyDescent="0.25">
      <c r="A52" s="4">
        <v>50</v>
      </c>
      <c r="B52" s="4">
        <v>0</v>
      </c>
      <c r="C52" s="4">
        <v>0</v>
      </c>
      <c r="D52" s="4">
        <v>1</v>
      </c>
      <c r="E52" s="4">
        <v>228</v>
      </c>
      <c r="F52" s="4">
        <f>ROUND(Source!AY44,O52)</f>
        <v>1286.6600000000001</v>
      </c>
      <c r="G52" s="4" t="s">
        <v>234</v>
      </c>
      <c r="H52" s="4" t="s">
        <v>235</v>
      </c>
      <c r="I52" s="4"/>
      <c r="J52" s="4"/>
      <c r="K52" s="4">
        <v>228</v>
      </c>
      <c r="L52" s="4">
        <v>7</v>
      </c>
      <c r="M52" s="4">
        <v>3</v>
      </c>
      <c r="N52" s="4" t="s">
        <v>143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 x14ac:dyDescent="0.25">
      <c r="A53" s="4">
        <v>50</v>
      </c>
      <c r="B53" s="4">
        <v>0</v>
      </c>
      <c r="C53" s="4">
        <v>0</v>
      </c>
      <c r="D53" s="4">
        <v>1</v>
      </c>
      <c r="E53" s="4">
        <v>216</v>
      </c>
      <c r="F53" s="4">
        <f>ROUND(Source!AP44,O53)</f>
        <v>0</v>
      </c>
      <c r="G53" s="4" t="s">
        <v>236</v>
      </c>
      <c r="H53" s="4" t="s">
        <v>237</v>
      </c>
      <c r="I53" s="4"/>
      <c r="J53" s="4"/>
      <c r="K53" s="4">
        <v>216</v>
      </c>
      <c r="L53" s="4">
        <v>8</v>
      </c>
      <c r="M53" s="4">
        <v>3</v>
      </c>
      <c r="N53" s="4" t="s">
        <v>143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 x14ac:dyDescent="0.25">
      <c r="A54" s="4">
        <v>50</v>
      </c>
      <c r="B54" s="4">
        <v>0</v>
      </c>
      <c r="C54" s="4">
        <v>0</v>
      </c>
      <c r="D54" s="4">
        <v>1</v>
      </c>
      <c r="E54" s="4">
        <v>223</v>
      </c>
      <c r="F54" s="4">
        <f>ROUND(Source!AQ44,O54)</f>
        <v>0</v>
      </c>
      <c r="G54" s="4" t="s">
        <v>238</v>
      </c>
      <c r="H54" s="4" t="s">
        <v>239</v>
      </c>
      <c r="I54" s="4"/>
      <c r="J54" s="4"/>
      <c r="K54" s="4">
        <v>223</v>
      </c>
      <c r="L54" s="4">
        <v>9</v>
      </c>
      <c r="M54" s="4">
        <v>3</v>
      </c>
      <c r="N54" s="4" t="s">
        <v>143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 x14ac:dyDescent="0.25">
      <c r="A55" s="4">
        <v>50</v>
      </c>
      <c r="B55" s="4">
        <v>0</v>
      </c>
      <c r="C55" s="4">
        <v>0</v>
      </c>
      <c r="D55" s="4">
        <v>1</v>
      </c>
      <c r="E55" s="4">
        <v>229</v>
      </c>
      <c r="F55" s="4">
        <f>ROUND(Source!AZ44,O55)</f>
        <v>0</v>
      </c>
      <c r="G55" s="4" t="s">
        <v>240</v>
      </c>
      <c r="H55" s="4" t="s">
        <v>241</v>
      </c>
      <c r="I55" s="4"/>
      <c r="J55" s="4"/>
      <c r="K55" s="4">
        <v>229</v>
      </c>
      <c r="L55" s="4">
        <v>10</v>
      </c>
      <c r="M55" s="4">
        <v>3</v>
      </c>
      <c r="N55" s="4" t="s">
        <v>143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 x14ac:dyDescent="0.25">
      <c r="A56" s="4">
        <v>50</v>
      </c>
      <c r="B56" s="4">
        <v>0</v>
      </c>
      <c r="C56" s="4">
        <v>0</v>
      </c>
      <c r="D56" s="4">
        <v>1</v>
      </c>
      <c r="E56" s="4">
        <v>203</v>
      </c>
      <c r="F56" s="4">
        <f>ROUND(Source!Q44,O56)</f>
        <v>59172.45</v>
      </c>
      <c r="G56" s="4" t="s">
        <v>242</v>
      </c>
      <c r="H56" s="4" t="s">
        <v>243</v>
      </c>
      <c r="I56" s="4"/>
      <c r="J56" s="4"/>
      <c r="K56" s="4">
        <v>203</v>
      </c>
      <c r="L56" s="4">
        <v>11</v>
      </c>
      <c r="M56" s="4">
        <v>3</v>
      </c>
      <c r="N56" s="4" t="s">
        <v>143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 x14ac:dyDescent="0.25">
      <c r="A57" s="4">
        <v>50</v>
      </c>
      <c r="B57" s="4">
        <v>0</v>
      </c>
      <c r="C57" s="4">
        <v>0</v>
      </c>
      <c r="D57" s="4">
        <v>1</v>
      </c>
      <c r="E57" s="4">
        <v>231</v>
      </c>
      <c r="F57" s="4">
        <f>ROUND(Source!BB44,O57)</f>
        <v>0</v>
      </c>
      <c r="G57" s="4" t="s">
        <v>244</v>
      </c>
      <c r="H57" s="4" t="s">
        <v>245</v>
      </c>
      <c r="I57" s="4"/>
      <c r="J57" s="4"/>
      <c r="K57" s="4">
        <v>231</v>
      </c>
      <c r="L57" s="4">
        <v>12</v>
      </c>
      <c r="M57" s="4">
        <v>3</v>
      </c>
      <c r="N57" s="4" t="s">
        <v>143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 x14ac:dyDescent="0.25">
      <c r="A58" s="4">
        <v>50</v>
      </c>
      <c r="B58" s="4">
        <v>0</v>
      </c>
      <c r="C58" s="4">
        <v>0</v>
      </c>
      <c r="D58" s="4">
        <v>1</v>
      </c>
      <c r="E58" s="4">
        <v>204</v>
      </c>
      <c r="F58" s="4">
        <f>ROUND(Source!R44,O58)</f>
        <v>11107.61</v>
      </c>
      <c r="G58" s="4" t="s">
        <v>246</v>
      </c>
      <c r="H58" s="4" t="s">
        <v>247</v>
      </c>
      <c r="I58" s="4"/>
      <c r="J58" s="4"/>
      <c r="K58" s="4">
        <v>204</v>
      </c>
      <c r="L58" s="4">
        <v>13</v>
      </c>
      <c r="M58" s="4">
        <v>3</v>
      </c>
      <c r="N58" s="4" t="s">
        <v>143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 x14ac:dyDescent="0.25">
      <c r="A59" s="4">
        <v>50</v>
      </c>
      <c r="B59" s="4">
        <v>0</v>
      </c>
      <c r="C59" s="4">
        <v>0</v>
      </c>
      <c r="D59" s="4">
        <v>1</v>
      </c>
      <c r="E59" s="4">
        <v>205</v>
      </c>
      <c r="F59" s="4">
        <f>ROUND(Source!S44,O59)</f>
        <v>5580.53</v>
      </c>
      <c r="G59" s="4" t="s">
        <v>248</v>
      </c>
      <c r="H59" s="4" t="s">
        <v>249</v>
      </c>
      <c r="I59" s="4"/>
      <c r="J59" s="4"/>
      <c r="K59" s="4">
        <v>205</v>
      </c>
      <c r="L59" s="4">
        <v>14</v>
      </c>
      <c r="M59" s="4">
        <v>3</v>
      </c>
      <c r="N59" s="4" t="s">
        <v>143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 x14ac:dyDescent="0.25">
      <c r="A60" s="4">
        <v>50</v>
      </c>
      <c r="B60" s="4">
        <v>0</v>
      </c>
      <c r="C60" s="4">
        <v>0</v>
      </c>
      <c r="D60" s="4">
        <v>1</v>
      </c>
      <c r="E60" s="4">
        <v>232</v>
      </c>
      <c r="F60" s="4">
        <f>ROUND(Source!BC44,O60)</f>
        <v>0</v>
      </c>
      <c r="G60" s="4" t="s">
        <v>250</v>
      </c>
      <c r="H60" s="4" t="s">
        <v>251</v>
      </c>
      <c r="I60" s="4"/>
      <c r="J60" s="4"/>
      <c r="K60" s="4">
        <v>232</v>
      </c>
      <c r="L60" s="4">
        <v>15</v>
      </c>
      <c r="M60" s="4">
        <v>3</v>
      </c>
      <c r="N60" s="4" t="s">
        <v>143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 x14ac:dyDescent="0.25">
      <c r="A61" s="4">
        <v>50</v>
      </c>
      <c r="B61" s="4">
        <v>0</v>
      </c>
      <c r="C61" s="4">
        <v>0</v>
      </c>
      <c r="D61" s="4">
        <v>1</v>
      </c>
      <c r="E61" s="4">
        <v>214</v>
      </c>
      <c r="F61" s="4">
        <f>ROUND(Source!AS44,O61)</f>
        <v>50985.440000000002</v>
      </c>
      <c r="G61" s="4" t="s">
        <v>252</v>
      </c>
      <c r="H61" s="4" t="s">
        <v>253</v>
      </c>
      <c r="I61" s="4"/>
      <c r="J61" s="4"/>
      <c r="K61" s="4">
        <v>214</v>
      </c>
      <c r="L61" s="4">
        <v>16</v>
      </c>
      <c r="M61" s="4">
        <v>3</v>
      </c>
      <c r="N61" s="4" t="s">
        <v>143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 x14ac:dyDescent="0.25">
      <c r="A62" s="4">
        <v>50</v>
      </c>
      <c r="B62" s="4">
        <v>0</v>
      </c>
      <c r="C62" s="4">
        <v>0</v>
      </c>
      <c r="D62" s="4">
        <v>1</v>
      </c>
      <c r="E62" s="4">
        <v>215</v>
      </c>
      <c r="F62" s="4">
        <f>ROUND(Source!AT44,O62)</f>
        <v>0</v>
      </c>
      <c r="G62" s="4" t="s">
        <v>254</v>
      </c>
      <c r="H62" s="4" t="s">
        <v>255</v>
      </c>
      <c r="I62" s="4"/>
      <c r="J62" s="4"/>
      <c r="K62" s="4">
        <v>215</v>
      </c>
      <c r="L62" s="4">
        <v>17</v>
      </c>
      <c r="M62" s="4">
        <v>3</v>
      </c>
      <c r="N62" s="4" t="s">
        <v>143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 x14ac:dyDescent="0.25">
      <c r="A63" s="4">
        <v>50</v>
      </c>
      <c r="B63" s="4">
        <v>0</v>
      </c>
      <c r="C63" s="4">
        <v>0</v>
      </c>
      <c r="D63" s="4">
        <v>1</v>
      </c>
      <c r="E63" s="4">
        <v>217</v>
      </c>
      <c r="F63" s="4">
        <f>ROUND(Source!AU44,O63)</f>
        <v>39204.910000000003</v>
      </c>
      <c r="G63" s="4" t="s">
        <v>256</v>
      </c>
      <c r="H63" s="4" t="s">
        <v>257</v>
      </c>
      <c r="I63" s="4"/>
      <c r="J63" s="4"/>
      <c r="K63" s="4">
        <v>217</v>
      </c>
      <c r="L63" s="4">
        <v>18</v>
      </c>
      <c r="M63" s="4">
        <v>3</v>
      </c>
      <c r="N63" s="4" t="s">
        <v>143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 x14ac:dyDescent="0.25">
      <c r="A64" s="4">
        <v>50</v>
      </c>
      <c r="B64" s="4">
        <v>0</v>
      </c>
      <c r="C64" s="4">
        <v>0</v>
      </c>
      <c r="D64" s="4">
        <v>1</v>
      </c>
      <c r="E64" s="4">
        <v>230</v>
      </c>
      <c r="F64" s="4">
        <f>ROUND(Source!BA44,O64)</f>
        <v>0</v>
      </c>
      <c r="G64" s="4" t="s">
        <v>258</v>
      </c>
      <c r="H64" s="4" t="s">
        <v>259</v>
      </c>
      <c r="I64" s="4"/>
      <c r="J64" s="4"/>
      <c r="K64" s="4">
        <v>230</v>
      </c>
      <c r="L64" s="4">
        <v>19</v>
      </c>
      <c r="M64" s="4">
        <v>3</v>
      </c>
      <c r="N64" s="4" t="s">
        <v>143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45" x14ac:dyDescent="0.25">
      <c r="A65" s="4">
        <v>50</v>
      </c>
      <c r="B65" s="4">
        <v>0</v>
      </c>
      <c r="C65" s="4">
        <v>0</v>
      </c>
      <c r="D65" s="4">
        <v>1</v>
      </c>
      <c r="E65" s="4">
        <v>206</v>
      </c>
      <c r="F65" s="4">
        <f>ROUND(Source!T44,O65)</f>
        <v>0</v>
      </c>
      <c r="G65" s="4" t="s">
        <v>260</v>
      </c>
      <c r="H65" s="4" t="s">
        <v>261</v>
      </c>
      <c r="I65" s="4"/>
      <c r="J65" s="4"/>
      <c r="K65" s="4">
        <v>206</v>
      </c>
      <c r="L65" s="4">
        <v>20</v>
      </c>
      <c r="M65" s="4">
        <v>3</v>
      </c>
      <c r="N65" s="4" t="s">
        <v>143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45" x14ac:dyDescent="0.25">
      <c r="A66" s="4">
        <v>50</v>
      </c>
      <c r="B66" s="4">
        <v>0</v>
      </c>
      <c r="C66" s="4">
        <v>0</v>
      </c>
      <c r="D66" s="4">
        <v>1</v>
      </c>
      <c r="E66" s="4">
        <v>207</v>
      </c>
      <c r="F66" s="4">
        <f>Source!U44</f>
        <v>20.534000000000002</v>
      </c>
      <c r="G66" s="4" t="s">
        <v>262</v>
      </c>
      <c r="H66" s="4" t="s">
        <v>263</v>
      </c>
      <c r="I66" s="4"/>
      <c r="J66" s="4"/>
      <c r="K66" s="4">
        <v>207</v>
      </c>
      <c r="L66" s="4">
        <v>21</v>
      </c>
      <c r="M66" s="4">
        <v>3</v>
      </c>
      <c r="N66" s="4" t="s">
        <v>143</v>
      </c>
      <c r="O66" s="4">
        <v>-1</v>
      </c>
      <c r="P66" s="4"/>
      <c r="Q66" s="4"/>
      <c r="R66" s="4"/>
      <c r="S66" s="4"/>
      <c r="T66" s="4"/>
      <c r="U66" s="4"/>
      <c r="V66" s="4"/>
      <c r="W66" s="4"/>
    </row>
    <row r="67" spans="1:245" x14ac:dyDescent="0.25">
      <c r="A67" s="4">
        <v>50</v>
      </c>
      <c r="B67" s="4">
        <v>0</v>
      </c>
      <c r="C67" s="4">
        <v>0</v>
      </c>
      <c r="D67" s="4">
        <v>1</v>
      </c>
      <c r="E67" s="4">
        <v>208</v>
      </c>
      <c r="F67" s="4">
        <f>Source!V44</f>
        <v>0</v>
      </c>
      <c r="G67" s="4" t="s">
        <v>264</v>
      </c>
      <c r="H67" s="4" t="s">
        <v>265</v>
      </c>
      <c r="I67" s="4"/>
      <c r="J67" s="4"/>
      <c r="K67" s="4">
        <v>208</v>
      </c>
      <c r="L67" s="4">
        <v>22</v>
      </c>
      <c r="M67" s="4">
        <v>3</v>
      </c>
      <c r="N67" s="4" t="s">
        <v>143</v>
      </c>
      <c r="O67" s="4">
        <v>-1</v>
      </c>
      <c r="P67" s="4"/>
      <c r="Q67" s="4"/>
      <c r="R67" s="4"/>
      <c r="S67" s="4"/>
      <c r="T67" s="4"/>
      <c r="U67" s="4"/>
      <c r="V67" s="4"/>
      <c r="W67" s="4"/>
    </row>
    <row r="68" spans="1:245" x14ac:dyDescent="0.25">
      <c r="A68" s="4">
        <v>50</v>
      </c>
      <c r="B68" s="4">
        <v>0</v>
      </c>
      <c r="C68" s="4">
        <v>0</v>
      </c>
      <c r="D68" s="4">
        <v>1</v>
      </c>
      <c r="E68" s="4">
        <v>209</v>
      </c>
      <c r="F68" s="4">
        <f>ROUND(Source!W44,O68)</f>
        <v>0</v>
      </c>
      <c r="G68" s="4" t="s">
        <v>266</v>
      </c>
      <c r="H68" s="4" t="s">
        <v>267</v>
      </c>
      <c r="I68" s="4"/>
      <c r="J68" s="4"/>
      <c r="K68" s="4">
        <v>209</v>
      </c>
      <c r="L68" s="4">
        <v>23</v>
      </c>
      <c r="M68" s="4">
        <v>3</v>
      </c>
      <c r="N68" s="4" t="s">
        <v>143</v>
      </c>
      <c r="O68" s="4">
        <v>2</v>
      </c>
      <c r="P68" s="4"/>
      <c r="Q68" s="4"/>
      <c r="R68" s="4"/>
      <c r="S68" s="4"/>
      <c r="T68" s="4"/>
      <c r="U68" s="4"/>
      <c r="V68" s="4"/>
      <c r="W68" s="4"/>
    </row>
    <row r="69" spans="1:245" x14ac:dyDescent="0.25">
      <c r="A69" s="4">
        <v>50</v>
      </c>
      <c r="B69" s="4">
        <v>0</v>
      </c>
      <c r="C69" s="4">
        <v>0</v>
      </c>
      <c r="D69" s="4">
        <v>1</v>
      </c>
      <c r="E69" s="4">
        <v>210</v>
      </c>
      <c r="F69" s="4">
        <f>ROUND(Source!X44,O69)</f>
        <v>4423.76</v>
      </c>
      <c r="G69" s="4" t="s">
        <v>268</v>
      </c>
      <c r="H69" s="4" t="s">
        <v>269</v>
      </c>
      <c r="I69" s="4"/>
      <c r="J69" s="4"/>
      <c r="K69" s="4">
        <v>210</v>
      </c>
      <c r="L69" s="4">
        <v>24</v>
      </c>
      <c r="M69" s="4">
        <v>3</v>
      </c>
      <c r="N69" s="4" t="s">
        <v>143</v>
      </c>
      <c r="O69" s="4">
        <v>2</v>
      </c>
      <c r="P69" s="4"/>
      <c r="Q69" s="4"/>
      <c r="R69" s="4"/>
      <c r="S69" s="4"/>
      <c r="T69" s="4"/>
      <c r="U69" s="4"/>
      <c r="V69" s="4"/>
      <c r="W69" s="4"/>
    </row>
    <row r="70" spans="1:245" x14ac:dyDescent="0.25">
      <c r="A70" s="4">
        <v>50</v>
      </c>
      <c r="B70" s="4">
        <v>0</v>
      </c>
      <c r="C70" s="4">
        <v>0</v>
      </c>
      <c r="D70" s="4">
        <v>1</v>
      </c>
      <c r="E70" s="4">
        <v>211</v>
      </c>
      <c r="F70" s="4">
        <f>ROUND(Source!Y44,O70)</f>
        <v>2288.0100000000002</v>
      </c>
      <c r="G70" s="4" t="s">
        <v>270</v>
      </c>
      <c r="H70" s="4" t="s">
        <v>271</v>
      </c>
      <c r="I70" s="4"/>
      <c r="J70" s="4"/>
      <c r="K70" s="4">
        <v>211</v>
      </c>
      <c r="L70" s="4">
        <v>25</v>
      </c>
      <c r="M70" s="4">
        <v>3</v>
      </c>
      <c r="N70" s="4" t="s">
        <v>143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1" spans="1:245" x14ac:dyDescent="0.25">
      <c r="A71" s="4">
        <v>50</v>
      </c>
      <c r="B71" s="4">
        <v>0</v>
      </c>
      <c r="C71" s="4">
        <v>0</v>
      </c>
      <c r="D71" s="4">
        <v>1</v>
      </c>
      <c r="E71" s="4">
        <v>224</v>
      </c>
      <c r="F71" s="4">
        <f>ROUND(Source!AR44,O71)</f>
        <v>90190.35</v>
      </c>
      <c r="G71" s="4" t="s">
        <v>272</v>
      </c>
      <c r="H71" s="4" t="s">
        <v>273</v>
      </c>
      <c r="I71" s="4"/>
      <c r="J71" s="4"/>
      <c r="K71" s="4">
        <v>224</v>
      </c>
      <c r="L71" s="4">
        <v>26</v>
      </c>
      <c r="M71" s="4">
        <v>3</v>
      </c>
      <c r="N71" s="4" t="s">
        <v>143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3" spans="1:245" x14ac:dyDescent="0.25">
      <c r="A73" s="1">
        <v>5</v>
      </c>
      <c r="B73" s="1">
        <v>1</v>
      </c>
      <c r="C73" s="1"/>
      <c r="D73" s="1">
        <f>ROW(A83)</f>
        <v>83</v>
      </c>
      <c r="E73" s="1"/>
      <c r="F73" s="1" t="s">
        <v>154</v>
      </c>
      <c r="G73" s="1" t="s">
        <v>274</v>
      </c>
      <c r="H73" s="1" t="s">
        <v>143</v>
      </c>
      <c r="I73" s="1">
        <v>0</v>
      </c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 t="s">
        <v>143</v>
      </c>
      <c r="V73" s="1">
        <v>0</v>
      </c>
      <c r="W73" s="1"/>
      <c r="X73" s="1"/>
      <c r="Y73" s="1"/>
      <c r="Z73" s="1"/>
      <c r="AA73" s="1"/>
      <c r="AB73" s="1" t="s">
        <v>143</v>
      </c>
      <c r="AC73" s="1" t="s">
        <v>143</v>
      </c>
      <c r="AD73" s="1" t="s">
        <v>143</v>
      </c>
      <c r="AE73" s="1" t="s">
        <v>143</v>
      </c>
      <c r="AF73" s="1" t="s">
        <v>143</v>
      </c>
      <c r="AG73" s="1" t="s">
        <v>143</v>
      </c>
      <c r="AH73" s="1"/>
      <c r="AI73" s="1"/>
      <c r="AJ73" s="1"/>
      <c r="AK73" s="1"/>
      <c r="AL73" s="1"/>
      <c r="AM73" s="1"/>
      <c r="AN73" s="1"/>
      <c r="AO73" s="1"/>
      <c r="AP73" s="1" t="s">
        <v>143</v>
      </c>
      <c r="AQ73" s="1" t="s">
        <v>143</v>
      </c>
      <c r="AR73" s="1" t="s">
        <v>143</v>
      </c>
      <c r="AS73" s="1"/>
      <c r="AT73" s="1"/>
      <c r="AU73" s="1"/>
      <c r="AV73" s="1"/>
      <c r="AW73" s="1"/>
      <c r="AX73" s="1"/>
      <c r="AY73" s="1"/>
      <c r="AZ73" s="1" t="s">
        <v>143</v>
      </c>
      <c r="BA73" s="1"/>
      <c r="BB73" s="1" t="s">
        <v>143</v>
      </c>
      <c r="BC73" s="1" t="s">
        <v>143</v>
      </c>
      <c r="BD73" s="1" t="s">
        <v>143</v>
      </c>
      <c r="BE73" s="1" t="s">
        <v>143</v>
      </c>
      <c r="BF73" s="1" t="s">
        <v>143</v>
      </c>
      <c r="BG73" s="1" t="s">
        <v>143</v>
      </c>
      <c r="BH73" s="1" t="s">
        <v>143</v>
      </c>
      <c r="BI73" s="1" t="s">
        <v>143</v>
      </c>
      <c r="BJ73" s="1" t="s">
        <v>143</v>
      </c>
      <c r="BK73" s="1" t="s">
        <v>143</v>
      </c>
      <c r="BL73" s="1" t="s">
        <v>143</v>
      </c>
      <c r="BM73" s="1" t="s">
        <v>143</v>
      </c>
      <c r="BN73" s="1" t="s">
        <v>143</v>
      </c>
      <c r="BO73" s="1" t="s">
        <v>143</v>
      </c>
      <c r="BP73" s="1" t="s">
        <v>143</v>
      </c>
      <c r="BQ73" s="1"/>
      <c r="BR73" s="1"/>
      <c r="BS73" s="1"/>
      <c r="BT73" s="1"/>
      <c r="BU73" s="1"/>
      <c r="BV73" s="1"/>
      <c r="BW73" s="1"/>
      <c r="BX73" s="1">
        <v>0</v>
      </c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>
        <v>0</v>
      </c>
    </row>
    <row r="75" spans="1:245" x14ac:dyDescent="0.25">
      <c r="A75" s="2">
        <v>52</v>
      </c>
      <c r="B75" s="2">
        <f>B83</f>
        <v>1</v>
      </c>
      <c r="C75" s="2">
        <f>C83</f>
        <v>5</v>
      </c>
      <c r="D75" s="2">
        <f>D83</f>
        <v>73</v>
      </c>
      <c r="E75" s="2">
        <f>E83</f>
        <v>0</v>
      </c>
      <c r="F75" s="2" t="str">
        <f>F83</f>
        <v>Новый подраздел</v>
      </c>
      <c r="G75" s="2" t="s">
        <v>274</v>
      </c>
      <c r="H75" s="2"/>
      <c r="I75" s="2"/>
      <c r="J75" s="2"/>
      <c r="K75" s="2"/>
      <c r="L75" s="2"/>
      <c r="M75" s="2"/>
      <c r="N75" s="2"/>
      <c r="O75" s="2">
        <f t="shared" ref="O75:AT75" si="66">O83</f>
        <v>206272.14</v>
      </c>
      <c r="P75" s="2">
        <f t="shared" si="66"/>
        <v>882.35</v>
      </c>
      <c r="Q75" s="2">
        <f t="shared" si="66"/>
        <v>194776.73</v>
      </c>
      <c r="R75" s="2">
        <f t="shared" si="66"/>
        <v>34243</v>
      </c>
      <c r="S75" s="2">
        <f t="shared" si="66"/>
        <v>10613.06</v>
      </c>
      <c r="T75" s="2">
        <f t="shared" si="66"/>
        <v>0</v>
      </c>
      <c r="U75" s="2">
        <f t="shared" si="66"/>
        <v>39.564999999999998</v>
      </c>
      <c r="V75" s="2">
        <f t="shared" si="66"/>
        <v>0</v>
      </c>
      <c r="W75" s="2">
        <f t="shared" si="66"/>
        <v>0</v>
      </c>
      <c r="X75" s="2">
        <f t="shared" si="66"/>
        <v>7342.32</v>
      </c>
      <c r="Y75" s="2">
        <f t="shared" si="66"/>
        <v>4351.3500000000004</v>
      </c>
      <c r="Z75" s="2">
        <f t="shared" si="66"/>
        <v>0</v>
      </c>
      <c r="AA75" s="2">
        <f t="shared" si="66"/>
        <v>0</v>
      </c>
      <c r="AB75" s="2">
        <f t="shared" si="66"/>
        <v>206272.14</v>
      </c>
      <c r="AC75" s="2">
        <f t="shared" si="66"/>
        <v>882.35</v>
      </c>
      <c r="AD75" s="2">
        <f t="shared" si="66"/>
        <v>194776.73</v>
      </c>
      <c r="AE75" s="2">
        <f t="shared" si="66"/>
        <v>34243</v>
      </c>
      <c r="AF75" s="2">
        <f t="shared" si="66"/>
        <v>10613.06</v>
      </c>
      <c r="AG75" s="2">
        <f t="shared" si="66"/>
        <v>0</v>
      </c>
      <c r="AH75" s="2">
        <f t="shared" si="66"/>
        <v>39.564999999999998</v>
      </c>
      <c r="AI75" s="2">
        <f t="shared" si="66"/>
        <v>0</v>
      </c>
      <c r="AJ75" s="2">
        <f t="shared" si="66"/>
        <v>0</v>
      </c>
      <c r="AK75" s="2">
        <f t="shared" si="66"/>
        <v>7342.32</v>
      </c>
      <c r="AL75" s="2">
        <f t="shared" si="66"/>
        <v>4351.3500000000004</v>
      </c>
      <c r="AM75" s="2">
        <f t="shared" si="66"/>
        <v>0</v>
      </c>
      <c r="AN75" s="2">
        <f t="shared" si="66"/>
        <v>0</v>
      </c>
      <c r="AO75" s="2">
        <f t="shared" si="66"/>
        <v>0</v>
      </c>
      <c r="AP75" s="2">
        <f t="shared" si="66"/>
        <v>0</v>
      </c>
      <c r="AQ75" s="2">
        <f t="shared" si="66"/>
        <v>0</v>
      </c>
      <c r="AR75" s="2">
        <f t="shared" si="66"/>
        <v>271727.32</v>
      </c>
      <c r="AS75" s="2">
        <f t="shared" si="66"/>
        <v>188009.41</v>
      </c>
      <c r="AT75" s="2">
        <f t="shared" si="66"/>
        <v>0</v>
      </c>
      <c r="AU75" s="2">
        <f t="shared" ref="AU75:BZ75" si="67">AU83</f>
        <v>83717.91</v>
      </c>
      <c r="AV75" s="2">
        <f t="shared" si="67"/>
        <v>882.35</v>
      </c>
      <c r="AW75" s="2">
        <f t="shared" si="67"/>
        <v>882.35</v>
      </c>
      <c r="AX75" s="2">
        <f t="shared" si="67"/>
        <v>0</v>
      </c>
      <c r="AY75" s="2">
        <f t="shared" si="67"/>
        <v>882.35</v>
      </c>
      <c r="AZ75" s="2">
        <f t="shared" si="67"/>
        <v>0</v>
      </c>
      <c r="BA75" s="2">
        <f t="shared" si="67"/>
        <v>0</v>
      </c>
      <c r="BB75" s="2">
        <f t="shared" si="67"/>
        <v>0</v>
      </c>
      <c r="BC75" s="2">
        <f t="shared" si="67"/>
        <v>0</v>
      </c>
      <c r="BD75" s="2">
        <f t="shared" si="67"/>
        <v>0</v>
      </c>
      <c r="BE75" s="2">
        <f t="shared" si="67"/>
        <v>0</v>
      </c>
      <c r="BF75" s="2">
        <f t="shared" si="67"/>
        <v>0</v>
      </c>
      <c r="BG75" s="2">
        <f t="shared" si="67"/>
        <v>0</v>
      </c>
      <c r="BH75" s="2">
        <f t="shared" si="67"/>
        <v>0</v>
      </c>
      <c r="BI75" s="2">
        <f t="shared" si="67"/>
        <v>0</v>
      </c>
      <c r="BJ75" s="2">
        <f t="shared" si="67"/>
        <v>0</v>
      </c>
      <c r="BK75" s="2">
        <f t="shared" si="67"/>
        <v>0</v>
      </c>
      <c r="BL75" s="2">
        <f t="shared" si="67"/>
        <v>0</v>
      </c>
      <c r="BM75" s="2">
        <f t="shared" si="67"/>
        <v>0</v>
      </c>
      <c r="BN75" s="2">
        <f t="shared" si="67"/>
        <v>0</v>
      </c>
      <c r="BO75" s="2">
        <f t="shared" si="67"/>
        <v>0</v>
      </c>
      <c r="BP75" s="2">
        <f t="shared" si="67"/>
        <v>0</v>
      </c>
      <c r="BQ75" s="2">
        <f t="shared" si="67"/>
        <v>0</v>
      </c>
      <c r="BR75" s="2">
        <f t="shared" si="67"/>
        <v>0</v>
      </c>
      <c r="BS75" s="2">
        <f t="shared" si="67"/>
        <v>0</v>
      </c>
      <c r="BT75" s="2">
        <f t="shared" si="67"/>
        <v>0</v>
      </c>
      <c r="BU75" s="2">
        <f t="shared" si="67"/>
        <v>0</v>
      </c>
      <c r="BV75" s="2">
        <f t="shared" si="67"/>
        <v>0</v>
      </c>
      <c r="BW75" s="2">
        <f t="shared" si="67"/>
        <v>0</v>
      </c>
      <c r="BX75" s="2">
        <f t="shared" si="67"/>
        <v>0</v>
      </c>
      <c r="BY75" s="2">
        <f t="shared" si="67"/>
        <v>0</v>
      </c>
      <c r="BZ75" s="2">
        <f t="shared" si="67"/>
        <v>0</v>
      </c>
      <c r="CA75" s="2">
        <f t="shared" ref="CA75:DF75" si="68">CA83</f>
        <v>271727.32</v>
      </c>
      <c r="CB75" s="2">
        <f t="shared" si="68"/>
        <v>188009.41</v>
      </c>
      <c r="CC75" s="2">
        <f t="shared" si="68"/>
        <v>0</v>
      </c>
      <c r="CD75" s="2">
        <f t="shared" si="68"/>
        <v>83717.91</v>
      </c>
      <c r="CE75" s="2">
        <f t="shared" si="68"/>
        <v>882.35</v>
      </c>
      <c r="CF75" s="2">
        <f t="shared" si="68"/>
        <v>882.35</v>
      </c>
      <c r="CG75" s="2">
        <f t="shared" si="68"/>
        <v>0</v>
      </c>
      <c r="CH75" s="2">
        <f t="shared" si="68"/>
        <v>882.35</v>
      </c>
      <c r="CI75" s="2">
        <f t="shared" si="68"/>
        <v>0</v>
      </c>
      <c r="CJ75" s="2">
        <f t="shared" si="68"/>
        <v>0</v>
      </c>
      <c r="CK75" s="2">
        <f t="shared" si="68"/>
        <v>0</v>
      </c>
      <c r="CL75" s="2">
        <f t="shared" si="68"/>
        <v>0</v>
      </c>
      <c r="CM75" s="2">
        <f t="shared" si="68"/>
        <v>0</v>
      </c>
      <c r="CN75" s="2">
        <f t="shared" si="68"/>
        <v>0</v>
      </c>
      <c r="CO75" s="2">
        <f t="shared" si="68"/>
        <v>0</v>
      </c>
      <c r="CP75" s="2">
        <f t="shared" si="68"/>
        <v>0</v>
      </c>
      <c r="CQ75" s="2">
        <f t="shared" si="68"/>
        <v>0</v>
      </c>
      <c r="CR75" s="2">
        <f t="shared" si="68"/>
        <v>0</v>
      </c>
      <c r="CS75" s="2">
        <f t="shared" si="68"/>
        <v>0</v>
      </c>
      <c r="CT75" s="2">
        <f t="shared" si="68"/>
        <v>0</v>
      </c>
      <c r="CU75" s="2">
        <f t="shared" si="68"/>
        <v>0</v>
      </c>
      <c r="CV75" s="2">
        <f t="shared" si="68"/>
        <v>0</v>
      </c>
      <c r="CW75" s="2">
        <f t="shared" si="68"/>
        <v>0</v>
      </c>
      <c r="CX75" s="2">
        <f t="shared" si="68"/>
        <v>0</v>
      </c>
      <c r="CY75" s="2">
        <f t="shared" si="68"/>
        <v>0</v>
      </c>
      <c r="CZ75" s="2">
        <f t="shared" si="68"/>
        <v>0</v>
      </c>
      <c r="DA75" s="2">
        <f t="shared" si="68"/>
        <v>0</v>
      </c>
      <c r="DB75" s="2">
        <f t="shared" si="68"/>
        <v>0</v>
      </c>
      <c r="DC75" s="2">
        <f t="shared" si="68"/>
        <v>0</v>
      </c>
      <c r="DD75" s="2">
        <f t="shared" si="68"/>
        <v>0</v>
      </c>
      <c r="DE75" s="2">
        <f t="shared" si="68"/>
        <v>0</v>
      </c>
      <c r="DF75" s="2">
        <f t="shared" si="68"/>
        <v>0</v>
      </c>
      <c r="DG75" s="3">
        <f t="shared" ref="DG75:EL75" si="69">DG83</f>
        <v>0</v>
      </c>
      <c r="DH75" s="3">
        <f t="shared" si="69"/>
        <v>0</v>
      </c>
      <c r="DI75" s="3">
        <f t="shared" si="69"/>
        <v>0</v>
      </c>
      <c r="DJ75" s="3">
        <f t="shared" si="69"/>
        <v>0</v>
      </c>
      <c r="DK75" s="3">
        <f t="shared" si="69"/>
        <v>0</v>
      </c>
      <c r="DL75" s="3">
        <f t="shared" si="69"/>
        <v>0</v>
      </c>
      <c r="DM75" s="3">
        <f t="shared" si="69"/>
        <v>0</v>
      </c>
      <c r="DN75" s="3">
        <f t="shared" si="69"/>
        <v>0</v>
      </c>
      <c r="DO75" s="3">
        <f t="shared" si="69"/>
        <v>0</v>
      </c>
      <c r="DP75" s="3">
        <f t="shared" si="69"/>
        <v>0</v>
      </c>
      <c r="DQ75" s="3">
        <f t="shared" si="69"/>
        <v>0</v>
      </c>
      <c r="DR75" s="3">
        <f t="shared" si="69"/>
        <v>0</v>
      </c>
      <c r="DS75" s="3">
        <f t="shared" si="69"/>
        <v>0</v>
      </c>
      <c r="DT75" s="3">
        <f t="shared" si="69"/>
        <v>0</v>
      </c>
      <c r="DU75" s="3">
        <f t="shared" si="69"/>
        <v>0</v>
      </c>
      <c r="DV75" s="3">
        <f t="shared" si="69"/>
        <v>0</v>
      </c>
      <c r="DW75" s="3">
        <f t="shared" si="69"/>
        <v>0</v>
      </c>
      <c r="DX75" s="3">
        <f t="shared" si="69"/>
        <v>0</v>
      </c>
      <c r="DY75" s="3">
        <f t="shared" si="69"/>
        <v>0</v>
      </c>
      <c r="DZ75" s="3">
        <f t="shared" si="69"/>
        <v>0</v>
      </c>
      <c r="EA75" s="3">
        <f t="shared" si="69"/>
        <v>0</v>
      </c>
      <c r="EB75" s="3">
        <f t="shared" si="69"/>
        <v>0</v>
      </c>
      <c r="EC75" s="3">
        <f t="shared" si="69"/>
        <v>0</v>
      </c>
      <c r="ED75" s="3">
        <f t="shared" si="69"/>
        <v>0</v>
      </c>
      <c r="EE75" s="3">
        <f t="shared" si="69"/>
        <v>0</v>
      </c>
      <c r="EF75" s="3">
        <f t="shared" si="69"/>
        <v>0</v>
      </c>
      <c r="EG75" s="3">
        <f t="shared" si="69"/>
        <v>0</v>
      </c>
      <c r="EH75" s="3">
        <f t="shared" si="69"/>
        <v>0</v>
      </c>
      <c r="EI75" s="3">
        <f t="shared" si="69"/>
        <v>0</v>
      </c>
      <c r="EJ75" s="3">
        <f t="shared" si="69"/>
        <v>0</v>
      </c>
      <c r="EK75" s="3">
        <f t="shared" si="69"/>
        <v>0</v>
      </c>
      <c r="EL75" s="3">
        <f t="shared" si="69"/>
        <v>0</v>
      </c>
      <c r="EM75" s="3">
        <f t="shared" ref="EM75:FR75" si="70">EM83</f>
        <v>0</v>
      </c>
      <c r="EN75" s="3">
        <f t="shared" si="70"/>
        <v>0</v>
      </c>
      <c r="EO75" s="3">
        <f t="shared" si="70"/>
        <v>0</v>
      </c>
      <c r="EP75" s="3">
        <f t="shared" si="70"/>
        <v>0</v>
      </c>
      <c r="EQ75" s="3">
        <f t="shared" si="70"/>
        <v>0</v>
      </c>
      <c r="ER75" s="3">
        <f t="shared" si="70"/>
        <v>0</v>
      </c>
      <c r="ES75" s="3">
        <f t="shared" si="70"/>
        <v>0</v>
      </c>
      <c r="ET75" s="3">
        <f t="shared" si="70"/>
        <v>0</v>
      </c>
      <c r="EU75" s="3">
        <f t="shared" si="70"/>
        <v>0</v>
      </c>
      <c r="EV75" s="3">
        <f t="shared" si="70"/>
        <v>0</v>
      </c>
      <c r="EW75" s="3">
        <f t="shared" si="70"/>
        <v>0</v>
      </c>
      <c r="EX75" s="3">
        <f t="shared" si="70"/>
        <v>0</v>
      </c>
      <c r="EY75" s="3">
        <f t="shared" si="70"/>
        <v>0</v>
      </c>
      <c r="EZ75" s="3">
        <f t="shared" si="70"/>
        <v>0</v>
      </c>
      <c r="FA75" s="3">
        <f t="shared" si="70"/>
        <v>0</v>
      </c>
      <c r="FB75" s="3">
        <f t="shared" si="70"/>
        <v>0</v>
      </c>
      <c r="FC75" s="3">
        <f t="shared" si="70"/>
        <v>0</v>
      </c>
      <c r="FD75" s="3">
        <f t="shared" si="70"/>
        <v>0</v>
      </c>
      <c r="FE75" s="3">
        <f t="shared" si="70"/>
        <v>0</v>
      </c>
      <c r="FF75" s="3">
        <f t="shared" si="70"/>
        <v>0</v>
      </c>
      <c r="FG75" s="3">
        <f t="shared" si="70"/>
        <v>0</v>
      </c>
      <c r="FH75" s="3">
        <f t="shared" si="70"/>
        <v>0</v>
      </c>
      <c r="FI75" s="3">
        <f t="shared" si="70"/>
        <v>0</v>
      </c>
      <c r="FJ75" s="3">
        <f t="shared" si="70"/>
        <v>0</v>
      </c>
      <c r="FK75" s="3">
        <f t="shared" si="70"/>
        <v>0</v>
      </c>
      <c r="FL75" s="3">
        <f t="shared" si="70"/>
        <v>0</v>
      </c>
      <c r="FM75" s="3">
        <f t="shared" si="70"/>
        <v>0</v>
      </c>
      <c r="FN75" s="3">
        <f t="shared" si="70"/>
        <v>0</v>
      </c>
      <c r="FO75" s="3">
        <f t="shared" si="70"/>
        <v>0</v>
      </c>
      <c r="FP75" s="3">
        <f t="shared" si="70"/>
        <v>0</v>
      </c>
      <c r="FQ75" s="3">
        <f t="shared" si="70"/>
        <v>0</v>
      </c>
      <c r="FR75" s="3">
        <f t="shared" si="70"/>
        <v>0</v>
      </c>
      <c r="FS75" s="3">
        <f t="shared" ref="FS75:GX75" si="71">FS83</f>
        <v>0</v>
      </c>
      <c r="FT75" s="3">
        <f t="shared" si="71"/>
        <v>0</v>
      </c>
      <c r="FU75" s="3">
        <f t="shared" si="71"/>
        <v>0</v>
      </c>
      <c r="FV75" s="3">
        <f t="shared" si="71"/>
        <v>0</v>
      </c>
      <c r="FW75" s="3">
        <f t="shared" si="71"/>
        <v>0</v>
      </c>
      <c r="FX75" s="3">
        <f t="shared" si="71"/>
        <v>0</v>
      </c>
      <c r="FY75" s="3">
        <f t="shared" si="71"/>
        <v>0</v>
      </c>
      <c r="FZ75" s="3">
        <f t="shared" si="71"/>
        <v>0</v>
      </c>
      <c r="GA75" s="3">
        <f t="shared" si="71"/>
        <v>0</v>
      </c>
      <c r="GB75" s="3">
        <f t="shared" si="71"/>
        <v>0</v>
      </c>
      <c r="GC75" s="3">
        <f t="shared" si="71"/>
        <v>0</v>
      </c>
      <c r="GD75" s="3">
        <f t="shared" si="71"/>
        <v>0</v>
      </c>
      <c r="GE75" s="3">
        <f t="shared" si="71"/>
        <v>0</v>
      </c>
      <c r="GF75" s="3">
        <f t="shared" si="71"/>
        <v>0</v>
      </c>
      <c r="GG75" s="3">
        <f t="shared" si="71"/>
        <v>0</v>
      </c>
      <c r="GH75" s="3">
        <f t="shared" si="71"/>
        <v>0</v>
      </c>
      <c r="GI75" s="3">
        <f t="shared" si="71"/>
        <v>0</v>
      </c>
      <c r="GJ75" s="3">
        <f t="shared" si="71"/>
        <v>0</v>
      </c>
      <c r="GK75" s="3">
        <f t="shared" si="71"/>
        <v>0</v>
      </c>
      <c r="GL75" s="3">
        <f t="shared" si="71"/>
        <v>0</v>
      </c>
      <c r="GM75" s="3">
        <f t="shared" si="71"/>
        <v>0</v>
      </c>
      <c r="GN75" s="3">
        <f t="shared" si="71"/>
        <v>0</v>
      </c>
      <c r="GO75" s="3">
        <f t="shared" si="71"/>
        <v>0</v>
      </c>
      <c r="GP75" s="3">
        <f t="shared" si="71"/>
        <v>0</v>
      </c>
      <c r="GQ75" s="3">
        <f t="shared" si="71"/>
        <v>0</v>
      </c>
      <c r="GR75" s="3">
        <f t="shared" si="71"/>
        <v>0</v>
      </c>
      <c r="GS75" s="3">
        <f t="shared" si="71"/>
        <v>0</v>
      </c>
      <c r="GT75" s="3">
        <f t="shared" si="71"/>
        <v>0</v>
      </c>
      <c r="GU75" s="3">
        <f t="shared" si="71"/>
        <v>0</v>
      </c>
      <c r="GV75" s="3">
        <f t="shared" si="71"/>
        <v>0</v>
      </c>
      <c r="GW75" s="3">
        <f t="shared" si="71"/>
        <v>0</v>
      </c>
      <c r="GX75" s="3">
        <f t="shared" si="71"/>
        <v>0</v>
      </c>
    </row>
    <row r="77" spans="1:245" x14ac:dyDescent="0.25">
      <c r="A77">
        <v>17</v>
      </c>
      <c r="B77">
        <v>1</v>
      </c>
      <c r="C77">
        <f>ROW(SmtRes!A31)</f>
        <v>31</v>
      </c>
      <c r="D77">
        <f>ROW(EtalonRes!A37)</f>
        <v>37</v>
      </c>
      <c r="E77" t="s">
        <v>275</v>
      </c>
      <c r="F77" t="s">
        <v>276</v>
      </c>
      <c r="G77" t="s">
        <v>277</v>
      </c>
      <c r="H77" t="s">
        <v>278</v>
      </c>
      <c r="I77">
        <v>41</v>
      </c>
      <c r="J77">
        <v>0</v>
      </c>
      <c r="O77">
        <f>ROUND(CP77,2)</f>
        <v>112640.49</v>
      </c>
      <c r="P77">
        <f>ROUND((ROUND((AC77*AW77*I77),2)*BC77),2)</f>
        <v>882.35</v>
      </c>
      <c r="Q77">
        <f>(ROUND((ROUND(((ET77)*AV77*I77),2)*BB77),2)+ROUND((ROUND(((AE77-(EU77))*AV77*I77),2)*BS77),2))</f>
        <v>103653.72</v>
      </c>
      <c r="R77">
        <f>ROUND((ROUND((AE77*AV77*I77),2)*BS77),2)</f>
        <v>30769.68</v>
      </c>
      <c r="S77">
        <f>ROUND((ROUND((AF77*AV77*I77),2)*BA77),2)</f>
        <v>8104.42</v>
      </c>
      <c r="T77">
        <f>ROUND(CU77*I77,2)</f>
        <v>0</v>
      </c>
      <c r="U77">
        <f>CV77*I77</f>
        <v>29.11</v>
      </c>
      <c r="V77">
        <f>CW77*I77</f>
        <v>0</v>
      </c>
      <c r="W77">
        <f>ROUND(CX77*I77,2)</f>
        <v>0</v>
      </c>
      <c r="X77">
        <f t="shared" ref="X77:Y81" si="72">ROUND(CY77,2)</f>
        <v>5511.01</v>
      </c>
      <c r="Y77">
        <f t="shared" si="72"/>
        <v>3322.81</v>
      </c>
      <c r="AA77">
        <v>31709269</v>
      </c>
      <c r="AB77">
        <f>ROUND((AC77+AD77+AF77),6)</f>
        <v>240.33</v>
      </c>
      <c r="AC77">
        <f>ROUND((ES77),6)</f>
        <v>2.52</v>
      </c>
      <c r="AD77">
        <f>ROUND((((ET77)-(EU77))+AE77),6)</f>
        <v>230.04</v>
      </c>
      <c r="AE77">
        <f t="shared" ref="AE77:AF81" si="73">ROUND((EU77),6)</f>
        <v>29.5</v>
      </c>
      <c r="AF77">
        <f t="shared" si="73"/>
        <v>7.77</v>
      </c>
      <c r="AG77">
        <f>ROUND((AP77),6)</f>
        <v>0</v>
      </c>
      <c r="AH77">
        <f t="shared" ref="AH77:AI81" si="74">(EW77)</f>
        <v>0.71</v>
      </c>
      <c r="AI77">
        <f t="shared" si="74"/>
        <v>0</v>
      </c>
      <c r="AJ77">
        <f>(AS77)</f>
        <v>0</v>
      </c>
      <c r="AK77">
        <v>240.33</v>
      </c>
      <c r="AL77">
        <v>2.52</v>
      </c>
      <c r="AM77">
        <v>230.04</v>
      </c>
      <c r="AN77">
        <v>29.5</v>
      </c>
      <c r="AO77">
        <v>7.77</v>
      </c>
      <c r="AP77">
        <v>0</v>
      </c>
      <c r="AQ77">
        <v>0.71</v>
      </c>
      <c r="AR77">
        <v>0</v>
      </c>
      <c r="AS77">
        <v>0</v>
      </c>
      <c r="AT77">
        <v>68</v>
      </c>
      <c r="AU77">
        <v>41</v>
      </c>
      <c r="AV77">
        <v>1</v>
      </c>
      <c r="AW77">
        <v>1</v>
      </c>
      <c r="AZ77">
        <v>1</v>
      </c>
      <c r="BA77">
        <v>25.44</v>
      </c>
      <c r="BB77">
        <v>10.99</v>
      </c>
      <c r="BC77">
        <v>8.5399999999999991</v>
      </c>
      <c r="BD77" t="s">
        <v>143</v>
      </c>
      <c r="BE77" t="s">
        <v>143</v>
      </c>
      <c r="BF77" t="s">
        <v>143</v>
      </c>
      <c r="BG77" t="s">
        <v>143</v>
      </c>
      <c r="BH77">
        <v>0</v>
      </c>
      <c r="BI77">
        <v>1</v>
      </c>
      <c r="BJ77" t="s">
        <v>279</v>
      </c>
      <c r="BM77">
        <v>2166</v>
      </c>
      <c r="BN77">
        <v>0</v>
      </c>
      <c r="BO77" t="s">
        <v>276</v>
      </c>
      <c r="BP77">
        <v>1</v>
      </c>
      <c r="BQ77">
        <v>60</v>
      </c>
      <c r="BR77">
        <v>0</v>
      </c>
      <c r="BS77">
        <v>25.44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143</v>
      </c>
      <c r="BZ77">
        <v>68</v>
      </c>
      <c r="CA77">
        <v>41</v>
      </c>
      <c r="CE77">
        <v>30</v>
      </c>
      <c r="CF77">
        <v>0</v>
      </c>
      <c r="CG77">
        <v>0</v>
      </c>
      <c r="CM77">
        <v>0</v>
      </c>
      <c r="CN77" t="s">
        <v>143</v>
      </c>
      <c r="CO77">
        <v>0</v>
      </c>
      <c r="CP77">
        <f>(P77+Q77+S77)</f>
        <v>112640.49</v>
      </c>
      <c r="CQ77">
        <f>ROUND((ROUND((AC77*AW77*1),2)*BC77),2)</f>
        <v>21.52</v>
      </c>
      <c r="CR77">
        <f>(ROUND((ROUND(((ET77)*AV77*1),2)*BB77),2)+ROUND((ROUND(((AE77-(EU77))*AV77*1),2)*BS77),2))</f>
        <v>2528.14</v>
      </c>
      <c r="CS77">
        <f>ROUND((ROUND((AE77*AV77*1),2)*BS77),2)</f>
        <v>750.48</v>
      </c>
      <c r="CT77">
        <f>ROUND((ROUND((AF77*AV77*1),2)*BA77),2)</f>
        <v>197.67</v>
      </c>
      <c r="CU77">
        <f>AG77</f>
        <v>0</v>
      </c>
      <c r="CV77">
        <f>(AH77*AV77)</f>
        <v>0.71</v>
      </c>
      <c r="CW77">
        <f t="shared" ref="CW77:CX81" si="75">AI77</f>
        <v>0</v>
      </c>
      <c r="CX77">
        <f t="shared" si="75"/>
        <v>0</v>
      </c>
      <c r="CY77">
        <f>S77*(BZ77/100)</f>
        <v>5511.0056000000004</v>
      </c>
      <c r="CZ77">
        <f>S77*(CA77/100)</f>
        <v>3322.8121999999998</v>
      </c>
      <c r="DC77" t="s">
        <v>143</v>
      </c>
      <c r="DD77" t="s">
        <v>143</v>
      </c>
      <c r="DE77" t="s">
        <v>143</v>
      </c>
      <c r="DF77" t="s">
        <v>143</v>
      </c>
      <c r="DG77" t="s">
        <v>143</v>
      </c>
      <c r="DH77" t="s">
        <v>143</v>
      </c>
      <c r="DI77" t="s">
        <v>143</v>
      </c>
      <c r="DJ77" t="s">
        <v>143</v>
      </c>
      <c r="DK77" t="s">
        <v>143</v>
      </c>
      <c r="DL77" t="s">
        <v>143</v>
      </c>
      <c r="DM77" t="s">
        <v>143</v>
      </c>
      <c r="DN77">
        <v>80</v>
      </c>
      <c r="DO77">
        <v>55</v>
      </c>
      <c r="DP77">
        <v>1.0469999999999999</v>
      </c>
      <c r="DQ77">
        <v>1.002</v>
      </c>
      <c r="DU77">
        <v>1013</v>
      </c>
      <c r="DV77" t="s">
        <v>278</v>
      </c>
      <c r="DW77" t="s">
        <v>278</v>
      </c>
      <c r="DX77">
        <v>1</v>
      </c>
      <c r="EE77">
        <v>31272010</v>
      </c>
      <c r="EF77">
        <v>60</v>
      </c>
      <c r="EG77" t="s">
        <v>161</v>
      </c>
      <c r="EH77">
        <v>0</v>
      </c>
      <c r="EI77" t="s">
        <v>143</v>
      </c>
      <c r="EJ77">
        <v>1</v>
      </c>
      <c r="EK77">
        <v>2166</v>
      </c>
      <c r="EL77" t="s">
        <v>280</v>
      </c>
      <c r="EM77" t="s">
        <v>281</v>
      </c>
      <c r="EO77" t="s">
        <v>143</v>
      </c>
      <c r="EQ77">
        <v>0</v>
      </c>
      <c r="ER77">
        <v>240.33</v>
      </c>
      <c r="ES77">
        <v>2.52</v>
      </c>
      <c r="ET77">
        <v>230.04</v>
      </c>
      <c r="EU77">
        <v>29.5</v>
      </c>
      <c r="EV77">
        <v>7.77</v>
      </c>
      <c r="EW77">
        <v>0.71</v>
      </c>
      <c r="EX77">
        <v>0</v>
      </c>
      <c r="EY77">
        <v>0</v>
      </c>
      <c r="FQ77">
        <v>0</v>
      </c>
      <c r="FR77">
        <f>ROUND(IF(AND(BH77=3,BI77=3),P77,0),2)</f>
        <v>0</v>
      </c>
      <c r="FS77">
        <v>0</v>
      </c>
      <c r="FX77">
        <v>80</v>
      </c>
      <c r="FY77">
        <v>55</v>
      </c>
      <c r="GA77" t="s">
        <v>143</v>
      </c>
      <c r="GD77">
        <v>0</v>
      </c>
      <c r="GF77">
        <v>1767473604</v>
      </c>
      <c r="GG77">
        <v>2</v>
      </c>
      <c r="GH77">
        <v>1</v>
      </c>
      <c r="GI77">
        <v>2</v>
      </c>
      <c r="GJ77">
        <v>0</v>
      </c>
      <c r="GK77">
        <f>ROUND(R77*(R12)/100,2)</f>
        <v>48308.4</v>
      </c>
      <c r="GL77">
        <f>ROUND(IF(AND(BH77=3,BI77=3,FS77&lt;&gt;0),P77,0),2)</f>
        <v>0</v>
      </c>
      <c r="GM77">
        <f>ROUND(O77+X77+Y77+GK77,2)+GX77</f>
        <v>169782.71</v>
      </c>
      <c r="GN77">
        <f>IF(OR(BI77=0,BI77=1),ROUND(O77+X77+Y77+GK77,2),0)</f>
        <v>169782.71</v>
      </c>
      <c r="GO77">
        <f>IF(BI77=2,ROUND(O77+X77+Y77+GK77,2),0)</f>
        <v>0</v>
      </c>
      <c r="GP77">
        <f>IF(BI77=4,ROUND(O77+X77+Y77+GK77,2)+GX77,0)</f>
        <v>0</v>
      </c>
      <c r="GR77">
        <v>0</v>
      </c>
      <c r="GS77">
        <v>3</v>
      </c>
      <c r="GT77">
        <v>0</v>
      </c>
      <c r="GU77" t="s">
        <v>143</v>
      </c>
      <c r="GV77">
        <f>ROUND((GT77),6)</f>
        <v>0</v>
      </c>
      <c r="GW77">
        <v>1</v>
      </c>
      <c r="GX77">
        <f>ROUND(HC77*I77,2)</f>
        <v>0</v>
      </c>
      <c r="HA77">
        <v>0</v>
      </c>
      <c r="HB77">
        <v>0</v>
      </c>
      <c r="HC77">
        <f>GV77*GW77</f>
        <v>0</v>
      </c>
      <c r="IK77">
        <v>0</v>
      </c>
    </row>
    <row r="78" spans="1:245" x14ac:dyDescent="0.25">
      <c r="A78">
        <v>17</v>
      </c>
      <c r="B78">
        <v>1</v>
      </c>
      <c r="D78">
        <f>ROW(EtalonRes!A38)</f>
        <v>38</v>
      </c>
      <c r="E78" t="s">
        <v>282</v>
      </c>
      <c r="F78" t="s">
        <v>190</v>
      </c>
      <c r="G78" t="s">
        <v>1124</v>
      </c>
      <c r="H78" t="s">
        <v>192</v>
      </c>
      <c r="I78">
        <f>41*2.5*0.9</f>
        <v>92.25</v>
      </c>
      <c r="J78">
        <v>0</v>
      </c>
      <c r="O78">
        <f>ROUND(CP78,2)</f>
        <v>7405.1</v>
      </c>
      <c r="P78">
        <f>ROUND((ROUND((AC78*AW78*I78),2)*BC78),2)</f>
        <v>0</v>
      </c>
      <c r="Q78">
        <f>(ROUND((ROUND(((ET78)*AV78*I78),2)*BB78),2)+ROUND((ROUND(((AE78-(EU78))*AV78*I78),2)*BS78),2))</f>
        <v>7405.1</v>
      </c>
      <c r="R78">
        <f>ROUND((ROUND((AE78*AV78*I78),2)*BS78),2)</f>
        <v>3473.32</v>
      </c>
      <c r="S78">
        <f>ROUND((ROUND((AF78*AV78*I78),2)*BA78),2)</f>
        <v>0</v>
      </c>
      <c r="T78">
        <f>ROUND(CU78*I78,2)</f>
        <v>0</v>
      </c>
      <c r="U78">
        <f>CV78*I78</f>
        <v>0</v>
      </c>
      <c r="V78">
        <f>CW78*I78</f>
        <v>0</v>
      </c>
      <c r="W78">
        <f>ROUND(CX78*I78,2)</f>
        <v>0</v>
      </c>
      <c r="X78">
        <f t="shared" si="72"/>
        <v>0</v>
      </c>
      <c r="Y78">
        <f t="shared" si="72"/>
        <v>0</v>
      </c>
      <c r="AA78">
        <v>31709269</v>
      </c>
      <c r="AB78">
        <f>ROUND((AC78+AD78+AF78),6)</f>
        <v>8.86</v>
      </c>
      <c r="AC78">
        <f>ROUND((ES78),6)</f>
        <v>0</v>
      </c>
      <c r="AD78">
        <f>ROUND((((ET78)-(EU78))+AE78),6)</f>
        <v>8.86</v>
      </c>
      <c r="AE78">
        <f t="shared" si="73"/>
        <v>1.48</v>
      </c>
      <c r="AF78">
        <f t="shared" si="73"/>
        <v>0</v>
      </c>
      <c r="AG78">
        <f>ROUND((AP78),6)</f>
        <v>0</v>
      </c>
      <c r="AH78">
        <f t="shared" si="74"/>
        <v>0</v>
      </c>
      <c r="AI78">
        <f t="shared" si="74"/>
        <v>0</v>
      </c>
      <c r="AJ78">
        <f>(AS78)</f>
        <v>0</v>
      </c>
      <c r="AK78">
        <v>8.86</v>
      </c>
      <c r="AL78">
        <v>0</v>
      </c>
      <c r="AM78">
        <v>8.86</v>
      </c>
      <c r="AN78">
        <v>1.48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73</v>
      </c>
      <c r="AU78">
        <v>41</v>
      </c>
      <c r="AV78">
        <v>1</v>
      </c>
      <c r="AW78">
        <v>1</v>
      </c>
      <c r="AZ78">
        <v>1</v>
      </c>
      <c r="BA78">
        <v>25.44</v>
      </c>
      <c r="BB78">
        <v>9.06</v>
      </c>
      <c r="BC78">
        <v>1</v>
      </c>
      <c r="BD78" t="s">
        <v>143</v>
      </c>
      <c r="BE78" t="s">
        <v>143</v>
      </c>
      <c r="BF78" t="s">
        <v>143</v>
      </c>
      <c r="BG78" t="s">
        <v>143</v>
      </c>
      <c r="BH78">
        <v>0</v>
      </c>
      <c r="BI78">
        <v>1</v>
      </c>
      <c r="BJ78" t="s">
        <v>193</v>
      </c>
      <c r="BM78">
        <v>658</v>
      </c>
      <c r="BN78">
        <v>0</v>
      </c>
      <c r="BO78" t="s">
        <v>190</v>
      </c>
      <c r="BP78">
        <v>1</v>
      </c>
      <c r="BQ78">
        <v>60</v>
      </c>
      <c r="BR78">
        <v>0</v>
      </c>
      <c r="BS78">
        <v>25.44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143</v>
      </c>
      <c r="BZ78">
        <v>73</v>
      </c>
      <c r="CA78">
        <v>41</v>
      </c>
      <c r="CE78">
        <v>30</v>
      </c>
      <c r="CF78">
        <v>0</v>
      </c>
      <c r="CG78">
        <v>0</v>
      </c>
      <c r="CM78">
        <v>0</v>
      </c>
      <c r="CN78" t="s">
        <v>143</v>
      </c>
      <c r="CO78">
        <v>0</v>
      </c>
      <c r="CP78">
        <f>(P78+Q78+S78)</f>
        <v>7405.1</v>
      </c>
      <c r="CQ78">
        <f>ROUND((ROUND((AC78*AW78*1),2)*BC78),2)</f>
        <v>0</v>
      </c>
      <c r="CR78">
        <f>(ROUND((ROUND(((ET78)*AV78*1),2)*BB78),2)+ROUND((ROUND(((AE78-(EU78))*AV78*1),2)*BS78),2))</f>
        <v>80.27</v>
      </c>
      <c r="CS78">
        <f>ROUND((ROUND((AE78*AV78*1),2)*BS78),2)</f>
        <v>37.65</v>
      </c>
      <c r="CT78">
        <f>ROUND((ROUND((AF78*AV78*1),2)*BA78),2)</f>
        <v>0</v>
      </c>
      <c r="CU78">
        <f>AG78</f>
        <v>0</v>
      </c>
      <c r="CV78">
        <f>(AH78*AV78)</f>
        <v>0</v>
      </c>
      <c r="CW78">
        <f t="shared" si="75"/>
        <v>0</v>
      </c>
      <c r="CX78">
        <f t="shared" si="75"/>
        <v>0</v>
      </c>
      <c r="CY78">
        <f>S78*(BZ78/100)</f>
        <v>0</v>
      </c>
      <c r="CZ78">
        <f>S78*(CA78/100)</f>
        <v>0</v>
      </c>
      <c r="DC78" t="s">
        <v>143</v>
      </c>
      <c r="DD78" t="s">
        <v>143</v>
      </c>
      <c r="DE78" t="s">
        <v>143</v>
      </c>
      <c r="DF78" t="s">
        <v>143</v>
      </c>
      <c r="DG78" t="s">
        <v>143</v>
      </c>
      <c r="DH78" t="s">
        <v>143</v>
      </c>
      <c r="DI78" t="s">
        <v>143</v>
      </c>
      <c r="DJ78" t="s">
        <v>143</v>
      </c>
      <c r="DK78" t="s">
        <v>143</v>
      </c>
      <c r="DL78" t="s">
        <v>143</v>
      </c>
      <c r="DM78" t="s">
        <v>143</v>
      </c>
      <c r="DN78">
        <v>91</v>
      </c>
      <c r="DO78">
        <v>70</v>
      </c>
      <c r="DP78">
        <v>1.0469999999999999</v>
      </c>
      <c r="DQ78">
        <v>1.002</v>
      </c>
      <c r="DU78">
        <v>1013</v>
      </c>
      <c r="DV78" t="s">
        <v>192</v>
      </c>
      <c r="DW78" t="s">
        <v>192</v>
      </c>
      <c r="DX78">
        <v>1</v>
      </c>
      <c r="EE78">
        <v>31270469</v>
      </c>
      <c r="EF78">
        <v>60</v>
      </c>
      <c r="EG78" t="s">
        <v>161</v>
      </c>
      <c r="EH78">
        <v>0</v>
      </c>
      <c r="EI78" t="s">
        <v>143</v>
      </c>
      <c r="EJ78">
        <v>1</v>
      </c>
      <c r="EK78">
        <v>658</v>
      </c>
      <c r="EL78" t="s">
        <v>194</v>
      </c>
      <c r="EM78" t="s">
        <v>195</v>
      </c>
      <c r="EO78" t="s">
        <v>143</v>
      </c>
      <c r="EQ78">
        <v>512</v>
      </c>
      <c r="ER78">
        <v>8.86</v>
      </c>
      <c r="ES78">
        <v>0</v>
      </c>
      <c r="ET78">
        <v>8.86</v>
      </c>
      <c r="EU78">
        <v>1.48</v>
      </c>
      <c r="EV78">
        <v>0</v>
      </c>
      <c r="EW78">
        <v>0</v>
      </c>
      <c r="EX78">
        <v>0</v>
      </c>
      <c r="EY78">
        <v>0</v>
      </c>
      <c r="FQ78">
        <v>0</v>
      </c>
      <c r="FR78">
        <f>ROUND(IF(AND(BH78=3,BI78=3),P78,0),2)</f>
        <v>0</v>
      </c>
      <c r="FS78">
        <v>0</v>
      </c>
      <c r="FX78">
        <v>91</v>
      </c>
      <c r="FY78">
        <v>70</v>
      </c>
      <c r="GA78" t="s">
        <v>143</v>
      </c>
      <c r="GD78">
        <v>0</v>
      </c>
      <c r="GF78">
        <v>-1733962001</v>
      </c>
      <c r="GG78">
        <v>2</v>
      </c>
      <c r="GH78">
        <v>1</v>
      </c>
      <c r="GI78">
        <v>2</v>
      </c>
      <c r="GJ78">
        <v>0</v>
      </c>
      <c r="GK78">
        <f>ROUND(R78*(R12)/100,2)</f>
        <v>5453.11</v>
      </c>
      <c r="GL78">
        <f>ROUND(IF(AND(BH78=3,BI78=3,FS78&lt;&gt;0),P78,0),2)</f>
        <v>0</v>
      </c>
      <c r="GM78">
        <f>ROUND(O78+X78+Y78+GK78,2)+GX78</f>
        <v>12858.21</v>
      </c>
      <c r="GN78">
        <f>IF(OR(BI78=0,BI78=1),ROUND(O78+X78+Y78+GK78,2),0)</f>
        <v>12858.21</v>
      </c>
      <c r="GO78">
        <f>IF(BI78=2,ROUND(O78+X78+Y78+GK78,2),0)</f>
        <v>0</v>
      </c>
      <c r="GP78">
        <f>IF(BI78=4,ROUND(O78+X78+Y78+GK78,2)+GX78,0)</f>
        <v>0</v>
      </c>
      <c r="GR78">
        <v>0</v>
      </c>
      <c r="GS78">
        <v>3</v>
      </c>
      <c r="GT78">
        <v>0</v>
      </c>
      <c r="GU78" t="s">
        <v>143</v>
      </c>
      <c r="GV78">
        <f>ROUND((GT78),6)</f>
        <v>0</v>
      </c>
      <c r="GW78">
        <v>1</v>
      </c>
      <c r="GX78">
        <f>ROUND(HC78*I78,2)</f>
        <v>0</v>
      </c>
      <c r="HA78">
        <v>0</v>
      </c>
      <c r="HB78">
        <v>0</v>
      </c>
      <c r="HC78">
        <f>GV78*GW78</f>
        <v>0</v>
      </c>
      <c r="IK78">
        <v>0</v>
      </c>
    </row>
    <row r="79" spans="1:245" x14ac:dyDescent="0.25">
      <c r="A79">
        <v>17</v>
      </c>
      <c r="B79">
        <v>1</v>
      </c>
      <c r="D79">
        <f>ROW(EtalonRes!A39)</f>
        <v>39</v>
      </c>
      <c r="E79" t="s">
        <v>283</v>
      </c>
      <c r="F79" t="s">
        <v>197</v>
      </c>
      <c r="G79" t="s">
        <v>198</v>
      </c>
      <c r="H79" t="s">
        <v>192</v>
      </c>
      <c r="I79">
        <f>41*2.5*0.1</f>
        <v>10.25</v>
      </c>
      <c r="J79">
        <v>0</v>
      </c>
      <c r="O79">
        <f>ROUND(CP79,2)</f>
        <v>2508.64</v>
      </c>
      <c r="P79">
        <f>ROUND((ROUND((AC79*AW79*I79),2)*BC79),2)</f>
        <v>0</v>
      </c>
      <c r="Q79">
        <f>(ROUND((ROUND(((ET79)*AV79*I79),2)*BB79),2)+ROUND((ROUND(((AE79-(EU79))*AV79*I79),2)*BS79),2))</f>
        <v>0</v>
      </c>
      <c r="R79">
        <f>ROUND((ROUND((AE79*AV79*I79),2)*BS79),2)</f>
        <v>0</v>
      </c>
      <c r="S79">
        <f>ROUND((ROUND((AF79*AV79*I79),2)*BA79),2)</f>
        <v>2508.64</v>
      </c>
      <c r="T79">
        <f>ROUND(CU79*I79,2)</f>
        <v>0</v>
      </c>
      <c r="U79">
        <f>CV79*I79</f>
        <v>10.455</v>
      </c>
      <c r="V79">
        <f>CW79*I79</f>
        <v>0</v>
      </c>
      <c r="W79">
        <f>ROUND(CX79*I79,2)</f>
        <v>0</v>
      </c>
      <c r="X79">
        <f t="shared" si="72"/>
        <v>1831.31</v>
      </c>
      <c r="Y79">
        <f t="shared" si="72"/>
        <v>1028.54</v>
      </c>
      <c r="AA79">
        <v>31709269</v>
      </c>
      <c r="AB79">
        <f>ROUND((AC79+AD79+AF79),6)</f>
        <v>9.6199999999999992</v>
      </c>
      <c r="AC79">
        <f>ROUND((ES79),6)</f>
        <v>0</v>
      </c>
      <c r="AD79">
        <f>ROUND((((ET79)-(EU79))+AE79),6)</f>
        <v>0</v>
      </c>
      <c r="AE79">
        <f t="shared" si="73"/>
        <v>0</v>
      </c>
      <c r="AF79">
        <f t="shared" si="73"/>
        <v>9.6199999999999992</v>
      </c>
      <c r="AG79">
        <f>ROUND((AP79),6)</f>
        <v>0</v>
      </c>
      <c r="AH79">
        <f t="shared" si="74"/>
        <v>1.02</v>
      </c>
      <c r="AI79">
        <f t="shared" si="74"/>
        <v>0</v>
      </c>
      <c r="AJ79">
        <f>(AS79)</f>
        <v>0</v>
      </c>
      <c r="AK79">
        <v>9.6199999999999992</v>
      </c>
      <c r="AL79">
        <v>0</v>
      </c>
      <c r="AM79">
        <v>0</v>
      </c>
      <c r="AN79">
        <v>0</v>
      </c>
      <c r="AO79">
        <v>9.6199999999999992</v>
      </c>
      <c r="AP79">
        <v>0</v>
      </c>
      <c r="AQ79">
        <v>1.02</v>
      </c>
      <c r="AR79">
        <v>0</v>
      </c>
      <c r="AS79">
        <v>0</v>
      </c>
      <c r="AT79">
        <v>73</v>
      </c>
      <c r="AU79">
        <v>41</v>
      </c>
      <c r="AV79">
        <v>1</v>
      </c>
      <c r="AW79">
        <v>1</v>
      </c>
      <c r="AZ79">
        <v>1</v>
      </c>
      <c r="BA79">
        <v>25.44</v>
      </c>
      <c r="BB79">
        <v>1</v>
      </c>
      <c r="BC79">
        <v>1</v>
      </c>
      <c r="BD79" t="s">
        <v>143</v>
      </c>
      <c r="BE79" t="s">
        <v>143</v>
      </c>
      <c r="BF79" t="s">
        <v>143</v>
      </c>
      <c r="BG79" t="s">
        <v>143</v>
      </c>
      <c r="BH79">
        <v>0</v>
      </c>
      <c r="BI79">
        <v>1</v>
      </c>
      <c r="BJ79" t="s">
        <v>199</v>
      </c>
      <c r="BM79">
        <v>682</v>
      </c>
      <c r="BN79">
        <v>0</v>
      </c>
      <c r="BO79" t="s">
        <v>197</v>
      </c>
      <c r="BP79">
        <v>1</v>
      </c>
      <c r="BQ79">
        <v>60</v>
      </c>
      <c r="BR79">
        <v>0</v>
      </c>
      <c r="BS79">
        <v>25.44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143</v>
      </c>
      <c r="BZ79">
        <v>73</v>
      </c>
      <c r="CA79">
        <v>41</v>
      </c>
      <c r="CE79">
        <v>30</v>
      </c>
      <c r="CF79">
        <v>0</v>
      </c>
      <c r="CG79">
        <v>0</v>
      </c>
      <c r="CM79">
        <v>0</v>
      </c>
      <c r="CN79" t="s">
        <v>143</v>
      </c>
      <c r="CO79">
        <v>0</v>
      </c>
      <c r="CP79">
        <f>(P79+Q79+S79)</f>
        <v>2508.64</v>
      </c>
      <c r="CQ79">
        <f>ROUND((ROUND((AC79*AW79*1),2)*BC79),2)</f>
        <v>0</v>
      </c>
      <c r="CR79">
        <f>(ROUND((ROUND(((ET79)*AV79*1),2)*BB79),2)+ROUND((ROUND(((AE79-(EU79))*AV79*1),2)*BS79),2))</f>
        <v>0</v>
      </c>
      <c r="CS79">
        <f>ROUND((ROUND((AE79*AV79*1),2)*BS79),2)</f>
        <v>0</v>
      </c>
      <c r="CT79">
        <f>ROUND((ROUND((AF79*AV79*1),2)*BA79),2)</f>
        <v>244.73</v>
      </c>
      <c r="CU79">
        <f>AG79</f>
        <v>0</v>
      </c>
      <c r="CV79">
        <f>(AH79*AV79)</f>
        <v>1.02</v>
      </c>
      <c r="CW79">
        <f t="shared" si="75"/>
        <v>0</v>
      </c>
      <c r="CX79">
        <f t="shared" si="75"/>
        <v>0</v>
      </c>
      <c r="CY79">
        <f>S79*(BZ79/100)</f>
        <v>1831.3072</v>
      </c>
      <c r="CZ79">
        <f>S79*(CA79/100)</f>
        <v>1028.5423999999998</v>
      </c>
      <c r="DC79" t="s">
        <v>143</v>
      </c>
      <c r="DD79" t="s">
        <v>143</v>
      </c>
      <c r="DE79" t="s">
        <v>143</v>
      </c>
      <c r="DF79" t="s">
        <v>143</v>
      </c>
      <c r="DG79" t="s">
        <v>143</v>
      </c>
      <c r="DH79" t="s">
        <v>143</v>
      </c>
      <c r="DI79" t="s">
        <v>143</v>
      </c>
      <c r="DJ79" t="s">
        <v>143</v>
      </c>
      <c r="DK79" t="s">
        <v>143</v>
      </c>
      <c r="DL79" t="s">
        <v>143</v>
      </c>
      <c r="DM79" t="s">
        <v>143</v>
      </c>
      <c r="DN79">
        <v>91</v>
      </c>
      <c r="DO79">
        <v>70</v>
      </c>
      <c r="DP79">
        <v>1.0469999999999999</v>
      </c>
      <c r="DQ79">
        <v>1.002</v>
      </c>
      <c r="DU79">
        <v>1013</v>
      </c>
      <c r="DV79" t="s">
        <v>192</v>
      </c>
      <c r="DW79" t="s">
        <v>192</v>
      </c>
      <c r="DX79">
        <v>1</v>
      </c>
      <c r="EE79">
        <v>31270493</v>
      </c>
      <c r="EF79">
        <v>60</v>
      </c>
      <c r="EG79" t="s">
        <v>161</v>
      </c>
      <c r="EH79">
        <v>0</v>
      </c>
      <c r="EI79" t="s">
        <v>143</v>
      </c>
      <c r="EJ79">
        <v>1</v>
      </c>
      <c r="EK79">
        <v>682</v>
      </c>
      <c r="EL79" t="s">
        <v>200</v>
      </c>
      <c r="EM79" t="s">
        <v>201</v>
      </c>
      <c r="EO79" t="s">
        <v>143</v>
      </c>
      <c r="EQ79">
        <v>512</v>
      </c>
      <c r="ER79">
        <v>9.6199999999999992</v>
      </c>
      <c r="ES79">
        <v>0</v>
      </c>
      <c r="ET79">
        <v>0</v>
      </c>
      <c r="EU79">
        <v>0</v>
      </c>
      <c r="EV79">
        <v>9.6199999999999992</v>
      </c>
      <c r="EW79">
        <v>1.02</v>
      </c>
      <c r="EX79">
        <v>0</v>
      </c>
      <c r="EY79">
        <v>0</v>
      </c>
      <c r="FQ79">
        <v>0</v>
      </c>
      <c r="FR79">
        <f>ROUND(IF(AND(BH79=3,BI79=3),P79,0),2)</f>
        <v>0</v>
      </c>
      <c r="FS79">
        <v>0</v>
      </c>
      <c r="FX79">
        <v>91</v>
      </c>
      <c r="FY79">
        <v>70</v>
      </c>
      <c r="GA79" t="s">
        <v>143</v>
      </c>
      <c r="GD79">
        <v>0</v>
      </c>
      <c r="GF79">
        <v>-558152710</v>
      </c>
      <c r="GG79">
        <v>2</v>
      </c>
      <c r="GH79">
        <v>1</v>
      </c>
      <c r="GI79">
        <v>2</v>
      </c>
      <c r="GJ79">
        <v>0</v>
      </c>
      <c r="GK79">
        <f>ROUND(R79*(R12)/100,2)</f>
        <v>0</v>
      </c>
      <c r="GL79">
        <f>ROUND(IF(AND(BH79=3,BI79=3,FS79&lt;&gt;0),P79,0),2)</f>
        <v>0</v>
      </c>
      <c r="GM79">
        <f>ROUND(O79+X79+Y79+GK79,2)+GX79</f>
        <v>5368.49</v>
      </c>
      <c r="GN79">
        <f>IF(OR(BI79=0,BI79=1),ROUND(O79+X79+Y79+GK79,2),0)</f>
        <v>5368.49</v>
      </c>
      <c r="GO79">
        <f>IF(BI79=2,ROUND(O79+X79+Y79+GK79,2),0)</f>
        <v>0</v>
      </c>
      <c r="GP79">
        <f>IF(BI79=4,ROUND(O79+X79+Y79+GK79,2)+GX79,0)</f>
        <v>0</v>
      </c>
      <c r="GR79">
        <v>0</v>
      </c>
      <c r="GS79">
        <v>3</v>
      </c>
      <c r="GT79">
        <v>0</v>
      </c>
      <c r="GU79" t="s">
        <v>143</v>
      </c>
      <c r="GV79">
        <f>ROUND((GT79),6)</f>
        <v>0</v>
      </c>
      <c r="GW79">
        <v>1</v>
      </c>
      <c r="GX79">
        <f>ROUND(HC79*I79,2)</f>
        <v>0</v>
      </c>
      <c r="HA79">
        <v>0</v>
      </c>
      <c r="HB79">
        <v>0</v>
      </c>
      <c r="HC79">
        <f>GV79*GW79</f>
        <v>0</v>
      </c>
      <c r="IK79">
        <v>0</v>
      </c>
    </row>
    <row r="80" spans="1:245" x14ac:dyDescent="0.25">
      <c r="A80">
        <v>17</v>
      </c>
      <c r="B80">
        <v>1</v>
      </c>
      <c r="C80">
        <f>ROW(SmtRes!A61)</f>
        <v>61</v>
      </c>
      <c r="D80">
        <f>ROW(EtalonRes!A67)</f>
        <v>67</v>
      </c>
      <c r="E80" t="s">
        <v>202</v>
      </c>
      <c r="F80" t="s">
        <v>203</v>
      </c>
      <c r="G80" t="s">
        <v>204</v>
      </c>
      <c r="H80" t="s">
        <v>205</v>
      </c>
      <c r="I80">
        <f>I79+I78</f>
        <v>102.5</v>
      </c>
      <c r="J80">
        <v>0</v>
      </c>
      <c r="O80">
        <f>ROUND(CP80,2)</f>
        <v>58949.56</v>
      </c>
      <c r="P80">
        <f>ROUND((ROUND((AC80*AW80*I80),2)*BC80),2)</f>
        <v>0</v>
      </c>
      <c r="Q80">
        <f>(ROUND((ROUND(((ET80)*AV80*I80),2)*BB80),2)+ROUND((ROUND(((AE80-(EU80))*AV80*I80),2)*BS80),2))</f>
        <v>58949.56</v>
      </c>
      <c r="R80">
        <f>ROUND((ROUND((AE80*AV80*I80),2)*BS80),2)</f>
        <v>0</v>
      </c>
      <c r="S80">
        <f>ROUND((ROUND((AF80*AV80*I80),2)*BA80),2)</f>
        <v>0</v>
      </c>
      <c r="T80">
        <f>ROUND(CU80*I80,2)</f>
        <v>0</v>
      </c>
      <c r="U80">
        <f>CV80*I80</f>
        <v>0</v>
      </c>
      <c r="V80">
        <f>CW80*I80</f>
        <v>0</v>
      </c>
      <c r="W80">
        <f>ROUND(CX80*I80,2)</f>
        <v>0</v>
      </c>
      <c r="X80">
        <f t="shared" si="72"/>
        <v>0</v>
      </c>
      <c r="Y80">
        <f t="shared" si="72"/>
        <v>0</v>
      </c>
      <c r="AA80">
        <v>31709269</v>
      </c>
      <c r="AB80">
        <f>ROUND((AC80+AD80+AF80),6)</f>
        <v>54.93</v>
      </c>
      <c r="AC80">
        <f>ROUND((ES80),6)</f>
        <v>0</v>
      </c>
      <c r="AD80">
        <f>ROUND((((ET80)-(EU80))+AE80),6)</f>
        <v>54.93</v>
      </c>
      <c r="AE80">
        <f t="shared" si="73"/>
        <v>0</v>
      </c>
      <c r="AF80">
        <f t="shared" si="73"/>
        <v>0</v>
      </c>
      <c r="AG80">
        <f>ROUND((AP80),6)</f>
        <v>0</v>
      </c>
      <c r="AH80">
        <f t="shared" si="74"/>
        <v>0</v>
      </c>
      <c r="AI80">
        <f t="shared" si="74"/>
        <v>0</v>
      </c>
      <c r="AJ80">
        <f>(AS80)</f>
        <v>0</v>
      </c>
      <c r="AK80">
        <v>54.93</v>
      </c>
      <c r="AL80">
        <v>0</v>
      </c>
      <c r="AM80">
        <v>54.93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93</v>
      </c>
      <c r="AU80">
        <v>64</v>
      </c>
      <c r="AV80">
        <v>1</v>
      </c>
      <c r="AW80">
        <v>1</v>
      </c>
      <c r="AZ80">
        <v>1</v>
      </c>
      <c r="BA80">
        <v>1</v>
      </c>
      <c r="BB80">
        <v>10.47</v>
      </c>
      <c r="BC80">
        <v>1</v>
      </c>
      <c r="BD80" t="s">
        <v>143</v>
      </c>
      <c r="BE80" t="s">
        <v>143</v>
      </c>
      <c r="BF80" t="s">
        <v>143</v>
      </c>
      <c r="BG80" t="s">
        <v>143</v>
      </c>
      <c r="BH80">
        <v>0</v>
      </c>
      <c r="BI80">
        <v>4</v>
      </c>
      <c r="BJ80" t="s">
        <v>206</v>
      </c>
      <c r="BM80">
        <v>1113</v>
      </c>
      <c r="BN80">
        <v>0</v>
      </c>
      <c r="BO80" t="s">
        <v>203</v>
      </c>
      <c r="BP80">
        <v>1</v>
      </c>
      <c r="BQ80">
        <v>150</v>
      </c>
      <c r="BR80">
        <v>0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143</v>
      </c>
      <c r="BZ80">
        <v>93</v>
      </c>
      <c r="CA80">
        <v>64</v>
      </c>
      <c r="CE80">
        <v>30</v>
      </c>
      <c r="CF80">
        <v>0</v>
      </c>
      <c r="CG80">
        <v>0</v>
      </c>
      <c r="CM80">
        <v>0</v>
      </c>
      <c r="CN80" t="s">
        <v>143</v>
      </c>
      <c r="CO80">
        <v>0</v>
      </c>
      <c r="CP80">
        <f>(P80+Q80+S80)</f>
        <v>58949.56</v>
      </c>
      <c r="CQ80">
        <f>ROUND((ROUND((AC80*AW80*1),2)*BC80),2)</f>
        <v>0</v>
      </c>
      <c r="CR80">
        <f>(ROUND((ROUND(((ET80)*AV80*1),2)*BB80),2)+ROUND((ROUND(((AE80-(EU80))*AV80*1),2)*BS80),2))</f>
        <v>575.12</v>
      </c>
      <c r="CS80">
        <f>ROUND((ROUND((AE80*AV80*1),2)*BS80),2)</f>
        <v>0</v>
      </c>
      <c r="CT80">
        <f>ROUND((ROUND((AF80*AV80*1),2)*BA80),2)</f>
        <v>0</v>
      </c>
      <c r="CU80">
        <f>AG80</f>
        <v>0</v>
      </c>
      <c r="CV80">
        <f>(AH80*AV80)</f>
        <v>0</v>
      </c>
      <c r="CW80">
        <f t="shared" si="75"/>
        <v>0</v>
      </c>
      <c r="CX80">
        <f t="shared" si="75"/>
        <v>0</v>
      </c>
      <c r="CY80">
        <f>S80*(BZ80/100)</f>
        <v>0</v>
      </c>
      <c r="CZ80">
        <f>S80*(CA80/100)</f>
        <v>0</v>
      </c>
      <c r="DC80" t="s">
        <v>143</v>
      </c>
      <c r="DD80" t="s">
        <v>143</v>
      </c>
      <c r="DE80" t="s">
        <v>143</v>
      </c>
      <c r="DF80" t="s">
        <v>143</v>
      </c>
      <c r="DG80" t="s">
        <v>143</v>
      </c>
      <c r="DH80" t="s">
        <v>143</v>
      </c>
      <c r="DI80" t="s">
        <v>143</v>
      </c>
      <c r="DJ80" t="s">
        <v>143</v>
      </c>
      <c r="DK80" t="s">
        <v>143</v>
      </c>
      <c r="DL80" t="s">
        <v>143</v>
      </c>
      <c r="DM80" t="s">
        <v>143</v>
      </c>
      <c r="DN80">
        <v>0</v>
      </c>
      <c r="DO80">
        <v>0</v>
      </c>
      <c r="DP80">
        <v>1</v>
      </c>
      <c r="DQ80">
        <v>1</v>
      </c>
      <c r="DU80">
        <v>1009</v>
      </c>
      <c r="DV80" t="s">
        <v>205</v>
      </c>
      <c r="DW80" t="s">
        <v>205</v>
      </c>
      <c r="DX80">
        <v>1000</v>
      </c>
      <c r="EE80">
        <v>31270924</v>
      </c>
      <c r="EF80">
        <v>150</v>
      </c>
      <c r="EG80" t="s">
        <v>207</v>
      </c>
      <c r="EH80">
        <v>0</v>
      </c>
      <c r="EI80" t="s">
        <v>143</v>
      </c>
      <c r="EJ80">
        <v>4</v>
      </c>
      <c r="EK80">
        <v>1113</v>
      </c>
      <c r="EL80" t="s">
        <v>208</v>
      </c>
      <c r="EM80" t="s">
        <v>209</v>
      </c>
      <c r="EO80" t="s">
        <v>143</v>
      </c>
      <c r="EQ80">
        <v>0</v>
      </c>
      <c r="ER80">
        <v>54.93</v>
      </c>
      <c r="ES80">
        <v>0</v>
      </c>
      <c r="ET80">
        <v>54.93</v>
      </c>
      <c r="EU80">
        <v>0</v>
      </c>
      <c r="EV80">
        <v>0</v>
      </c>
      <c r="EW80">
        <v>0</v>
      </c>
      <c r="EX80">
        <v>0</v>
      </c>
      <c r="EY80">
        <v>0</v>
      </c>
      <c r="FQ80">
        <v>0</v>
      </c>
      <c r="FR80">
        <f>ROUND(IF(AND(BH80=3,BI80=3),P80,0),2)</f>
        <v>0</v>
      </c>
      <c r="FS80">
        <v>0</v>
      </c>
      <c r="FX80">
        <v>0</v>
      </c>
      <c r="FY80">
        <v>0</v>
      </c>
      <c r="GA80" t="s">
        <v>143</v>
      </c>
      <c r="GD80">
        <v>0</v>
      </c>
      <c r="GF80">
        <v>-1441500268</v>
      </c>
      <c r="GG80">
        <v>2</v>
      </c>
      <c r="GH80">
        <v>1</v>
      </c>
      <c r="GI80">
        <v>2</v>
      </c>
      <c r="GJ80">
        <v>0</v>
      </c>
      <c r="GK80">
        <f>ROUND(R80*(R53)/100,2)</f>
        <v>0</v>
      </c>
      <c r="GL80">
        <f>ROUND(IF(AND(BH80=3,BI80=3,FS80&lt;&gt;0),P80,0),2)</f>
        <v>0</v>
      </c>
      <c r="GM80">
        <f>ROUND(O80+X80+Y80+GK80,2)+GX80</f>
        <v>58949.56</v>
      </c>
      <c r="GN80">
        <f>IF(OR(BI80=0,BI80=1),ROUND(O80+X80+Y80+GK80,2),0)</f>
        <v>0</v>
      </c>
      <c r="GO80">
        <f>IF(BI80=2,ROUND(O80+X80+Y80+GK80,2),0)</f>
        <v>0</v>
      </c>
      <c r="GP80">
        <f>IF(BI80=4,ROUND(O80+X80+Y80+GK80,2)+GX80,0)</f>
        <v>58949.56</v>
      </c>
      <c r="GR80">
        <v>0</v>
      </c>
      <c r="GS80">
        <v>3</v>
      </c>
      <c r="GT80">
        <v>0</v>
      </c>
      <c r="GU80" t="s">
        <v>143</v>
      </c>
      <c r="GV80">
        <f>ROUND((GT80),6)</f>
        <v>0</v>
      </c>
      <c r="GW80">
        <v>1</v>
      </c>
      <c r="GX80">
        <f>ROUND(HC80*I80,2)</f>
        <v>0</v>
      </c>
      <c r="HA80">
        <v>0</v>
      </c>
      <c r="HB80">
        <v>0</v>
      </c>
      <c r="HC80">
        <f>GV80*GW80</f>
        <v>0</v>
      </c>
      <c r="IK80">
        <v>0</v>
      </c>
    </row>
    <row r="81" spans="1:245" x14ac:dyDescent="0.25">
      <c r="A81">
        <v>17</v>
      </c>
      <c r="B81">
        <v>1</v>
      </c>
      <c r="C81">
        <f>ROW(SmtRes!A33)</f>
        <v>33</v>
      </c>
      <c r="D81">
        <f>ROW(EtalonRes!A41)</f>
        <v>41</v>
      </c>
      <c r="E81" t="s">
        <v>287</v>
      </c>
      <c r="F81" t="s">
        <v>288</v>
      </c>
      <c r="G81" t="s">
        <v>289</v>
      </c>
      <c r="H81" t="s">
        <v>192</v>
      </c>
      <c r="I81">
        <f>I80</f>
        <v>102.5</v>
      </c>
      <c r="J81">
        <v>0</v>
      </c>
      <c r="O81">
        <f>ROUND(CP81,2)</f>
        <v>24768.35</v>
      </c>
      <c r="P81">
        <f>ROUND((ROUND((AC81*AW81*I81),2)*BC81),2)</f>
        <v>0</v>
      </c>
      <c r="Q81">
        <f>(ROUND((ROUND(((ET81)*AV81*I81),2)*BB81),2)+ROUND((ROUND(((AE81-(EU81))*AV81*I81),2)*BS81),2))</f>
        <v>24768.35</v>
      </c>
      <c r="R81">
        <f>ROUND((ROUND((AE81*AV81*I81),2)*BS81),2)</f>
        <v>0</v>
      </c>
      <c r="S81">
        <f>ROUND((ROUND((AF81*AV81*I81),2)*BA81),2)</f>
        <v>0</v>
      </c>
      <c r="T81">
        <f>ROUND(CU81*I81,2)</f>
        <v>0</v>
      </c>
      <c r="U81">
        <f>CV81*I81</f>
        <v>0</v>
      </c>
      <c r="V81">
        <f>CW81*I81</f>
        <v>0</v>
      </c>
      <c r="W81">
        <f>ROUND(CX81*I81,2)</f>
        <v>0</v>
      </c>
      <c r="X81">
        <f t="shared" si="72"/>
        <v>0</v>
      </c>
      <c r="Y81">
        <f t="shared" si="72"/>
        <v>0</v>
      </c>
      <c r="AA81">
        <v>31709269</v>
      </c>
      <c r="AB81">
        <f>ROUND((AC81+AD81+AF81),6)</f>
        <v>31.67</v>
      </c>
      <c r="AC81">
        <f>ROUND((ES81),6)</f>
        <v>0</v>
      </c>
      <c r="AD81">
        <f>ROUND((((ET81)-(EU81))+AE81),6)</f>
        <v>31.67</v>
      </c>
      <c r="AE81">
        <f t="shared" si="73"/>
        <v>0</v>
      </c>
      <c r="AF81">
        <f t="shared" si="73"/>
        <v>0</v>
      </c>
      <c r="AG81">
        <f>ROUND((AP81),6)</f>
        <v>0</v>
      </c>
      <c r="AH81">
        <f t="shared" si="74"/>
        <v>0</v>
      </c>
      <c r="AI81">
        <f t="shared" si="74"/>
        <v>0</v>
      </c>
      <c r="AJ81">
        <f>(AS81)</f>
        <v>0</v>
      </c>
      <c r="AK81">
        <v>31.67</v>
      </c>
      <c r="AL81">
        <v>0</v>
      </c>
      <c r="AM81">
        <v>31.67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93</v>
      </c>
      <c r="AU81">
        <v>64</v>
      </c>
      <c r="AV81">
        <v>1</v>
      </c>
      <c r="AW81">
        <v>1</v>
      </c>
      <c r="AZ81">
        <v>1</v>
      </c>
      <c r="BA81">
        <v>1</v>
      </c>
      <c r="BB81">
        <v>7.63</v>
      </c>
      <c r="BC81">
        <v>1</v>
      </c>
      <c r="BD81" t="s">
        <v>143</v>
      </c>
      <c r="BE81" t="s">
        <v>143</v>
      </c>
      <c r="BF81" t="s">
        <v>143</v>
      </c>
      <c r="BG81" t="s">
        <v>143</v>
      </c>
      <c r="BH81">
        <v>0</v>
      </c>
      <c r="BI81">
        <v>4</v>
      </c>
      <c r="BJ81" t="s">
        <v>290</v>
      </c>
      <c r="BM81">
        <v>1113</v>
      </c>
      <c r="BN81">
        <v>0</v>
      </c>
      <c r="BO81" t="s">
        <v>288</v>
      </c>
      <c r="BP81">
        <v>1</v>
      </c>
      <c r="BQ81">
        <v>150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143</v>
      </c>
      <c r="BZ81">
        <v>93</v>
      </c>
      <c r="CA81">
        <v>64</v>
      </c>
      <c r="CE81">
        <v>30</v>
      </c>
      <c r="CF81">
        <v>0</v>
      </c>
      <c r="CG81">
        <v>0</v>
      </c>
      <c r="CM81">
        <v>0</v>
      </c>
      <c r="CN81" t="s">
        <v>143</v>
      </c>
      <c r="CO81">
        <v>0</v>
      </c>
      <c r="CP81">
        <f>(P81+Q81+S81)</f>
        <v>24768.35</v>
      </c>
      <c r="CQ81">
        <f>ROUND((ROUND((AC81*AW81*1),2)*BC81),2)</f>
        <v>0</v>
      </c>
      <c r="CR81">
        <f>(ROUND((ROUND(((ET81)*AV81*1),2)*BB81),2)+ROUND((ROUND(((AE81-(EU81))*AV81*1),2)*BS81),2))</f>
        <v>241.64</v>
      </c>
      <c r="CS81">
        <f>ROUND((ROUND((AE81*AV81*1),2)*BS81),2)</f>
        <v>0</v>
      </c>
      <c r="CT81">
        <f>ROUND((ROUND((AF81*AV81*1),2)*BA81),2)</f>
        <v>0</v>
      </c>
      <c r="CU81">
        <f>AG81</f>
        <v>0</v>
      </c>
      <c r="CV81">
        <f>(AH81*AV81)</f>
        <v>0</v>
      </c>
      <c r="CW81">
        <f t="shared" si="75"/>
        <v>0</v>
      </c>
      <c r="CX81">
        <f t="shared" si="75"/>
        <v>0</v>
      </c>
      <c r="CY81">
        <f>S81*(BZ81/100)</f>
        <v>0</v>
      </c>
      <c r="CZ81">
        <f>S81*(CA81/100)</f>
        <v>0</v>
      </c>
      <c r="DC81" t="s">
        <v>143</v>
      </c>
      <c r="DD81" t="s">
        <v>143</v>
      </c>
      <c r="DE81" t="s">
        <v>143</v>
      </c>
      <c r="DF81" t="s">
        <v>143</v>
      </c>
      <c r="DG81" t="s">
        <v>143</v>
      </c>
      <c r="DH81" t="s">
        <v>143</v>
      </c>
      <c r="DI81" t="s">
        <v>143</v>
      </c>
      <c r="DJ81" t="s">
        <v>143</v>
      </c>
      <c r="DK81" t="s">
        <v>143</v>
      </c>
      <c r="DL81" t="s">
        <v>143</v>
      </c>
      <c r="DM81" t="s">
        <v>143</v>
      </c>
      <c r="DN81">
        <v>0</v>
      </c>
      <c r="DO81">
        <v>0</v>
      </c>
      <c r="DP81">
        <v>1</v>
      </c>
      <c r="DQ81">
        <v>1</v>
      </c>
      <c r="DU81">
        <v>1013</v>
      </c>
      <c r="DV81" t="s">
        <v>192</v>
      </c>
      <c r="DW81" t="s">
        <v>192</v>
      </c>
      <c r="DX81">
        <v>1</v>
      </c>
      <c r="EE81">
        <v>31270924</v>
      </c>
      <c r="EF81">
        <v>150</v>
      </c>
      <c r="EG81" t="s">
        <v>207</v>
      </c>
      <c r="EH81">
        <v>0</v>
      </c>
      <c r="EI81" t="s">
        <v>143</v>
      </c>
      <c r="EJ81">
        <v>4</v>
      </c>
      <c r="EK81">
        <v>1113</v>
      </c>
      <c r="EL81" t="s">
        <v>208</v>
      </c>
      <c r="EM81" t="s">
        <v>209</v>
      </c>
      <c r="EO81" t="s">
        <v>143</v>
      </c>
      <c r="EQ81">
        <v>0</v>
      </c>
      <c r="ER81">
        <v>31.67</v>
      </c>
      <c r="ES81">
        <v>0</v>
      </c>
      <c r="ET81">
        <v>31.67</v>
      </c>
      <c r="EU81">
        <v>0</v>
      </c>
      <c r="EV81">
        <v>0</v>
      </c>
      <c r="EW81">
        <v>0</v>
      </c>
      <c r="EX81">
        <v>0</v>
      </c>
      <c r="EY81">
        <v>0</v>
      </c>
      <c r="FQ81">
        <v>0</v>
      </c>
      <c r="FR81">
        <f>ROUND(IF(AND(BH81=3,BI81=3),P81,0),2)</f>
        <v>0</v>
      </c>
      <c r="FS81">
        <v>0</v>
      </c>
      <c r="FX81">
        <v>0</v>
      </c>
      <c r="FY81">
        <v>0</v>
      </c>
      <c r="GA81" t="s">
        <v>143</v>
      </c>
      <c r="GD81">
        <v>0</v>
      </c>
      <c r="GF81">
        <v>-228259164</v>
      </c>
      <c r="GG81">
        <v>2</v>
      </c>
      <c r="GH81">
        <v>1</v>
      </c>
      <c r="GI81">
        <v>2</v>
      </c>
      <c r="GJ81">
        <v>0</v>
      </c>
      <c r="GK81">
        <f>ROUND(R81*(R12)/100,2)</f>
        <v>0</v>
      </c>
      <c r="GL81">
        <f>ROUND(IF(AND(BH81=3,BI81=3,FS81&lt;&gt;0),P81,0),2)</f>
        <v>0</v>
      </c>
      <c r="GM81">
        <f>ROUND(O81+X81+Y81+GK81,2)+GX81</f>
        <v>24768.35</v>
      </c>
      <c r="GN81">
        <f>IF(OR(BI81=0,BI81=1),ROUND(O81+X81+Y81+GK81,2),0)</f>
        <v>0</v>
      </c>
      <c r="GO81">
        <f>IF(BI81=2,ROUND(O81+X81+Y81+GK81,2),0)</f>
        <v>0</v>
      </c>
      <c r="GP81">
        <f>IF(BI81=4,ROUND(O81+X81+Y81+GK81,2)+GX81,0)</f>
        <v>24768.35</v>
      </c>
      <c r="GR81">
        <v>0</v>
      </c>
      <c r="GS81">
        <v>3</v>
      </c>
      <c r="GT81">
        <v>0</v>
      </c>
      <c r="GU81" t="s">
        <v>143</v>
      </c>
      <c r="GV81">
        <f>ROUND((GT81),6)</f>
        <v>0</v>
      </c>
      <c r="GW81">
        <v>1</v>
      </c>
      <c r="GX81">
        <f>ROUND(HC81*I81,2)</f>
        <v>0</v>
      </c>
      <c r="HA81">
        <v>0</v>
      </c>
      <c r="HB81">
        <v>0</v>
      </c>
      <c r="HC81">
        <f>GV81*GW81</f>
        <v>0</v>
      </c>
      <c r="IK81">
        <v>0</v>
      </c>
    </row>
    <row r="83" spans="1:245" x14ac:dyDescent="0.25">
      <c r="A83" s="2">
        <v>51</v>
      </c>
      <c r="B83" s="2">
        <f>B73</f>
        <v>1</v>
      </c>
      <c r="C83" s="2">
        <f>A73</f>
        <v>5</v>
      </c>
      <c r="D83" s="2">
        <f>ROW(A73)</f>
        <v>73</v>
      </c>
      <c r="E83" s="2"/>
      <c r="F83" s="2" t="str">
        <f>IF(F73&lt;&gt;"",F73,"")</f>
        <v>Новый подраздел</v>
      </c>
      <c r="G83" s="2" t="s">
        <v>274</v>
      </c>
      <c r="H83" s="2">
        <v>0</v>
      </c>
      <c r="I83" s="2"/>
      <c r="J83" s="2"/>
      <c r="K83" s="2"/>
      <c r="L83" s="2"/>
      <c r="M83" s="2"/>
      <c r="N83" s="2"/>
      <c r="O83" s="2">
        <f t="shared" ref="O83:T83" si="76">ROUND(AB83,2)</f>
        <v>206272.14</v>
      </c>
      <c r="P83" s="2">
        <f t="shared" si="76"/>
        <v>882.35</v>
      </c>
      <c r="Q83" s="2">
        <f t="shared" si="76"/>
        <v>194776.73</v>
      </c>
      <c r="R83" s="2">
        <f t="shared" si="76"/>
        <v>34243</v>
      </c>
      <c r="S83" s="2">
        <f t="shared" si="76"/>
        <v>10613.06</v>
      </c>
      <c r="T83" s="2">
        <f t="shared" si="76"/>
        <v>0</v>
      </c>
      <c r="U83" s="2">
        <f>AH83</f>
        <v>39.564999999999998</v>
      </c>
      <c r="V83" s="2">
        <f>AI83</f>
        <v>0</v>
      </c>
      <c r="W83" s="2">
        <f>ROUND(AJ83,2)</f>
        <v>0</v>
      </c>
      <c r="X83" s="2">
        <f>ROUND(AK83,2)</f>
        <v>7342.32</v>
      </c>
      <c r="Y83" s="2">
        <f>ROUND(AL83,2)</f>
        <v>4351.3500000000004</v>
      </c>
      <c r="Z83" s="2"/>
      <c r="AA83" s="2"/>
      <c r="AB83" s="2">
        <f>ROUND(SUMIF(AA77:AA81,"=31709269",O77:O81),2)</f>
        <v>206272.14</v>
      </c>
      <c r="AC83" s="2">
        <f>ROUND(SUMIF(AA77:AA81,"=31709269",P77:P81),2)</f>
        <v>882.35</v>
      </c>
      <c r="AD83" s="2">
        <f>ROUND(SUMIF(AA77:AA81,"=31709269",Q77:Q81),2)</f>
        <v>194776.73</v>
      </c>
      <c r="AE83" s="2">
        <f>ROUND(SUMIF(AA77:AA81,"=31709269",R77:R81),2)</f>
        <v>34243</v>
      </c>
      <c r="AF83" s="2">
        <f>ROUND(SUMIF(AA77:AA81,"=31709269",S77:S81),2)</f>
        <v>10613.06</v>
      </c>
      <c r="AG83" s="2">
        <f>ROUND(SUMIF(AA77:AA81,"=31709269",T77:T81),2)</f>
        <v>0</v>
      </c>
      <c r="AH83" s="2">
        <f>SUMIF(AA77:AA81,"=31709269",U77:U81)</f>
        <v>39.564999999999998</v>
      </c>
      <c r="AI83" s="2">
        <f>SUMIF(AA77:AA81,"=31709269",V77:V81)</f>
        <v>0</v>
      </c>
      <c r="AJ83" s="2">
        <f>ROUND(SUMIF(AA77:AA81,"=31709269",W77:W81),2)</f>
        <v>0</v>
      </c>
      <c r="AK83" s="2">
        <f>ROUND(SUMIF(AA77:AA81,"=31709269",X77:X81),2)</f>
        <v>7342.32</v>
      </c>
      <c r="AL83" s="2">
        <f>ROUND(SUMIF(AA77:AA81,"=31709269",Y77:Y81),2)</f>
        <v>4351.3500000000004</v>
      </c>
      <c r="AM83" s="2"/>
      <c r="AN83" s="2"/>
      <c r="AO83" s="2">
        <f t="shared" ref="AO83:BC83" si="77">ROUND(BX83,2)</f>
        <v>0</v>
      </c>
      <c r="AP83" s="2">
        <f t="shared" si="77"/>
        <v>0</v>
      </c>
      <c r="AQ83" s="2">
        <f t="shared" si="77"/>
        <v>0</v>
      </c>
      <c r="AR83" s="2">
        <f t="shared" si="77"/>
        <v>271727.32</v>
      </c>
      <c r="AS83" s="2">
        <f t="shared" si="77"/>
        <v>188009.41</v>
      </c>
      <c r="AT83" s="2">
        <f t="shared" si="77"/>
        <v>0</v>
      </c>
      <c r="AU83" s="2">
        <f t="shared" si="77"/>
        <v>83717.91</v>
      </c>
      <c r="AV83" s="2">
        <f t="shared" si="77"/>
        <v>882.35</v>
      </c>
      <c r="AW83" s="2">
        <f t="shared" si="77"/>
        <v>882.35</v>
      </c>
      <c r="AX83" s="2">
        <f t="shared" si="77"/>
        <v>0</v>
      </c>
      <c r="AY83" s="2">
        <f t="shared" si="77"/>
        <v>882.35</v>
      </c>
      <c r="AZ83" s="2">
        <f t="shared" si="77"/>
        <v>0</v>
      </c>
      <c r="BA83" s="2">
        <f t="shared" si="77"/>
        <v>0</v>
      </c>
      <c r="BB83" s="2">
        <f t="shared" si="77"/>
        <v>0</v>
      </c>
      <c r="BC83" s="2">
        <f t="shared" si="77"/>
        <v>0</v>
      </c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>
        <f>ROUND(SUMIF(AA77:AA81,"=31709269",FQ77:FQ81),2)</f>
        <v>0</v>
      </c>
      <c r="BY83" s="2">
        <f>ROUND(SUMIF(AA77:AA81,"=31709269",FR77:FR81),2)</f>
        <v>0</v>
      </c>
      <c r="BZ83" s="2">
        <f>ROUND(SUMIF(AA77:AA81,"=31709269",GL77:GL81),2)</f>
        <v>0</v>
      </c>
      <c r="CA83" s="2">
        <f>ROUND(SUMIF(AA77:AA81,"=31709269",GM77:GM81),2)</f>
        <v>271727.32</v>
      </c>
      <c r="CB83" s="2">
        <f>ROUND(SUMIF(AA77:AA81,"=31709269",GN77:GN81),2)</f>
        <v>188009.41</v>
      </c>
      <c r="CC83" s="2">
        <f>ROUND(SUMIF(AA77:AA81,"=31709269",GO77:GO81),2)</f>
        <v>0</v>
      </c>
      <c r="CD83" s="2">
        <f>ROUND(SUMIF(AA77:AA81,"=31709269",GP77:GP81),2)</f>
        <v>83717.91</v>
      </c>
      <c r="CE83" s="2">
        <f>AC83-BX83</f>
        <v>882.35</v>
      </c>
      <c r="CF83" s="2">
        <f>AC83-BY83</f>
        <v>882.35</v>
      </c>
      <c r="CG83" s="2">
        <f>BX83-BZ83</f>
        <v>0</v>
      </c>
      <c r="CH83" s="2">
        <f>AC83-BX83-BY83+BZ83</f>
        <v>882.35</v>
      </c>
      <c r="CI83" s="2">
        <f>BY83-BZ83</f>
        <v>0</v>
      </c>
      <c r="CJ83" s="2">
        <f>ROUND(SUMIF(AA77:AA81,"=31709269",GX77:GX81),2)</f>
        <v>0</v>
      </c>
      <c r="CK83" s="2">
        <f>ROUND(SUMIF(AA77:AA81,"=31709269",GY77:GY81),2)</f>
        <v>0</v>
      </c>
      <c r="CL83" s="2">
        <f>ROUND(SUMIF(AA77:AA81,"=31709269",GZ77:GZ81),2)</f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>
        <v>0</v>
      </c>
    </row>
    <row r="85" spans="1:245" x14ac:dyDescent="0.25">
      <c r="A85" s="4">
        <v>50</v>
      </c>
      <c r="B85" s="4">
        <v>0</v>
      </c>
      <c r="C85" s="4">
        <v>0</v>
      </c>
      <c r="D85" s="4">
        <v>1</v>
      </c>
      <c r="E85" s="4">
        <v>201</v>
      </c>
      <c r="F85" s="4">
        <f>ROUND(Source!O83,O85)</f>
        <v>206272.14</v>
      </c>
      <c r="G85" s="4" t="s">
        <v>222</v>
      </c>
      <c r="H85" s="4" t="s">
        <v>223</v>
      </c>
      <c r="I85" s="4"/>
      <c r="J85" s="4"/>
      <c r="K85" s="4">
        <v>201</v>
      </c>
      <c r="L85" s="4">
        <v>1</v>
      </c>
      <c r="M85" s="4">
        <v>3</v>
      </c>
      <c r="N85" s="4" t="s">
        <v>143</v>
      </c>
      <c r="O85" s="4">
        <v>2</v>
      </c>
      <c r="P85" s="4"/>
      <c r="Q85" s="4"/>
      <c r="R85" s="4"/>
      <c r="S85" s="4"/>
      <c r="T85" s="4"/>
      <c r="U85" s="4"/>
      <c r="V85" s="4"/>
      <c r="W85" s="4"/>
    </row>
    <row r="86" spans="1:245" x14ac:dyDescent="0.25">
      <c r="A86" s="4">
        <v>50</v>
      </c>
      <c r="B86" s="4">
        <v>0</v>
      </c>
      <c r="C86" s="4">
        <v>0</v>
      </c>
      <c r="D86" s="4">
        <v>1</v>
      </c>
      <c r="E86" s="4">
        <v>202</v>
      </c>
      <c r="F86" s="4">
        <f>ROUND(Source!P83,O86)</f>
        <v>882.35</v>
      </c>
      <c r="G86" s="4" t="s">
        <v>224</v>
      </c>
      <c r="H86" s="4" t="s">
        <v>225</v>
      </c>
      <c r="I86" s="4"/>
      <c r="J86" s="4"/>
      <c r="K86" s="4">
        <v>202</v>
      </c>
      <c r="L86" s="4">
        <v>2</v>
      </c>
      <c r="M86" s="4">
        <v>3</v>
      </c>
      <c r="N86" s="4" t="s">
        <v>143</v>
      </c>
      <c r="O86" s="4">
        <v>2</v>
      </c>
      <c r="P86" s="4"/>
      <c r="Q86" s="4"/>
      <c r="R86" s="4"/>
      <c r="S86" s="4"/>
      <c r="T86" s="4"/>
      <c r="U86" s="4"/>
      <c r="V86" s="4"/>
      <c r="W86" s="4"/>
    </row>
    <row r="87" spans="1:245" x14ac:dyDescent="0.25">
      <c r="A87" s="4">
        <v>50</v>
      </c>
      <c r="B87" s="4">
        <v>0</v>
      </c>
      <c r="C87" s="4">
        <v>0</v>
      </c>
      <c r="D87" s="4">
        <v>1</v>
      </c>
      <c r="E87" s="4">
        <v>222</v>
      </c>
      <c r="F87" s="4">
        <f>ROUND(Source!AO83,O87)</f>
        <v>0</v>
      </c>
      <c r="G87" s="4" t="s">
        <v>226</v>
      </c>
      <c r="H87" s="4" t="s">
        <v>227</v>
      </c>
      <c r="I87" s="4"/>
      <c r="J87" s="4"/>
      <c r="K87" s="4">
        <v>222</v>
      </c>
      <c r="L87" s="4">
        <v>3</v>
      </c>
      <c r="M87" s="4">
        <v>3</v>
      </c>
      <c r="N87" s="4" t="s">
        <v>143</v>
      </c>
      <c r="O87" s="4">
        <v>2</v>
      </c>
      <c r="P87" s="4"/>
      <c r="Q87" s="4"/>
      <c r="R87" s="4"/>
      <c r="S87" s="4"/>
      <c r="T87" s="4"/>
      <c r="U87" s="4"/>
      <c r="V87" s="4"/>
      <c r="W87" s="4"/>
    </row>
    <row r="88" spans="1:245" x14ac:dyDescent="0.25">
      <c r="A88" s="4">
        <v>50</v>
      </c>
      <c r="B88" s="4">
        <v>0</v>
      </c>
      <c r="C88" s="4">
        <v>0</v>
      </c>
      <c r="D88" s="4">
        <v>1</v>
      </c>
      <c r="E88" s="4">
        <v>225</v>
      </c>
      <c r="F88" s="4">
        <f>ROUND(Source!AV83,O88)</f>
        <v>882.35</v>
      </c>
      <c r="G88" s="4" t="s">
        <v>228</v>
      </c>
      <c r="H88" s="4" t="s">
        <v>229</v>
      </c>
      <c r="I88" s="4"/>
      <c r="J88" s="4"/>
      <c r="K88" s="4">
        <v>225</v>
      </c>
      <c r="L88" s="4">
        <v>4</v>
      </c>
      <c r="M88" s="4">
        <v>3</v>
      </c>
      <c r="N88" s="4" t="s">
        <v>143</v>
      </c>
      <c r="O88" s="4">
        <v>2</v>
      </c>
      <c r="P88" s="4"/>
      <c r="Q88" s="4"/>
      <c r="R88" s="4"/>
      <c r="S88" s="4"/>
      <c r="T88" s="4"/>
      <c r="U88" s="4"/>
      <c r="V88" s="4"/>
      <c r="W88" s="4"/>
    </row>
    <row r="89" spans="1:245" x14ac:dyDescent="0.25">
      <c r="A89" s="4">
        <v>50</v>
      </c>
      <c r="B89" s="4">
        <v>0</v>
      </c>
      <c r="C89" s="4">
        <v>0</v>
      </c>
      <c r="D89" s="4">
        <v>1</v>
      </c>
      <c r="E89" s="4">
        <v>226</v>
      </c>
      <c r="F89" s="4">
        <f>ROUND(Source!AW83,O89)</f>
        <v>882.35</v>
      </c>
      <c r="G89" s="4" t="s">
        <v>230</v>
      </c>
      <c r="H89" s="4" t="s">
        <v>231</v>
      </c>
      <c r="I89" s="4"/>
      <c r="J89" s="4"/>
      <c r="K89" s="4">
        <v>226</v>
      </c>
      <c r="L89" s="4">
        <v>5</v>
      </c>
      <c r="M89" s="4">
        <v>3</v>
      </c>
      <c r="N89" s="4" t="s">
        <v>143</v>
      </c>
      <c r="O89" s="4">
        <v>2</v>
      </c>
      <c r="P89" s="4"/>
      <c r="Q89" s="4"/>
      <c r="R89" s="4"/>
      <c r="S89" s="4"/>
      <c r="T89" s="4"/>
      <c r="U89" s="4"/>
      <c r="V89" s="4"/>
      <c r="W89" s="4"/>
    </row>
    <row r="90" spans="1:245" x14ac:dyDescent="0.25">
      <c r="A90" s="4">
        <v>50</v>
      </c>
      <c r="B90" s="4">
        <v>0</v>
      </c>
      <c r="C90" s="4">
        <v>0</v>
      </c>
      <c r="D90" s="4">
        <v>1</v>
      </c>
      <c r="E90" s="4">
        <v>227</v>
      </c>
      <c r="F90" s="4">
        <f>ROUND(Source!AX83,O90)</f>
        <v>0</v>
      </c>
      <c r="G90" s="4" t="s">
        <v>232</v>
      </c>
      <c r="H90" s="4" t="s">
        <v>233</v>
      </c>
      <c r="I90" s="4"/>
      <c r="J90" s="4"/>
      <c r="K90" s="4">
        <v>227</v>
      </c>
      <c r="L90" s="4">
        <v>6</v>
      </c>
      <c r="M90" s="4">
        <v>3</v>
      </c>
      <c r="N90" s="4" t="s">
        <v>143</v>
      </c>
      <c r="O90" s="4">
        <v>2</v>
      </c>
      <c r="P90" s="4"/>
      <c r="Q90" s="4"/>
      <c r="R90" s="4"/>
      <c r="S90" s="4"/>
      <c r="T90" s="4"/>
      <c r="U90" s="4"/>
      <c r="V90" s="4"/>
      <c r="W90" s="4"/>
    </row>
    <row r="91" spans="1:245" x14ac:dyDescent="0.25">
      <c r="A91" s="4">
        <v>50</v>
      </c>
      <c r="B91" s="4">
        <v>0</v>
      </c>
      <c r="C91" s="4">
        <v>0</v>
      </c>
      <c r="D91" s="4">
        <v>1</v>
      </c>
      <c r="E91" s="4">
        <v>228</v>
      </c>
      <c r="F91" s="4">
        <f>ROUND(Source!AY83,O91)</f>
        <v>882.35</v>
      </c>
      <c r="G91" s="4" t="s">
        <v>234</v>
      </c>
      <c r="H91" s="4" t="s">
        <v>235</v>
      </c>
      <c r="I91" s="4"/>
      <c r="J91" s="4"/>
      <c r="K91" s="4">
        <v>228</v>
      </c>
      <c r="L91" s="4">
        <v>7</v>
      </c>
      <c r="M91" s="4">
        <v>3</v>
      </c>
      <c r="N91" s="4" t="s">
        <v>143</v>
      </c>
      <c r="O91" s="4">
        <v>2</v>
      </c>
      <c r="P91" s="4"/>
      <c r="Q91" s="4"/>
      <c r="R91" s="4"/>
      <c r="S91" s="4"/>
      <c r="T91" s="4"/>
      <c r="U91" s="4"/>
      <c r="V91" s="4"/>
      <c r="W91" s="4"/>
    </row>
    <row r="92" spans="1:245" x14ac:dyDescent="0.25">
      <c r="A92" s="4">
        <v>50</v>
      </c>
      <c r="B92" s="4">
        <v>0</v>
      </c>
      <c r="C92" s="4">
        <v>0</v>
      </c>
      <c r="D92" s="4">
        <v>1</v>
      </c>
      <c r="E92" s="4">
        <v>216</v>
      </c>
      <c r="F92" s="4">
        <f>ROUND(Source!AP83,O92)</f>
        <v>0</v>
      </c>
      <c r="G92" s="4" t="s">
        <v>236</v>
      </c>
      <c r="H92" s="4" t="s">
        <v>237</v>
      </c>
      <c r="I92" s="4"/>
      <c r="J92" s="4"/>
      <c r="K92" s="4">
        <v>216</v>
      </c>
      <c r="L92" s="4">
        <v>8</v>
      </c>
      <c r="M92" s="4">
        <v>3</v>
      </c>
      <c r="N92" s="4" t="s">
        <v>143</v>
      </c>
      <c r="O92" s="4">
        <v>2</v>
      </c>
      <c r="P92" s="4"/>
      <c r="Q92" s="4"/>
      <c r="R92" s="4"/>
      <c r="S92" s="4"/>
      <c r="T92" s="4"/>
      <c r="U92" s="4"/>
      <c r="V92" s="4"/>
      <c r="W92" s="4"/>
    </row>
    <row r="93" spans="1:245" x14ac:dyDescent="0.25">
      <c r="A93" s="4">
        <v>50</v>
      </c>
      <c r="B93" s="4">
        <v>0</v>
      </c>
      <c r="C93" s="4">
        <v>0</v>
      </c>
      <c r="D93" s="4">
        <v>1</v>
      </c>
      <c r="E93" s="4">
        <v>223</v>
      </c>
      <c r="F93" s="4">
        <f>ROUND(Source!AQ83,O93)</f>
        <v>0</v>
      </c>
      <c r="G93" s="4" t="s">
        <v>238</v>
      </c>
      <c r="H93" s="4" t="s">
        <v>239</v>
      </c>
      <c r="I93" s="4"/>
      <c r="J93" s="4"/>
      <c r="K93" s="4">
        <v>223</v>
      </c>
      <c r="L93" s="4">
        <v>9</v>
      </c>
      <c r="M93" s="4">
        <v>3</v>
      </c>
      <c r="N93" s="4" t="s">
        <v>143</v>
      </c>
      <c r="O93" s="4">
        <v>2</v>
      </c>
      <c r="P93" s="4"/>
      <c r="Q93" s="4"/>
      <c r="R93" s="4"/>
      <c r="S93" s="4"/>
      <c r="T93" s="4"/>
      <c r="U93" s="4"/>
      <c r="V93" s="4"/>
      <c r="W93" s="4"/>
    </row>
    <row r="94" spans="1:245" x14ac:dyDescent="0.25">
      <c r="A94" s="4">
        <v>50</v>
      </c>
      <c r="B94" s="4">
        <v>0</v>
      </c>
      <c r="C94" s="4">
        <v>0</v>
      </c>
      <c r="D94" s="4">
        <v>1</v>
      </c>
      <c r="E94" s="4">
        <v>229</v>
      </c>
      <c r="F94" s="4">
        <f>ROUND(Source!AZ83,O94)</f>
        <v>0</v>
      </c>
      <c r="G94" s="4" t="s">
        <v>240</v>
      </c>
      <c r="H94" s="4" t="s">
        <v>241</v>
      </c>
      <c r="I94" s="4"/>
      <c r="J94" s="4"/>
      <c r="K94" s="4">
        <v>229</v>
      </c>
      <c r="L94" s="4">
        <v>10</v>
      </c>
      <c r="M94" s="4">
        <v>3</v>
      </c>
      <c r="N94" s="4" t="s">
        <v>143</v>
      </c>
      <c r="O94" s="4">
        <v>2</v>
      </c>
      <c r="P94" s="4"/>
      <c r="Q94" s="4"/>
      <c r="R94" s="4"/>
      <c r="S94" s="4"/>
      <c r="T94" s="4"/>
      <c r="U94" s="4"/>
      <c r="V94" s="4"/>
      <c r="W94" s="4"/>
    </row>
    <row r="95" spans="1:245" x14ac:dyDescent="0.25">
      <c r="A95" s="4">
        <v>50</v>
      </c>
      <c r="B95" s="4">
        <v>0</v>
      </c>
      <c r="C95" s="4">
        <v>0</v>
      </c>
      <c r="D95" s="4">
        <v>1</v>
      </c>
      <c r="E95" s="4">
        <v>203</v>
      </c>
      <c r="F95" s="4">
        <f>ROUND(Source!Q83,O95)</f>
        <v>194776.73</v>
      </c>
      <c r="G95" s="4" t="s">
        <v>242</v>
      </c>
      <c r="H95" s="4" t="s">
        <v>243</v>
      </c>
      <c r="I95" s="4"/>
      <c r="J95" s="4"/>
      <c r="K95" s="4">
        <v>203</v>
      </c>
      <c r="L95" s="4">
        <v>11</v>
      </c>
      <c r="M95" s="4">
        <v>3</v>
      </c>
      <c r="N95" s="4" t="s">
        <v>143</v>
      </c>
      <c r="O95" s="4">
        <v>2</v>
      </c>
      <c r="P95" s="4"/>
      <c r="Q95" s="4"/>
      <c r="R95" s="4"/>
      <c r="S95" s="4"/>
      <c r="T95" s="4"/>
      <c r="U95" s="4"/>
      <c r="V95" s="4"/>
      <c r="W95" s="4"/>
    </row>
    <row r="96" spans="1:245" x14ac:dyDescent="0.25">
      <c r="A96" s="4">
        <v>50</v>
      </c>
      <c r="B96" s="4">
        <v>0</v>
      </c>
      <c r="C96" s="4">
        <v>0</v>
      </c>
      <c r="D96" s="4">
        <v>1</v>
      </c>
      <c r="E96" s="4">
        <v>231</v>
      </c>
      <c r="F96" s="4">
        <f>ROUND(Source!BB83,O96)</f>
        <v>0</v>
      </c>
      <c r="G96" s="4" t="s">
        <v>244</v>
      </c>
      <c r="H96" s="4" t="s">
        <v>245</v>
      </c>
      <c r="I96" s="4"/>
      <c r="J96" s="4"/>
      <c r="K96" s="4">
        <v>231</v>
      </c>
      <c r="L96" s="4">
        <v>12</v>
      </c>
      <c r="M96" s="4">
        <v>3</v>
      </c>
      <c r="N96" s="4" t="s">
        <v>143</v>
      </c>
      <c r="O96" s="4">
        <v>2</v>
      </c>
      <c r="P96" s="4"/>
      <c r="Q96" s="4"/>
      <c r="R96" s="4"/>
      <c r="S96" s="4"/>
      <c r="T96" s="4"/>
      <c r="U96" s="4"/>
      <c r="V96" s="4"/>
      <c r="W96" s="4"/>
    </row>
    <row r="97" spans="1:88" x14ac:dyDescent="0.25">
      <c r="A97" s="4">
        <v>50</v>
      </c>
      <c r="B97" s="4">
        <v>0</v>
      </c>
      <c r="C97" s="4">
        <v>0</v>
      </c>
      <c r="D97" s="4">
        <v>1</v>
      </c>
      <c r="E97" s="4">
        <v>204</v>
      </c>
      <c r="F97" s="4">
        <f>ROUND(Source!R83,O97)</f>
        <v>34243</v>
      </c>
      <c r="G97" s="4" t="s">
        <v>246</v>
      </c>
      <c r="H97" s="4" t="s">
        <v>247</v>
      </c>
      <c r="I97" s="4"/>
      <c r="J97" s="4"/>
      <c r="K97" s="4">
        <v>204</v>
      </c>
      <c r="L97" s="4">
        <v>13</v>
      </c>
      <c r="M97" s="4">
        <v>3</v>
      </c>
      <c r="N97" s="4" t="s">
        <v>143</v>
      </c>
      <c r="O97" s="4">
        <v>2</v>
      </c>
      <c r="P97" s="4"/>
      <c r="Q97" s="4"/>
      <c r="R97" s="4"/>
      <c r="S97" s="4"/>
      <c r="T97" s="4"/>
      <c r="U97" s="4"/>
      <c r="V97" s="4"/>
      <c r="W97" s="4"/>
    </row>
    <row r="98" spans="1:88" x14ac:dyDescent="0.25">
      <c r="A98" s="4">
        <v>50</v>
      </c>
      <c r="B98" s="4">
        <v>0</v>
      </c>
      <c r="C98" s="4">
        <v>0</v>
      </c>
      <c r="D98" s="4">
        <v>1</v>
      </c>
      <c r="E98" s="4">
        <v>205</v>
      </c>
      <c r="F98" s="4">
        <f>ROUND(Source!S83,O98)</f>
        <v>10613.06</v>
      </c>
      <c r="G98" s="4" t="s">
        <v>248</v>
      </c>
      <c r="H98" s="4" t="s">
        <v>249</v>
      </c>
      <c r="I98" s="4"/>
      <c r="J98" s="4"/>
      <c r="K98" s="4">
        <v>205</v>
      </c>
      <c r="L98" s="4">
        <v>14</v>
      </c>
      <c r="M98" s="4">
        <v>3</v>
      </c>
      <c r="N98" s="4" t="s">
        <v>143</v>
      </c>
      <c r="O98" s="4">
        <v>2</v>
      </c>
      <c r="P98" s="4"/>
      <c r="Q98" s="4"/>
      <c r="R98" s="4"/>
      <c r="S98" s="4"/>
      <c r="T98" s="4"/>
      <c r="U98" s="4"/>
      <c r="V98" s="4"/>
      <c r="W98" s="4"/>
    </row>
    <row r="99" spans="1:88" x14ac:dyDescent="0.25">
      <c r="A99" s="4">
        <v>50</v>
      </c>
      <c r="B99" s="4">
        <v>0</v>
      </c>
      <c r="C99" s="4">
        <v>0</v>
      </c>
      <c r="D99" s="4">
        <v>1</v>
      </c>
      <c r="E99" s="4">
        <v>232</v>
      </c>
      <c r="F99" s="4">
        <f>ROUND(Source!BC83,O99)</f>
        <v>0</v>
      </c>
      <c r="G99" s="4" t="s">
        <v>250</v>
      </c>
      <c r="H99" s="4" t="s">
        <v>251</v>
      </c>
      <c r="I99" s="4"/>
      <c r="J99" s="4"/>
      <c r="K99" s="4">
        <v>232</v>
      </c>
      <c r="L99" s="4">
        <v>15</v>
      </c>
      <c r="M99" s="4">
        <v>3</v>
      </c>
      <c r="N99" s="4" t="s">
        <v>143</v>
      </c>
      <c r="O99" s="4">
        <v>2</v>
      </c>
      <c r="P99" s="4"/>
      <c r="Q99" s="4"/>
      <c r="R99" s="4"/>
      <c r="S99" s="4"/>
      <c r="T99" s="4"/>
      <c r="U99" s="4"/>
      <c r="V99" s="4"/>
      <c r="W99" s="4"/>
    </row>
    <row r="100" spans="1:88" x14ac:dyDescent="0.25">
      <c r="A100" s="4">
        <v>50</v>
      </c>
      <c r="B100" s="4">
        <v>0</v>
      </c>
      <c r="C100" s="4">
        <v>0</v>
      </c>
      <c r="D100" s="4">
        <v>1</v>
      </c>
      <c r="E100" s="4">
        <v>214</v>
      </c>
      <c r="F100" s="4">
        <f>ROUND(Source!AS83,O100)</f>
        <v>188009.41</v>
      </c>
      <c r="G100" s="4" t="s">
        <v>252</v>
      </c>
      <c r="H100" s="4" t="s">
        <v>253</v>
      </c>
      <c r="I100" s="4"/>
      <c r="J100" s="4"/>
      <c r="K100" s="4">
        <v>214</v>
      </c>
      <c r="L100" s="4">
        <v>16</v>
      </c>
      <c r="M100" s="4">
        <v>3</v>
      </c>
      <c r="N100" s="4" t="s">
        <v>143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</row>
    <row r="101" spans="1:88" x14ac:dyDescent="0.25">
      <c r="A101" s="4">
        <v>50</v>
      </c>
      <c r="B101" s="4">
        <v>0</v>
      </c>
      <c r="C101" s="4">
        <v>0</v>
      </c>
      <c r="D101" s="4">
        <v>1</v>
      </c>
      <c r="E101" s="4">
        <v>215</v>
      </c>
      <c r="F101" s="4">
        <f>ROUND(Source!AT83,O101)</f>
        <v>0</v>
      </c>
      <c r="G101" s="4" t="s">
        <v>254</v>
      </c>
      <c r="H101" s="4" t="s">
        <v>255</v>
      </c>
      <c r="I101" s="4"/>
      <c r="J101" s="4"/>
      <c r="K101" s="4">
        <v>215</v>
      </c>
      <c r="L101" s="4">
        <v>17</v>
      </c>
      <c r="M101" s="4">
        <v>3</v>
      </c>
      <c r="N101" s="4" t="s">
        <v>143</v>
      </c>
      <c r="O101" s="4">
        <v>2</v>
      </c>
      <c r="P101" s="4"/>
      <c r="Q101" s="4"/>
      <c r="R101" s="4"/>
      <c r="S101" s="4"/>
      <c r="T101" s="4"/>
      <c r="U101" s="4"/>
      <c r="V101" s="4"/>
      <c r="W101" s="4"/>
    </row>
    <row r="102" spans="1:88" x14ac:dyDescent="0.25">
      <c r="A102" s="4">
        <v>50</v>
      </c>
      <c r="B102" s="4">
        <v>0</v>
      </c>
      <c r="C102" s="4">
        <v>0</v>
      </c>
      <c r="D102" s="4">
        <v>1</v>
      </c>
      <c r="E102" s="4">
        <v>217</v>
      </c>
      <c r="F102" s="4">
        <f>ROUND(Source!AU83,O102)</f>
        <v>83717.91</v>
      </c>
      <c r="G102" s="4" t="s">
        <v>256</v>
      </c>
      <c r="H102" s="4" t="s">
        <v>257</v>
      </c>
      <c r="I102" s="4"/>
      <c r="J102" s="4"/>
      <c r="K102" s="4">
        <v>217</v>
      </c>
      <c r="L102" s="4">
        <v>18</v>
      </c>
      <c r="M102" s="4">
        <v>3</v>
      </c>
      <c r="N102" s="4" t="s">
        <v>143</v>
      </c>
      <c r="O102" s="4">
        <v>2</v>
      </c>
      <c r="P102" s="4"/>
      <c r="Q102" s="4"/>
      <c r="R102" s="4"/>
      <c r="S102" s="4"/>
      <c r="T102" s="4"/>
      <c r="U102" s="4"/>
      <c r="V102" s="4"/>
      <c r="W102" s="4"/>
    </row>
    <row r="103" spans="1:88" x14ac:dyDescent="0.25">
      <c r="A103" s="4">
        <v>50</v>
      </c>
      <c r="B103" s="4">
        <v>0</v>
      </c>
      <c r="C103" s="4">
        <v>0</v>
      </c>
      <c r="D103" s="4">
        <v>1</v>
      </c>
      <c r="E103" s="4">
        <v>230</v>
      </c>
      <c r="F103" s="4">
        <f>ROUND(Source!BA83,O103)</f>
        <v>0</v>
      </c>
      <c r="G103" s="4" t="s">
        <v>258</v>
      </c>
      <c r="H103" s="4" t="s">
        <v>259</v>
      </c>
      <c r="I103" s="4"/>
      <c r="J103" s="4"/>
      <c r="K103" s="4">
        <v>230</v>
      </c>
      <c r="L103" s="4">
        <v>19</v>
      </c>
      <c r="M103" s="4">
        <v>3</v>
      </c>
      <c r="N103" s="4" t="s">
        <v>143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</row>
    <row r="104" spans="1:88" x14ac:dyDescent="0.25">
      <c r="A104" s="4">
        <v>50</v>
      </c>
      <c r="B104" s="4">
        <v>0</v>
      </c>
      <c r="C104" s="4">
        <v>0</v>
      </c>
      <c r="D104" s="4">
        <v>1</v>
      </c>
      <c r="E104" s="4">
        <v>206</v>
      </c>
      <c r="F104" s="4">
        <f>ROUND(Source!T83,O104)</f>
        <v>0</v>
      </c>
      <c r="G104" s="4" t="s">
        <v>260</v>
      </c>
      <c r="H104" s="4" t="s">
        <v>261</v>
      </c>
      <c r="I104" s="4"/>
      <c r="J104" s="4"/>
      <c r="K104" s="4">
        <v>206</v>
      </c>
      <c r="L104" s="4">
        <v>20</v>
      </c>
      <c r="M104" s="4">
        <v>3</v>
      </c>
      <c r="N104" s="4" t="s">
        <v>143</v>
      </c>
      <c r="O104" s="4">
        <v>2</v>
      </c>
      <c r="P104" s="4"/>
      <c r="Q104" s="4"/>
      <c r="R104" s="4"/>
      <c r="S104" s="4"/>
      <c r="T104" s="4"/>
      <c r="U104" s="4"/>
      <c r="V104" s="4"/>
      <c r="W104" s="4"/>
    </row>
    <row r="105" spans="1:88" x14ac:dyDescent="0.25">
      <c r="A105" s="4">
        <v>50</v>
      </c>
      <c r="B105" s="4">
        <v>0</v>
      </c>
      <c r="C105" s="4">
        <v>0</v>
      </c>
      <c r="D105" s="4">
        <v>1</v>
      </c>
      <c r="E105" s="4">
        <v>207</v>
      </c>
      <c r="F105" s="4">
        <f>Source!U83</f>
        <v>39.564999999999998</v>
      </c>
      <c r="G105" s="4" t="s">
        <v>262</v>
      </c>
      <c r="H105" s="4" t="s">
        <v>263</v>
      </c>
      <c r="I105" s="4"/>
      <c r="J105" s="4"/>
      <c r="K105" s="4">
        <v>207</v>
      </c>
      <c r="L105" s="4">
        <v>21</v>
      </c>
      <c r="M105" s="4">
        <v>3</v>
      </c>
      <c r="N105" s="4" t="s">
        <v>143</v>
      </c>
      <c r="O105" s="4">
        <v>-1</v>
      </c>
      <c r="P105" s="4"/>
      <c r="Q105" s="4"/>
      <c r="R105" s="4"/>
      <c r="S105" s="4"/>
      <c r="T105" s="4"/>
      <c r="U105" s="4"/>
      <c r="V105" s="4"/>
      <c r="W105" s="4"/>
    </row>
    <row r="106" spans="1:88" x14ac:dyDescent="0.25">
      <c r="A106" s="4">
        <v>50</v>
      </c>
      <c r="B106" s="4">
        <v>0</v>
      </c>
      <c r="C106" s="4">
        <v>0</v>
      </c>
      <c r="D106" s="4">
        <v>1</v>
      </c>
      <c r="E106" s="4">
        <v>208</v>
      </c>
      <c r="F106" s="4">
        <f>Source!V83</f>
        <v>0</v>
      </c>
      <c r="G106" s="4" t="s">
        <v>264</v>
      </c>
      <c r="H106" s="4" t="s">
        <v>265</v>
      </c>
      <c r="I106" s="4"/>
      <c r="J106" s="4"/>
      <c r="K106" s="4">
        <v>208</v>
      </c>
      <c r="L106" s="4">
        <v>22</v>
      </c>
      <c r="M106" s="4">
        <v>3</v>
      </c>
      <c r="N106" s="4" t="s">
        <v>143</v>
      </c>
      <c r="O106" s="4">
        <v>-1</v>
      </c>
      <c r="P106" s="4"/>
      <c r="Q106" s="4"/>
      <c r="R106" s="4"/>
      <c r="S106" s="4"/>
      <c r="T106" s="4"/>
      <c r="U106" s="4"/>
      <c r="V106" s="4"/>
      <c r="W106" s="4"/>
    </row>
    <row r="107" spans="1:88" x14ac:dyDescent="0.25">
      <c r="A107" s="4">
        <v>50</v>
      </c>
      <c r="B107" s="4">
        <v>0</v>
      </c>
      <c r="C107" s="4">
        <v>0</v>
      </c>
      <c r="D107" s="4">
        <v>1</v>
      </c>
      <c r="E107" s="4">
        <v>209</v>
      </c>
      <c r="F107" s="4">
        <f>ROUND(Source!W83,O107)</f>
        <v>0</v>
      </c>
      <c r="G107" s="4" t="s">
        <v>266</v>
      </c>
      <c r="H107" s="4" t="s">
        <v>267</v>
      </c>
      <c r="I107" s="4"/>
      <c r="J107" s="4"/>
      <c r="K107" s="4">
        <v>209</v>
      </c>
      <c r="L107" s="4">
        <v>23</v>
      </c>
      <c r="M107" s="4">
        <v>3</v>
      </c>
      <c r="N107" s="4" t="s">
        <v>143</v>
      </c>
      <c r="O107" s="4">
        <v>2</v>
      </c>
      <c r="P107" s="4"/>
      <c r="Q107" s="4"/>
      <c r="R107" s="4"/>
      <c r="S107" s="4"/>
      <c r="T107" s="4"/>
      <c r="U107" s="4"/>
      <c r="V107" s="4"/>
      <c r="W107" s="4"/>
    </row>
    <row r="108" spans="1:88" x14ac:dyDescent="0.25">
      <c r="A108" s="4">
        <v>50</v>
      </c>
      <c r="B108" s="4">
        <v>0</v>
      </c>
      <c r="C108" s="4">
        <v>0</v>
      </c>
      <c r="D108" s="4">
        <v>1</v>
      </c>
      <c r="E108" s="4">
        <v>210</v>
      </c>
      <c r="F108" s="4">
        <f>ROUND(Source!X83,O108)</f>
        <v>7342.32</v>
      </c>
      <c r="G108" s="4" t="s">
        <v>268</v>
      </c>
      <c r="H108" s="4" t="s">
        <v>269</v>
      </c>
      <c r="I108" s="4"/>
      <c r="J108" s="4"/>
      <c r="K108" s="4">
        <v>210</v>
      </c>
      <c r="L108" s="4">
        <v>24</v>
      </c>
      <c r="M108" s="4">
        <v>3</v>
      </c>
      <c r="N108" s="4" t="s">
        <v>143</v>
      </c>
      <c r="O108" s="4">
        <v>2</v>
      </c>
      <c r="P108" s="4"/>
      <c r="Q108" s="4"/>
      <c r="R108" s="4"/>
      <c r="S108" s="4"/>
      <c r="T108" s="4"/>
      <c r="U108" s="4"/>
      <c r="V108" s="4"/>
      <c r="W108" s="4"/>
    </row>
    <row r="109" spans="1:88" x14ac:dyDescent="0.25">
      <c r="A109" s="4">
        <v>50</v>
      </c>
      <c r="B109" s="4">
        <v>0</v>
      </c>
      <c r="C109" s="4">
        <v>0</v>
      </c>
      <c r="D109" s="4">
        <v>1</v>
      </c>
      <c r="E109" s="4">
        <v>211</v>
      </c>
      <c r="F109" s="4">
        <f>ROUND(Source!Y83,O109)</f>
        <v>4351.3500000000004</v>
      </c>
      <c r="G109" s="4" t="s">
        <v>270</v>
      </c>
      <c r="H109" s="4" t="s">
        <v>271</v>
      </c>
      <c r="I109" s="4"/>
      <c r="J109" s="4"/>
      <c r="K109" s="4">
        <v>211</v>
      </c>
      <c r="L109" s="4">
        <v>25</v>
      </c>
      <c r="M109" s="4">
        <v>3</v>
      </c>
      <c r="N109" s="4" t="s">
        <v>143</v>
      </c>
      <c r="O109" s="4">
        <v>2</v>
      </c>
      <c r="P109" s="4"/>
      <c r="Q109" s="4"/>
      <c r="R109" s="4"/>
      <c r="S109" s="4"/>
      <c r="T109" s="4"/>
      <c r="U109" s="4"/>
      <c r="V109" s="4"/>
      <c r="W109" s="4"/>
    </row>
    <row r="110" spans="1:88" x14ac:dyDescent="0.25">
      <c r="A110" s="4">
        <v>50</v>
      </c>
      <c r="B110" s="4">
        <v>0</v>
      </c>
      <c r="C110" s="4">
        <v>0</v>
      </c>
      <c r="D110" s="4">
        <v>1</v>
      </c>
      <c r="E110" s="4">
        <v>224</v>
      </c>
      <c r="F110" s="4">
        <f>ROUND(Source!AR83,O110)</f>
        <v>271727.32</v>
      </c>
      <c r="G110" s="4" t="s">
        <v>272</v>
      </c>
      <c r="H110" s="4" t="s">
        <v>273</v>
      </c>
      <c r="I110" s="4"/>
      <c r="J110" s="4"/>
      <c r="K110" s="4">
        <v>224</v>
      </c>
      <c r="L110" s="4">
        <v>26</v>
      </c>
      <c r="M110" s="4">
        <v>3</v>
      </c>
      <c r="N110" s="4" t="s">
        <v>143</v>
      </c>
      <c r="O110" s="4">
        <v>2</v>
      </c>
      <c r="P110" s="4"/>
      <c r="Q110" s="4"/>
      <c r="R110" s="4"/>
      <c r="S110" s="4"/>
      <c r="T110" s="4"/>
      <c r="U110" s="4"/>
      <c r="V110" s="4"/>
      <c r="W110" s="4"/>
    </row>
    <row r="112" spans="1:88" x14ac:dyDescent="0.25">
      <c r="A112" s="1">
        <v>5</v>
      </c>
      <c r="B112" s="1">
        <v>1</v>
      </c>
      <c r="C112" s="1"/>
      <c r="D112" s="1">
        <f>ROW(A130)</f>
        <v>130</v>
      </c>
      <c r="E112" s="1"/>
      <c r="F112" s="1" t="s">
        <v>154</v>
      </c>
      <c r="G112" s="1" t="s">
        <v>291</v>
      </c>
      <c r="H112" s="1" t="s">
        <v>143</v>
      </c>
      <c r="I112" s="1">
        <v>0</v>
      </c>
      <c r="J112" s="1"/>
      <c r="K112" s="1"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 t="s">
        <v>143</v>
      </c>
      <c r="V112" s="1">
        <v>0</v>
      </c>
      <c r="W112" s="1"/>
      <c r="X112" s="1"/>
      <c r="Y112" s="1"/>
      <c r="Z112" s="1"/>
      <c r="AA112" s="1"/>
      <c r="AB112" s="1" t="s">
        <v>143</v>
      </c>
      <c r="AC112" s="1" t="s">
        <v>143</v>
      </c>
      <c r="AD112" s="1" t="s">
        <v>143</v>
      </c>
      <c r="AE112" s="1" t="s">
        <v>143</v>
      </c>
      <c r="AF112" s="1" t="s">
        <v>143</v>
      </c>
      <c r="AG112" s="1" t="s">
        <v>143</v>
      </c>
      <c r="AH112" s="1"/>
      <c r="AI112" s="1"/>
      <c r="AJ112" s="1"/>
      <c r="AK112" s="1"/>
      <c r="AL112" s="1"/>
      <c r="AM112" s="1"/>
      <c r="AN112" s="1"/>
      <c r="AO112" s="1"/>
      <c r="AP112" s="1" t="s">
        <v>143</v>
      </c>
      <c r="AQ112" s="1" t="s">
        <v>143</v>
      </c>
      <c r="AR112" s="1" t="s">
        <v>143</v>
      </c>
      <c r="AS112" s="1"/>
      <c r="AT112" s="1"/>
      <c r="AU112" s="1"/>
      <c r="AV112" s="1"/>
      <c r="AW112" s="1"/>
      <c r="AX112" s="1"/>
      <c r="AY112" s="1"/>
      <c r="AZ112" s="1" t="s">
        <v>143</v>
      </c>
      <c r="BA112" s="1"/>
      <c r="BB112" s="1" t="s">
        <v>143</v>
      </c>
      <c r="BC112" s="1" t="s">
        <v>143</v>
      </c>
      <c r="BD112" s="1" t="s">
        <v>143</v>
      </c>
      <c r="BE112" s="1" t="s">
        <v>143</v>
      </c>
      <c r="BF112" s="1" t="s">
        <v>143</v>
      </c>
      <c r="BG112" s="1" t="s">
        <v>143</v>
      </c>
      <c r="BH112" s="1" t="s">
        <v>143</v>
      </c>
      <c r="BI112" s="1" t="s">
        <v>143</v>
      </c>
      <c r="BJ112" s="1" t="s">
        <v>143</v>
      </c>
      <c r="BK112" s="1" t="s">
        <v>143</v>
      </c>
      <c r="BL112" s="1" t="s">
        <v>143</v>
      </c>
      <c r="BM112" s="1" t="s">
        <v>143</v>
      </c>
      <c r="BN112" s="1" t="s">
        <v>143</v>
      </c>
      <c r="BO112" s="1" t="s">
        <v>143</v>
      </c>
      <c r="BP112" s="1" t="s">
        <v>143</v>
      </c>
      <c r="BQ112" s="1"/>
      <c r="BR112" s="1"/>
      <c r="BS112" s="1"/>
      <c r="BT112" s="1"/>
      <c r="BU112" s="1"/>
      <c r="BV112" s="1"/>
      <c r="BW112" s="1"/>
      <c r="BX112" s="1">
        <v>0</v>
      </c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>
        <v>0</v>
      </c>
    </row>
    <row r="114" spans="1:245" x14ac:dyDescent="0.25">
      <c r="A114" s="2">
        <v>52</v>
      </c>
      <c r="B114" s="2">
        <f>B130</f>
        <v>1</v>
      </c>
      <c r="C114" s="2">
        <f>C130</f>
        <v>5</v>
      </c>
      <c r="D114" s="2">
        <f>D130</f>
        <v>112</v>
      </c>
      <c r="E114" s="2">
        <f>E130</f>
        <v>0</v>
      </c>
      <c r="F114" s="2" t="str">
        <f>F130</f>
        <v>Новый подраздел</v>
      </c>
      <c r="G114" s="2" t="s">
        <v>291</v>
      </c>
      <c r="H114" s="2"/>
      <c r="I114" s="2"/>
      <c r="J114" s="2"/>
      <c r="K114" s="2"/>
      <c r="L114" s="2"/>
      <c r="M114" s="2"/>
      <c r="N114" s="2"/>
      <c r="O114" s="2">
        <f t="shared" ref="O114:AT114" si="78">O130</f>
        <v>945086.85</v>
      </c>
      <c r="P114" s="2">
        <f t="shared" si="78"/>
        <v>761708.36</v>
      </c>
      <c r="Q114" s="2">
        <f t="shared" si="78"/>
        <v>26283.18</v>
      </c>
      <c r="R114" s="2">
        <f t="shared" si="78"/>
        <v>12426.93</v>
      </c>
      <c r="S114" s="2">
        <f t="shared" si="78"/>
        <v>157095.31</v>
      </c>
      <c r="T114" s="2">
        <f t="shared" si="78"/>
        <v>0</v>
      </c>
      <c r="U114" s="2">
        <f t="shared" si="78"/>
        <v>531.03411999999992</v>
      </c>
      <c r="V114" s="2">
        <f t="shared" si="78"/>
        <v>0</v>
      </c>
      <c r="W114" s="2">
        <f t="shared" si="78"/>
        <v>0</v>
      </c>
      <c r="X114" s="2">
        <f t="shared" si="78"/>
        <v>109881.32</v>
      </c>
      <c r="Y114" s="2">
        <f t="shared" si="78"/>
        <v>64686.47</v>
      </c>
      <c r="Z114" s="2">
        <f t="shared" si="78"/>
        <v>0</v>
      </c>
      <c r="AA114" s="2">
        <f t="shared" si="78"/>
        <v>0</v>
      </c>
      <c r="AB114" s="2">
        <f t="shared" si="78"/>
        <v>945086.85</v>
      </c>
      <c r="AC114" s="2">
        <f t="shared" si="78"/>
        <v>761708.36</v>
      </c>
      <c r="AD114" s="2">
        <f t="shared" si="78"/>
        <v>26283.18</v>
      </c>
      <c r="AE114" s="2">
        <f t="shared" si="78"/>
        <v>12426.93</v>
      </c>
      <c r="AF114" s="2">
        <f t="shared" si="78"/>
        <v>157095.31</v>
      </c>
      <c r="AG114" s="2">
        <f t="shared" si="78"/>
        <v>0</v>
      </c>
      <c r="AH114" s="2">
        <f t="shared" si="78"/>
        <v>531.03411999999992</v>
      </c>
      <c r="AI114" s="2">
        <f t="shared" si="78"/>
        <v>0</v>
      </c>
      <c r="AJ114" s="2">
        <f t="shared" si="78"/>
        <v>0</v>
      </c>
      <c r="AK114" s="2">
        <f t="shared" si="78"/>
        <v>109881.32</v>
      </c>
      <c r="AL114" s="2">
        <f t="shared" si="78"/>
        <v>64686.47</v>
      </c>
      <c r="AM114" s="2">
        <f t="shared" si="78"/>
        <v>0</v>
      </c>
      <c r="AN114" s="2">
        <f t="shared" si="78"/>
        <v>0</v>
      </c>
      <c r="AO114" s="2">
        <f t="shared" si="78"/>
        <v>0</v>
      </c>
      <c r="AP114" s="2">
        <f t="shared" si="78"/>
        <v>0</v>
      </c>
      <c r="AQ114" s="2">
        <f t="shared" si="78"/>
        <v>0</v>
      </c>
      <c r="AR114" s="2">
        <f t="shared" si="78"/>
        <v>1139164.93</v>
      </c>
      <c r="AS114" s="2">
        <f t="shared" si="78"/>
        <v>1139164.93</v>
      </c>
      <c r="AT114" s="2">
        <f t="shared" si="78"/>
        <v>0</v>
      </c>
      <c r="AU114" s="2">
        <f t="shared" ref="AU114:BZ114" si="79">AU130</f>
        <v>0</v>
      </c>
      <c r="AV114" s="2">
        <f t="shared" si="79"/>
        <v>761708.36</v>
      </c>
      <c r="AW114" s="2">
        <f t="shared" si="79"/>
        <v>761708.36</v>
      </c>
      <c r="AX114" s="2">
        <f t="shared" si="79"/>
        <v>0</v>
      </c>
      <c r="AY114" s="2">
        <f t="shared" si="79"/>
        <v>761708.36</v>
      </c>
      <c r="AZ114" s="2">
        <f t="shared" si="79"/>
        <v>0</v>
      </c>
      <c r="BA114" s="2">
        <f t="shared" si="79"/>
        <v>0</v>
      </c>
      <c r="BB114" s="2">
        <f t="shared" si="79"/>
        <v>0</v>
      </c>
      <c r="BC114" s="2">
        <f t="shared" si="79"/>
        <v>0</v>
      </c>
      <c r="BD114" s="2">
        <f t="shared" si="79"/>
        <v>0</v>
      </c>
      <c r="BE114" s="2">
        <f t="shared" si="79"/>
        <v>0</v>
      </c>
      <c r="BF114" s="2">
        <f t="shared" si="79"/>
        <v>0</v>
      </c>
      <c r="BG114" s="2">
        <f t="shared" si="79"/>
        <v>0</v>
      </c>
      <c r="BH114" s="2">
        <f t="shared" si="79"/>
        <v>0</v>
      </c>
      <c r="BI114" s="2">
        <f t="shared" si="79"/>
        <v>0</v>
      </c>
      <c r="BJ114" s="2">
        <f t="shared" si="79"/>
        <v>0</v>
      </c>
      <c r="BK114" s="2">
        <f t="shared" si="79"/>
        <v>0</v>
      </c>
      <c r="BL114" s="2">
        <f t="shared" si="79"/>
        <v>0</v>
      </c>
      <c r="BM114" s="2">
        <f t="shared" si="79"/>
        <v>0</v>
      </c>
      <c r="BN114" s="2">
        <f t="shared" si="79"/>
        <v>0</v>
      </c>
      <c r="BO114" s="2">
        <f t="shared" si="79"/>
        <v>0</v>
      </c>
      <c r="BP114" s="2">
        <f t="shared" si="79"/>
        <v>0</v>
      </c>
      <c r="BQ114" s="2">
        <f t="shared" si="79"/>
        <v>0</v>
      </c>
      <c r="BR114" s="2">
        <f t="shared" si="79"/>
        <v>0</v>
      </c>
      <c r="BS114" s="2">
        <f t="shared" si="79"/>
        <v>0</v>
      </c>
      <c r="BT114" s="2">
        <f t="shared" si="79"/>
        <v>0</v>
      </c>
      <c r="BU114" s="2">
        <f t="shared" si="79"/>
        <v>0</v>
      </c>
      <c r="BV114" s="2">
        <f t="shared" si="79"/>
        <v>0</v>
      </c>
      <c r="BW114" s="2">
        <f t="shared" si="79"/>
        <v>0</v>
      </c>
      <c r="BX114" s="2">
        <f t="shared" si="79"/>
        <v>0</v>
      </c>
      <c r="BY114" s="2">
        <f t="shared" si="79"/>
        <v>0</v>
      </c>
      <c r="BZ114" s="2">
        <f t="shared" si="79"/>
        <v>0</v>
      </c>
      <c r="CA114" s="2">
        <f t="shared" ref="CA114:DF114" si="80">CA130</f>
        <v>1139164.93</v>
      </c>
      <c r="CB114" s="2">
        <f t="shared" si="80"/>
        <v>1139164.93</v>
      </c>
      <c r="CC114" s="2">
        <f t="shared" si="80"/>
        <v>0</v>
      </c>
      <c r="CD114" s="2">
        <f t="shared" si="80"/>
        <v>0</v>
      </c>
      <c r="CE114" s="2">
        <f t="shared" si="80"/>
        <v>761708.36</v>
      </c>
      <c r="CF114" s="2">
        <f t="shared" si="80"/>
        <v>761708.36</v>
      </c>
      <c r="CG114" s="2">
        <f t="shared" si="80"/>
        <v>0</v>
      </c>
      <c r="CH114" s="2">
        <f t="shared" si="80"/>
        <v>761708.36</v>
      </c>
      <c r="CI114" s="2">
        <f t="shared" si="80"/>
        <v>0</v>
      </c>
      <c r="CJ114" s="2">
        <f t="shared" si="80"/>
        <v>0</v>
      </c>
      <c r="CK114" s="2">
        <f t="shared" si="80"/>
        <v>0</v>
      </c>
      <c r="CL114" s="2">
        <f t="shared" si="80"/>
        <v>0</v>
      </c>
      <c r="CM114" s="2">
        <f t="shared" si="80"/>
        <v>0</v>
      </c>
      <c r="CN114" s="2">
        <f t="shared" si="80"/>
        <v>0</v>
      </c>
      <c r="CO114" s="2">
        <f t="shared" si="80"/>
        <v>0</v>
      </c>
      <c r="CP114" s="2">
        <f t="shared" si="80"/>
        <v>0</v>
      </c>
      <c r="CQ114" s="2">
        <f t="shared" si="80"/>
        <v>0</v>
      </c>
      <c r="CR114" s="2">
        <f t="shared" si="80"/>
        <v>0</v>
      </c>
      <c r="CS114" s="2">
        <f t="shared" si="80"/>
        <v>0</v>
      </c>
      <c r="CT114" s="2">
        <f t="shared" si="80"/>
        <v>0</v>
      </c>
      <c r="CU114" s="2">
        <f t="shared" si="80"/>
        <v>0</v>
      </c>
      <c r="CV114" s="2">
        <f t="shared" si="80"/>
        <v>0</v>
      </c>
      <c r="CW114" s="2">
        <f t="shared" si="80"/>
        <v>0</v>
      </c>
      <c r="CX114" s="2">
        <f t="shared" si="80"/>
        <v>0</v>
      </c>
      <c r="CY114" s="2">
        <f t="shared" si="80"/>
        <v>0</v>
      </c>
      <c r="CZ114" s="2">
        <f t="shared" si="80"/>
        <v>0</v>
      </c>
      <c r="DA114" s="2">
        <f t="shared" si="80"/>
        <v>0</v>
      </c>
      <c r="DB114" s="2">
        <f t="shared" si="80"/>
        <v>0</v>
      </c>
      <c r="DC114" s="2">
        <f t="shared" si="80"/>
        <v>0</v>
      </c>
      <c r="DD114" s="2">
        <f t="shared" si="80"/>
        <v>0</v>
      </c>
      <c r="DE114" s="2">
        <f t="shared" si="80"/>
        <v>0</v>
      </c>
      <c r="DF114" s="2">
        <f t="shared" si="80"/>
        <v>0</v>
      </c>
      <c r="DG114" s="3">
        <f t="shared" ref="DG114:EL114" si="81">DG130</f>
        <v>0</v>
      </c>
      <c r="DH114" s="3">
        <f t="shared" si="81"/>
        <v>0</v>
      </c>
      <c r="DI114" s="3">
        <f t="shared" si="81"/>
        <v>0</v>
      </c>
      <c r="DJ114" s="3">
        <f t="shared" si="81"/>
        <v>0</v>
      </c>
      <c r="DK114" s="3">
        <f t="shared" si="81"/>
        <v>0</v>
      </c>
      <c r="DL114" s="3">
        <f t="shared" si="81"/>
        <v>0</v>
      </c>
      <c r="DM114" s="3">
        <f t="shared" si="81"/>
        <v>0</v>
      </c>
      <c r="DN114" s="3">
        <f t="shared" si="81"/>
        <v>0</v>
      </c>
      <c r="DO114" s="3">
        <f t="shared" si="81"/>
        <v>0</v>
      </c>
      <c r="DP114" s="3">
        <f t="shared" si="81"/>
        <v>0</v>
      </c>
      <c r="DQ114" s="3">
        <f t="shared" si="81"/>
        <v>0</v>
      </c>
      <c r="DR114" s="3">
        <f t="shared" si="81"/>
        <v>0</v>
      </c>
      <c r="DS114" s="3">
        <f t="shared" si="81"/>
        <v>0</v>
      </c>
      <c r="DT114" s="3">
        <f t="shared" si="81"/>
        <v>0</v>
      </c>
      <c r="DU114" s="3">
        <f t="shared" si="81"/>
        <v>0</v>
      </c>
      <c r="DV114" s="3">
        <f t="shared" si="81"/>
        <v>0</v>
      </c>
      <c r="DW114" s="3">
        <f t="shared" si="81"/>
        <v>0</v>
      </c>
      <c r="DX114" s="3">
        <f t="shared" si="81"/>
        <v>0</v>
      </c>
      <c r="DY114" s="3">
        <f t="shared" si="81"/>
        <v>0</v>
      </c>
      <c r="DZ114" s="3">
        <f t="shared" si="81"/>
        <v>0</v>
      </c>
      <c r="EA114" s="3">
        <f t="shared" si="81"/>
        <v>0</v>
      </c>
      <c r="EB114" s="3">
        <f t="shared" si="81"/>
        <v>0</v>
      </c>
      <c r="EC114" s="3">
        <f t="shared" si="81"/>
        <v>0</v>
      </c>
      <c r="ED114" s="3">
        <f t="shared" si="81"/>
        <v>0</v>
      </c>
      <c r="EE114" s="3">
        <f t="shared" si="81"/>
        <v>0</v>
      </c>
      <c r="EF114" s="3">
        <f t="shared" si="81"/>
        <v>0</v>
      </c>
      <c r="EG114" s="3">
        <f t="shared" si="81"/>
        <v>0</v>
      </c>
      <c r="EH114" s="3">
        <f t="shared" si="81"/>
        <v>0</v>
      </c>
      <c r="EI114" s="3">
        <f t="shared" si="81"/>
        <v>0</v>
      </c>
      <c r="EJ114" s="3">
        <f t="shared" si="81"/>
        <v>0</v>
      </c>
      <c r="EK114" s="3">
        <f t="shared" si="81"/>
        <v>0</v>
      </c>
      <c r="EL114" s="3">
        <f t="shared" si="81"/>
        <v>0</v>
      </c>
      <c r="EM114" s="3">
        <f t="shared" ref="EM114:FR114" si="82">EM130</f>
        <v>0</v>
      </c>
      <c r="EN114" s="3">
        <f t="shared" si="82"/>
        <v>0</v>
      </c>
      <c r="EO114" s="3">
        <f t="shared" si="82"/>
        <v>0</v>
      </c>
      <c r="EP114" s="3">
        <f t="shared" si="82"/>
        <v>0</v>
      </c>
      <c r="EQ114" s="3">
        <f t="shared" si="82"/>
        <v>0</v>
      </c>
      <c r="ER114" s="3">
        <f t="shared" si="82"/>
        <v>0</v>
      </c>
      <c r="ES114" s="3">
        <f t="shared" si="82"/>
        <v>0</v>
      </c>
      <c r="ET114" s="3">
        <f t="shared" si="82"/>
        <v>0</v>
      </c>
      <c r="EU114" s="3">
        <f t="shared" si="82"/>
        <v>0</v>
      </c>
      <c r="EV114" s="3">
        <f t="shared" si="82"/>
        <v>0</v>
      </c>
      <c r="EW114" s="3">
        <f t="shared" si="82"/>
        <v>0</v>
      </c>
      <c r="EX114" s="3">
        <f t="shared" si="82"/>
        <v>0</v>
      </c>
      <c r="EY114" s="3">
        <f t="shared" si="82"/>
        <v>0</v>
      </c>
      <c r="EZ114" s="3">
        <f t="shared" si="82"/>
        <v>0</v>
      </c>
      <c r="FA114" s="3">
        <f t="shared" si="82"/>
        <v>0</v>
      </c>
      <c r="FB114" s="3">
        <f t="shared" si="82"/>
        <v>0</v>
      </c>
      <c r="FC114" s="3">
        <f t="shared" si="82"/>
        <v>0</v>
      </c>
      <c r="FD114" s="3">
        <f t="shared" si="82"/>
        <v>0</v>
      </c>
      <c r="FE114" s="3">
        <f t="shared" si="82"/>
        <v>0</v>
      </c>
      <c r="FF114" s="3">
        <f t="shared" si="82"/>
        <v>0</v>
      </c>
      <c r="FG114" s="3">
        <f t="shared" si="82"/>
        <v>0</v>
      </c>
      <c r="FH114" s="3">
        <f t="shared" si="82"/>
        <v>0</v>
      </c>
      <c r="FI114" s="3">
        <f t="shared" si="82"/>
        <v>0</v>
      </c>
      <c r="FJ114" s="3">
        <f t="shared" si="82"/>
        <v>0</v>
      </c>
      <c r="FK114" s="3">
        <f t="shared" si="82"/>
        <v>0</v>
      </c>
      <c r="FL114" s="3">
        <f t="shared" si="82"/>
        <v>0</v>
      </c>
      <c r="FM114" s="3">
        <f t="shared" si="82"/>
        <v>0</v>
      </c>
      <c r="FN114" s="3">
        <f t="shared" si="82"/>
        <v>0</v>
      </c>
      <c r="FO114" s="3">
        <f t="shared" si="82"/>
        <v>0</v>
      </c>
      <c r="FP114" s="3">
        <f t="shared" si="82"/>
        <v>0</v>
      </c>
      <c r="FQ114" s="3">
        <f t="shared" si="82"/>
        <v>0</v>
      </c>
      <c r="FR114" s="3">
        <f t="shared" si="82"/>
        <v>0</v>
      </c>
      <c r="FS114" s="3">
        <f t="shared" ref="FS114:GX114" si="83">FS130</f>
        <v>0</v>
      </c>
      <c r="FT114" s="3">
        <f t="shared" si="83"/>
        <v>0</v>
      </c>
      <c r="FU114" s="3">
        <f t="shared" si="83"/>
        <v>0</v>
      </c>
      <c r="FV114" s="3">
        <f t="shared" si="83"/>
        <v>0</v>
      </c>
      <c r="FW114" s="3">
        <f t="shared" si="83"/>
        <v>0</v>
      </c>
      <c r="FX114" s="3">
        <f t="shared" si="83"/>
        <v>0</v>
      </c>
      <c r="FY114" s="3">
        <f t="shared" si="83"/>
        <v>0</v>
      </c>
      <c r="FZ114" s="3">
        <f t="shared" si="83"/>
        <v>0</v>
      </c>
      <c r="GA114" s="3">
        <f t="shared" si="83"/>
        <v>0</v>
      </c>
      <c r="GB114" s="3">
        <f t="shared" si="83"/>
        <v>0</v>
      </c>
      <c r="GC114" s="3">
        <f t="shared" si="83"/>
        <v>0</v>
      </c>
      <c r="GD114" s="3">
        <f t="shared" si="83"/>
        <v>0</v>
      </c>
      <c r="GE114" s="3">
        <f t="shared" si="83"/>
        <v>0</v>
      </c>
      <c r="GF114" s="3">
        <f t="shared" si="83"/>
        <v>0</v>
      </c>
      <c r="GG114" s="3">
        <f t="shared" si="83"/>
        <v>0</v>
      </c>
      <c r="GH114" s="3">
        <f t="shared" si="83"/>
        <v>0</v>
      </c>
      <c r="GI114" s="3">
        <f t="shared" si="83"/>
        <v>0</v>
      </c>
      <c r="GJ114" s="3">
        <f t="shared" si="83"/>
        <v>0</v>
      </c>
      <c r="GK114" s="3">
        <f t="shared" si="83"/>
        <v>0</v>
      </c>
      <c r="GL114" s="3">
        <f t="shared" si="83"/>
        <v>0</v>
      </c>
      <c r="GM114" s="3">
        <f t="shared" si="83"/>
        <v>0</v>
      </c>
      <c r="GN114" s="3">
        <f t="shared" si="83"/>
        <v>0</v>
      </c>
      <c r="GO114" s="3">
        <f t="shared" si="83"/>
        <v>0</v>
      </c>
      <c r="GP114" s="3">
        <f t="shared" si="83"/>
        <v>0</v>
      </c>
      <c r="GQ114" s="3">
        <f t="shared" si="83"/>
        <v>0</v>
      </c>
      <c r="GR114" s="3">
        <f t="shared" si="83"/>
        <v>0</v>
      </c>
      <c r="GS114" s="3">
        <f t="shared" si="83"/>
        <v>0</v>
      </c>
      <c r="GT114" s="3">
        <f t="shared" si="83"/>
        <v>0</v>
      </c>
      <c r="GU114" s="3">
        <f t="shared" si="83"/>
        <v>0</v>
      </c>
      <c r="GV114" s="3">
        <f t="shared" si="83"/>
        <v>0</v>
      </c>
      <c r="GW114" s="3">
        <f t="shared" si="83"/>
        <v>0</v>
      </c>
      <c r="GX114" s="3">
        <f t="shared" si="83"/>
        <v>0</v>
      </c>
    </row>
    <row r="116" spans="1:245" x14ac:dyDescent="0.25">
      <c r="A116">
        <v>17</v>
      </c>
      <c r="B116">
        <v>1</v>
      </c>
      <c r="C116">
        <f>ROW(SmtRes!A35)</f>
        <v>35</v>
      </c>
      <c r="D116">
        <f>ROW(EtalonRes!A43)</f>
        <v>43</v>
      </c>
      <c r="E116" t="s">
        <v>292</v>
      </c>
      <c r="F116" t="s">
        <v>293</v>
      </c>
      <c r="G116" t="s">
        <v>132</v>
      </c>
      <c r="H116" t="s">
        <v>295</v>
      </c>
      <c r="I116">
        <v>0.72</v>
      </c>
      <c r="J116">
        <v>0</v>
      </c>
      <c r="O116">
        <f t="shared" ref="O116:O128" si="84">ROUND(CP116,2)</f>
        <v>4465.25</v>
      </c>
      <c r="P116">
        <f t="shared" ref="P116:P128" si="85">ROUND((ROUND((AC116*AW116*I116),2)*BC116),2)</f>
        <v>0</v>
      </c>
      <c r="Q116">
        <f>(ROUND((ROUND((((ET116*1.25))*AV116*I116),2)*BB116),2)+ROUND((ROUND(((AE116-((EU116*1.25)))*AV116*I116),2)*BS116),2))</f>
        <v>4209.07</v>
      </c>
      <c r="R116">
        <f t="shared" ref="R116:R128" si="86">ROUND((ROUND((AE116*AV116*I116),2)*BS116),2)</f>
        <v>2899.65</v>
      </c>
      <c r="S116">
        <f t="shared" ref="S116:S128" si="87">ROUND((ROUND((AF116*AV116*I116),2)*BA116),2)</f>
        <v>256.18</v>
      </c>
      <c r="T116">
        <f t="shared" ref="T116:T128" si="88">ROUND(CU116*I116,2)</f>
        <v>0</v>
      </c>
      <c r="U116">
        <f t="shared" ref="U116:U128" si="89">CV116*I116</f>
        <v>0.98531999999999986</v>
      </c>
      <c r="V116">
        <f t="shared" ref="V116:V128" si="90">CW116*I116</f>
        <v>0</v>
      </c>
      <c r="W116">
        <f t="shared" ref="W116:W128" si="91">ROUND(CX116*I116,2)</f>
        <v>0</v>
      </c>
      <c r="X116">
        <f t="shared" ref="X116:X128" si="92">ROUND(CY116,2)</f>
        <v>235.69</v>
      </c>
      <c r="Y116">
        <f t="shared" ref="Y116:Y128" si="93">ROUND(CZ116,2)</f>
        <v>128.09</v>
      </c>
      <c r="AA116">
        <v>31709269</v>
      </c>
      <c r="AB116">
        <f t="shared" ref="AB116:AB128" si="94">ROUND((AC116+AD116+AF116),6)</f>
        <v>529.49649999999997</v>
      </c>
      <c r="AC116">
        <f t="shared" ref="AC116:AC128" si="95">ROUND((ES116),6)</f>
        <v>0</v>
      </c>
      <c r="AD116">
        <f>ROUND(((((ET116*1.25))-((EU116*1.25)))+AE116),6)</f>
        <v>515.51250000000005</v>
      </c>
      <c r="AE116">
        <f>ROUND(((EU116*1.25)),6)</f>
        <v>158.30000000000001</v>
      </c>
      <c r="AF116">
        <f>ROUND(((EV116*1.15)),6)</f>
        <v>13.984</v>
      </c>
      <c r="AG116">
        <f t="shared" ref="AG116:AG128" si="96">ROUND((AP116),6)</f>
        <v>0</v>
      </c>
      <c r="AH116">
        <f>((EW116*1.15))</f>
        <v>1.3684999999999998</v>
      </c>
      <c r="AI116">
        <f>((EX116*1.25))</f>
        <v>0</v>
      </c>
      <c r="AJ116">
        <f t="shared" ref="AJ116:AJ128" si="97">(AS116)</f>
        <v>0</v>
      </c>
      <c r="AK116">
        <v>424.57</v>
      </c>
      <c r="AL116">
        <v>0</v>
      </c>
      <c r="AM116">
        <v>412.41</v>
      </c>
      <c r="AN116">
        <v>126.64</v>
      </c>
      <c r="AO116">
        <v>12.16</v>
      </c>
      <c r="AP116">
        <v>0</v>
      </c>
      <c r="AQ116">
        <v>1.19</v>
      </c>
      <c r="AR116">
        <v>0</v>
      </c>
      <c r="AS116">
        <v>0</v>
      </c>
      <c r="AT116">
        <v>92</v>
      </c>
      <c r="AU116">
        <v>50</v>
      </c>
      <c r="AV116">
        <v>1</v>
      </c>
      <c r="AW116">
        <v>1</v>
      </c>
      <c r="AZ116">
        <v>1</v>
      </c>
      <c r="BA116">
        <v>25.44</v>
      </c>
      <c r="BB116">
        <v>11.34</v>
      </c>
      <c r="BC116">
        <v>1</v>
      </c>
      <c r="BD116" t="s">
        <v>143</v>
      </c>
      <c r="BE116" t="s">
        <v>143</v>
      </c>
      <c r="BF116" t="s">
        <v>143</v>
      </c>
      <c r="BG116" t="s">
        <v>143</v>
      </c>
      <c r="BH116">
        <v>0</v>
      </c>
      <c r="BI116">
        <v>1</v>
      </c>
      <c r="BJ116" t="s">
        <v>296</v>
      </c>
      <c r="BM116">
        <v>2</v>
      </c>
      <c r="BN116">
        <v>0</v>
      </c>
      <c r="BO116" t="s">
        <v>293</v>
      </c>
      <c r="BP116">
        <v>1</v>
      </c>
      <c r="BQ116">
        <v>30</v>
      </c>
      <c r="BR116">
        <v>0</v>
      </c>
      <c r="BS116">
        <v>25.44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143</v>
      </c>
      <c r="BZ116">
        <v>92</v>
      </c>
      <c r="CA116">
        <v>50</v>
      </c>
      <c r="CE116">
        <v>30</v>
      </c>
      <c r="CF116">
        <v>0</v>
      </c>
      <c r="CG116">
        <v>0</v>
      </c>
      <c r="CM116">
        <v>0</v>
      </c>
      <c r="CN116" t="s">
        <v>143</v>
      </c>
      <c r="CO116">
        <v>0</v>
      </c>
      <c r="CP116">
        <f t="shared" ref="CP116:CP128" si="98">(P116+Q116+S116)</f>
        <v>4465.25</v>
      </c>
      <c r="CQ116">
        <f t="shared" ref="CQ116:CQ128" si="99">ROUND((ROUND((AC116*AW116*1),2)*BC116),2)</f>
        <v>0</v>
      </c>
      <c r="CR116">
        <f>(ROUND((ROUND((((ET116*1.25))*AV116*1),2)*BB116),2)+ROUND((ROUND(((AE116-((EU116*1.25)))*AV116*1),2)*BS116),2))</f>
        <v>5845.88</v>
      </c>
      <c r="CS116">
        <f t="shared" ref="CS116:CS128" si="100">ROUND((ROUND((AE116*AV116*1),2)*BS116),2)</f>
        <v>4027.15</v>
      </c>
      <c r="CT116">
        <f t="shared" ref="CT116:CT128" si="101">ROUND((ROUND((AF116*AV116*1),2)*BA116),2)</f>
        <v>355.65</v>
      </c>
      <c r="CU116">
        <f t="shared" ref="CU116:CU128" si="102">AG116</f>
        <v>0</v>
      </c>
      <c r="CV116">
        <f t="shared" ref="CV116:CV128" si="103">(AH116*AV116)</f>
        <v>1.3684999999999998</v>
      </c>
      <c r="CW116">
        <f t="shared" ref="CW116:CW128" si="104">AI116</f>
        <v>0</v>
      </c>
      <c r="CX116">
        <f t="shared" ref="CX116:CX128" si="105">AJ116</f>
        <v>0</v>
      </c>
      <c r="CY116">
        <f t="shared" ref="CY116:CY128" si="106">S116*(BZ116/100)</f>
        <v>235.68560000000002</v>
      </c>
      <c r="CZ116">
        <f t="shared" ref="CZ116:CZ128" si="107">S116*(CA116/100)</f>
        <v>128.09</v>
      </c>
      <c r="DC116" t="s">
        <v>143</v>
      </c>
      <c r="DD116" t="s">
        <v>143</v>
      </c>
      <c r="DE116" t="s">
        <v>169</v>
      </c>
      <c r="DF116" t="s">
        <v>169</v>
      </c>
      <c r="DG116" t="s">
        <v>170</v>
      </c>
      <c r="DH116" t="s">
        <v>143</v>
      </c>
      <c r="DI116" t="s">
        <v>170</v>
      </c>
      <c r="DJ116" t="s">
        <v>169</v>
      </c>
      <c r="DK116" t="s">
        <v>143</v>
      </c>
      <c r="DL116" t="s">
        <v>143</v>
      </c>
      <c r="DM116" t="s">
        <v>143</v>
      </c>
      <c r="DN116">
        <v>98</v>
      </c>
      <c r="DO116">
        <v>77</v>
      </c>
      <c r="DP116">
        <v>1.1919999999999999</v>
      </c>
      <c r="DQ116">
        <v>1</v>
      </c>
      <c r="DU116">
        <v>1013</v>
      </c>
      <c r="DV116" t="s">
        <v>295</v>
      </c>
      <c r="DW116" t="s">
        <v>295</v>
      </c>
      <c r="DX116">
        <v>1</v>
      </c>
      <c r="EE116">
        <v>31271814</v>
      </c>
      <c r="EF116">
        <v>30</v>
      </c>
      <c r="EG116" t="s">
        <v>171</v>
      </c>
      <c r="EH116">
        <v>0</v>
      </c>
      <c r="EI116" t="s">
        <v>143</v>
      </c>
      <c r="EJ116">
        <v>1</v>
      </c>
      <c r="EK116">
        <v>2</v>
      </c>
      <c r="EL116" t="s">
        <v>297</v>
      </c>
      <c r="EM116" t="s">
        <v>298</v>
      </c>
      <c r="EO116" t="s">
        <v>143</v>
      </c>
      <c r="EQ116">
        <v>0</v>
      </c>
      <c r="ER116">
        <v>424.57</v>
      </c>
      <c r="ES116">
        <v>0</v>
      </c>
      <c r="ET116">
        <v>412.41</v>
      </c>
      <c r="EU116">
        <v>126.64</v>
      </c>
      <c r="EV116">
        <v>12.16</v>
      </c>
      <c r="EW116">
        <v>1.19</v>
      </c>
      <c r="EX116">
        <v>0</v>
      </c>
      <c r="EY116">
        <v>0</v>
      </c>
      <c r="FQ116">
        <v>0</v>
      </c>
      <c r="FR116">
        <f t="shared" ref="FR116:FR128" si="108">ROUND(IF(AND(BH116=3,BI116=3),P116,0),2)</f>
        <v>0</v>
      </c>
      <c r="FS116">
        <v>0</v>
      </c>
      <c r="FX116">
        <v>98</v>
      </c>
      <c r="FY116">
        <v>77</v>
      </c>
      <c r="GA116" t="s">
        <v>143</v>
      </c>
      <c r="GD116">
        <v>0</v>
      </c>
      <c r="GF116">
        <v>1752640500</v>
      </c>
      <c r="GG116">
        <v>2</v>
      </c>
      <c r="GH116">
        <v>1</v>
      </c>
      <c r="GI116">
        <v>2</v>
      </c>
      <c r="GJ116">
        <v>0</v>
      </c>
      <c r="GK116">
        <f>ROUND(R116*(R12)/100,2)</f>
        <v>4552.45</v>
      </c>
      <c r="GL116">
        <f t="shared" ref="GL116:GL128" si="109">ROUND(IF(AND(BH116=3,BI116=3,FS116&lt;&gt;0),P116,0),2)</f>
        <v>0</v>
      </c>
      <c r="GM116">
        <f t="shared" ref="GM116:GM128" si="110">ROUND(O116+X116+Y116+GK116,2)+GX116</f>
        <v>9381.48</v>
      </c>
      <c r="GN116">
        <f t="shared" ref="GN116:GN128" si="111">IF(OR(BI116=0,BI116=1),ROUND(O116+X116+Y116+GK116,2),0)</f>
        <v>9381.48</v>
      </c>
      <c r="GO116">
        <f t="shared" ref="GO116:GO128" si="112">IF(BI116=2,ROUND(O116+X116+Y116+GK116,2),0)</f>
        <v>0</v>
      </c>
      <c r="GP116">
        <f t="shared" ref="GP116:GP128" si="113">IF(BI116=4,ROUND(O116+X116+Y116+GK116,2)+GX116,0)</f>
        <v>0</v>
      </c>
      <c r="GR116">
        <v>0</v>
      </c>
      <c r="GS116">
        <v>3</v>
      </c>
      <c r="GT116">
        <v>0</v>
      </c>
      <c r="GU116" t="s">
        <v>143</v>
      </c>
      <c r="GV116">
        <f t="shared" ref="GV116:GV128" si="114">ROUND((GT116),6)</f>
        <v>0</v>
      </c>
      <c r="GW116">
        <v>1</v>
      </c>
      <c r="GX116">
        <f t="shared" ref="GX116:GX128" si="115">ROUND(HC116*I116,2)</f>
        <v>0</v>
      </c>
      <c r="HA116">
        <v>0</v>
      </c>
      <c r="HB116">
        <v>0</v>
      </c>
      <c r="HC116">
        <f t="shared" ref="HC116:HC128" si="116">GV116*GW116</f>
        <v>0</v>
      </c>
      <c r="IK116">
        <v>0</v>
      </c>
    </row>
    <row r="117" spans="1:245" x14ac:dyDescent="0.25">
      <c r="A117">
        <v>17</v>
      </c>
      <c r="B117">
        <v>1</v>
      </c>
      <c r="C117">
        <f>ROW(SmtRes!A36)</f>
        <v>36</v>
      </c>
      <c r="D117">
        <f>ROW(EtalonRes!A44)</f>
        <v>44</v>
      </c>
      <c r="E117" t="s">
        <v>299</v>
      </c>
      <c r="F117" t="s">
        <v>300</v>
      </c>
      <c r="G117" t="s">
        <v>133</v>
      </c>
      <c r="H117" t="s">
        <v>295</v>
      </c>
      <c r="I117">
        <v>0.08</v>
      </c>
      <c r="J117">
        <v>0</v>
      </c>
      <c r="O117">
        <f t="shared" si="84"/>
        <v>6050.14</v>
      </c>
      <c r="P117">
        <f t="shared" si="85"/>
        <v>0</v>
      </c>
      <c r="Q117">
        <f>(ROUND((ROUND((((ET117*1.25))*AV117*I117),2)*BB117),2)+ROUND((ROUND(((AE117-((EU117*1.25)))*AV117*I117),2)*BS117),2))</f>
        <v>0</v>
      </c>
      <c r="R117">
        <f t="shared" si="86"/>
        <v>0</v>
      </c>
      <c r="S117">
        <f t="shared" si="87"/>
        <v>6050.14</v>
      </c>
      <c r="T117">
        <f t="shared" si="88"/>
        <v>0</v>
      </c>
      <c r="U117">
        <f t="shared" si="89"/>
        <v>20.483800000000002</v>
      </c>
      <c r="V117">
        <f t="shared" si="90"/>
        <v>0</v>
      </c>
      <c r="W117">
        <f t="shared" si="91"/>
        <v>0</v>
      </c>
      <c r="X117">
        <f t="shared" si="92"/>
        <v>4416.6000000000004</v>
      </c>
      <c r="Y117">
        <f t="shared" si="93"/>
        <v>2480.56</v>
      </c>
      <c r="AA117">
        <v>31709269</v>
      </c>
      <c r="AB117">
        <f t="shared" si="94"/>
        <v>2972.7154999999998</v>
      </c>
      <c r="AC117">
        <f t="shared" si="95"/>
        <v>0</v>
      </c>
      <c r="AD117">
        <f>ROUND(((((ET117*1.25))-((EU117*1.25)))+AE117),6)</f>
        <v>0</v>
      </c>
      <c r="AE117">
        <f>ROUND(((EU117*1.25)),6)</f>
        <v>0</v>
      </c>
      <c r="AF117">
        <f>ROUND(((EV117*1.15)),6)</f>
        <v>2972.7154999999998</v>
      </c>
      <c r="AG117">
        <f t="shared" si="96"/>
        <v>0</v>
      </c>
      <c r="AH117">
        <f>((EW117*1.15))</f>
        <v>256.04750000000001</v>
      </c>
      <c r="AI117">
        <f>((EX117*1.25))</f>
        <v>0</v>
      </c>
      <c r="AJ117">
        <f t="shared" si="97"/>
        <v>0</v>
      </c>
      <c r="AK117">
        <v>2584.9699999999998</v>
      </c>
      <c r="AL117">
        <v>0</v>
      </c>
      <c r="AM117">
        <v>0</v>
      </c>
      <c r="AN117">
        <v>0</v>
      </c>
      <c r="AO117">
        <v>2584.9699999999998</v>
      </c>
      <c r="AP117">
        <v>0</v>
      </c>
      <c r="AQ117">
        <v>222.65</v>
      </c>
      <c r="AR117">
        <v>0</v>
      </c>
      <c r="AS117">
        <v>0</v>
      </c>
      <c r="AT117">
        <v>73</v>
      </c>
      <c r="AU117">
        <v>41</v>
      </c>
      <c r="AV117">
        <v>1</v>
      </c>
      <c r="AW117">
        <v>1</v>
      </c>
      <c r="AZ117">
        <v>1</v>
      </c>
      <c r="BA117">
        <v>25.44</v>
      </c>
      <c r="BB117">
        <v>1</v>
      </c>
      <c r="BC117">
        <v>1</v>
      </c>
      <c r="BD117" t="s">
        <v>143</v>
      </c>
      <c r="BE117" t="s">
        <v>143</v>
      </c>
      <c r="BF117" t="s">
        <v>143</v>
      </c>
      <c r="BG117" t="s">
        <v>143</v>
      </c>
      <c r="BH117">
        <v>0</v>
      </c>
      <c r="BI117">
        <v>1</v>
      </c>
      <c r="BJ117" t="s">
        <v>302</v>
      </c>
      <c r="BM117">
        <v>16</v>
      </c>
      <c r="BN117">
        <v>0</v>
      </c>
      <c r="BO117" t="s">
        <v>300</v>
      </c>
      <c r="BP117">
        <v>1</v>
      </c>
      <c r="BQ117">
        <v>30</v>
      </c>
      <c r="BR117">
        <v>0</v>
      </c>
      <c r="BS117">
        <v>25.44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143</v>
      </c>
      <c r="BZ117">
        <v>73</v>
      </c>
      <c r="CA117">
        <v>41</v>
      </c>
      <c r="CE117">
        <v>30</v>
      </c>
      <c r="CF117">
        <v>0</v>
      </c>
      <c r="CG117">
        <v>0</v>
      </c>
      <c r="CM117">
        <v>0</v>
      </c>
      <c r="CN117" t="s">
        <v>143</v>
      </c>
      <c r="CO117">
        <v>0</v>
      </c>
      <c r="CP117">
        <f t="shared" si="98"/>
        <v>6050.14</v>
      </c>
      <c r="CQ117">
        <f t="shared" si="99"/>
        <v>0</v>
      </c>
      <c r="CR117">
        <f>(ROUND((ROUND((((ET117*1.25))*AV117*1),2)*BB117),2)+ROUND((ROUND(((AE117-((EU117*1.25)))*AV117*1),2)*BS117),2))</f>
        <v>0</v>
      </c>
      <c r="CS117">
        <f t="shared" si="100"/>
        <v>0</v>
      </c>
      <c r="CT117">
        <f t="shared" si="101"/>
        <v>75626</v>
      </c>
      <c r="CU117">
        <f t="shared" si="102"/>
        <v>0</v>
      </c>
      <c r="CV117">
        <f t="shared" si="103"/>
        <v>256.04750000000001</v>
      </c>
      <c r="CW117">
        <f t="shared" si="104"/>
        <v>0</v>
      </c>
      <c r="CX117">
        <f t="shared" si="105"/>
        <v>0</v>
      </c>
      <c r="CY117">
        <f t="shared" si="106"/>
        <v>4416.6022000000003</v>
      </c>
      <c r="CZ117">
        <f t="shared" si="107"/>
        <v>2480.5574000000001</v>
      </c>
      <c r="DC117" t="s">
        <v>143</v>
      </c>
      <c r="DD117" t="s">
        <v>143</v>
      </c>
      <c r="DE117" t="s">
        <v>169</v>
      </c>
      <c r="DF117" t="s">
        <v>169</v>
      </c>
      <c r="DG117" t="s">
        <v>170</v>
      </c>
      <c r="DH117" t="s">
        <v>143</v>
      </c>
      <c r="DI117" t="s">
        <v>170</v>
      </c>
      <c r="DJ117" t="s">
        <v>169</v>
      </c>
      <c r="DK117" t="s">
        <v>143</v>
      </c>
      <c r="DL117" t="s">
        <v>143</v>
      </c>
      <c r="DM117" t="s">
        <v>143</v>
      </c>
      <c r="DN117">
        <v>91</v>
      </c>
      <c r="DO117">
        <v>67</v>
      </c>
      <c r="DP117">
        <v>1.248</v>
      </c>
      <c r="DQ117">
        <v>1</v>
      </c>
      <c r="DU117">
        <v>1013</v>
      </c>
      <c r="DV117" t="s">
        <v>295</v>
      </c>
      <c r="DW117" t="s">
        <v>295</v>
      </c>
      <c r="DX117">
        <v>1</v>
      </c>
      <c r="EE117">
        <v>31271828</v>
      </c>
      <c r="EF117">
        <v>30</v>
      </c>
      <c r="EG117" t="s">
        <v>171</v>
      </c>
      <c r="EH117">
        <v>0</v>
      </c>
      <c r="EI117" t="s">
        <v>143</v>
      </c>
      <c r="EJ117">
        <v>1</v>
      </c>
      <c r="EK117">
        <v>16</v>
      </c>
      <c r="EL117" t="s">
        <v>303</v>
      </c>
      <c r="EM117" t="s">
        <v>304</v>
      </c>
      <c r="EO117" t="s">
        <v>143</v>
      </c>
      <c r="EQ117">
        <v>0</v>
      </c>
      <c r="ER117">
        <v>2584.9699999999998</v>
      </c>
      <c r="ES117">
        <v>0</v>
      </c>
      <c r="ET117">
        <v>0</v>
      </c>
      <c r="EU117">
        <v>0</v>
      </c>
      <c r="EV117">
        <v>2584.9699999999998</v>
      </c>
      <c r="EW117">
        <v>222.65</v>
      </c>
      <c r="EX117">
        <v>0</v>
      </c>
      <c r="EY117">
        <v>0</v>
      </c>
      <c r="FQ117">
        <v>0</v>
      </c>
      <c r="FR117">
        <f t="shared" si="108"/>
        <v>0</v>
      </c>
      <c r="FS117">
        <v>0</v>
      </c>
      <c r="FX117">
        <v>91</v>
      </c>
      <c r="FY117">
        <v>67</v>
      </c>
      <c r="GA117" t="s">
        <v>143</v>
      </c>
      <c r="GD117">
        <v>0</v>
      </c>
      <c r="GF117">
        <v>1125325353</v>
      </c>
      <c r="GG117">
        <v>2</v>
      </c>
      <c r="GH117">
        <v>1</v>
      </c>
      <c r="GI117">
        <v>2</v>
      </c>
      <c r="GJ117">
        <v>0</v>
      </c>
      <c r="GK117">
        <f>ROUND(R117*(R12)/100,2)</f>
        <v>0</v>
      </c>
      <c r="GL117">
        <f t="shared" si="109"/>
        <v>0</v>
      </c>
      <c r="GM117">
        <f t="shared" si="110"/>
        <v>12947.3</v>
      </c>
      <c r="GN117">
        <f t="shared" si="111"/>
        <v>12947.3</v>
      </c>
      <c r="GO117">
        <f t="shared" si="112"/>
        <v>0</v>
      </c>
      <c r="GP117">
        <f t="shared" si="113"/>
        <v>0</v>
      </c>
      <c r="GR117">
        <v>0</v>
      </c>
      <c r="GS117">
        <v>3</v>
      </c>
      <c r="GT117">
        <v>0</v>
      </c>
      <c r="GU117" t="s">
        <v>143</v>
      </c>
      <c r="GV117">
        <f t="shared" si="114"/>
        <v>0</v>
      </c>
      <c r="GW117">
        <v>1</v>
      </c>
      <c r="GX117">
        <f t="shared" si="115"/>
        <v>0</v>
      </c>
      <c r="HA117">
        <v>0</v>
      </c>
      <c r="HB117">
        <v>0</v>
      </c>
      <c r="HC117">
        <f t="shared" si="116"/>
        <v>0</v>
      </c>
      <c r="IK117">
        <v>0</v>
      </c>
    </row>
    <row r="118" spans="1:245" x14ac:dyDescent="0.25">
      <c r="A118">
        <v>17</v>
      </c>
      <c r="B118">
        <v>1</v>
      </c>
      <c r="C118">
        <f>ROW(SmtRes!A39)</f>
        <v>39</v>
      </c>
      <c r="D118">
        <f>ROW(EtalonRes!A47)</f>
        <v>47</v>
      </c>
      <c r="E118" t="s">
        <v>305</v>
      </c>
      <c r="F118" t="s">
        <v>306</v>
      </c>
      <c r="G118" t="s">
        <v>307</v>
      </c>
      <c r="H118" t="s">
        <v>308</v>
      </c>
      <c r="I118">
        <v>0.8</v>
      </c>
      <c r="J118">
        <v>0</v>
      </c>
      <c r="O118">
        <f t="shared" si="84"/>
        <v>10862.63</v>
      </c>
      <c r="P118">
        <f t="shared" si="85"/>
        <v>0</v>
      </c>
      <c r="Q118">
        <f>(ROUND((ROUND((((ET118*1.25))*AV118*I118),2)*BB118),2)+ROUND((ROUND(((AE118-((EU118*1.25)))*AV118*I118),2)*BS118),2))</f>
        <v>8036.75</v>
      </c>
      <c r="R118">
        <f t="shared" si="86"/>
        <v>4960.29</v>
      </c>
      <c r="S118">
        <f t="shared" si="87"/>
        <v>2825.88</v>
      </c>
      <c r="T118">
        <f t="shared" si="88"/>
        <v>0</v>
      </c>
      <c r="U118">
        <f t="shared" si="89"/>
        <v>9.9359999999999999</v>
      </c>
      <c r="V118">
        <f t="shared" si="90"/>
        <v>0</v>
      </c>
      <c r="W118">
        <f t="shared" si="91"/>
        <v>0</v>
      </c>
      <c r="X118">
        <f t="shared" si="92"/>
        <v>2599.81</v>
      </c>
      <c r="Y118">
        <f t="shared" si="93"/>
        <v>1412.94</v>
      </c>
      <c r="AA118">
        <v>31709269</v>
      </c>
      <c r="AB118">
        <f t="shared" si="94"/>
        <v>943.81349999999998</v>
      </c>
      <c r="AC118">
        <f t="shared" si="95"/>
        <v>0</v>
      </c>
      <c r="AD118">
        <f>ROUND(((((ET118*1.25))-((EU118*1.25)))+AE118),6)</f>
        <v>804.96249999999998</v>
      </c>
      <c r="AE118">
        <f>ROUND(((EU118*1.25)),6)</f>
        <v>243.72499999999999</v>
      </c>
      <c r="AF118">
        <f>ROUND(((EV118*1.15)),6)</f>
        <v>138.851</v>
      </c>
      <c r="AG118">
        <f t="shared" si="96"/>
        <v>0</v>
      </c>
      <c r="AH118">
        <f>((EW118*1.15))</f>
        <v>12.42</v>
      </c>
      <c r="AI118">
        <f>((EX118*1.25))</f>
        <v>0</v>
      </c>
      <c r="AJ118">
        <f t="shared" si="97"/>
        <v>0</v>
      </c>
      <c r="AK118">
        <v>764.71</v>
      </c>
      <c r="AL118">
        <v>0</v>
      </c>
      <c r="AM118">
        <v>643.97</v>
      </c>
      <c r="AN118">
        <v>194.98</v>
      </c>
      <c r="AO118">
        <v>120.74</v>
      </c>
      <c r="AP118">
        <v>0</v>
      </c>
      <c r="AQ118">
        <v>10.8</v>
      </c>
      <c r="AR118">
        <v>0</v>
      </c>
      <c r="AS118">
        <v>0</v>
      </c>
      <c r="AT118">
        <v>92</v>
      </c>
      <c r="AU118">
        <v>50</v>
      </c>
      <c r="AV118">
        <v>1</v>
      </c>
      <c r="AW118">
        <v>1</v>
      </c>
      <c r="AZ118">
        <v>1</v>
      </c>
      <c r="BA118">
        <v>25.44</v>
      </c>
      <c r="BB118">
        <v>12.48</v>
      </c>
      <c r="BC118">
        <v>1</v>
      </c>
      <c r="BD118" t="s">
        <v>143</v>
      </c>
      <c r="BE118" t="s">
        <v>143</v>
      </c>
      <c r="BF118" t="s">
        <v>143</v>
      </c>
      <c r="BG118" t="s">
        <v>143</v>
      </c>
      <c r="BH118">
        <v>0</v>
      </c>
      <c r="BI118">
        <v>1</v>
      </c>
      <c r="BJ118" t="s">
        <v>309</v>
      </c>
      <c r="BM118">
        <v>10</v>
      </c>
      <c r="BN118">
        <v>0</v>
      </c>
      <c r="BO118" t="s">
        <v>306</v>
      </c>
      <c r="BP118">
        <v>1</v>
      </c>
      <c r="BQ118">
        <v>30</v>
      </c>
      <c r="BR118">
        <v>0</v>
      </c>
      <c r="BS118">
        <v>25.44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143</v>
      </c>
      <c r="BZ118">
        <v>92</v>
      </c>
      <c r="CA118">
        <v>50</v>
      </c>
      <c r="CE118">
        <v>30</v>
      </c>
      <c r="CF118">
        <v>0</v>
      </c>
      <c r="CG118">
        <v>0</v>
      </c>
      <c r="CM118">
        <v>0</v>
      </c>
      <c r="CN118" t="s">
        <v>143</v>
      </c>
      <c r="CO118">
        <v>0</v>
      </c>
      <c r="CP118">
        <f t="shared" si="98"/>
        <v>10862.630000000001</v>
      </c>
      <c r="CQ118">
        <f t="shared" si="99"/>
        <v>0</v>
      </c>
      <c r="CR118">
        <f>(ROUND((ROUND((((ET118*1.25))*AV118*1),2)*BB118),2)+ROUND((ROUND(((AE118-((EU118*1.25)))*AV118*1),2)*BS118),2))</f>
        <v>10045.9</v>
      </c>
      <c r="CS118">
        <f t="shared" si="100"/>
        <v>6200.49</v>
      </c>
      <c r="CT118">
        <f t="shared" si="101"/>
        <v>3532.34</v>
      </c>
      <c r="CU118">
        <f t="shared" si="102"/>
        <v>0</v>
      </c>
      <c r="CV118">
        <f t="shared" si="103"/>
        <v>12.42</v>
      </c>
      <c r="CW118">
        <f t="shared" si="104"/>
        <v>0</v>
      </c>
      <c r="CX118">
        <f t="shared" si="105"/>
        <v>0</v>
      </c>
      <c r="CY118">
        <f t="shared" si="106"/>
        <v>2599.8096</v>
      </c>
      <c r="CZ118">
        <f t="shared" si="107"/>
        <v>1412.94</v>
      </c>
      <c r="DC118" t="s">
        <v>143</v>
      </c>
      <c r="DD118" t="s">
        <v>143</v>
      </c>
      <c r="DE118" t="s">
        <v>169</v>
      </c>
      <c r="DF118" t="s">
        <v>169</v>
      </c>
      <c r="DG118" t="s">
        <v>170</v>
      </c>
      <c r="DH118" t="s">
        <v>143</v>
      </c>
      <c r="DI118" t="s">
        <v>170</v>
      </c>
      <c r="DJ118" t="s">
        <v>169</v>
      </c>
      <c r="DK118" t="s">
        <v>143</v>
      </c>
      <c r="DL118" t="s">
        <v>143</v>
      </c>
      <c r="DM118" t="s">
        <v>310</v>
      </c>
      <c r="DN118">
        <v>98</v>
      </c>
      <c r="DO118">
        <v>77</v>
      </c>
      <c r="DP118">
        <v>1.0469999999999999</v>
      </c>
      <c r="DQ118">
        <v>1</v>
      </c>
      <c r="DU118">
        <v>1013</v>
      </c>
      <c r="DV118" t="s">
        <v>308</v>
      </c>
      <c r="DW118" t="s">
        <v>308</v>
      </c>
      <c r="DX118">
        <v>1</v>
      </c>
      <c r="EE118">
        <v>31271822</v>
      </c>
      <c r="EF118">
        <v>30</v>
      </c>
      <c r="EG118" t="s">
        <v>171</v>
      </c>
      <c r="EH118">
        <v>0</v>
      </c>
      <c r="EI118" t="s">
        <v>143</v>
      </c>
      <c r="EJ118">
        <v>1</v>
      </c>
      <c r="EK118">
        <v>10</v>
      </c>
      <c r="EL118" t="s">
        <v>311</v>
      </c>
      <c r="EM118" t="s">
        <v>312</v>
      </c>
      <c r="EO118" t="s">
        <v>143</v>
      </c>
      <c r="EQ118">
        <v>0</v>
      </c>
      <c r="ER118">
        <v>764.71</v>
      </c>
      <c r="ES118">
        <v>0</v>
      </c>
      <c r="ET118">
        <v>643.97</v>
      </c>
      <c r="EU118">
        <v>194.98</v>
      </c>
      <c r="EV118">
        <v>120.74</v>
      </c>
      <c r="EW118">
        <v>10.8</v>
      </c>
      <c r="EX118">
        <v>0</v>
      </c>
      <c r="EY118">
        <v>0</v>
      </c>
      <c r="FQ118">
        <v>0</v>
      </c>
      <c r="FR118">
        <f t="shared" si="108"/>
        <v>0</v>
      </c>
      <c r="FS118">
        <v>0</v>
      </c>
      <c r="FX118">
        <v>98</v>
      </c>
      <c r="FY118">
        <v>110.6875</v>
      </c>
      <c r="GA118" t="s">
        <v>143</v>
      </c>
      <c r="GD118">
        <v>0</v>
      </c>
      <c r="GF118">
        <v>-1696570498</v>
      </c>
      <c r="GG118">
        <v>2</v>
      </c>
      <c r="GH118">
        <v>1</v>
      </c>
      <c r="GI118">
        <v>2</v>
      </c>
      <c r="GJ118">
        <v>0</v>
      </c>
      <c r="GK118">
        <f>ROUND(R118*(R12)/100,2)</f>
        <v>7787.66</v>
      </c>
      <c r="GL118">
        <f t="shared" si="109"/>
        <v>0</v>
      </c>
      <c r="GM118">
        <f t="shared" si="110"/>
        <v>22663.040000000001</v>
      </c>
      <c r="GN118">
        <f t="shared" si="111"/>
        <v>22663.040000000001</v>
      </c>
      <c r="GO118">
        <f t="shared" si="112"/>
        <v>0</v>
      </c>
      <c r="GP118">
        <f t="shared" si="113"/>
        <v>0</v>
      </c>
      <c r="GR118">
        <v>0</v>
      </c>
      <c r="GS118">
        <v>3</v>
      </c>
      <c r="GT118">
        <v>0</v>
      </c>
      <c r="GU118" t="s">
        <v>143</v>
      </c>
      <c r="GV118">
        <f t="shared" si="114"/>
        <v>0</v>
      </c>
      <c r="GW118">
        <v>1</v>
      </c>
      <c r="GX118">
        <f t="shared" si="115"/>
        <v>0</v>
      </c>
      <c r="HA118">
        <v>0</v>
      </c>
      <c r="HB118">
        <v>0</v>
      </c>
      <c r="HC118">
        <f t="shared" si="116"/>
        <v>0</v>
      </c>
      <c r="IK118">
        <v>0</v>
      </c>
    </row>
    <row r="119" spans="1:245" x14ac:dyDescent="0.25">
      <c r="A119">
        <v>17</v>
      </c>
      <c r="B119">
        <v>1</v>
      </c>
      <c r="C119">
        <f>ROW(SmtRes!A45)</f>
        <v>45</v>
      </c>
      <c r="D119">
        <f>ROW(EtalonRes!A53)</f>
        <v>53</v>
      </c>
      <c r="E119" t="s">
        <v>313</v>
      </c>
      <c r="F119" t="s">
        <v>314</v>
      </c>
      <c r="G119" t="s">
        <v>315</v>
      </c>
      <c r="H119" t="s">
        <v>316</v>
      </c>
      <c r="I119">
        <v>20</v>
      </c>
      <c r="J119">
        <v>0</v>
      </c>
      <c r="O119">
        <f t="shared" si="84"/>
        <v>9225.92</v>
      </c>
      <c r="P119">
        <f t="shared" si="85"/>
        <v>105.79</v>
      </c>
      <c r="Q119">
        <f>(ROUND((ROUND((((ET119*1.25))*AV119*I119),2)*BB119),2)+ROUND((ROUND(((AE119-((EU119*1.25)))*AV119*I119),2)*BS119),2))</f>
        <v>4368.96</v>
      </c>
      <c r="R119">
        <f t="shared" si="86"/>
        <v>2404.08</v>
      </c>
      <c r="S119">
        <f t="shared" si="87"/>
        <v>4751.17</v>
      </c>
      <c r="T119">
        <f t="shared" si="88"/>
        <v>0</v>
      </c>
      <c r="U119">
        <f t="shared" si="89"/>
        <v>17.939999999999998</v>
      </c>
      <c r="V119">
        <f t="shared" si="90"/>
        <v>0</v>
      </c>
      <c r="W119">
        <f t="shared" si="91"/>
        <v>0</v>
      </c>
      <c r="X119">
        <f t="shared" si="92"/>
        <v>3468.35</v>
      </c>
      <c r="Y119">
        <f t="shared" si="93"/>
        <v>1947.98</v>
      </c>
      <c r="AA119">
        <v>31709269</v>
      </c>
      <c r="AB119">
        <f t="shared" si="94"/>
        <v>29.360499999999998</v>
      </c>
      <c r="AC119">
        <f t="shared" si="95"/>
        <v>1.06</v>
      </c>
      <c r="AD119">
        <f>ROUND(((((ET119*1.25))-((EU119*1.25)))+AE119),6)</f>
        <v>18.962499999999999</v>
      </c>
      <c r="AE119">
        <f>ROUND(((EU119*1.25)),6)</f>
        <v>4.7249999999999996</v>
      </c>
      <c r="AF119">
        <f>ROUND(((EV119*1.15)),6)</f>
        <v>9.3379999999999992</v>
      </c>
      <c r="AG119">
        <f t="shared" si="96"/>
        <v>0</v>
      </c>
      <c r="AH119">
        <f>((EW119*1.15))</f>
        <v>0.89699999999999991</v>
      </c>
      <c r="AI119">
        <f>((EX119*1.25))</f>
        <v>0</v>
      </c>
      <c r="AJ119">
        <f t="shared" si="97"/>
        <v>0</v>
      </c>
      <c r="AK119">
        <v>24.35</v>
      </c>
      <c r="AL119">
        <v>1.06</v>
      </c>
      <c r="AM119">
        <v>15.17</v>
      </c>
      <c r="AN119">
        <v>3.78</v>
      </c>
      <c r="AO119">
        <v>8.1199999999999992</v>
      </c>
      <c r="AP119">
        <v>0</v>
      </c>
      <c r="AQ119">
        <v>0.78</v>
      </c>
      <c r="AR119">
        <v>0</v>
      </c>
      <c r="AS119">
        <v>0</v>
      </c>
      <c r="AT119">
        <v>73</v>
      </c>
      <c r="AU119">
        <v>41</v>
      </c>
      <c r="AV119">
        <v>1</v>
      </c>
      <c r="AW119">
        <v>1</v>
      </c>
      <c r="AZ119">
        <v>1</v>
      </c>
      <c r="BA119">
        <v>25.44</v>
      </c>
      <c r="BB119">
        <v>11.52</v>
      </c>
      <c r="BC119">
        <v>4.99</v>
      </c>
      <c r="BD119" t="s">
        <v>143</v>
      </c>
      <c r="BE119" t="s">
        <v>143</v>
      </c>
      <c r="BF119" t="s">
        <v>143</v>
      </c>
      <c r="BG119" t="s">
        <v>143</v>
      </c>
      <c r="BH119">
        <v>0</v>
      </c>
      <c r="BI119">
        <v>1</v>
      </c>
      <c r="BJ119" t="s">
        <v>317</v>
      </c>
      <c r="BM119">
        <v>64</v>
      </c>
      <c r="BN119">
        <v>0</v>
      </c>
      <c r="BO119" t="s">
        <v>314</v>
      </c>
      <c r="BP119">
        <v>1</v>
      </c>
      <c r="BQ119">
        <v>30</v>
      </c>
      <c r="BR119">
        <v>0</v>
      </c>
      <c r="BS119">
        <v>25.44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143</v>
      </c>
      <c r="BZ119">
        <v>73</v>
      </c>
      <c r="CA119">
        <v>41</v>
      </c>
      <c r="CE119">
        <v>30</v>
      </c>
      <c r="CF119">
        <v>0</v>
      </c>
      <c r="CG119">
        <v>0</v>
      </c>
      <c r="CM119">
        <v>0</v>
      </c>
      <c r="CN119" t="s">
        <v>143</v>
      </c>
      <c r="CO119">
        <v>0</v>
      </c>
      <c r="CP119">
        <f t="shared" si="98"/>
        <v>9225.92</v>
      </c>
      <c r="CQ119">
        <f t="shared" si="99"/>
        <v>5.29</v>
      </c>
      <c r="CR119">
        <f>(ROUND((ROUND((((ET119*1.25))*AV119*1),2)*BB119),2)+ROUND((ROUND(((AE119-((EU119*1.25)))*AV119*1),2)*BS119),2))</f>
        <v>218.42</v>
      </c>
      <c r="CS119">
        <f t="shared" si="100"/>
        <v>120.33</v>
      </c>
      <c r="CT119">
        <f t="shared" si="101"/>
        <v>237.61</v>
      </c>
      <c r="CU119">
        <f t="shared" si="102"/>
        <v>0</v>
      </c>
      <c r="CV119">
        <f t="shared" si="103"/>
        <v>0.89699999999999991</v>
      </c>
      <c r="CW119">
        <f t="shared" si="104"/>
        <v>0</v>
      </c>
      <c r="CX119">
        <f t="shared" si="105"/>
        <v>0</v>
      </c>
      <c r="CY119">
        <f t="shared" si="106"/>
        <v>3468.3541</v>
      </c>
      <c r="CZ119">
        <f t="shared" si="107"/>
        <v>1947.9796999999999</v>
      </c>
      <c r="DC119" t="s">
        <v>143</v>
      </c>
      <c r="DD119" t="s">
        <v>143</v>
      </c>
      <c r="DE119" t="s">
        <v>169</v>
      </c>
      <c r="DF119" t="s">
        <v>169</v>
      </c>
      <c r="DG119" t="s">
        <v>170</v>
      </c>
      <c r="DH119" t="s">
        <v>143</v>
      </c>
      <c r="DI119" t="s">
        <v>170</v>
      </c>
      <c r="DJ119" t="s">
        <v>169</v>
      </c>
      <c r="DK119" t="s">
        <v>143</v>
      </c>
      <c r="DL119" t="s">
        <v>143</v>
      </c>
      <c r="DM119" t="s">
        <v>143</v>
      </c>
      <c r="DN119">
        <v>91</v>
      </c>
      <c r="DO119">
        <v>70</v>
      </c>
      <c r="DP119">
        <v>1.0469999999999999</v>
      </c>
      <c r="DQ119">
        <v>1.0029999999999999</v>
      </c>
      <c r="DU119">
        <v>1013</v>
      </c>
      <c r="DV119" t="s">
        <v>316</v>
      </c>
      <c r="DW119" t="s">
        <v>316</v>
      </c>
      <c r="DX119">
        <v>1</v>
      </c>
      <c r="EE119">
        <v>31269875</v>
      </c>
      <c r="EF119">
        <v>30</v>
      </c>
      <c r="EG119" t="s">
        <v>171</v>
      </c>
      <c r="EH119">
        <v>0</v>
      </c>
      <c r="EI119" t="s">
        <v>143</v>
      </c>
      <c r="EJ119">
        <v>1</v>
      </c>
      <c r="EK119">
        <v>64</v>
      </c>
      <c r="EL119" t="s">
        <v>318</v>
      </c>
      <c r="EM119" t="s">
        <v>319</v>
      </c>
      <c r="EO119" t="s">
        <v>143</v>
      </c>
      <c r="EQ119">
        <v>0</v>
      </c>
      <c r="ER119">
        <v>24.35</v>
      </c>
      <c r="ES119">
        <v>1.06</v>
      </c>
      <c r="ET119">
        <v>15.17</v>
      </c>
      <c r="EU119">
        <v>3.78</v>
      </c>
      <c r="EV119">
        <v>8.1199999999999992</v>
      </c>
      <c r="EW119">
        <v>0.78</v>
      </c>
      <c r="EX119">
        <v>0</v>
      </c>
      <c r="EY119">
        <v>0</v>
      </c>
      <c r="FQ119">
        <v>0</v>
      </c>
      <c r="FR119">
        <f t="shared" si="108"/>
        <v>0</v>
      </c>
      <c r="FS119">
        <v>0</v>
      </c>
      <c r="FX119">
        <v>91</v>
      </c>
      <c r="FY119">
        <v>70</v>
      </c>
      <c r="GA119" t="s">
        <v>143</v>
      </c>
      <c r="GD119">
        <v>0</v>
      </c>
      <c r="GF119">
        <v>1947253118</v>
      </c>
      <c r="GG119">
        <v>2</v>
      </c>
      <c r="GH119">
        <v>1</v>
      </c>
      <c r="GI119">
        <v>2</v>
      </c>
      <c r="GJ119">
        <v>0</v>
      </c>
      <c r="GK119">
        <f>ROUND(R119*(R12)/100,2)</f>
        <v>3774.41</v>
      </c>
      <c r="GL119">
        <f t="shared" si="109"/>
        <v>0</v>
      </c>
      <c r="GM119">
        <f t="shared" si="110"/>
        <v>18416.66</v>
      </c>
      <c r="GN119">
        <f t="shared" si="111"/>
        <v>18416.66</v>
      </c>
      <c r="GO119">
        <f t="shared" si="112"/>
        <v>0</v>
      </c>
      <c r="GP119">
        <f t="shared" si="113"/>
        <v>0</v>
      </c>
      <c r="GR119">
        <v>0</v>
      </c>
      <c r="GS119">
        <v>3</v>
      </c>
      <c r="GT119">
        <v>0</v>
      </c>
      <c r="GU119" t="s">
        <v>143</v>
      </c>
      <c r="GV119">
        <f t="shared" si="114"/>
        <v>0</v>
      </c>
      <c r="GW119">
        <v>1</v>
      </c>
      <c r="GX119">
        <f t="shared" si="115"/>
        <v>0</v>
      </c>
      <c r="HA119">
        <v>0</v>
      </c>
      <c r="HB119">
        <v>0</v>
      </c>
      <c r="HC119">
        <f t="shared" si="116"/>
        <v>0</v>
      </c>
      <c r="IK119">
        <v>0</v>
      </c>
    </row>
    <row r="120" spans="1:245" x14ac:dyDescent="0.25">
      <c r="A120">
        <v>18</v>
      </c>
      <c r="B120">
        <v>1</v>
      </c>
      <c r="C120">
        <v>45</v>
      </c>
      <c r="E120" t="s">
        <v>320</v>
      </c>
      <c r="F120" t="s">
        <v>321</v>
      </c>
      <c r="G120" t="s">
        <v>322</v>
      </c>
      <c r="H120" t="s">
        <v>323</v>
      </c>
      <c r="I120">
        <v>22</v>
      </c>
      <c r="J120">
        <v>1.1000000000000001</v>
      </c>
      <c r="O120">
        <f t="shared" si="84"/>
        <v>12149.44</v>
      </c>
      <c r="P120">
        <f t="shared" si="85"/>
        <v>12149.44</v>
      </c>
      <c r="Q120">
        <f>(ROUND((ROUND(((ET120)*AV120*I120),2)*BB120),2)+ROUND((ROUND(((AE120-(EU120))*AV120*I120),2)*BS120),2))</f>
        <v>0</v>
      </c>
      <c r="R120">
        <f t="shared" si="86"/>
        <v>0</v>
      </c>
      <c r="S120">
        <f t="shared" si="87"/>
        <v>0</v>
      </c>
      <c r="T120">
        <f t="shared" si="88"/>
        <v>0</v>
      </c>
      <c r="U120">
        <f t="shared" si="89"/>
        <v>0</v>
      </c>
      <c r="V120">
        <f t="shared" si="90"/>
        <v>0</v>
      </c>
      <c r="W120">
        <f t="shared" si="91"/>
        <v>0</v>
      </c>
      <c r="X120">
        <f t="shared" si="92"/>
        <v>0</v>
      </c>
      <c r="Y120">
        <f t="shared" si="93"/>
        <v>0</v>
      </c>
      <c r="AA120">
        <v>31709269</v>
      </c>
      <c r="AB120">
        <f t="shared" si="94"/>
        <v>104.99</v>
      </c>
      <c r="AC120">
        <f t="shared" si="95"/>
        <v>104.99</v>
      </c>
      <c r="AD120">
        <f>ROUND((((ET120)-(EU120))+AE120),6)</f>
        <v>0</v>
      </c>
      <c r="AE120">
        <f>ROUND((EU120),6)</f>
        <v>0</v>
      </c>
      <c r="AF120">
        <f>ROUND((EV120),6)</f>
        <v>0</v>
      </c>
      <c r="AG120">
        <f t="shared" si="96"/>
        <v>0</v>
      </c>
      <c r="AH120">
        <f>(EW120)</f>
        <v>0</v>
      </c>
      <c r="AI120">
        <f>(EX120)</f>
        <v>0</v>
      </c>
      <c r="AJ120">
        <f t="shared" si="97"/>
        <v>0</v>
      </c>
      <c r="AK120">
        <v>104.99</v>
      </c>
      <c r="AL120">
        <v>104.99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1</v>
      </c>
      <c r="AW120">
        <v>1</v>
      </c>
      <c r="AZ120">
        <v>1</v>
      </c>
      <c r="BA120">
        <v>1</v>
      </c>
      <c r="BB120">
        <v>1</v>
      </c>
      <c r="BC120">
        <v>5.26</v>
      </c>
      <c r="BD120" t="s">
        <v>143</v>
      </c>
      <c r="BE120" t="s">
        <v>143</v>
      </c>
      <c r="BF120" t="s">
        <v>143</v>
      </c>
      <c r="BG120" t="s">
        <v>143</v>
      </c>
      <c r="BH120">
        <v>3</v>
      </c>
      <c r="BI120">
        <v>1</v>
      </c>
      <c r="BJ120" t="s">
        <v>324</v>
      </c>
      <c r="BM120">
        <v>64</v>
      </c>
      <c r="BN120">
        <v>0</v>
      </c>
      <c r="BO120" t="s">
        <v>321</v>
      </c>
      <c r="BP120">
        <v>1</v>
      </c>
      <c r="BQ120">
        <v>30</v>
      </c>
      <c r="BR120">
        <v>0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143</v>
      </c>
      <c r="BZ120">
        <v>0</v>
      </c>
      <c r="CA120">
        <v>0</v>
      </c>
      <c r="CE120">
        <v>30</v>
      </c>
      <c r="CF120">
        <v>0</v>
      </c>
      <c r="CG120">
        <v>0</v>
      </c>
      <c r="CM120">
        <v>0</v>
      </c>
      <c r="CN120" t="s">
        <v>143</v>
      </c>
      <c r="CO120">
        <v>0</v>
      </c>
      <c r="CP120">
        <f t="shared" si="98"/>
        <v>12149.44</v>
      </c>
      <c r="CQ120">
        <f t="shared" si="99"/>
        <v>552.25</v>
      </c>
      <c r="CR120">
        <f>(ROUND((ROUND(((ET120)*AV120*1),2)*BB120),2)+ROUND((ROUND(((AE120-(EU120))*AV120*1),2)*BS120),2))</f>
        <v>0</v>
      </c>
      <c r="CS120">
        <f t="shared" si="100"/>
        <v>0</v>
      </c>
      <c r="CT120">
        <f t="shared" si="101"/>
        <v>0</v>
      </c>
      <c r="CU120">
        <f t="shared" si="102"/>
        <v>0</v>
      </c>
      <c r="CV120">
        <f t="shared" si="103"/>
        <v>0</v>
      </c>
      <c r="CW120">
        <f t="shared" si="104"/>
        <v>0</v>
      </c>
      <c r="CX120">
        <f t="shared" si="105"/>
        <v>0</v>
      </c>
      <c r="CY120">
        <f t="shared" si="106"/>
        <v>0</v>
      </c>
      <c r="CZ120">
        <f t="shared" si="107"/>
        <v>0</v>
      </c>
      <c r="DC120" t="s">
        <v>143</v>
      </c>
      <c r="DD120" t="s">
        <v>143</v>
      </c>
      <c r="DE120" t="s">
        <v>143</v>
      </c>
      <c r="DF120" t="s">
        <v>143</v>
      </c>
      <c r="DG120" t="s">
        <v>143</v>
      </c>
      <c r="DH120" t="s">
        <v>143</v>
      </c>
      <c r="DI120" t="s">
        <v>143</v>
      </c>
      <c r="DJ120" t="s">
        <v>143</v>
      </c>
      <c r="DK120" t="s">
        <v>143</v>
      </c>
      <c r="DL120" t="s">
        <v>143</v>
      </c>
      <c r="DM120" t="s">
        <v>143</v>
      </c>
      <c r="DN120">
        <v>91</v>
      </c>
      <c r="DO120">
        <v>70</v>
      </c>
      <c r="DP120">
        <v>1.0469999999999999</v>
      </c>
      <c r="DQ120">
        <v>1.0029999999999999</v>
      </c>
      <c r="DU120">
        <v>1007</v>
      </c>
      <c r="DV120" t="s">
        <v>323</v>
      </c>
      <c r="DW120" t="s">
        <v>323</v>
      </c>
      <c r="DX120">
        <v>1</v>
      </c>
      <c r="EE120">
        <v>31269875</v>
      </c>
      <c r="EF120">
        <v>30</v>
      </c>
      <c r="EG120" t="s">
        <v>171</v>
      </c>
      <c r="EH120">
        <v>0</v>
      </c>
      <c r="EI120" t="s">
        <v>143</v>
      </c>
      <c r="EJ120">
        <v>1</v>
      </c>
      <c r="EK120">
        <v>64</v>
      </c>
      <c r="EL120" t="s">
        <v>318</v>
      </c>
      <c r="EM120" t="s">
        <v>319</v>
      </c>
      <c r="EO120" t="s">
        <v>143</v>
      </c>
      <c r="EQ120">
        <v>0</v>
      </c>
      <c r="ER120">
        <v>104.99</v>
      </c>
      <c r="ES120">
        <v>104.99</v>
      </c>
      <c r="ET120">
        <v>0</v>
      </c>
      <c r="EU120">
        <v>0</v>
      </c>
      <c r="EV120">
        <v>0</v>
      </c>
      <c r="EW120">
        <v>0</v>
      </c>
      <c r="EX120">
        <v>0</v>
      </c>
      <c r="FQ120">
        <v>0</v>
      </c>
      <c r="FR120">
        <f t="shared" si="108"/>
        <v>0</v>
      </c>
      <c r="FS120">
        <v>0</v>
      </c>
      <c r="FX120">
        <v>91</v>
      </c>
      <c r="FY120">
        <v>70</v>
      </c>
      <c r="GA120" t="s">
        <v>143</v>
      </c>
      <c r="GD120">
        <v>0</v>
      </c>
      <c r="GF120">
        <v>2069056849</v>
      </c>
      <c r="GG120">
        <v>2</v>
      </c>
      <c r="GH120">
        <v>1</v>
      </c>
      <c r="GI120">
        <v>2</v>
      </c>
      <c r="GJ120">
        <v>0</v>
      </c>
      <c r="GK120">
        <f>ROUND(R120*(R12)/100,2)</f>
        <v>0</v>
      </c>
      <c r="GL120">
        <f t="shared" si="109"/>
        <v>0</v>
      </c>
      <c r="GM120">
        <f t="shared" si="110"/>
        <v>12149.44</v>
      </c>
      <c r="GN120">
        <f t="shared" si="111"/>
        <v>12149.44</v>
      </c>
      <c r="GO120">
        <f t="shared" si="112"/>
        <v>0</v>
      </c>
      <c r="GP120">
        <f t="shared" si="113"/>
        <v>0</v>
      </c>
      <c r="GR120">
        <v>0</v>
      </c>
      <c r="GS120">
        <v>3</v>
      </c>
      <c r="GT120">
        <v>0</v>
      </c>
      <c r="GU120" t="s">
        <v>143</v>
      </c>
      <c r="GV120">
        <f t="shared" si="114"/>
        <v>0</v>
      </c>
      <c r="GW120">
        <v>1</v>
      </c>
      <c r="GX120">
        <f t="shared" si="115"/>
        <v>0</v>
      </c>
      <c r="HA120">
        <v>0</v>
      </c>
      <c r="HB120">
        <v>0</v>
      </c>
      <c r="HC120">
        <f t="shared" si="116"/>
        <v>0</v>
      </c>
      <c r="IK120">
        <v>0</v>
      </c>
    </row>
    <row r="121" spans="1:245" x14ac:dyDescent="0.25">
      <c r="A121">
        <v>17</v>
      </c>
      <c r="B121">
        <v>1</v>
      </c>
      <c r="C121">
        <f>ROW(SmtRes!A51)</f>
        <v>51</v>
      </c>
      <c r="D121">
        <f>ROW(EtalonRes!A59)</f>
        <v>59</v>
      </c>
      <c r="E121" t="s">
        <v>325</v>
      </c>
      <c r="F121" t="s">
        <v>326</v>
      </c>
      <c r="G121" t="s">
        <v>127</v>
      </c>
      <c r="H121" t="s">
        <v>316</v>
      </c>
      <c r="I121">
        <v>12</v>
      </c>
      <c r="J121">
        <v>0</v>
      </c>
      <c r="O121">
        <f t="shared" si="84"/>
        <v>5941.12</v>
      </c>
      <c r="P121">
        <f t="shared" si="85"/>
        <v>63.47</v>
      </c>
      <c r="Q121">
        <f>(ROUND((ROUND((((ET121*1.25))*AV121*I121),2)*BB121),2)+ROUND((ROUND(((AE121-((EU121*1.25)))*AV121*I121),2)*BS121),2))</f>
        <v>2770.66</v>
      </c>
      <c r="R121">
        <f t="shared" si="86"/>
        <v>1545.48</v>
      </c>
      <c r="S121">
        <f t="shared" si="87"/>
        <v>3106.99</v>
      </c>
      <c r="T121">
        <f t="shared" si="88"/>
        <v>0</v>
      </c>
      <c r="U121">
        <f t="shared" si="89"/>
        <v>11.729999999999999</v>
      </c>
      <c r="V121">
        <f t="shared" si="90"/>
        <v>0</v>
      </c>
      <c r="W121">
        <f t="shared" si="91"/>
        <v>0</v>
      </c>
      <c r="X121">
        <f t="shared" si="92"/>
        <v>2268.1</v>
      </c>
      <c r="Y121">
        <f t="shared" si="93"/>
        <v>1273.8699999999999</v>
      </c>
      <c r="AA121">
        <v>31709269</v>
      </c>
      <c r="AB121">
        <f t="shared" si="94"/>
        <v>31.262499999999999</v>
      </c>
      <c r="AC121">
        <f t="shared" si="95"/>
        <v>1.06</v>
      </c>
      <c r="AD121">
        <f>ROUND(((((ET121*1.25))-((EU121*1.25)))+AE121),6)</f>
        <v>20.024999999999999</v>
      </c>
      <c r="AE121">
        <f>ROUND(((EU121*1.25)),6)</f>
        <v>5.0625</v>
      </c>
      <c r="AF121">
        <f>ROUND(((EV121*1.15)),6)</f>
        <v>10.1775</v>
      </c>
      <c r="AG121">
        <f t="shared" si="96"/>
        <v>0</v>
      </c>
      <c r="AH121">
        <f>((EW121*1.15))</f>
        <v>0.97749999999999992</v>
      </c>
      <c r="AI121">
        <f>((EX121*1.25))</f>
        <v>0</v>
      </c>
      <c r="AJ121">
        <f t="shared" si="97"/>
        <v>0</v>
      </c>
      <c r="AK121">
        <v>25.93</v>
      </c>
      <c r="AL121">
        <v>1.06</v>
      </c>
      <c r="AM121">
        <v>16.02</v>
      </c>
      <c r="AN121">
        <v>4.05</v>
      </c>
      <c r="AO121">
        <v>8.85</v>
      </c>
      <c r="AP121">
        <v>0</v>
      </c>
      <c r="AQ121">
        <v>0.85</v>
      </c>
      <c r="AR121">
        <v>0</v>
      </c>
      <c r="AS121">
        <v>0</v>
      </c>
      <c r="AT121">
        <v>73</v>
      </c>
      <c r="AU121">
        <v>41</v>
      </c>
      <c r="AV121">
        <v>1</v>
      </c>
      <c r="AW121">
        <v>1</v>
      </c>
      <c r="AZ121">
        <v>1</v>
      </c>
      <c r="BA121">
        <v>25.44</v>
      </c>
      <c r="BB121">
        <v>11.53</v>
      </c>
      <c r="BC121">
        <v>4.99</v>
      </c>
      <c r="BD121" t="s">
        <v>143</v>
      </c>
      <c r="BE121" t="s">
        <v>143</v>
      </c>
      <c r="BF121" t="s">
        <v>143</v>
      </c>
      <c r="BG121" t="s">
        <v>143</v>
      </c>
      <c r="BH121">
        <v>0</v>
      </c>
      <c r="BI121">
        <v>1</v>
      </c>
      <c r="BJ121" t="s">
        <v>328</v>
      </c>
      <c r="BM121">
        <v>64</v>
      </c>
      <c r="BN121">
        <v>0</v>
      </c>
      <c r="BO121" t="s">
        <v>326</v>
      </c>
      <c r="BP121">
        <v>1</v>
      </c>
      <c r="BQ121">
        <v>30</v>
      </c>
      <c r="BR121">
        <v>0</v>
      </c>
      <c r="BS121">
        <v>25.44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143</v>
      </c>
      <c r="BZ121">
        <v>73</v>
      </c>
      <c r="CA121">
        <v>41</v>
      </c>
      <c r="CE121">
        <v>30</v>
      </c>
      <c r="CF121">
        <v>0</v>
      </c>
      <c r="CG121">
        <v>0</v>
      </c>
      <c r="CM121">
        <v>0</v>
      </c>
      <c r="CN121" t="s">
        <v>143</v>
      </c>
      <c r="CO121">
        <v>0</v>
      </c>
      <c r="CP121">
        <f t="shared" si="98"/>
        <v>5941.119999999999</v>
      </c>
      <c r="CQ121">
        <f t="shared" si="99"/>
        <v>5.29</v>
      </c>
      <c r="CR121">
        <f>(ROUND((ROUND((((ET121*1.25))*AV121*1),2)*BB121),2)+ROUND((ROUND(((AE121-((EU121*1.25)))*AV121*1),2)*BS121),2))</f>
        <v>230.95</v>
      </c>
      <c r="CS121">
        <f t="shared" si="100"/>
        <v>128.72999999999999</v>
      </c>
      <c r="CT121">
        <f t="shared" si="101"/>
        <v>258.98</v>
      </c>
      <c r="CU121">
        <f t="shared" si="102"/>
        <v>0</v>
      </c>
      <c r="CV121">
        <f t="shared" si="103"/>
        <v>0.97749999999999992</v>
      </c>
      <c r="CW121">
        <f t="shared" si="104"/>
        <v>0</v>
      </c>
      <c r="CX121">
        <f t="shared" si="105"/>
        <v>0</v>
      </c>
      <c r="CY121">
        <f t="shared" si="106"/>
        <v>2268.1026999999999</v>
      </c>
      <c r="CZ121">
        <f t="shared" si="107"/>
        <v>1273.8658999999998</v>
      </c>
      <c r="DC121" t="s">
        <v>143</v>
      </c>
      <c r="DD121" t="s">
        <v>143</v>
      </c>
      <c r="DE121" t="s">
        <v>169</v>
      </c>
      <c r="DF121" t="s">
        <v>169</v>
      </c>
      <c r="DG121" t="s">
        <v>170</v>
      </c>
      <c r="DH121" t="s">
        <v>143</v>
      </c>
      <c r="DI121" t="s">
        <v>170</v>
      </c>
      <c r="DJ121" t="s">
        <v>169</v>
      </c>
      <c r="DK121" t="s">
        <v>143</v>
      </c>
      <c r="DL121" t="s">
        <v>143</v>
      </c>
      <c r="DM121" t="s">
        <v>143</v>
      </c>
      <c r="DN121">
        <v>91</v>
      </c>
      <c r="DO121">
        <v>70</v>
      </c>
      <c r="DP121">
        <v>1.0469999999999999</v>
      </c>
      <c r="DQ121">
        <v>1.0029999999999999</v>
      </c>
      <c r="DU121">
        <v>1013</v>
      </c>
      <c r="DV121" t="s">
        <v>316</v>
      </c>
      <c r="DW121" t="s">
        <v>316</v>
      </c>
      <c r="DX121">
        <v>1</v>
      </c>
      <c r="EE121">
        <v>31269875</v>
      </c>
      <c r="EF121">
        <v>30</v>
      </c>
      <c r="EG121" t="s">
        <v>171</v>
      </c>
      <c r="EH121">
        <v>0</v>
      </c>
      <c r="EI121" t="s">
        <v>143</v>
      </c>
      <c r="EJ121">
        <v>1</v>
      </c>
      <c r="EK121">
        <v>64</v>
      </c>
      <c r="EL121" t="s">
        <v>318</v>
      </c>
      <c r="EM121" t="s">
        <v>319</v>
      </c>
      <c r="EO121" t="s">
        <v>143</v>
      </c>
      <c r="EQ121">
        <v>0</v>
      </c>
      <c r="ER121">
        <v>25.93</v>
      </c>
      <c r="ES121">
        <v>1.06</v>
      </c>
      <c r="ET121">
        <v>16.02</v>
      </c>
      <c r="EU121">
        <v>4.05</v>
      </c>
      <c r="EV121">
        <v>8.85</v>
      </c>
      <c r="EW121">
        <v>0.85</v>
      </c>
      <c r="EX121">
        <v>0</v>
      </c>
      <c r="EY121">
        <v>0</v>
      </c>
      <c r="FQ121">
        <v>0</v>
      </c>
      <c r="FR121">
        <f t="shared" si="108"/>
        <v>0</v>
      </c>
      <c r="FS121">
        <v>0</v>
      </c>
      <c r="FX121">
        <v>91</v>
      </c>
      <c r="FY121">
        <v>70</v>
      </c>
      <c r="GA121" t="s">
        <v>143</v>
      </c>
      <c r="GD121">
        <v>0</v>
      </c>
      <c r="GF121">
        <v>1127999798</v>
      </c>
      <c r="GG121">
        <v>2</v>
      </c>
      <c r="GH121">
        <v>1</v>
      </c>
      <c r="GI121">
        <v>2</v>
      </c>
      <c r="GJ121">
        <v>0</v>
      </c>
      <c r="GK121">
        <f>ROUND(R121*(R12)/100,2)</f>
        <v>2426.4</v>
      </c>
      <c r="GL121">
        <f t="shared" si="109"/>
        <v>0</v>
      </c>
      <c r="GM121">
        <f t="shared" si="110"/>
        <v>11909.49</v>
      </c>
      <c r="GN121">
        <f t="shared" si="111"/>
        <v>11909.49</v>
      </c>
      <c r="GO121">
        <f t="shared" si="112"/>
        <v>0</v>
      </c>
      <c r="GP121">
        <f t="shared" si="113"/>
        <v>0</v>
      </c>
      <c r="GR121">
        <v>0</v>
      </c>
      <c r="GS121">
        <v>3</v>
      </c>
      <c r="GT121">
        <v>0</v>
      </c>
      <c r="GU121" t="s">
        <v>143</v>
      </c>
      <c r="GV121">
        <f t="shared" si="114"/>
        <v>0</v>
      </c>
      <c r="GW121">
        <v>1</v>
      </c>
      <c r="GX121">
        <f t="shared" si="115"/>
        <v>0</v>
      </c>
      <c r="HA121">
        <v>0</v>
      </c>
      <c r="HB121">
        <v>0</v>
      </c>
      <c r="HC121">
        <f t="shared" si="116"/>
        <v>0</v>
      </c>
      <c r="IK121">
        <v>0</v>
      </c>
    </row>
    <row r="122" spans="1:245" x14ac:dyDescent="0.25">
      <c r="A122">
        <v>18</v>
      </c>
      <c r="B122">
        <v>1</v>
      </c>
      <c r="C122">
        <v>51</v>
      </c>
      <c r="E122" t="s">
        <v>329</v>
      </c>
      <c r="F122" t="s">
        <v>330</v>
      </c>
      <c r="G122" t="s">
        <v>331</v>
      </c>
      <c r="H122" t="s">
        <v>323</v>
      </c>
      <c r="I122">
        <v>13.8</v>
      </c>
      <c r="J122">
        <v>1.1499999999999999</v>
      </c>
      <c r="O122">
        <f t="shared" si="84"/>
        <v>28131.5</v>
      </c>
      <c r="P122">
        <f t="shared" si="85"/>
        <v>28131.5</v>
      </c>
      <c r="Q122">
        <f>(ROUND((ROUND(((ET122)*AV122*I122),2)*BB122),2)+ROUND((ROUND(((AE122-(EU122))*AV122*I122),2)*BS122),2))</f>
        <v>0</v>
      </c>
      <c r="R122">
        <f t="shared" si="86"/>
        <v>0</v>
      </c>
      <c r="S122">
        <f t="shared" si="87"/>
        <v>0</v>
      </c>
      <c r="T122">
        <f t="shared" si="88"/>
        <v>0</v>
      </c>
      <c r="U122">
        <f t="shared" si="89"/>
        <v>0</v>
      </c>
      <c r="V122">
        <f t="shared" si="90"/>
        <v>0</v>
      </c>
      <c r="W122">
        <f t="shared" si="91"/>
        <v>0</v>
      </c>
      <c r="X122">
        <f t="shared" si="92"/>
        <v>0</v>
      </c>
      <c r="Y122">
        <f t="shared" si="93"/>
        <v>0</v>
      </c>
      <c r="AA122">
        <v>31709269</v>
      </c>
      <c r="AB122">
        <f t="shared" si="94"/>
        <v>214.13</v>
      </c>
      <c r="AC122">
        <f t="shared" si="95"/>
        <v>214.13</v>
      </c>
      <c r="AD122">
        <f>ROUND((((ET122)-(EU122))+AE122),6)</f>
        <v>0</v>
      </c>
      <c r="AE122">
        <f>ROUND((EU122),6)</f>
        <v>0</v>
      </c>
      <c r="AF122">
        <f>ROUND((EV122),6)</f>
        <v>0</v>
      </c>
      <c r="AG122">
        <f t="shared" si="96"/>
        <v>0</v>
      </c>
      <c r="AH122">
        <f>(EW122)</f>
        <v>0</v>
      </c>
      <c r="AI122">
        <f>(EX122)</f>
        <v>0</v>
      </c>
      <c r="AJ122">
        <f t="shared" si="97"/>
        <v>0</v>
      </c>
      <c r="AK122">
        <v>214.13</v>
      </c>
      <c r="AL122">
        <v>214.13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1</v>
      </c>
      <c r="AW122">
        <v>1</v>
      </c>
      <c r="AZ122">
        <v>1</v>
      </c>
      <c r="BA122">
        <v>1</v>
      </c>
      <c r="BB122">
        <v>1</v>
      </c>
      <c r="BC122">
        <v>9.52</v>
      </c>
      <c r="BD122" t="s">
        <v>143</v>
      </c>
      <c r="BE122" t="s">
        <v>143</v>
      </c>
      <c r="BF122" t="s">
        <v>143</v>
      </c>
      <c r="BG122" t="s">
        <v>143</v>
      </c>
      <c r="BH122">
        <v>3</v>
      </c>
      <c r="BI122">
        <v>1</v>
      </c>
      <c r="BJ122" t="s">
        <v>332</v>
      </c>
      <c r="BM122">
        <v>64</v>
      </c>
      <c r="BN122">
        <v>0</v>
      </c>
      <c r="BO122" t="s">
        <v>330</v>
      </c>
      <c r="BP122">
        <v>1</v>
      </c>
      <c r="BQ122">
        <v>30</v>
      </c>
      <c r="BR122">
        <v>0</v>
      </c>
      <c r="BS122">
        <v>1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143</v>
      </c>
      <c r="BZ122">
        <v>0</v>
      </c>
      <c r="CA122">
        <v>0</v>
      </c>
      <c r="CE122">
        <v>30</v>
      </c>
      <c r="CF122">
        <v>0</v>
      </c>
      <c r="CG122">
        <v>0</v>
      </c>
      <c r="CM122">
        <v>0</v>
      </c>
      <c r="CN122" t="s">
        <v>143</v>
      </c>
      <c r="CO122">
        <v>0</v>
      </c>
      <c r="CP122">
        <f t="shared" si="98"/>
        <v>28131.5</v>
      </c>
      <c r="CQ122">
        <f t="shared" si="99"/>
        <v>2038.52</v>
      </c>
      <c r="CR122">
        <f>(ROUND((ROUND(((ET122)*AV122*1),2)*BB122),2)+ROUND((ROUND(((AE122-(EU122))*AV122*1),2)*BS122),2))</f>
        <v>0</v>
      </c>
      <c r="CS122">
        <f t="shared" si="100"/>
        <v>0</v>
      </c>
      <c r="CT122">
        <f t="shared" si="101"/>
        <v>0</v>
      </c>
      <c r="CU122">
        <f t="shared" si="102"/>
        <v>0</v>
      </c>
      <c r="CV122">
        <f t="shared" si="103"/>
        <v>0</v>
      </c>
      <c r="CW122">
        <f t="shared" si="104"/>
        <v>0</v>
      </c>
      <c r="CX122">
        <f t="shared" si="105"/>
        <v>0</v>
      </c>
      <c r="CY122">
        <f t="shared" si="106"/>
        <v>0</v>
      </c>
      <c r="CZ122">
        <f t="shared" si="107"/>
        <v>0</v>
      </c>
      <c r="DC122" t="s">
        <v>143</v>
      </c>
      <c r="DD122" t="s">
        <v>143</v>
      </c>
      <c r="DE122" t="s">
        <v>143</v>
      </c>
      <c r="DF122" t="s">
        <v>143</v>
      </c>
      <c r="DG122" t="s">
        <v>143</v>
      </c>
      <c r="DH122" t="s">
        <v>143</v>
      </c>
      <c r="DI122" t="s">
        <v>143</v>
      </c>
      <c r="DJ122" t="s">
        <v>143</v>
      </c>
      <c r="DK122" t="s">
        <v>143</v>
      </c>
      <c r="DL122" t="s">
        <v>143</v>
      </c>
      <c r="DM122" t="s">
        <v>143</v>
      </c>
      <c r="DN122">
        <v>91</v>
      </c>
      <c r="DO122">
        <v>70</v>
      </c>
      <c r="DP122">
        <v>1.0469999999999999</v>
      </c>
      <c r="DQ122">
        <v>1.0029999999999999</v>
      </c>
      <c r="DU122">
        <v>1007</v>
      </c>
      <c r="DV122" t="s">
        <v>323</v>
      </c>
      <c r="DW122" t="s">
        <v>323</v>
      </c>
      <c r="DX122">
        <v>1</v>
      </c>
      <c r="EE122">
        <v>31269875</v>
      </c>
      <c r="EF122">
        <v>30</v>
      </c>
      <c r="EG122" t="s">
        <v>171</v>
      </c>
      <c r="EH122">
        <v>0</v>
      </c>
      <c r="EI122" t="s">
        <v>143</v>
      </c>
      <c r="EJ122">
        <v>1</v>
      </c>
      <c r="EK122">
        <v>64</v>
      </c>
      <c r="EL122" t="s">
        <v>318</v>
      </c>
      <c r="EM122" t="s">
        <v>319</v>
      </c>
      <c r="EO122" t="s">
        <v>143</v>
      </c>
      <c r="EQ122">
        <v>0</v>
      </c>
      <c r="ER122">
        <v>214.13</v>
      </c>
      <c r="ES122">
        <v>214.13</v>
      </c>
      <c r="ET122">
        <v>0</v>
      </c>
      <c r="EU122">
        <v>0</v>
      </c>
      <c r="EV122">
        <v>0</v>
      </c>
      <c r="EW122">
        <v>0</v>
      </c>
      <c r="EX122">
        <v>0</v>
      </c>
      <c r="FQ122">
        <v>0</v>
      </c>
      <c r="FR122">
        <f t="shared" si="108"/>
        <v>0</v>
      </c>
      <c r="FS122">
        <v>0</v>
      </c>
      <c r="FX122">
        <v>91</v>
      </c>
      <c r="FY122">
        <v>70</v>
      </c>
      <c r="GA122" t="s">
        <v>143</v>
      </c>
      <c r="GD122">
        <v>0</v>
      </c>
      <c r="GF122">
        <v>802244652</v>
      </c>
      <c r="GG122">
        <v>2</v>
      </c>
      <c r="GH122">
        <v>1</v>
      </c>
      <c r="GI122">
        <v>2</v>
      </c>
      <c r="GJ122">
        <v>0</v>
      </c>
      <c r="GK122">
        <f>ROUND(R122*(R12)/100,2)</f>
        <v>0</v>
      </c>
      <c r="GL122">
        <f t="shared" si="109"/>
        <v>0</v>
      </c>
      <c r="GM122">
        <f t="shared" si="110"/>
        <v>28131.5</v>
      </c>
      <c r="GN122">
        <f t="shared" si="111"/>
        <v>28131.5</v>
      </c>
      <c r="GO122">
        <f t="shared" si="112"/>
        <v>0</v>
      </c>
      <c r="GP122">
        <f t="shared" si="113"/>
        <v>0</v>
      </c>
      <c r="GR122">
        <v>0</v>
      </c>
      <c r="GS122">
        <v>3</v>
      </c>
      <c r="GT122">
        <v>0</v>
      </c>
      <c r="GU122" t="s">
        <v>143</v>
      </c>
      <c r="GV122">
        <f t="shared" si="114"/>
        <v>0</v>
      </c>
      <c r="GW122">
        <v>1</v>
      </c>
      <c r="GX122">
        <f t="shared" si="115"/>
        <v>0</v>
      </c>
      <c r="HA122">
        <v>0</v>
      </c>
      <c r="HB122">
        <v>0</v>
      </c>
      <c r="HC122">
        <f t="shared" si="116"/>
        <v>0</v>
      </c>
      <c r="IK122">
        <v>0</v>
      </c>
    </row>
    <row r="123" spans="1:245" x14ac:dyDescent="0.25">
      <c r="A123">
        <v>17</v>
      </c>
      <c r="B123">
        <v>1</v>
      </c>
      <c r="C123">
        <f>ROW(SmtRes!A68)</f>
        <v>68</v>
      </c>
      <c r="D123">
        <f>ROW(EtalonRes!A75)</f>
        <v>75</v>
      </c>
      <c r="E123" t="s">
        <v>333</v>
      </c>
      <c r="F123" t="s">
        <v>334</v>
      </c>
      <c r="G123" t="s">
        <v>335</v>
      </c>
      <c r="H123" t="s">
        <v>336</v>
      </c>
      <c r="I123">
        <v>0.46</v>
      </c>
      <c r="J123">
        <v>0</v>
      </c>
      <c r="O123">
        <f t="shared" si="84"/>
        <v>171278.54</v>
      </c>
      <c r="P123">
        <f t="shared" si="85"/>
        <v>33828.15</v>
      </c>
      <c r="Q123">
        <f>(ROUND((ROUND((((ET123*1.25))*AV123*I123),2)*BB123),2)+ROUND((ROUND(((AE123-((EU123*1.25)))*AV123*I123),2)*BS123),2))</f>
        <v>6883.15</v>
      </c>
      <c r="R123">
        <f t="shared" si="86"/>
        <v>609.03</v>
      </c>
      <c r="S123">
        <f t="shared" si="87"/>
        <v>130567.24</v>
      </c>
      <c r="T123">
        <f t="shared" si="88"/>
        <v>0</v>
      </c>
      <c r="U123">
        <f t="shared" si="89"/>
        <v>436.42499999999995</v>
      </c>
      <c r="V123">
        <f t="shared" si="90"/>
        <v>0</v>
      </c>
      <c r="W123">
        <f t="shared" si="91"/>
        <v>0</v>
      </c>
      <c r="X123">
        <f t="shared" si="92"/>
        <v>88785.72</v>
      </c>
      <c r="Y123">
        <f t="shared" si="93"/>
        <v>53532.57</v>
      </c>
      <c r="AA123">
        <v>31709269</v>
      </c>
      <c r="AB123">
        <f t="shared" si="94"/>
        <v>22327.9575</v>
      </c>
      <c r="AC123">
        <f t="shared" si="95"/>
        <v>9404.02</v>
      </c>
      <c r="AD123">
        <f>ROUND(((((ET123*1.25))-((EU123*1.25)))+AE123),6)</f>
        <v>1766.6375</v>
      </c>
      <c r="AE123">
        <f>ROUND(((EU123*1.25)),6)</f>
        <v>52.05</v>
      </c>
      <c r="AF123">
        <f>ROUND(((EV123*1.15)),6)</f>
        <v>11157.3</v>
      </c>
      <c r="AG123">
        <f t="shared" si="96"/>
        <v>0</v>
      </c>
      <c r="AH123">
        <f>((EW123*1.15))</f>
        <v>948.74999999999989</v>
      </c>
      <c r="AI123">
        <f>((EX123*1.25))</f>
        <v>0</v>
      </c>
      <c r="AJ123">
        <f t="shared" si="97"/>
        <v>0</v>
      </c>
      <c r="AK123">
        <v>20519.330000000002</v>
      </c>
      <c r="AL123">
        <v>9404.02</v>
      </c>
      <c r="AM123">
        <v>1413.31</v>
      </c>
      <c r="AN123">
        <v>41.64</v>
      </c>
      <c r="AO123">
        <v>9702</v>
      </c>
      <c r="AP123">
        <v>0</v>
      </c>
      <c r="AQ123">
        <v>825</v>
      </c>
      <c r="AR123">
        <v>0</v>
      </c>
      <c r="AS123">
        <v>0</v>
      </c>
      <c r="AT123">
        <v>68</v>
      </c>
      <c r="AU123">
        <v>41</v>
      </c>
      <c r="AV123">
        <v>1</v>
      </c>
      <c r="AW123">
        <v>1</v>
      </c>
      <c r="AZ123">
        <v>1</v>
      </c>
      <c r="BA123">
        <v>25.44</v>
      </c>
      <c r="BB123">
        <v>8.4700000000000006</v>
      </c>
      <c r="BC123">
        <v>7.82</v>
      </c>
      <c r="BD123" t="s">
        <v>143</v>
      </c>
      <c r="BE123" t="s">
        <v>143</v>
      </c>
      <c r="BF123" t="s">
        <v>143</v>
      </c>
      <c r="BG123" t="s">
        <v>143</v>
      </c>
      <c r="BH123">
        <v>0</v>
      </c>
      <c r="BI123">
        <v>1</v>
      </c>
      <c r="BJ123" t="s">
        <v>337</v>
      </c>
      <c r="BM123">
        <v>47</v>
      </c>
      <c r="BN123">
        <v>0</v>
      </c>
      <c r="BO123" t="s">
        <v>334</v>
      </c>
      <c r="BP123">
        <v>1</v>
      </c>
      <c r="BQ123">
        <v>30</v>
      </c>
      <c r="BR123">
        <v>0</v>
      </c>
      <c r="BS123">
        <v>25.44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143</v>
      </c>
      <c r="BZ123">
        <v>68</v>
      </c>
      <c r="CA123">
        <v>41</v>
      </c>
      <c r="CE123">
        <v>30</v>
      </c>
      <c r="CF123">
        <v>0</v>
      </c>
      <c r="CG123">
        <v>0</v>
      </c>
      <c r="CM123">
        <v>0</v>
      </c>
      <c r="CN123" t="s">
        <v>143</v>
      </c>
      <c r="CO123">
        <v>0</v>
      </c>
      <c r="CP123">
        <f t="shared" si="98"/>
        <v>171278.54</v>
      </c>
      <c r="CQ123">
        <f t="shared" si="99"/>
        <v>73539.44</v>
      </c>
      <c r="CR123">
        <f>(ROUND((ROUND((((ET123*1.25))*AV123*1),2)*BB123),2)+ROUND((ROUND(((AE123-((EU123*1.25)))*AV123*1),2)*BS123),2))</f>
        <v>14963.44</v>
      </c>
      <c r="CS123">
        <f t="shared" si="100"/>
        <v>1324.15</v>
      </c>
      <c r="CT123">
        <f t="shared" si="101"/>
        <v>283841.71000000002</v>
      </c>
      <c r="CU123">
        <f t="shared" si="102"/>
        <v>0</v>
      </c>
      <c r="CV123">
        <f t="shared" si="103"/>
        <v>948.74999999999989</v>
      </c>
      <c r="CW123">
        <f t="shared" si="104"/>
        <v>0</v>
      </c>
      <c r="CX123">
        <f t="shared" si="105"/>
        <v>0</v>
      </c>
      <c r="CY123">
        <f t="shared" si="106"/>
        <v>88785.723200000008</v>
      </c>
      <c r="CZ123">
        <f t="shared" si="107"/>
        <v>53532.568399999996</v>
      </c>
      <c r="DC123" t="s">
        <v>143</v>
      </c>
      <c r="DD123" t="s">
        <v>143</v>
      </c>
      <c r="DE123" t="s">
        <v>169</v>
      </c>
      <c r="DF123" t="s">
        <v>169</v>
      </c>
      <c r="DG123" t="s">
        <v>170</v>
      </c>
      <c r="DH123" t="s">
        <v>143</v>
      </c>
      <c r="DI123" t="s">
        <v>170</v>
      </c>
      <c r="DJ123" t="s">
        <v>169</v>
      </c>
      <c r="DK123" t="s">
        <v>143</v>
      </c>
      <c r="DL123" t="s">
        <v>143</v>
      </c>
      <c r="DM123" t="s">
        <v>143</v>
      </c>
      <c r="DN123">
        <v>85</v>
      </c>
      <c r="DO123">
        <v>70</v>
      </c>
      <c r="DP123">
        <v>1.0469999999999999</v>
      </c>
      <c r="DQ123">
        <v>1.022</v>
      </c>
      <c r="DU123">
        <v>1013</v>
      </c>
      <c r="DV123" t="s">
        <v>336</v>
      </c>
      <c r="DW123" t="s">
        <v>336</v>
      </c>
      <c r="DX123">
        <v>1</v>
      </c>
      <c r="EE123">
        <v>31269858</v>
      </c>
      <c r="EF123">
        <v>30</v>
      </c>
      <c r="EG123" t="s">
        <v>171</v>
      </c>
      <c r="EH123">
        <v>0</v>
      </c>
      <c r="EI123" t="s">
        <v>143</v>
      </c>
      <c r="EJ123">
        <v>1</v>
      </c>
      <c r="EK123">
        <v>47</v>
      </c>
      <c r="EL123" t="s">
        <v>338</v>
      </c>
      <c r="EM123" t="s">
        <v>339</v>
      </c>
      <c r="EO123" t="s">
        <v>143</v>
      </c>
      <c r="EQ123">
        <v>0</v>
      </c>
      <c r="ER123">
        <v>20519.330000000002</v>
      </c>
      <c r="ES123">
        <v>9404.02</v>
      </c>
      <c r="ET123">
        <v>1413.31</v>
      </c>
      <c r="EU123">
        <v>41.64</v>
      </c>
      <c r="EV123">
        <v>9702</v>
      </c>
      <c r="EW123">
        <v>825</v>
      </c>
      <c r="EX123">
        <v>0</v>
      </c>
      <c r="EY123">
        <v>0</v>
      </c>
      <c r="FQ123">
        <v>0</v>
      </c>
      <c r="FR123">
        <f t="shared" si="108"/>
        <v>0</v>
      </c>
      <c r="FS123">
        <v>0</v>
      </c>
      <c r="FX123">
        <v>85</v>
      </c>
      <c r="FY123">
        <v>70</v>
      </c>
      <c r="GA123" t="s">
        <v>143</v>
      </c>
      <c r="GD123">
        <v>0</v>
      </c>
      <c r="GF123">
        <v>696463724</v>
      </c>
      <c r="GG123">
        <v>2</v>
      </c>
      <c r="GH123">
        <v>1</v>
      </c>
      <c r="GI123">
        <v>2</v>
      </c>
      <c r="GJ123">
        <v>0</v>
      </c>
      <c r="GK123">
        <f>ROUND(R123*(R12)/100,2)</f>
        <v>956.18</v>
      </c>
      <c r="GL123">
        <f t="shared" si="109"/>
        <v>0</v>
      </c>
      <c r="GM123">
        <f t="shared" si="110"/>
        <v>314553.01</v>
      </c>
      <c r="GN123">
        <f t="shared" si="111"/>
        <v>314553.01</v>
      </c>
      <c r="GO123">
        <f t="shared" si="112"/>
        <v>0</v>
      </c>
      <c r="GP123">
        <f t="shared" si="113"/>
        <v>0</v>
      </c>
      <c r="GR123">
        <v>0</v>
      </c>
      <c r="GS123">
        <v>3</v>
      </c>
      <c r="GT123">
        <v>0</v>
      </c>
      <c r="GU123" t="s">
        <v>143</v>
      </c>
      <c r="GV123">
        <f t="shared" si="114"/>
        <v>0</v>
      </c>
      <c r="GW123">
        <v>1</v>
      </c>
      <c r="GX123">
        <f t="shared" si="115"/>
        <v>0</v>
      </c>
      <c r="HA123">
        <v>0</v>
      </c>
      <c r="HB123">
        <v>0</v>
      </c>
      <c r="HC123">
        <f t="shared" si="116"/>
        <v>0</v>
      </c>
      <c r="IK123">
        <v>0</v>
      </c>
    </row>
    <row r="124" spans="1:245" x14ac:dyDescent="0.25">
      <c r="A124">
        <v>18</v>
      </c>
      <c r="B124">
        <v>1</v>
      </c>
      <c r="C124">
        <v>67</v>
      </c>
      <c r="E124" t="s">
        <v>340</v>
      </c>
      <c r="F124" t="s">
        <v>341</v>
      </c>
      <c r="G124" t="s">
        <v>342</v>
      </c>
      <c r="H124" t="s">
        <v>205</v>
      </c>
      <c r="I124">
        <v>4.5999999999999996</v>
      </c>
      <c r="J124">
        <v>10</v>
      </c>
      <c r="O124">
        <f t="shared" si="84"/>
        <v>357592.94</v>
      </c>
      <c r="P124">
        <f t="shared" si="85"/>
        <v>357592.94</v>
      </c>
      <c r="Q124">
        <f>(ROUND((ROUND(((ET124)*AV124*I124),2)*BB124),2)+ROUND((ROUND(((AE124-(EU124))*AV124*I124),2)*BS124),2))</f>
        <v>0</v>
      </c>
      <c r="R124">
        <f t="shared" si="86"/>
        <v>0</v>
      </c>
      <c r="S124">
        <f t="shared" si="87"/>
        <v>0</v>
      </c>
      <c r="T124">
        <f t="shared" si="88"/>
        <v>0</v>
      </c>
      <c r="U124">
        <f t="shared" si="89"/>
        <v>0</v>
      </c>
      <c r="V124">
        <f t="shared" si="90"/>
        <v>0</v>
      </c>
      <c r="W124">
        <f t="shared" si="91"/>
        <v>0</v>
      </c>
      <c r="X124">
        <f t="shared" si="92"/>
        <v>0</v>
      </c>
      <c r="Y124">
        <f t="shared" si="93"/>
        <v>0</v>
      </c>
      <c r="AA124">
        <v>31709269</v>
      </c>
      <c r="AB124">
        <f t="shared" si="94"/>
        <v>6340.75</v>
      </c>
      <c r="AC124">
        <f t="shared" si="95"/>
        <v>6340.75</v>
      </c>
      <c r="AD124">
        <f>ROUND((((ET124)-(EU124))+AE124),6)</f>
        <v>0</v>
      </c>
      <c r="AE124">
        <f t="shared" ref="AE124:AF126" si="117">ROUND((EU124),6)</f>
        <v>0</v>
      </c>
      <c r="AF124">
        <f t="shared" si="117"/>
        <v>0</v>
      </c>
      <c r="AG124">
        <f t="shared" si="96"/>
        <v>0</v>
      </c>
      <c r="AH124">
        <f t="shared" ref="AH124:AI126" si="118">(EW124)</f>
        <v>0</v>
      </c>
      <c r="AI124">
        <f t="shared" si="118"/>
        <v>0</v>
      </c>
      <c r="AJ124">
        <f t="shared" si="97"/>
        <v>0</v>
      </c>
      <c r="AK124">
        <v>6340.75</v>
      </c>
      <c r="AL124">
        <v>6340.75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1</v>
      </c>
      <c r="AZ124">
        <v>1</v>
      </c>
      <c r="BA124">
        <v>1</v>
      </c>
      <c r="BB124">
        <v>1</v>
      </c>
      <c r="BC124">
        <v>12.26</v>
      </c>
      <c r="BD124" t="s">
        <v>143</v>
      </c>
      <c r="BE124" t="s">
        <v>143</v>
      </c>
      <c r="BF124" t="s">
        <v>143</v>
      </c>
      <c r="BG124" t="s">
        <v>143</v>
      </c>
      <c r="BH124">
        <v>3</v>
      </c>
      <c r="BI124">
        <v>1</v>
      </c>
      <c r="BJ124" t="s">
        <v>343</v>
      </c>
      <c r="BM124">
        <v>47</v>
      </c>
      <c r="BN124">
        <v>0</v>
      </c>
      <c r="BO124" t="s">
        <v>341</v>
      </c>
      <c r="BP124">
        <v>1</v>
      </c>
      <c r="BQ124">
        <v>30</v>
      </c>
      <c r="BR124">
        <v>0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143</v>
      </c>
      <c r="BZ124">
        <v>0</v>
      </c>
      <c r="CA124">
        <v>0</v>
      </c>
      <c r="CE124">
        <v>30</v>
      </c>
      <c r="CF124">
        <v>0</v>
      </c>
      <c r="CG124">
        <v>0</v>
      </c>
      <c r="CM124">
        <v>0</v>
      </c>
      <c r="CN124" t="s">
        <v>143</v>
      </c>
      <c r="CO124">
        <v>0</v>
      </c>
      <c r="CP124">
        <f t="shared" si="98"/>
        <v>357592.94</v>
      </c>
      <c r="CQ124">
        <f t="shared" si="99"/>
        <v>77737.600000000006</v>
      </c>
      <c r="CR124">
        <f>(ROUND((ROUND(((ET124)*AV124*1),2)*BB124),2)+ROUND((ROUND(((AE124-(EU124))*AV124*1),2)*BS124),2))</f>
        <v>0</v>
      </c>
      <c r="CS124">
        <f t="shared" si="100"/>
        <v>0</v>
      </c>
      <c r="CT124">
        <f t="shared" si="101"/>
        <v>0</v>
      </c>
      <c r="CU124">
        <f t="shared" si="102"/>
        <v>0</v>
      </c>
      <c r="CV124">
        <f t="shared" si="103"/>
        <v>0</v>
      </c>
      <c r="CW124">
        <f t="shared" si="104"/>
        <v>0</v>
      </c>
      <c r="CX124">
        <f t="shared" si="105"/>
        <v>0</v>
      </c>
      <c r="CY124">
        <f t="shared" si="106"/>
        <v>0</v>
      </c>
      <c r="CZ124">
        <f t="shared" si="107"/>
        <v>0</v>
      </c>
      <c r="DC124" t="s">
        <v>143</v>
      </c>
      <c r="DD124" t="s">
        <v>143</v>
      </c>
      <c r="DE124" t="s">
        <v>143</v>
      </c>
      <c r="DF124" t="s">
        <v>143</v>
      </c>
      <c r="DG124" t="s">
        <v>143</v>
      </c>
      <c r="DH124" t="s">
        <v>143</v>
      </c>
      <c r="DI124" t="s">
        <v>143</v>
      </c>
      <c r="DJ124" t="s">
        <v>143</v>
      </c>
      <c r="DK124" t="s">
        <v>143</v>
      </c>
      <c r="DL124" t="s">
        <v>143</v>
      </c>
      <c r="DM124" t="s">
        <v>143</v>
      </c>
      <c r="DN124">
        <v>85</v>
      </c>
      <c r="DO124">
        <v>70</v>
      </c>
      <c r="DP124">
        <v>1.0469999999999999</v>
      </c>
      <c r="DQ124">
        <v>1.022</v>
      </c>
      <c r="DU124">
        <v>1009</v>
      </c>
      <c r="DV124" t="s">
        <v>205</v>
      </c>
      <c r="DW124" t="s">
        <v>205</v>
      </c>
      <c r="DX124">
        <v>1000</v>
      </c>
      <c r="EE124">
        <v>31269858</v>
      </c>
      <c r="EF124">
        <v>30</v>
      </c>
      <c r="EG124" t="s">
        <v>171</v>
      </c>
      <c r="EH124">
        <v>0</v>
      </c>
      <c r="EI124" t="s">
        <v>143</v>
      </c>
      <c r="EJ124">
        <v>1</v>
      </c>
      <c r="EK124">
        <v>47</v>
      </c>
      <c r="EL124" t="s">
        <v>338</v>
      </c>
      <c r="EM124" t="s">
        <v>339</v>
      </c>
      <c r="EO124" t="s">
        <v>143</v>
      </c>
      <c r="EQ124">
        <v>0</v>
      </c>
      <c r="ER124">
        <v>6340.75</v>
      </c>
      <c r="ES124">
        <v>6340.75</v>
      </c>
      <c r="ET124">
        <v>0</v>
      </c>
      <c r="EU124">
        <v>0</v>
      </c>
      <c r="EV124">
        <v>0</v>
      </c>
      <c r="EW124">
        <v>0</v>
      </c>
      <c r="EX124">
        <v>0</v>
      </c>
      <c r="FQ124">
        <v>0</v>
      </c>
      <c r="FR124">
        <f t="shared" si="108"/>
        <v>0</v>
      </c>
      <c r="FS124">
        <v>0</v>
      </c>
      <c r="FX124">
        <v>85</v>
      </c>
      <c r="FY124">
        <v>70</v>
      </c>
      <c r="GA124" t="s">
        <v>143</v>
      </c>
      <c r="GD124">
        <v>0</v>
      </c>
      <c r="GF124">
        <v>-222224623</v>
      </c>
      <c r="GG124">
        <v>2</v>
      </c>
      <c r="GH124">
        <v>1</v>
      </c>
      <c r="GI124">
        <v>2</v>
      </c>
      <c r="GJ124">
        <v>0</v>
      </c>
      <c r="GK124">
        <f>ROUND(R124*(R12)/100,2)</f>
        <v>0</v>
      </c>
      <c r="GL124">
        <f t="shared" si="109"/>
        <v>0</v>
      </c>
      <c r="GM124">
        <f t="shared" si="110"/>
        <v>357592.94</v>
      </c>
      <c r="GN124">
        <f t="shared" si="111"/>
        <v>357592.94</v>
      </c>
      <c r="GO124">
        <f t="shared" si="112"/>
        <v>0</v>
      </c>
      <c r="GP124">
        <f t="shared" si="113"/>
        <v>0</v>
      </c>
      <c r="GR124">
        <v>0</v>
      </c>
      <c r="GS124">
        <v>3</v>
      </c>
      <c r="GT124">
        <v>0</v>
      </c>
      <c r="GU124" t="s">
        <v>143</v>
      </c>
      <c r="GV124">
        <f t="shared" si="114"/>
        <v>0</v>
      </c>
      <c r="GW124">
        <v>1</v>
      </c>
      <c r="GX124">
        <f t="shared" si="115"/>
        <v>0</v>
      </c>
      <c r="HA124">
        <v>0</v>
      </c>
      <c r="HB124">
        <v>0</v>
      </c>
      <c r="HC124">
        <f t="shared" si="116"/>
        <v>0</v>
      </c>
      <c r="IK124">
        <v>0</v>
      </c>
    </row>
    <row r="125" spans="1:245" x14ac:dyDescent="0.25">
      <c r="A125">
        <v>18</v>
      </c>
      <c r="B125">
        <v>1</v>
      </c>
      <c r="C125">
        <v>66</v>
      </c>
      <c r="E125" t="s">
        <v>344</v>
      </c>
      <c r="F125" t="s">
        <v>345</v>
      </c>
      <c r="G125" t="s">
        <v>346</v>
      </c>
      <c r="H125" t="s">
        <v>205</v>
      </c>
      <c r="I125">
        <v>1.1499999999999999</v>
      </c>
      <c r="J125">
        <v>2.5</v>
      </c>
      <c r="O125">
        <f t="shared" si="84"/>
        <v>90346.15</v>
      </c>
      <c r="P125">
        <f t="shared" si="85"/>
        <v>90346.15</v>
      </c>
      <c r="Q125">
        <f>(ROUND((ROUND(((ET125)*AV125*I125),2)*BB125),2)+ROUND((ROUND(((AE125-(EU125))*AV125*I125),2)*BS125),2))</f>
        <v>0</v>
      </c>
      <c r="R125">
        <f t="shared" si="86"/>
        <v>0</v>
      </c>
      <c r="S125">
        <f t="shared" si="87"/>
        <v>0</v>
      </c>
      <c r="T125">
        <f t="shared" si="88"/>
        <v>0</v>
      </c>
      <c r="U125">
        <f t="shared" si="89"/>
        <v>0</v>
      </c>
      <c r="V125">
        <f t="shared" si="90"/>
        <v>0</v>
      </c>
      <c r="W125">
        <f t="shared" si="91"/>
        <v>0</v>
      </c>
      <c r="X125">
        <f t="shared" si="92"/>
        <v>0</v>
      </c>
      <c r="Y125">
        <f t="shared" si="93"/>
        <v>0</v>
      </c>
      <c r="AA125">
        <v>31709269</v>
      </c>
      <c r="AB125">
        <f t="shared" si="94"/>
        <v>6340.75</v>
      </c>
      <c r="AC125">
        <f t="shared" si="95"/>
        <v>6340.75</v>
      </c>
      <c r="AD125">
        <f>ROUND((((ET125)-(EU125))+AE125),6)</f>
        <v>0</v>
      </c>
      <c r="AE125">
        <f t="shared" si="117"/>
        <v>0</v>
      </c>
      <c r="AF125">
        <f t="shared" si="117"/>
        <v>0</v>
      </c>
      <c r="AG125">
        <f t="shared" si="96"/>
        <v>0</v>
      </c>
      <c r="AH125">
        <f t="shared" si="118"/>
        <v>0</v>
      </c>
      <c r="AI125">
        <f t="shared" si="118"/>
        <v>0</v>
      </c>
      <c r="AJ125">
        <f t="shared" si="97"/>
        <v>0</v>
      </c>
      <c r="AK125">
        <v>6340.75</v>
      </c>
      <c r="AL125">
        <v>6340.75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12.39</v>
      </c>
      <c r="BD125" t="s">
        <v>143</v>
      </c>
      <c r="BE125" t="s">
        <v>143</v>
      </c>
      <c r="BF125" t="s">
        <v>143</v>
      </c>
      <c r="BG125" t="s">
        <v>143</v>
      </c>
      <c r="BH125">
        <v>3</v>
      </c>
      <c r="BI125">
        <v>1</v>
      </c>
      <c r="BJ125" t="s">
        <v>347</v>
      </c>
      <c r="BM125">
        <v>47</v>
      </c>
      <c r="BN125">
        <v>0</v>
      </c>
      <c r="BO125" t="s">
        <v>345</v>
      </c>
      <c r="BP125">
        <v>1</v>
      </c>
      <c r="BQ125">
        <v>30</v>
      </c>
      <c r="BR125">
        <v>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143</v>
      </c>
      <c r="BZ125">
        <v>0</v>
      </c>
      <c r="CA125">
        <v>0</v>
      </c>
      <c r="CE125">
        <v>30</v>
      </c>
      <c r="CF125">
        <v>0</v>
      </c>
      <c r="CG125">
        <v>0</v>
      </c>
      <c r="CM125">
        <v>0</v>
      </c>
      <c r="CN125" t="s">
        <v>143</v>
      </c>
      <c r="CO125">
        <v>0</v>
      </c>
      <c r="CP125">
        <f t="shared" si="98"/>
        <v>90346.15</v>
      </c>
      <c r="CQ125">
        <f t="shared" si="99"/>
        <v>78561.89</v>
      </c>
      <c r="CR125">
        <f>(ROUND((ROUND(((ET125)*AV125*1),2)*BB125),2)+ROUND((ROUND(((AE125-(EU125))*AV125*1),2)*BS125),2))</f>
        <v>0</v>
      </c>
      <c r="CS125">
        <f t="shared" si="100"/>
        <v>0</v>
      </c>
      <c r="CT125">
        <f t="shared" si="101"/>
        <v>0</v>
      </c>
      <c r="CU125">
        <f t="shared" si="102"/>
        <v>0</v>
      </c>
      <c r="CV125">
        <f t="shared" si="103"/>
        <v>0</v>
      </c>
      <c r="CW125">
        <f t="shared" si="104"/>
        <v>0</v>
      </c>
      <c r="CX125">
        <f t="shared" si="105"/>
        <v>0</v>
      </c>
      <c r="CY125">
        <f t="shared" si="106"/>
        <v>0</v>
      </c>
      <c r="CZ125">
        <f t="shared" si="107"/>
        <v>0</v>
      </c>
      <c r="DC125" t="s">
        <v>143</v>
      </c>
      <c r="DD125" t="s">
        <v>143</v>
      </c>
      <c r="DE125" t="s">
        <v>143</v>
      </c>
      <c r="DF125" t="s">
        <v>143</v>
      </c>
      <c r="DG125" t="s">
        <v>143</v>
      </c>
      <c r="DH125" t="s">
        <v>143</v>
      </c>
      <c r="DI125" t="s">
        <v>143</v>
      </c>
      <c r="DJ125" t="s">
        <v>143</v>
      </c>
      <c r="DK125" t="s">
        <v>143</v>
      </c>
      <c r="DL125" t="s">
        <v>143</v>
      </c>
      <c r="DM125" t="s">
        <v>143</v>
      </c>
      <c r="DN125">
        <v>85</v>
      </c>
      <c r="DO125">
        <v>70</v>
      </c>
      <c r="DP125">
        <v>1.0469999999999999</v>
      </c>
      <c r="DQ125">
        <v>1.022</v>
      </c>
      <c r="DU125">
        <v>1009</v>
      </c>
      <c r="DV125" t="s">
        <v>205</v>
      </c>
      <c r="DW125" t="s">
        <v>205</v>
      </c>
      <c r="DX125">
        <v>1000</v>
      </c>
      <c r="EE125">
        <v>31269858</v>
      </c>
      <c r="EF125">
        <v>30</v>
      </c>
      <c r="EG125" t="s">
        <v>171</v>
      </c>
      <c r="EH125">
        <v>0</v>
      </c>
      <c r="EI125" t="s">
        <v>143</v>
      </c>
      <c r="EJ125">
        <v>1</v>
      </c>
      <c r="EK125">
        <v>47</v>
      </c>
      <c r="EL125" t="s">
        <v>338</v>
      </c>
      <c r="EM125" t="s">
        <v>339</v>
      </c>
      <c r="EO125" t="s">
        <v>143</v>
      </c>
      <c r="EQ125">
        <v>0</v>
      </c>
      <c r="ER125">
        <v>6340.75</v>
      </c>
      <c r="ES125">
        <v>6340.75</v>
      </c>
      <c r="ET125">
        <v>0</v>
      </c>
      <c r="EU125">
        <v>0</v>
      </c>
      <c r="EV125">
        <v>0</v>
      </c>
      <c r="EW125">
        <v>0</v>
      </c>
      <c r="EX125">
        <v>0</v>
      </c>
      <c r="FQ125">
        <v>0</v>
      </c>
      <c r="FR125">
        <f t="shared" si="108"/>
        <v>0</v>
      </c>
      <c r="FS125">
        <v>0</v>
      </c>
      <c r="FX125">
        <v>85</v>
      </c>
      <c r="FY125">
        <v>70</v>
      </c>
      <c r="GA125" t="s">
        <v>143</v>
      </c>
      <c r="GD125">
        <v>0</v>
      </c>
      <c r="GF125">
        <v>1168593635</v>
      </c>
      <c r="GG125">
        <v>2</v>
      </c>
      <c r="GH125">
        <v>1</v>
      </c>
      <c r="GI125">
        <v>2</v>
      </c>
      <c r="GJ125">
        <v>0</v>
      </c>
      <c r="GK125">
        <f>ROUND(R125*(R12)/100,2)</f>
        <v>0</v>
      </c>
      <c r="GL125">
        <f t="shared" si="109"/>
        <v>0</v>
      </c>
      <c r="GM125">
        <f t="shared" si="110"/>
        <v>90346.15</v>
      </c>
      <c r="GN125">
        <f t="shared" si="111"/>
        <v>90346.15</v>
      </c>
      <c r="GO125">
        <f t="shared" si="112"/>
        <v>0</v>
      </c>
      <c r="GP125">
        <f t="shared" si="113"/>
        <v>0</v>
      </c>
      <c r="GR125">
        <v>0</v>
      </c>
      <c r="GS125">
        <v>3</v>
      </c>
      <c r="GT125">
        <v>0</v>
      </c>
      <c r="GU125" t="s">
        <v>143</v>
      </c>
      <c r="GV125">
        <f t="shared" si="114"/>
        <v>0</v>
      </c>
      <c r="GW125">
        <v>1</v>
      </c>
      <c r="GX125">
        <f t="shared" si="115"/>
        <v>0</v>
      </c>
      <c r="HA125">
        <v>0</v>
      </c>
      <c r="HB125">
        <v>0</v>
      </c>
      <c r="HC125">
        <f t="shared" si="116"/>
        <v>0</v>
      </c>
      <c r="IK125">
        <v>0</v>
      </c>
    </row>
    <row r="126" spans="1:245" x14ac:dyDescent="0.25">
      <c r="A126">
        <v>18</v>
      </c>
      <c r="B126">
        <v>1</v>
      </c>
      <c r="C126">
        <v>65</v>
      </c>
      <c r="E126" t="s">
        <v>348</v>
      </c>
      <c r="F126" t="s">
        <v>349</v>
      </c>
      <c r="G126" t="s">
        <v>350</v>
      </c>
      <c r="H126" t="s">
        <v>323</v>
      </c>
      <c r="I126">
        <v>46.69</v>
      </c>
      <c r="J126">
        <v>101.5</v>
      </c>
      <c r="O126">
        <f t="shared" si="84"/>
        <v>222342.28</v>
      </c>
      <c r="P126">
        <f t="shared" si="85"/>
        <v>222342.28</v>
      </c>
      <c r="Q126">
        <f>(ROUND((ROUND(((ET126)*AV126*I126),2)*BB126),2)+ROUND((ROUND(((AE126-(EU126))*AV126*I126),2)*BS126),2))</f>
        <v>0</v>
      </c>
      <c r="R126">
        <f t="shared" si="86"/>
        <v>0</v>
      </c>
      <c r="S126">
        <f t="shared" si="87"/>
        <v>0</v>
      </c>
      <c r="T126">
        <f t="shared" si="88"/>
        <v>0</v>
      </c>
      <c r="U126">
        <f t="shared" si="89"/>
        <v>0</v>
      </c>
      <c r="V126">
        <f t="shared" si="90"/>
        <v>0</v>
      </c>
      <c r="W126">
        <f t="shared" si="91"/>
        <v>0</v>
      </c>
      <c r="X126">
        <f t="shared" si="92"/>
        <v>0</v>
      </c>
      <c r="Y126">
        <f t="shared" si="93"/>
        <v>0</v>
      </c>
      <c r="AA126">
        <v>31709269</v>
      </c>
      <c r="AB126">
        <f t="shared" si="94"/>
        <v>811.26</v>
      </c>
      <c r="AC126">
        <f t="shared" si="95"/>
        <v>811.26</v>
      </c>
      <c r="AD126">
        <f>ROUND((((ET126)-(EU126))+AE126),6)</f>
        <v>0</v>
      </c>
      <c r="AE126">
        <f t="shared" si="117"/>
        <v>0</v>
      </c>
      <c r="AF126">
        <f t="shared" si="117"/>
        <v>0</v>
      </c>
      <c r="AG126">
        <f t="shared" si="96"/>
        <v>0</v>
      </c>
      <c r="AH126">
        <f t="shared" si="118"/>
        <v>0</v>
      </c>
      <c r="AI126">
        <f t="shared" si="118"/>
        <v>0</v>
      </c>
      <c r="AJ126">
        <f t="shared" si="97"/>
        <v>0</v>
      </c>
      <c r="AK126">
        <v>811.26</v>
      </c>
      <c r="AL126">
        <v>811.26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5.87</v>
      </c>
      <c r="BD126" t="s">
        <v>143</v>
      </c>
      <c r="BE126" t="s">
        <v>143</v>
      </c>
      <c r="BF126" t="s">
        <v>143</v>
      </c>
      <c r="BG126" t="s">
        <v>143</v>
      </c>
      <c r="BH126">
        <v>3</v>
      </c>
      <c r="BI126">
        <v>1</v>
      </c>
      <c r="BJ126" t="s">
        <v>351</v>
      </c>
      <c r="BM126">
        <v>47</v>
      </c>
      <c r="BN126">
        <v>0</v>
      </c>
      <c r="BO126" t="s">
        <v>349</v>
      </c>
      <c r="BP126">
        <v>1</v>
      </c>
      <c r="BQ126">
        <v>30</v>
      </c>
      <c r="BR126">
        <v>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143</v>
      </c>
      <c r="BZ126">
        <v>0</v>
      </c>
      <c r="CA126">
        <v>0</v>
      </c>
      <c r="CE126">
        <v>30</v>
      </c>
      <c r="CF126">
        <v>0</v>
      </c>
      <c r="CG126">
        <v>0</v>
      </c>
      <c r="CM126">
        <v>0</v>
      </c>
      <c r="CN126" t="s">
        <v>143</v>
      </c>
      <c r="CO126">
        <v>0</v>
      </c>
      <c r="CP126">
        <f t="shared" si="98"/>
        <v>222342.28</v>
      </c>
      <c r="CQ126">
        <f t="shared" si="99"/>
        <v>4762.1000000000004</v>
      </c>
      <c r="CR126">
        <f>(ROUND((ROUND(((ET126)*AV126*1),2)*BB126),2)+ROUND((ROUND(((AE126-(EU126))*AV126*1),2)*BS126),2))</f>
        <v>0</v>
      </c>
      <c r="CS126">
        <f t="shared" si="100"/>
        <v>0</v>
      </c>
      <c r="CT126">
        <f t="shared" si="101"/>
        <v>0</v>
      </c>
      <c r="CU126">
        <f t="shared" si="102"/>
        <v>0</v>
      </c>
      <c r="CV126">
        <f t="shared" si="103"/>
        <v>0</v>
      </c>
      <c r="CW126">
        <f t="shared" si="104"/>
        <v>0</v>
      </c>
      <c r="CX126">
        <f t="shared" si="105"/>
        <v>0</v>
      </c>
      <c r="CY126">
        <f t="shared" si="106"/>
        <v>0</v>
      </c>
      <c r="CZ126">
        <f t="shared" si="107"/>
        <v>0</v>
      </c>
      <c r="DC126" t="s">
        <v>143</v>
      </c>
      <c r="DD126" t="s">
        <v>143</v>
      </c>
      <c r="DE126" t="s">
        <v>143</v>
      </c>
      <c r="DF126" t="s">
        <v>143</v>
      </c>
      <c r="DG126" t="s">
        <v>143</v>
      </c>
      <c r="DH126" t="s">
        <v>143</v>
      </c>
      <c r="DI126" t="s">
        <v>143</v>
      </c>
      <c r="DJ126" t="s">
        <v>143</v>
      </c>
      <c r="DK126" t="s">
        <v>143</v>
      </c>
      <c r="DL126" t="s">
        <v>143</v>
      </c>
      <c r="DM126" t="s">
        <v>143</v>
      </c>
      <c r="DN126">
        <v>85</v>
      </c>
      <c r="DO126">
        <v>70</v>
      </c>
      <c r="DP126">
        <v>1.0469999999999999</v>
      </c>
      <c r="DQ126">
        <v>1.022</v>
      </c>
      <c r="DU126">
        <v>1007</v>
      </c>
      <c r="DV126" t="s">
        <v>323</v>
      </c>
      <c r="DW126" t="s">
        <v>323</v>
      </c>
      <c r="DX126">
        <v>1</v>
      </c>
      <c r="EE126">
        <v>31269858</v>
      </c>
      <c r="EF126">
        <v>30</v>
      </c>
      <c r="EG126" t="s">
        <v>171</v>
      </c>
      <c r="EH126">
        <v>0</v>
      </c>
      <c r="EI126" t="s">
        <v>143</v>
      </c>
      <c r="EJ126">
        <v>1</v>
      </c>
      <c r="EK126">
        <v>47</v>
      </c>
      <c r="EL126" t="s">
        <v>338</v>
      </c>
      <c r="EM126" t="s">
        <v>339</v>
      </c>
      <c r="EO126" t="s">
        <v>143</v>
      </c>
      <c r="EQ126">
        <v>0</v>
      </c>
      <c r="ER126">
        <v>811.26</v>
      </c>
      <c r="ES126">
        <v>811.26</v>
      </c>
      <c r="ET126">
        <v>0</v>
      </c>
      <c r="EU126">
        <v>0</v>
      </c>
      <c r="EV126">
        <v>0</v>
      </c>
      <c r="EW126">
        <v>0</v>
      </c>
      <c r="EX126">
        <v>0</v>
      </c>
      <c r="FQ126">
        <v>0</v>
      </c>
      <c r="FR126">
        <f t="shared" si="108"/>
        <v>0</v>
      </c>
      <c r="FS126">
        <v>0</v>
      </c>
      <c r="FX126">
        <v>85</v>
      </c>
      <c r="FY126">
        <v>70</v>
      </c>
      <c r="GA126" t="s">
        <v>143</v>
      </c>
      <c r="GD126">
        <v>0</v>
      </c>
      <c r="GF126">
        <v>-940611887</v>
      </c>
      <c r="GG126">
        <v>2</v>
      </c>
      <c r="GH126">
        <v>1</v>
      </c>
      <c r="GI126">
        <v>2</v>
      </c>
      <c r="GJ126">
        <v>0</v>
      </c>
      <c r="GK126">
        <f>ROUND(R126*(R12)/100,2)</f>
        <v>0</v>
      </c>
      <c r="GL126">
        <f t="shared" si="109"/>
        <v>0</v>
      </c>
      <c r="GM126">
        <f t="shared" si="110"/>
        <v>222342.28</v>
      </c>
      <c r="GN126">
        <f t="shared" si="111"/>
        <v>222342.28</v>
      </c>
      <c r="GO126">
        <f t="shared" si="112"/>
        <v>0</v>
      </c>
      <c r="GP126">
        <f t="shared" si="113"/>
        <v>0</v>
      </c>
      <c r="GR126">
        <v>0</v>
      </c>
      <c r="GS126">
        <v>3</v>
      </c>
      <c r="GT126">
        <v>0</v>
      </c>
      <c r="GU126" t="s">
        <v>143</v>
      </c>
      <c r="GV126">
        <f t="shared" si="114"/>
        <v>0</v>
      </c>
      <c r="GW126">
        <v>1</v>
      </c>
      <c r="GX126">
        <f t="shared" si="115"/>
        <v>0</v>
      </c>
      <c r="HA126">
        <v>0</v>
      </c>
      <c r="HB126">
        <v>0</v>
      </c>
      <c r="HC126">
        <f t="shared" si="116"/>
        <v>0</v>
      </c>
      <c r="IK126">
        <v>0</v>
      </c>
    </row>
    <row r="127" spans="1:245" x14ac:dyDescent="0.25">
      <c r="A127">
        <v>17</v>
      </c>
      <c r="B127">
        <v>1</v>
      </c>
      <c r="C127">
        <f>ROW(SmtRes!A72)</f>
        <v>72</v>
      </c>
      <c r="D127">
        <f>ROW(EtalonRes!A79)</f>
        <v>79</v>
      </c>
      <c r="E127" t="s">
        <v>352</v>
      </c>
      <c r="F127" t="s">
        <v>353</v>
      </c>
      <c r="G127" t="s">
        <v>354</v>
      </c>
      <c r="H127" t="s">
        <v>355</v>
      </c>
      <c r="I127">
        <v>0.3</v>
      </c>
      <c r="J127">
        <v>0</v>
      </c>
      <c r="O127">
        <f t="shared" si="84"/>
        <v>9628.7000000000007</v>
      </c>
      <c r="P127">
        <f t="shared" si="85"/>
        <v>76.400000000000006</v>
      </c>
      <c r="Q127">
        <f>(ROUND((ROUND((((ET127*1.25))*AV127*I127),2)*BB127),2)+ROUND((ROUND(((AE127-((EU127*1.25)))*AV127*I127),2)*BS127),2))</f>
        <v>14.59</v>
      </c>
      <c r="R127">
        <f t="shared" si="86"/>
        <v>8.4</v>
      </c>
      <c r="S127">
        <f t="shared" si="87"/>
        <v>9537.7099999999991</v>
      </c>
      <c r="T127">
        <f t="shared" si="88"/>
        <v>0</v>
      </c>
      <c r="U127">
        <f t="shared" si="89"/>
        <v>33.533999999999999</v>
      </c>
      <c r="V127">
        <f t="shared" si="90"/>
        <v>0</v>
      </c>
      <c r="W127">
        <f t="shared" si="91"/>
        <v>0</v>
      </c>
      <c r="X127">
        <f t="shared" si="92"/>
        <v>8107.05</v>
      </c>
      <c r="Y127">
        <f t="shared" si="93"/>
        <v>3910.46</v>
      </c>
      <c r="AA127">
        <v>31709269</v>
      </c>
      <c r="AB127">
        <f t="shared" si="94"/>
        <v>1294.5350000000001</v>
      </c>
      <c r="AC127">
        <f t="shared" si="95"/>
        <v>40.18</v>
      </c>
      <c r="AD127">
        <f>ROUND(((((ET127*1.25))-((EU127*1.25)))+AE127),6)</f>
        <v>4.6500000000000004</v>
      </c>
      <c r="AE127">
        <f>ROUND(((EU127*1.25)),6)</f>
        <v>1.1000000000000001</v>
      </c>
      <c r="AF127">
        <f>ROUND(((EV127*1.15)),6)</f>
        <v>1249.7049999999999</v>
      </c>
      <c r="AG127">
        <f t="shared" si="96"/>
        <v>0</v>
      </c>
      <c r="AH127">
        <f>((EW127*1.15))</f>
        <v>111.78</v>
      </c>
      <c r="AI127">
        <f>((EX127*1.25))</f>
        <v>0</v>
      </c>
      <c r="AJ127">
        <f t="shared" si="97"/>
        <v>0</v>
      </c>
      <c r="AK127">
        <v>1130.5999999999999</v>
      </c>
      <c r="AL127">
        <v>40.18</v>
      </c>
      <c r="AM127">
        <v>3.72</v>
      </c>
      <c r="AN127">
        <v>0.88</v>
      </c>
      <c r="AO127">
        <v>1086.7</v>
      </c>
      <c r="AP127">
        <v>0</v>
      </c>
      <c r="AQ127">
        <v>97.2</v>
      </c>
      <c r="AR127">
        <v>0</v>
      </c>
      <c r="AS127">
        <v>0</v>
      </c>
      <c r="AT127">
        <v>85</v>
      </c>
      <c r="AU127">
        <v>41</v>
      </c>
      <c r="AV127">
        <v>1</v>
      </c>
      <c r="AW127">
        <v>1</v>
      </c>
      <c r="AZ127">
        <v>1</v>
      </c>
      <c r="BA127">
        <v>25.44</v>
      </c>
      <c r="BB127">
        <v>10.42</v>
      </c>
      <c r="BC127">
        <v>6.34</v>
      </c>
      <c r="BD127" t="s">
        <v>143</v>
      </c>
      <c r="BE127" t="s">
        <v>143</v>
      </c>
      <c r="BF127" t="s">
        <v>143</v>
      </c>
      <c r="BG127" t="s">
        <v>143</v>
      </c>
      <c r="BH127">
        <v>0</v>
      </c>
      <c r="BI127">
        <v>1</v>
      </c>
      <c r="BJ127" t="s">
        <v>356</v>
      </c>
      <c r="BM127">
        <v>96</v>
      </c>
      <c r="BN127">
        <v>0</v>
      </c>
      <c r="BO127" t="s">
        <v>353</v>
      </c>
      <c r="BP127">
        <v>1</v>
      </c>
      <c r="BQ127">
        <v>30</v>
      </c>
      <c r="BR127">
        <v>0</v>
      </c>
      <c r="BS127">
        <v>25.44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143</v>
      </c>
      <c r="BZ127">
        <v>85</v>
      </c>
      <c r="CA127">
        <v>41</v>
      </c>
      <c r="CE127">
        <v>30</v>
      </c>
      <c r="CF127">
        <v>0</v>
      </c>
      <c r="CG127">
        <v>0</v>
      </c>
      <c r="CM127">
        <v>0</v>
      </c>
      <c r="CN127" t="s">
        <v>143</v>
      </c>
      <c r="CO127">
        <v>0</v>
      </c>
      <c r="CP127">
        <f t="shared" si="98"/>
        <v>9628.6999999999989</v>
      </c>
      <c r="CQ127">
        <f t="shared" si="99"/>
        <v>254.74</v>
      </c>
      <c r="CR127">
        <f>(ROUND((ROUND((((ET127*1.25))*AV127*1),2)*BB127),2)+ROUND((ROUND(((AE127-((EU127*1.25)))*AV127*1),2)*BS127),2))</f>
        <v>48.45</v>
      </c>
      <c r="CS127">
        <f t="shared" si="100"/>
        <v>27.98</v>
      </c>
      <c r="CT127">
        <f t="shared" si="101"/>
        <v>31792.62</v>
      </c>
      <c r="CU127">
        <f t="shared" si="102"/>
        <v>0</v>
      </c>
      <c r="CV127">
        <f t="shared" si="103"/>
        <v>111.78</v>
      </c>
      <c r="CW127">
        <f t="shared" si="104"/>
        <v>0</v>
      </c>
      <c r="CX127">
        <f t="shared" si="105"/>
        <v>0</v>
      </c>
      <c r="CY127">
        <f t="shared" si="106"/>
        <v>8107.0534999999991</v>
      </c>
      <c r="CZ127">
        <f t="shared" si="107"/>
        <v>3910.4610999999995</v>
      </c>
      <c r="DC127" t="s">
        <v>143</v>
      </c>
      <c r="DD127" t="s">
        <v>143</v>
      </c>
      <c r="DE127" t="s">
        <v>169</v>
      </c>
      <c r="DF127" t="s">
        <v>169</v>
      </c>
      <c r="DG127" t="s">
        <v>170</v>
      </c>
      <c r="DH127" t="s">
        <v>143</v>
      </c>
      <c r="DI127" t="s">
        <v>170</v>
      </c>
      <c r="DJ127" t="s">
        <v>169</v>
      </c>
      <c r="DK127" t="s">
        <v>143</v>
      </c>
      <c r="DL127" t="s">
        <v>143</v>
      </c>
      <c r="DM127" t="s">
        <v>143</v>
      </c>
      <c r="DN127">
        <v>104</v>
      </c>
      <c r="DO127">
        <v>79</v>
      </c>
      <c r="DP127">
        <v>1.087</v>
      </c>
      <c r="DQ127">
        <v>1.0009999999999999</v>
      </c>
      <c r="DU127">
        <v>1013</v>
      </c>
      <c r="DV127" t="s">
        <v>355</v>
      </c>
      <c r="DW127" t="s">
        <v>355</v>
      </c>
      <c r="DX127">
        <v>1</v>
      </c>
      <c r="EE127">
        <v>31269907</v>
      </c>
      <c r="EF127">
        <v>30</v>
      </c>
      <c r="EG127" t="s">
        <v>171</v>
      </c>
      <c r="EH127">
        <v>0</v>
      </c>
      <c r="EI127" t="s">
        <v>143</v>
      </c>
      <c r="EJ127">
        <v>1</v>
      </c>
      <c r="EK127">
        <v>96</v>
      </c>
      <c r="EL127" t="s">
        <v>357</v>
      </c>
      <c r="EM127" t="s">
        <v>358</v>
      </c>
      <c r="EO127" t="s">
        <v>143</v>
      </c>
      <c r="EQ127">
        <v>0</v>
      </c>
      <c r="ER127">
        <v>1130.5999999999999</v>
      </c>
      <c r="ES127">
        <v>40.18</v>
      </c>
      <c r="ET127">
        <v>3.72</v>
      </c>
      <c r="EU127">
        <v>0.88</v>
      </c>
      <c r="EV127">
        <v>1086.7</v>
      </c>
      <c r="EW127">
        <v>97.2</v>
      </c>
      <c r="EX127">
        <v>0</v>
      </c>
      <c r="EY127">
        <v>0</v>
      </c>
      <c r="FQ127">
        <v>0</v>
      </c>
      <c r="FR127">
        <f t="shared" si="108"/>
        <v>0</v>
      </c>
      <c r="FS127">
        <v>0</v>
      </c>
      <c r="FX127">
        <v>104</v>
      </c>
      <c r="FY127">
        <v>79</v>
      </c>
      <c r="GA127" t="s">
        <v>143</v>
      </c>
      <c r="GD127">
        <v>0</v>
      </c>
      <c r="GF127">
        <v>-1566114270</v>
      </c>
      <c r="GG127">
        <v>2</v>
      </c>
      <c r="GH127">
        <v>1</v>
      </c>
      <c r="GI127">
        <v>2</v>
      </c>
      <c r="GJ127">
        <v>0</v>
      </c>
      <c r="GK127">
        <f>ROUND(R127*(R12)/100,2)</f>
        <v>13.19</v>
      </c>
      <c r="GL127">
        <f t="shared" si="109"/>
        <v>0</v>
      </c>
      <c r="GM127">
        <f t="shared" si="110"/>
        <v>21659.4</v>
      </c>
      <c r="GN127">
        <f t="shared" si="111"/>
        <v>21659.4</v>
      </c>
      <c r="GO127">
        <f t="shared" si="112"/>
        <v>0</v>
      </c>
      <c r="GP127">
        <f t="shared" si="113"/>
        <v>0</v>
      </c>
      <c r="GR127">
        <v>0</v>
      </c>
      <c r="GS127">
        <v>3</v>
      </c>
      <c r="GT127">
        <v>0</v>
      </c>
      <c r="GU127" t="s">
        <v>143</v>
      </c>
      <c r="GV127">
        <f t="shared" si="114"/>
        <v>0</v>
      </c>
      <c r="GW127">
        <v>1</v>
      </c>
      <c r="GX127">
        <f t="shared" si="115"/>
        <v>0</v>
      </c>
      <c r="HA127">
        <v>0</v>
      </c>
      <c r="HB127">
        <v>0</v>
      </c>
      <c r="HC127">
        <f t="shared" si="116"/>
        <v>0</v>
      </c>
      <c r="IK127">
        <v>0</v>
      </c>
    </row>
    <row r="128" spans="1:245" x14ac:dyDescent="0.25">
      <c r="A128">
        <v>18</v>
      </c>
      <c r="B128">
        <v>1</v>
      </c>
      <c r="C128">
        <v>71</v>
      </c>
      <c r="E128" t="s">
        <v>359</v>
      </c>
      <c r="F128" t="s">
        <v>360</v>
      </c>
      <c r="G128" t="s">
        <v>361</v>
      </c>
      <c r="H128" t="s">
        <v>362</v>
      </c>
      <c r="I128">
        <v>30</v>
      </c>
      <c r="J128">
        <v>99.999999999999986</v>
      </c>
      <c r="O128">
        <f t="shared" si="84"/>
        <v>17072.240000000002</v>
      </c>
      <c r="P128">
        <f t="shared" si="85"/>
        <v>17072.240000000002</v>
      </c>
      <c r="Q128">
        <f>(ROUND((ROUND(((ET128)*AV128*I128),2)*BB128),2)+ROUND((ROUND(((AE128-(EU128))*AV128*I128),2)*BS128),2))</f>
        <v>0</v>
      </c>
      <c r="R128">
        <f t="shared" si="86"/>
        <v>0</v>
      </c>
      <c r="S128">
        <f t="shared" si="87"/>
        <v>0</v>
      </c>
      <c r="T128">
        <f t="shared" si="88"/>
        <v>0</v>
      </c>
      <c r="U128">
        <f t="shared" si="89"/>
        <v>0</v>
      </c>
      <c r="V128">
        <f t="shared" si="90"/>
        <v>0</v>
      </c>
      <c r="W128">
        <f t="shared" si="91"/>
        <v>0</v>
      </c>
      <c r="X128">
        <f t="shared" si="92"/>
        <v>0</v>
      </c>
      <c r="Y128">
        <f t="shared" si="93"/>
        <v>0</v>
      </c>
      <c r="AA128">
        <v>31709269</v>
      </c>
      <c r="AB128">
        <f t="shared" si="94"/>
        <v>109.86</v>
      </c>
      <c r="AC128">
        <f t="shared" si="95"/>
        <v>109.86</v>
      </c>
      <c r="AD128">
        <f>ROUND((((ET128)-(EU128))+AE128),6)</f>
        <v>0</v>
      </c>
      <c r="AE128">
        <f>ROUND((EU128),6)</f>
        <v>0</v>
      </c>
      <c r="AF128">
        <f>ROUND((EV128),6)</f>
        <v>0</v>
      </c>
      <c r="AG128">
        <f t="shared" si="96"/>
        <v>0</v>
      </c>
      <c r="AH128">
        <f>(EW128)</f>
        <v>0</v>
      </c>
      <c r="AI128">
        <f>(EX128)</f>
        <v>0</v>
      </c>
      <c r="AJ128">
        <f t="shared" si="97"/>
        <v>0</v>
      </c>
      <c r="AK128">
        <v>109.86</v>
      </c>
      <c r="AL128">
        <v>109.86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1</v>
      </c>
      <c r="AW128">
        <v>1</v>
      </c>
      <c r="AZ128">
        <v>1</v>
      </c>
      <c r="BA128">
        <v>1</v>
      </c>
      <c r="BB128">
        <v>1</v>
      </c>
      <c r="BC128">
        <v>5.18</v>
      </c>
      <c r="BD128" t="s">
        <v>143</v>
      </c>
      <c r="BE128" t="s">
        <v>143</v>
      </c>
      <c r="BF128" t="s">
        <v>143</v>
      </c>
      <c r="BG128" t="s">
        <v>143</v>
      </c>
      <c r="BH128">
        <v>3</v>
      </c>
      <c r="BI128">
        <v>1</v>
      </c>
      <c r="BJ128" t="s">
        <v>363</v>
      </c>
      <c r="BM128">
        <v>96</v>
      </c>
      <c r="BN128">
        <v>0</v>
      </c>
      <c r="BO128" t="s">
        <v>360</v>
      </c>
      <c r="BP128">
        <v>1</v>
      </c>
      <c r="BQ128">
        <v>30</v>
      </c>
      <c r="BR128">
        <v>0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143</v>
      </c>
      <c r="BZ128">
        <v>0</v>
      </c>
      <c r="CA128">
        <v>0</v>
      </c>
      <c r="CE128">
        <v>30</v>
      </c>
      <c r="CF128">
        <v>0</v>
      </c>
      <c r="CG128">
        <v>0</v>
      </c>
      <c r="CM128">
        <v>0</v>
      </c>
      <c r="CN128" t="s">
        <v>143</v>
      </c>
      <c r="CO128">
        <v>0</v>
      </c>
      <c r="CP128">
        <f t="shared" si="98"/>
        <v>17072.240000000002</v>
      </c>
      <c r="CQ128">
        <f t="shared" si="99"/>
        <v>569.07000000000005</v>
      </c>
      <c r="CR128">
        <f>(ROUND((ROUND(((ET128)*AV128*1),2)*BB128),2)+ROUND((ROUND(((AE128-(EU128))*AV128*1),2)*BS128),2))</f>
        <v>0</v>
      </c>
      <c r="CS128">
        <f t="shared" si="100"/>
        <v>0</v>
      </c>
      <c r="CT128">
        <f t="shared" si="101"/>
        <v>0</v>
      </c>
      <c r="CU128">
        <f t="shared" si="102"/>
        <v>0</v>
      </c>
      <c r="CV128">
        <f t="shared" si="103"/>
        <v>0</v>
      </c>
      <c r="CW128">
        <f t="shared" si="104"/>
        <v>0</v>
      </c>
      <c r="CX128">
        <f t="shared" si="105"/>
        <v>0</v>
      </c>
      <c r="CY128">
        <f t="shared" si="106"/>
        <v>0</v>
      </c>
      <c r="CZ128">
        <f t="shared" si="107"/>
        <v>0</v>
      </c>
      <c r="DC128" t="s">
        <v>143</v>
      </c>
      <c r="DD128" t="s">
        <v>143</v>
      </c>
      <c r="DE128" t="s">
        <v>143</v>
      </c>
      <c r="DF128" t="s">
        <v>143</v>
      </c>
      <c r="DG128" t="s">
        <v>143</v>
      </c>
      <c r="DH128" t="s">
        <v>143</v>
      </c>
      <c r="DI128" t="s">
        <v>143</v>
      </c>
      <c r="DJ128" t="s">
        <v>143</v>
      </c>
      <c r="DK128" t="s">
        <v>143</v>
      </c>
      <c r="DL128" t="s">
        <v>143</v>
      </c>
      <c r="DM128" t="s">
        <v>143</v>
      </c>
      <c r="DN128">
        <v>104</v>
      </c>
      <c r="DO128">
        <v>79</v>
      </c>
      <c r="DP128">
        <v>1.087</v>
      </c>
      <c r="DQ128">
        <v>1.0009999999999999</v>
      </c>
      <c r="DU128">
        <v>1005</v>
      </c>
      <c r="DV128" t="s">
        <v>362</v>
      </c>
      <c r="DW128" t="s">
        <v>362</v>
      </c>
      <c r="DX128">
        <v>1</v>
      </c>
      <c r="EE128">
        <v>31269907</v>
      </c>
      <c r="EF128">
        <v>30</v>
      </c>
      <c r="EG128" t="s">
        <v>171</v>
      </c>
      <c r="EH128">
        <v>0</v>
      </c>
      <c r="EI128" t="s">
        <v>143</v>
      </c>
      <c r="EJ128">
        <v>1</v>
      </c>
      <c r="EK128">
        <v>96</v>
      </c>
      <c r="EL128" t="s">
        <v>357</v>
      </c>
      <c r="EM128" t="s">
        <v>358</v>
      </c>
      <c r="EO128" t="s">
        <v>143</v>
      </c>
      <c r="EQ128">
        <v>0</v>
      </c>
      <c r="ER128">
        <v>109.86</v>
      </c>
      <c r="ES128">
        <v>109.86</v>
      </c>
      <c r="ET128">
        <v>0</v>
      </c>
      <c r="EU128">
        <v>0</v>
      </c>
      <c r="EV128">
        <v>0</v>
      </c>
      <c r="EW128">
        <v>0</v>
      </c>
      <c r="EX128">
        <v>0</v>
      </c>
      <c r="FQ128">
        <v>0</v>
      </c>
      <c r="FR128">
        <f t="shared" si="108"/>
        <v>0</v>
      </c>
      <c r="FS128">
        <v>0</v>
      </c>
      <c r="FX128">
        <v>104</v>
      </c>
      <c r="FY128">
        <v>79</v>
      </c>
      <c r="GA128" t="s">
        <v>143</v>
      </c>
      <c r="GD128">
        <v>0</v>
      </c>
      <c r="GF128">
        <v>1327022507</v>
      </c>
      <c r="GG128">
        <v>2</v>
      </c>
      <c r="GH128">
        <v>1</v>
      </c>
      <c r="GI128">
        <v>2</v>
      </c>
      <c r="GJ128">
        <v>0</v>
      </c>
      <c r="GK128">
        <f>ROUND(R128*(R12)/100,2)</f>
        <v>0</v>
      </c>
      <c r="GL128">
        <f t="shared" si="109"/>
        <v>0</v>
      </c>
      <c r="GM128">
        <f t="shared" si="110"/>
        <v>17072.240000000002</v>
      </c>
      <c r="GN128">
        <f t="shared" si="111"/>
        <v>17072.240000000002</v>
      </c>
      <c r="GO128">
        <f t="shared" si="112"/>
        <v>0</v>
      </c>
      <c r="GP128">
        <f t="shared" si="113"/>
        <v>0</v>
      </c>
      <c r="GR128">
        <v>0</v>
      </c>
      <c r="GS128">
        <v>3</v>
      </c>
      <c r="GT128">
        <v>0</v>
      </c>
      <c r="GU128" t="s">
        <v>143</v>
      </c>
      <c r="GV128">
        <f t="shared" si="114"/>
        <v>0</v>
      </c>
      <c r="GW128">
        <v>1</v>
      </c>
      <c r="GX128">
        <f t="shared" si="115"/>
        <v>0</v>
      </c>
      <c r="HA128">
        <v>0</v>
      </c>
      <c r="HB128">
        <v>0</v>
      </c>
      <c r="HC128">
        <f t="shared" si="116"/>
        <v>0</v>
      </c>
      <c r="IK128">
        <v>0</v>
      </c>
    </row>
    <row r="130" spans="1:206" x14ac:dyDescent="0.25">
      <c r="A130" s="2">
        <v>51</v>
      </c>
      <c r="B130" s="2">
        <f>B112</f>
        <v>1</v>
      </c>
      <c r="C130" s="2">
        <f>A112</f>
        <v>5</v>
      </c>
      <c r="D130" s="2">
        <f>ROW(A112)</f>
        <v>112</v>
      </c>
      <c r="E130" s="2"/>
      <c r="F130" s="2" t="str">
        <f>IF(F112&lt;&gt;"",F112,"")</f>
        <v>Новый подраздел</v>
      </c>
      <c r="G130" s="2" t="s">
        <v>291</v>
      </c>
      <c r="H130" s="2">
        <v>0</v>
      </c>
      <c r="I130" s="2"/>
      <c r="J130" s="2"/>
      <c r="K130" s="2"/>
      <c r="L130" s="2"/>
      <c r="M130" s="2"/>
      <c r="N130" s="2"/>
      <c r="O130" s="2">
        <f t="shared" ref="O130:T130" si="119">ROUND(AB130,2)</f>
        <v>945086.85</v>
      </c>
      <c r="P130" s="2">
        <f t="shared" si="119"/>
        <v>761708.36</v>
      </c>
      <c r="Q130" s="2">
        <f t="shared" si="119"/>
        <v>26283.18</v>
      </c>
      <c r="R130" s="2">
        <f t="shared" si="119"/>
        <v>12426.93</v>
      </c>
      <c r="S130" s="2">
        <f t="shared" si="119"/>
        <v>157095.31</v>
      </c>
      <c r="T130" s="2">
        <f t="shared" si="119"/>
        <v>0</v>
      </c>
      <c r="U130" s="2">
        <f>AH130</f>
        <v>531.03411999999992</v>
      </c>
      <c r="V130" s="2">
        <f>AI130</f>
        <v>0</v>
      </c>
      <c r="W130" s="2">
        <f>ROUND(AJ130,2)</f>
        <v>0</v>
      </c>
      <c r="X130" s="2">
        <f>ROUND(AK130,2)</f>
        <v>109881.32</v>
      </c>
      <c r="Y130" s="2">
        <f>ROUND(AL130,2)</f>
        <v>64686.47</v>
      </c>
      <c r="Z130" s="2"/>
      <c r="AA130" s="2"/>
      <c r="AB130" s="2">
        <f>ROUND(SUMIF(AA116:AA128,"=31709269",O116:O128),2)</f>
        <v>945086.85</v>
      </c>
      <c r="AC130" s="2">
        <f>ROUND(SUMIF(AA116:AA128,"=31709269",P116:P128),2)</f>
        <v>761708.36</v>
      </c>
      <c r="AD130" s="2">
        <f>ROUND(SUMIF(AA116:AA128,"=31709269",Q116:Q128),2)</f>
        <v>26283.18</v>
      </c>
      <c r="AE130" s="2">
        <f>ROUND(SUMIF(AA116:AA128,"=31709269",R116:R128),2)</f>
        <v>12426.93</v>
      </c>
      <c r="AF130" s="2">
        <f>ROUND(SUMIF(AA116:AA128,"=31709269",S116:S128),2)</f>
        <v>157095.31</v>
      </c>
      <c r="AG130" s="2">
        <f>ROUND(SUMIF(AA116:AA128,"=31709269",T116:T128),2)</f>
        <v>0</v>
      </c>
      <c r="AH130" s="2">
        <f>SUMIF(AA116:AA128,"=31709269",U116:U128)</f>
        <v>531.03411999999992</v>
      </c>
      <c r="AI130" s="2">
        <f>SUMIF(AA116:AA128,"=31709269",V116:V128)</f>
        <v>0</v>
      </c>
      <c r="AJ130" s="2">
        <f>ROUND(SUMIF(AA116:AA128,"=31709269",W116:W128),2)</f>
        <v>0</v>
      </c>
      <c r="AK130" s="2">
        <f>ROUND(SUMIF(AA116:AA128,"=31709269",X116:X128),2)</f>
        <v>109881.32</v>
      </c>
      <c r="AL130" s="2">
        <f>ROUND(SUMIF(AA116:AA128,"=31709269",Y116:Y128),2)</f>
        <v>64686.47</v>
      </c>
      <c r="AM130" s="2"/>
      <c r="AN130" s="2"/>
      <c r="AO130" s="2">
        <f t="shared" ref="AO130:BC130" si="120">ROUND(BX130,2)</f>
        <v>0</v>
      </c>
      <c r="AP130" s="2">
        <f t="shared" si="120"/>
        <v>0</v>
      </c>
      <c r="AQ130" s="2">
        <f t="shared" si="120"/>
        <v>0</v>
      </c>
      <c r="AR130" s="2">
        <f t="shared" si="120"/>
        <v>1139164.93</v>
      </c>
      <c r="AS130" s="2">
        <f t="shared" si="120"/>
        <v>1139164.93</v>
      </c>
      <c r="AT130" s="2">
        <f t="shared" si="120"/>
        <v>0</v>
      </c>
      <c r="AU130" s="2">
        <f t="shared" si="120"/>
        <v>0</v>
      </c>
      <c r="AV130" s="2">
        <f t="shared" si="120"/>
        <v>761708.36</v>
      </c>
      <c r="AW130" s="2">
        <f t="shared" si="120"/>
        <v>761708.36</v>
      </c>
      <c r="AX130" s="2">
        <f t="shared" si="120"/>
        <v>0</v>
      </c>
      <c r="AY130" s="2">
        <f t="shared" si="120"/>
        <v>761708.36</v>
      </c>
      <c r="AZ130" s="2">
        <f t="shared" si="120"/>
        <v>0</v>
      </c>
      <c r="BA130" s="2">
        <f t="shared" si="120"/>
        <v>0</v>
      </c>
      <c r="BB130" s="2">
        <f t="shared" si="120"/>
        <v>0</v>
      </c>
      <c r="BC130" s="2">
        <f t="shared" si="120"/>
        <v>0</v>
      </c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>
        <f>ROUND(SUMIF(AA116:AA128,"=31709269",FQ116:FQ128),2)</f>
        <v>0</v>
      </c>
      <c r="BY130" s="2">
        <f>ROUND(SUMIF(AA116:AA128,"=31709269",FR116:FR128),2)</f>
        <v>0</v>
      </c>
      <c r="BZ130" s="2">
        <f>ROUND(SUMIF(AA116:AA128,"=31709269",GL116:GL128),2)</f>
        <v>0</v>
      </c>
      <c r="CA130" s="2">
        <f>ROUND(SUMIF(AA116:AA128,"=31709269",GM116:GM128),2)</f>
        <v>1139164.93</v>
      </c>
      <c r="CB130" s="2">
        <f>ROUND(SUMIF(AA116:AA128,"=31709269",GN116:GN128),2)</f>
        <v>1139164.93</v>
      </c>
      <c r="CC130" s="2">
        <f>ROUND(SUMIF(AA116:AA128,"=31709269",GO116:GO128),2)</f>
        <v>0</v>
      </c>
      <c r="CD130" s="2">
        <f>ROUND(SUMIF(AA116:AA128,"=31709269",GP116:GP128),2)</f>
        <v>0</v>
      </c>
      <c r="CE130" s="2">
        <f>AC130-BX130</f>
        <v>761708.36</v>
      </c>
      <c r="CF130" s="2">
        <f>AC130-BY130</f>
        <v>761708.36</v>
      </c>
      <c r="CG130" s="2">
        <f>BX130-BZ130</f>
        <v>0</v>
      </c>
      <c r="CH130" s="2">
        <f>AC130-BX130-BY130+BZ130</f>
        <v>761708.36</v>
      </c>
      <c r="CI130" s="2">
        <f>BY130-BZ130</f>
        <v>0</v>
      </c>
      <c r="CJ130" s="2">
        <f>ROUND(SUMIF(AA116:AA128,"=31709269",GX116:GX128),2)</f>
        <v>0</v>
      </c>
      <c r="CK130" s="2">
        <f>ROUND(SUMIF(AA116:AA128,"=31709269",GY116:GY128),2)</f>
        <v>0</v>
      </c>
      <c r="CL130" s="2">
        <f>ROUND(SUMIF(AA116:AA128,"=31709269",GZ116:GZ128),2)</f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>
        <v>0</v>
      </c>
    </row>
    <row r="132" spans="1:206" x14ac:dyDescent="0.25">
      <c r="A132" s="4">
        <v>50</v>
      </c>
      <c r="B132" s="4">
        <v>0</v>
      </c>
      <c r="C132" s="4">
        <v>0</v>
      </c>
      <c r="D132" s="4">
        <v>1</v>
      </c>
      <c r="E132" s="4">
        <v>201</v>
      </c>
      <c r="F132" s="4">
        <f>ROUND(Source!O130,O132)</f>
        <v>945086.85</v>
      </c>
      <c r="G132" s="4" t="s">
        <v>222</v>
      </c>
      <c r="H132" s="4" t="s">
        <v>223</v>
      </c>
      <c r="I132" s="4"/>
      <c r="J132" s="4"/>
      <c r="K132" s="4">
        <v>201</v>
      </c>
      <c r="L132" s="4">
        <v>1</v>
      </c>
      <c r="M132" s="4">
        <v>3</v>
      </c>
      <c r="N132" s="4" t="s">
        <v>143</v>
      </c>
      <c r="O132" s="4">
        <v>2</v>
      </c>
      <c r="P132" s="4"/>
      <c r="Q132" s="4"/>
      <c r="R132" s="4"/>
      <c r="S132" s="4"/>
      <c r="T132" s="4"/>
      <c r="U132" s="4"/>
      <c r="V132" s="4"/>
      <c r="W132" s="4"/>
    </row>
    <row r="133" spans="1:206" x14ac:dyDescent="0.25">
      <c r="A133" s="4">
        <v>50</v>
      </c>
      <c r="B133" s="4">
        <v>0</v>
      </c>
      <c r="C133" s="4">
        <v>0</v>
      </c>
      <c r="D133" s="4">
        <v>1</v>
      </c>
      <c r="E133" s="4">
        <v>202</v>
      </c>
      <c r="F133" s="4">
        <f>ROUND(Source!P130,O133)</f>
        <v>761708.36</v>
      </c>
      <c r="G133" s="4" t="s">
        <v>224</v>
      </c>
      <c r="H133" s="4" t="s">
        <v>225</v>
      </c>
      <c r="I133" s="4"/>
      <c r="J133" s="4"/>
      <c r="K133" s="4">
        <v>202</v>
      </c>
      <c r="L133" s="4">
        <v>2</v>
      </c>
      <c r="M133" s="4">
        <v>3</v>
      </c>
      <c r="N133" s="4" t="s">
        <v>143</v>
      </c>
      <c r="O133" s="4">
        <v>2</v>
      </c>
      <c r="P133" s="4"/>
      <c r="Q133" s="4"/>
      <c r="R133" s="4"/>
      <c r="S133" s="4"/>
      <c r="T133" s="4"/>
      <c r="U133" s="4"/>
      <c r="V133" s="4"/>
      <c r="W133" s="4"/>
    </row>
    <row r="134" spans="1:206" x14ac:dyDescent="0.25">
      <c r="A134" s="4">
        <v>50</v>
      </c>
      <c r="B134" s="4">
        <v>0</v>
      </c>
      <c r="C134" s="4">
        <v>0</v>
      </c>
      <c r="D134" s="4">
        <v>1</v>
      </c>
      <c r="E134" s="4">
        <v>222</v>
      </c>
      <c r="F134" s="4">
        <f>ROUND(Source!AO130,O134)</f>
        <v>0</v>
      </c>
      <c r="G134" s="4" t="s">
        <v>226</v>
      </c>
      <c r="H134" s="4" t="s">
        <v>227</v>
      </c>
      <c r="I134" s="4"/>
      <c r="J134" s="4"/>
      <c r="K134" s="4">
        <v>222</v>
      </c>
      <c r="L134" s="4">
        <v>3</v>
      </c>
      <c r="M134" s="4">
        <v>3</v>
      </c>
      <c r="N134" s="4" t="s">
        <v>143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06" x14ac:dyDescent="0.25">
      <c r="A135" s="4">
        <v>50</v>
      </c>
      <c r="B135" s="4">
        <v>0</v>
      </c>
      <c r="C135" s="4">
        <v>0</v>
      </c>
      <c r="D135" s="4">
        <v>1</v>
      </c>
      <c r="E135" s="4">
        <v>225</v>
      </c>
      <c r="F135" s="4">
        <f>ROUND(Source!AV130,O135)</f>
        <v>761708.36</v>
      </c>
      <c r="G135" s="4" t="s">
        <v>228</v>
      </c>
      <c r="H135" s="4" t="s">
        <v>229</v>
      </c>
      <c r="I135" s="4"/>
      <c r="J135" s="4"/>
      <c r="K135" s="4">
        <v>225</v>
      </c>
      <c r="L135" s="4">
        <v>4</v>
      </c>
      <c r="M135" s="4">
        <v>3</v>
      </c>
      <c r="N135" s="4" t="s">
        <v>143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06" x14ac:dyDescent="0.25">
      <c r="A136" s="4">
        <v>50</v>
      </c>
      <c r="B136" s="4">
        <v>0</v>
      </c>
      <c r="C136" s="4">
        <v>0</v>
      </c>
      <c r="D136" s="4">
        <v>1</v>
      </c>
      <c r="E136" s="4">
        <v>226</v>
      </c>
      <c r="F136" s="4">
        <f>ROUND(Source!AW130,O136)</f>
        <v>761708.36</v>
      </c>
      <c r="G136" s="4" t="s">
        <v>230</v>
      </c>
      <c r="H136" s="4" t="s">
        <v>231</v>
      </c>
      <c r="I136" s="4"/>
      <c r="J136" s="4"/>
      <c r="K136" s="4">
        <v>226</v>
      </c>
      <c r="L136" s="4">
        <v>5</v>
      </c>
      <c r="M136" s="4">
        <v>3</v>
      </c>
      <c r="N136" s="4" t="s">
        <v>143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06" x14ac:dyDescent="0.25">
      <c r="A137" s="4">
        <v>50</v>
      </c>
      <c r="B137" s="4">
        <v>0</v>
      </c>
      <c r="C137" s="4">
        <v>0</v>
      </c>
      <c r="D137" s="4">
        <v>1</v>
      </c>
      <c r="E137" s="4">
        <v>227</v>
      </c>
      <c r="F137" s="4">
        <f>ROUND(Source!AX130,O137)</f>
        <v>0</v>
      </c>
      <c r="G137" s="4" t="s">
        <v>232</v>
      </c>
      <c r="H137" s="4" t="s">
        <v>233</v>
      </c>
      <c r="I137" s="4"/>
      <c r="J137" s="4"/>
      <c r="K137" s="4">
        <v>227</v>
      </c>
      <c r="L137" s="4">
        <v>6</v>
      </c>
      <c r="M137" s="4">
        <v>3</v>
      </c>
      <c r="N137" s="4" t="s">
        <v>143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06" x14ac:dyDescent="0.25">
      <c r="A138" s="4">
        <v>50</v>
      </c>
      <c r="B138" s="4">
        <v>0</v>
      </c>
      <c r="C138" s="4">
        <v>0</v>
      </c>
      <c r="D138" s="4">
        <v>1</v>
      </c>
      <c r="E138" s="4">
        <v>228</v>
      </c>
      <c r="F138" s="4">
        <f>ROUND(Source!AY130,O138)</f>
        <v>761708.36</v>
      </c>
      <c r="G138" s="4" t="s">
        <v>234</v>
      </c>
      <c r="H138" s="4" t="s">
        <v>235</v>
      </c>
      <c r="I138" s="4"/>
      <c r="J138" s="4"/>
      <c r="K138" s="4">
        <v>228</v>
      </c>
      <c r="L138" s="4">
        <v>7</v>
      </c>
      <c r="M138" s="4">
        <v>3</v>
      </c>
      <c r="N138" s="4" t="s">
        <v>143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06" x14ac:dyDescent="0.25">
      <c r="A139" s="4">
        <v>50</v>
      </c>
      <c r="B139" s="4">
        <v>0</v>
      </c>
      <c r="C139" s="4">
        <v>0</v>
      </c>
      <c r="D139" s="4">
        <v>1</v>
      </c>
      <c r="E139" s="4">
        <v>216</v>
      </c>
      <c r="F139" s="4">
        <f>ROUND(Source!AP130,O139)</f>
        <v>0</v>
      </c>
      <c r="G139" s="4" t="s">
        <v>236</v>
      </c>
      <c r="H139" s="4" t="s">
        <v>237</v>
      </c>
      <c r="I139" s="4"/>
      <c r="J139" s="4"/>
      <c r="K139" s="4">
        <v>216</v>
      </c>
      <c r="L139" s="4">
        <v>8</v>
      </c>
      <c r="M139" s="4">
        <v>3</v>
      </c>
      <c r="N139" s="4" t="s">
        <v>143</v>
      </c>
      <c r="O139" s="4">
        <v>2</v>
      </c>
      <c r="P139" s="4"/>
      <c r="Q139" s="4"/>
      <c r="R139" s="4"/>
      <c r="S139" s="4"/>
      <c r="T139" s="4"/>
      <c r="U139" s="4"/>
      <c r="V139" s="4"/>
      <c r="W139" s="4"/>
    </row>
    <row r="140" spans="1:206" x14ac:dyDescent="0.25">
      <c r="A140" s="4">
        <v>50</v>
      </c>
      <c r="B140" s="4">
        <v>0</v>
      </c>
      <c r="C140" s="4">
        <v>0</v>
      </c>
      <c r="D140" s="4">
        <v>1</v>
      </c>
      <c r="E140" s="4">
        <v>223</v>
      </c>
      <c r="F140" s="4">
        <f>ROUND(Source!AQ130,O140)</f>
        <v>0</v>
      </c>
      <c r="G140" s="4" t="s">
        <v>238</v>
      </c>
      <c r="H140" s="4" t="s">
        <v>239</v>
      </c>
      <c r="I140" s="4"/>
      <c r="J140" s="4"/>
      <c r="K140" s="4">
        <v>223</v>
      </c>
      <c r="L140" s="4">
        <v>9</v>
      </c>
      <c r="M140" s="4">
        <v>3</v>
      </c>
      <c r="N140" s="4" t="s">
        <v>143</v>
      </c>
      <c r="O140" s="4">
        <v>2</v>
      </c>
      <c r="P140" s="4"/>
      <c r="Q140" s="4"/>
      <c r="R140" s="4"/>
      <c r="S140" s="4"/>
      <c r="T140" s="4"/>
      <c r="U140" s="4"/>
      <c r="V140" s="4"/>
      <c r="W140" s="4"/>
    </row>
    <row r="141" spans="1:206" x14ac:dyDescent="0.25">
      <c r="A141" s="4">
        <v>50</v>
      </c>
      <c r="B141" s="4">
        <v>0</v>
      </c>
      <c r="C141" s="4">
        <v>0</v>
      </c>
      <c r="D141" s="4">
        <v>1</v>
      </c>
      <c r="E141" s="4">
        <v>229</v>
      </c>
      <c r="F141" s="4">
        <f>ROUND(Source!AZ130,O141)</f>
        <v>0</v>
      </c>
      <c r="G141" s="4" t="s">
        <v>240</v>
      </c>
      <c r="H141" s="4" t="s">
        <v>241</v>
      </c>
      <c r="I141" s="4"/>
      <c r="J141" s="4"/>
      <c r="K141" s="4">
        <v>229</v>
      </c>
      <c r="L141" s="4">
        <v>10</v>
      </c>
      <c r="M141" s="4">
        <v>3</v>
      </c>
      <c r="N141" s="4" t="s">
        <v>143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</row>
    <row r="142" spans="1:206" x14ac:dyDescent="0.25">
      <c r="A142" s="4">
        <v>50</v>
      </c>
      <c r="B142" s="4">
        <v>0</v>
      </c>
      <c r="C142" s="4">
        <v>0</v>
      </c>
      <c r="D142" s="4">
        <v>1</v>
      </c>
      <c r="E142" s="4">
        <v>203</v>
      </c>
      <c r="F142" s="4">
        <f>ROUND(Source!Q130,O142)</f>
        <v>26283.18</v>
      </c>
      <c r="G142" s="4" t="s">
        <v>242</v>
      </c>
      <c r="H142" s="4" t="s">
        <v>243</v>
      </c>
      <c r="I142" s="4"/>
      <c r="J142" s="4"/>
      <c r="K142" s="4">
        <v>203</v>
      </c>
      <c r="L142" s="4">
        <v>11</v>
      </c>
      <c r="M142" s="4">
        <v>3</v>
      </c>
      <c r="N142" s="4" t="s">
        <v>143</v>
      </c>
      <c r="O142" s="4">
        <v>2</v>
      </c>
      <c r="P142" s="4"/>
      <c r="Q142" s="4"/>
      <c r="R142" s="4"/>
      <c r="S142" s="4"/>
      <c r="T142" s="4"/>
      <c r="U142" s="4"/>
      <c r="V142" s="4"/>
      <c r="W142" s="4"/>
    </row>
    <row r="143" spans="1:206" x14ac:dyDescent="0.25">
      <c r="A143" s="4">
        <v>50</v>
      </c>
      <c r="B143" s="4">
        <v>0</v>
      </c>
      <c r="C143" s="4">
        <v>0</v>
      </c>
      <c r="D143" s="4">
        <v>1</v>
      </c>
      <c r="E143" s="4">
        <v>231</v>
      </c>
      <c r="F143" s="4">
        <f>ROUND(Source!BB130,O143)</f>
        <v>0</v>
      </c>
      <c r="G143" s="4" t="s">
        <v>244</v>
      </c>
      <c r="H143" s="4" t="s">
        <v>245</v>
      </c>
      <c r="I143" s="4"/>
      <c r="J143" s="4"/>
      <c r="K143" s="4">
        <v>231</v>
      </c>
      <c r="L143" s="4">
        <v>12</v>
      </c>
      <c r="M143" s="4">
        <v>3</v>
      </c>
      <c r="N143" s="4" t="s">
        <v>143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06" x14ac:dyDescent="0.25">
      <c r="A144" s="4">
        <v>50</v>
      </c>
      <c r="B144" s="4">
        <v>0</v>
      </c>
      <c r="C144" s="4">
        <v>0</v>
      </c>
      <c r="D144" s="4">
        <v>1</v>
      </c>
      <c r="E144" s="4">
        <v>204</v>
      </c>
      <c r="F144" s="4">
        <f>ROUND(Source!R130,O144)</f>
        <v>12426.93</v>
      </c>
      <c r="G144" s="4" t="s">
        <v>246</v>
      </c>
      <c r="H144" s="4" t="s">
        <v>247</v>
      </c>
      <c r="I144" s="4"/>
      <c r="J144" s="4"/>
      <c r="K144" s="4">
        <v>204</v>
      </c>
      <c r="L144" s="4">
        <v>13</v>
      </c>
      <c r="M144" s="4">
        <v>3</v>
      </c>
      <c r="N144" s="4" t="s">
        <v>143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88" x14ac:dyDescent="0.25">
      <c r="A145" s="4">
        <v>50</v>
      </c>
      <c r="B145" s="4">
        <v>0</v>
      </c>
      <c r="C145" s="4">
        <v>0</v>
      </c>
      <c r="D145" s="4">
        <v>1</v>
      </c>
      <c r="E145" s="4">
        <v>205</v>
      </c>
      <c r="F145" s="4">
        <f>ROUND(Source!S130,O145)</f>
        <v>157095.31</v>
      </c>
      <c r="G145" s="4" t="s">
        <v>248</v>
      </c>
      <c r="H145" s="4" t="s">
        <v>249</v>
      </c>
      <c r="I145" s="4"/>
      <c r="J145" s="4"/>
      <c r="K145" s="4">
        <v>205</v>
      </c>
      <c r="L145" s="4">
        <v>14</v>
      </c>
      <c r="M145" s="4">
        <v>3</v>
      </c>
      <c r="N145" s="4" t="s">
        <v>143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88" x14ac:dyDescent="0.25">
      <c r="A146" s="4">
        <v>50</v>
      </c>
      <c r="B146" s="4">
        <v>0</v>
      </c>
      <c r="C146" s="4">
        <v>0</v>
      </c>
      <c r="D146" s="4">
        <v>1</v>
      </c>
      <c r="E146" s="4">
        <v>232</v>
      </c>
      <c r="F146" s="4">
        <f>ROUND(Source!BC130,O146)</f>
        <v>0</v>
      </c>
      <c r="G146" s="4" t="s">
        <v>250</v>
      </c>
      <c r="H146" s="4" t="s">
        <v>251</v>
      </c>
      <c r="I146" s="4"/>
      <c r="J146" s="4"/>
      <c r="K146" s="4">
        <v>232</v>
      </c>
      <c r="L146" s="4">
        <v>15</v>
      </c>
      <c r="M146" s="4">
        <v>3</v>
      </c>
      <c r="N146" s="4" t="s">
        <v>143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88" x14ac:dyDescent="0.25">
      <c r="A147" s="4">
        <v>50</v>
      </c>
      <c r="B147" s="4">
        <v>0</v>
      </c>
      <c r="C147" s="4">
        <v>0</v>
      </c>
      <c r="D147" s="4">
        <v>1</v>
      </c>
      <c r="E147" s="4">
        <v>214</v>
      </c>
      <c r="F147" s="4">
        <f>ROUND(Source!AS130,O147)</f>
        <v>1139164.93</v>
      </c>
      <c r="G147" s="4" t="s">
        <v>252</v>
      </c>
      <c r="H147" s="4" t="s">
        <v>253</v>
      </c>
      <c r="I147" s="4"/>
      <c r="J147" s="4"/>
      <c r="K147" s="4">
        <v>214</v>
      </c>
      <c r="L147" s="4">
        <v>16</v>
      </c>
      <c r="M147" s="4">
        <v>3</v>
      </c>
      <c r="N147" s="4" t="s">
        <v>143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88" x14ac:dyDescent="0.25">
      <c r="A148" s="4">
        <v>50</v>
      </c>
      <c r="B148" s="4">
        <v>0</v>
      </c>
      <c r="C148" s="4">
        <v>0</v>
      </c>
      <c r="D148" s="4">
        <v>1</v>
      </c>
      <c r="E148" s="4">
        <v>215</v>
      </c>
      <c r="F148" s="4">
        <f>ROUND(Source!AT130,O148)</f>
        <v>0</v>
      </c>
      <c r="G148" s="4" t="s">
        <v>254</v>
      </c>
      <c r="H148" s="4" t="s">
        <v>255</v>
      </c>
      <c r="I148" s="4"/>
      <c r="J148" s="4"/>
      <c r="K148" s="4">
        <v>215</v>
      </c>
      <c r="L148" s="4">
        <v>17</v>
      </c>
      <c r="M148" s="4">
        <v>3</v>
      </c>
      <c r="N148" s="4" t="s">
        <v>143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88" x14ac:dyDescent="0.25">
      <c r="A149" s="4">
        <v>50</v>
      </c>
      <c r="B149" s="4">
        <v>0</v>
      </c>
      <c r="C149" s="4">
        <v>0</v>
      </c>
      <c r="D149" s="4">
        <v>1</v>
      </c>
      <c r="E149" s="4">
        <v>217</v>
      </c>
      <c r="F149" s="4">
        <f>ROUND(Source!AU130,O149)</f>
        <v>0</v>
      </c>
      <c r="G149" s="4" t="s">
        <v>256</v>
      </c>
      <c r="H149" s="4" t="s">
        <v>257</v>
      </c>
      <c r="I149" s="4"/>
      <c r="J149" s="4"/>
      <c r="K149" s="4">
        <v>217</v>
      </c>
      <c r="L149" s="4">
        <v>18</v>
      </c>
      <c r="M149" s="4">
        <v>3</v>
      </c>
      <c r="N149" s="4" t="s">
        <v>143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88" x14ac:dyDescent="0.25">
      <c r="A150" s="4">
        <v>50</v>
      </c>
      <c r="B150" s="4">
        <v>0</v>
      </c>
      <c r="C150" s="4">
        <v>0</v>
      </c>
      <c r="D150" s="4">
        <v>1</v>
      </c>
      <c r="E150" s="4">
        <v>230</v>
      </c>
      <c r="F150" s="4">
        <f>ROUND(Source!BA130,O150)</f>
        <v>0</v>
      </c>
      <c r="G150" s="4" t="s">
        <v>258</v>
      </c>
      <c r="H150" s="4" t="s">
        <v>259</v>
      </c>
      <c r="I150" s="4"/>
      <c r="J150" s="4"/>
      <c r="K150" s="4">
        <v>230</v>
      </c>
      <c r="L150" s="4">
        <v>19</v>
      </c>
      <c r="M150" s="4">
        <v>3</v>
      </c>
      <c r="N150" s="4" t="s">
        <v>143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88" x14ac:dyDescent="0.25">
      <c r="A151" s="4">
        <v>50</v>
      </c>
      <c r="B151" s="4">
        <v>0</v>
      </c>
      <c r="C151" s="4">
        <v>0</v>
      </c>
      <c r="D151" s="4">
        <v>1</v>
      </c>
      <c r="E151" s="4">
        <v>206</v>
      </c>
      <c r="F151" s="4">
        <f>ROUND(Source!T130,O151)</f>
        <v>0</v>
      </c>
      <c r="G151" s="4" t="s">
        <v>260</v>
      </c>
      <c r="H151" s="4" t="s">
        <v>261</v>
      </c>
      <c r="I151" s="4"/>
      <c r="J151" s="4"/>
      <c r="K151" s="4">
        <v>206</v>
      </c>
      <c r="L151" s="4">
        <v>20</v>
      </c>
      <c r="M151" s="4">
        <v>3</v>
      </c>
      <c r="N151" s="4" t="s">
        <v>143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88" x14ac:dyDescent="0.25">
      <c r="A152" s="4">
        <v>50</v>
      </c>
      <c r="B152" s="4">
        <v>0</v>
      </c>
      <c r="C152" s="4">
        <v>0</v>
      </c>
      <c r="D152" s="4">
        <v>1</v>
      </c>
      <c r="E152" s="4">
        <v>207</v>
      </c>
      <c r="F152" s="4">
        <f>Source!U130</f>
        <v>531.03411999999992</v>
      </c>
      <c r="G152" s="4" t="s">
        <v>262</v>
      </c>
      <c r="H152" s="4" t="s">
        <v>263</v>
      </c>
      <c r="I152" s="4"/>
      <c r="J152" s="4"/>
      <c r="K152" s="4">
        <v>207</v>
      </c>
      <c r="L152" s="4">
        <v>21</v>
      </c>
      <c r="M152" s="4">
        <v>3</v>
      </c>
      <c r="N152" s="4" t="s">
        <v>143</v>
      </c>
      <c r="O152" s="4">
        <v>-1</v>
      </c>
      <c r="P152" s="4"/>
      <c r="Q152" s="4"/>
      <c r="R152" s="4"/>
      <c r="S152" s="4"/>
      <c r="T152" s="4"/>
      <c r="U152" s="4"/>
      <c r="V152" s="4"/>
      <c r="W152" s="4"/>
    </row>
    <row r="153" spans="1:88" x14ac:dyDescent="0.25">
      <c r="A153" s="4">
        <v>50</v>
      </c>
      <c r="B153" s="4">
        <v>0</v>
      </c>
      <c r="C153" s="4">
        <v>0</v>
      </c>
      <c r="D153" s="4">
        <v>1</v>
      </c>
      <c r="E153" s="4">
        <v>208</v>
      </c>
      <c r="F153" s="4">
        <f>Source!V130</f>
        <v>0</v>
      </c>
      <c r="G153" s="4" t="s">
        <v>264</v>
      </c>
      <c r="H153" s="4" t="s">
        <v>265</v>
      </c>
      <c r="I153" s="4"/>
      <c r="J153" s="4"/>
      <c r="K153" s="4">
        <v>208</v>
      </c>
      <c r="L153" s="4">
        <v>22</v>
      </c>
      <c r="M153" s="4">
        <v>3</v>
      </c>
      <c r="N153" s="4" t="s">
        <v>143</v>
      </c>
      <c r="O153" s="4">
        <v>-1</v>
      </c>
      <c r="P153" s="4"/>
      <c r="Q153" s="4"/>
      <c r="R153" s="4"/>
      <c r="S153" s="4"/>
      <c r="T153" s="4"/>
      <c r="U153" s="4"/>
      <c r="V153" s="4"/>
      <c r="W153" s="4"/>
    </row>
    <row r="154" spans="1:88" x14ac:dyDescent="0.25">
      <c r="A154" s="4">
        <v>50</v>
      </c>
      <c r="B154" s="4">
        <v>0</v>
      </c>
      <c r="C154" s="4">
        <v>0</v>
      </c>
      <c r="D154" s="4">
        <v>1</v>
      </c>
      <c r="E154" s="4">
        <v>209</v>
      </c>
      <c r="F154" s="4">
        <f>ROUND(Source!W130,O154)</f>
        <v>0</v>
      </c>
      <c r="G154" s="4" t="s">
        <v>266</v>
      </c>
      <c r="H154" s="4" t="s">
        <v>267</v>
      </c>
      <c r="I154" s="4"/>
      <c r="J154" s="4"/>
      <c r="K154" s="4">
        <v>209</v>
      </c>
      <c r="L154" s="4">
        <v>23</v>
      </c>
      <c r="M154" s="4">
        <v>3</v>
      </c>
      <c r="N154" s="4" t="s">
        <v>143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88" x14ac:dyDescent="0.25">
      <c r="A155" s="4">
        <v>50</v>
      </c>
      <c r="B155" s="4">
        <v>0</v>
      </c>
      <c r="C155" s="4">
        <v>0</v>
      </c>
      <c r="D155" s="4">
        <v>1</v>
      </c>
      <c r="E155" s="4">
        <v>210</v>
      </c>
      <c r="F155" s="4">
        <f>ROUND(Source!X130,O155)</f>
        <v>109881.32</v>
      </c>
      <c r="G155" s="4" t="s">
        <v>268</v>
      </c>
      <c r="H155" s="4" t="s">
        <v>269</v>
      </c>
      <c r="I155" s="4"/>
      <c r="J155" s="4"/>
      <c r="K155" s="4">
        <v>210</v>
      </c>
      <c r="L155" s="4">
        <v>24</v>
      </c>
      <c r="M155" s="4">
        <v>3</v>
      </c>
      <c r="N155" s="4" t="s">
        <v>143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88" x14ac:dyDescent="0.25">
      <c r="A156" s="4">
        <v>50</v>
      </c>
      <c r="B156" s="4">
        <v>0</v>
      </c>
      <c r="C156" s="4">
        <v>0</v>
      </c>
      <c r="D156" s="4">
        <v>1</v>
      </c>
      <c r="E156" s="4">
        <v>211</v>
      </c>
      <c r="F156" s="4">
        <f>ROUND(Source!Y130,O156)</f>
        <v>64686.47</v>
      </c>
      <c r="G156" s="4" t="s">
        <v>270</v>
      </c>
      <c r="H156" s="4" t="s">
        <v>271</v>
      </c>
      <c r="I156" s="4"/>
      <c r="J156" s="4"/>
      <c r="K156" s="4">
        <v>211</v>
      </c>
      <c r="L156" s="4">
        <v>25</v>
      </c>
      <c r="M156" s="4">
        <v>3</v>
      </c>
      <c r="N156" s="4" t="s">
        <v>143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88" x14ac:dyDescent="0.25">
      <c r="A157" s="4">
        <v>50</v>
      </c>
      <c r="B157" s="4">
        <v>0</v>
      </c>
      <c r="C157" s="4">
        <v>0</v>
      </c>
      <c r="D157" s="4">
        <v>1</v>
      </c>
      <c r="E157" s="4">
        <v>224</v>
      </c>
      <c r="F157" s="4">
        <f>ROUND(Source!AR130,O157)</f>
        <v>1139164.93</v>
      </c>
      <c r="G157" s="4" t="s">
        <v>272</v>
      </c>
      <c r="H157" s="4" t="s">
        <v>273</v>
      </c>
      <c r="I157" s="4"/>
      <c r="J157" s="4"/>
      <c r="K157" s="4">
        <v>224</v>
      </c>
      <c r="L157" s="4">
        <v>26</v>
      </c>
      <c r="M157" s="4">
        <v>3</v>
      </c>
      <c r="N157" s="4" t="s">
        <v>143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9" spans="1:88" x14ac:dyDescent="0.25">
      <c r="A159" s="1">
        <v>5</v>
      </c>
      <c r="B159" s="1">
        <v>1</v>
      </c>
      <c r="C159" s="1"/>
      <c r="D159" s="1">
        <f>ROW(A186)</f>
        <v>186</v>
      </c>
      <c r="E159" s="1"/>
      <c r="F159" s="1" t="s">
        <v>154</v>
      </c>
      <c r="G159" s="1" t="s">
        <v>364</v>
      </c>
      <c r="H159" s="1" t="s">
        <v>143</v>
      </c>
      <c r="I159" s="1">
        <v>0</v>
      </c>
      <c r="J159" s="1"/>
      <c r="K159" s="1"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 t="s">
        <v>143</v>
      </c>
      <c r="V159" s="1">
        <v>0</v>
      </c>
      <c r="W159" s="1"/>
      <c r="X159" s="1"/>
      <c r="Y159" s="1"/>
      <c r="Z159" s="1"/>
      <c r="AA159" s="1"/>
      <c r="AB159" s="1" t="s">
        <v>143</v>
      </c>
      <c r="AC159" s="1" t="s">
        <v>143</v>
      </c>
      <c r="AD159" s="1" t="s">
        <v>143</v>
      </c>
      <c r="AE159" s="1" t="s">
        <v>143</v>
      </c>
      <c r="AF159" s="1" t="s">
        <v>143</v>
      </c>
      <c r="AG159" s="1" t="s">
        <v>143</v>
      </c>
      <c r="AH159" s="1"/>
      <c r="AI159" s="1"/>
      <c r="AJ159" s="1"/>
      <c r="AK159" s="1"/>
      <c r="AL159" s="1"/>
      <c r="AM159" s="1"/>
      <c r="AN159" s="1"/>
      <c r="AO159" s="1"/>
      <c r="AP159" s="1" t="s">
        <v>143</v>
      </c>
      <c r="AQ159" s="1" t="s">
        <v>143</v>
      </c>
      <c r="AR159" s="1" t="s">
        <v>143</v>
      </c>
      <c r="AS159" s="1"/>
      <c r="AT159" s="1"/>
      <c r="AU159" s="1"/>
      <c r="AV159" s="1"/>
      <c r="AW159" s="1"/>
      <c r="AX159" s="1"/>
      <c r="AY159" s="1"/>
      <c r="AZ159" s="1" t="s">
        <v>143</v>
      </c>
      <c r="BA159" s="1"/>
      <c r="BB159" s="1" t="s">
        <v>143</v>
      </c>
      <c r="BC159" s="1" t="s">
        <v>143</v>
      </c>
      <c r="BD159" s="1" t="s">
        <v>143</v>
      </c>
      <c r="BE159" s="1" t="s">
        <v>143</v>
      </c>
      <c r="BF159" s="1" t="s">
        <v>143</v>
      </c>
      <c r="BG159" s="1" t="s">
        <v>143</v>
      </c>
      <c r="BH159" s="1" t="s">
        <v>143</v>
      </c>
      <c r="BI159" s="1" t="s">
        <v>143</v>
      </c>
      <c r="BJ159" s="1" t="s">
        <v>143</v>
      </c>
      <c r="BK159" s="1" t="s">
        <v>143</v>
      </c>
      <c r="BL159" s="1" t="s">
        <v>143</v>
      </c>
      <c r="BM159" s="1" t="s">
        <v>143</v>
      </c>
      <c r="BN159" s="1" t="s">
        <v>143</v>
      </c>
      <c r="BO159" s="1" t="s">
        <v>143</v>
      </c>
      <c r="BP159" s="1" t="s">
        <v>143</v>
      </c>
      <c r="BQ159" s="1"/>
      <c r="BR159" s="1"/>
      <c r="BS159" s="1"/>
      <c r="BT159" s="1"/>
      <c r="BU159" s="1"/>
      <c r="BV159" s="1"/>
      <c r="BW159" s="1"/>
      <c r="BX159" s="1">
        <v>0</v>
      </c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>
        <v>0</v>
      </c>
    </row>
    <row r="161" spans="1:245" x14ac:dyDescent="0.25">
      <c r="A161" s="2">
        <v>52</v>
      </c>
      <c r="B161" s="2">
        <f>B186</f>
        <v>1</v>
      </c>
      <c r="C161" s="2">
        <f>C186</f>
        <v>5</v>
      </c>
      <c r="D161" s="2">
        <f>D186</f>
        <v>159</v>
      </c>
      <c r="E161" s="2">
        <f>E186</f>
        <v>0</v>
      </c>
      <c r="F161" s="2" t="str">
        <f>F186</f>
        <v>Новый подраздел</v>
      </c>
      <c r="G161" s="2" t="s">
        <v>364</v>
      </c>
      <c r="H161" s="2"/>
      <c r="I161" s="2"/>
      <c r="J161" s="2"/>
      <c r="K161" s="2"/>
      <c r="L161" s="2"/>
      <c r="M161" s="2"/>
      <c r="N161" s="2"/>
      <c r="O161" s="2">
        <f t="shared" ref="O161:AT161" si="121">O186</f>
        <v>520248.19</v>
      </c>
      <c r="P161" s="2">
        <f t="shared" si="121"/>
        <v>368392.61</v>
      </c>
      <c r="Q161" s="2">
        <f t="shared" si="121"/>
        <v>6145.7</v>
      </c>
      <c r="R161" s="2">
        <f t="shared" si="121"/>
        <v>1193.6500000000001</v>
      </c>
      <c r="S161" s="2">
        <f t="shared" si="121"/>
        <v>145709.88</v>
      </c>
      <c r="T161" s="2">
        <f t="shared" si="121"/>
        <v>0</v>
      </c>
      <c r="U161" s="2">
        <f t="shared" si="121"/>
        <v>502.41015999999996</v>
      </c>
      <c r="V161" s="2">
        <f t="shared" si="121"/>
        <v>0</v>
      </c>
      <c r="W161" s="2">
        <f t="shared" si="121"/>
        <v>0</v>
      </c>
      <c r="X161" s="2">
        <f t="shared" si="121"/>
        <v>116365.4</v>
      </c>
      <c r="Y161" s="2">
        <f t="shared" si="121"/>
        <v>59741.04</v>
      </c>
      <c r="Z161" s="2">
        <f t="shared" si="121"/>
        <v>0</v>
      </c>
      <c r="AA161" s="2">
        <f t="shared" si="121"/>
        <v>0</v>
      </c>
      <c r="AB161" s="2">
        <f t="shared" si="121"/>
        <v>520248.19</v>
      </c>
      <c r="AC161" s="2">
        <f t="shared" si="121"/>
        <v>368392.61</v>
      </c>
      <c r="AD161" s="2">
        <f t="shared" si="121"/>
        <v>6145.7</v>
      </c>
      <c r="AE161" s="2">
        <f t="shared" si="121"/>
        <v>1193.6500000000001</v>
      </c>
      <c r="AF161" s="2">
        <f t="shared" si="121"/>
        <v>145709.88</v>
      </c>
      <c r="AG161" s="2">
        <f t="shared" si="121"/>
        <v>0</v>
      </c>
      <c r="AH161" s="2">
        <f t="shared" si="121"/>
        <v>502.41015999999996</v>
      </c>
      <c r="AI161" s="2">
        <f t="shared" si="121"/>
        <v>0</v>
      </c>
      <c r="AJ161" s="2">
        <f t="shared" si="121"/>
        <v>0</v>
      </c>
      <c r="AK161" s="2">
        <f t="shared" si="121"/>
        <v>116365.4</v>
      </c>
      <c r="AL161" s="2">
        <f t="shared" si="121"/>
        <v>59741.04</v>
      </c>
      <c r="AM161" s="2">
        <f t="shared" si="121"/>
        <v>0</v>
      </c>
      <c r="AN161" s="2">
        <f t="shared" si="121"/>
        <v>0</v>
      </c>
      <c r="AO161" s="2">
        <f t="shared" si="121"/>
        <v>0</v>
      </c>
      <c r="AP161" s="2">
        <f t="shared" si="121"/>
        <v>0</v>
      </c>
      <c r="AQ161" s="2">
        <f t="shared" si="121"/>
        <v>0</v>
      </c>
      <c r="AR161" s="2">
        <f t="shared" si="121"/>
        <v>698228.67</v>
      </c>
      <c r="AS161" s="2">
        <f t="shared" si="121"/>
        <v>695246.16</v>
      </c>
      <c r="AT161" s="2">
        <f t="shared" si="121"/>
        <v>0</v>
      </c>
      <c r="AU161" s="2">
        <f t="shared" ref="AU161:BZ161" si="122">AU186</f>
        <v>2982.51</v>
      </c>
      <c r="AV161" s="2">
        <f t="shared" si="122"/>
        <v>368392.61</v>
      </c>
      <c r="AW161" s="2">
        <f t="shared" si="122"/>
        <v>368392.61</v>
      </c>
      <c r="AX161" s="2">
        <f t="shared" si="122"/>
        <v>0</v>
      </c>
      <c r="AY161" s="2">
        <f t="shared" si="122"/>
        <v>368392.61</v>
      </c>
      <c r="AZ161" s="2">
        <f t="shared" si="122"/>
        <v>0</v>
      </c>
      <c r="BA161" s="2">
        <f t="shared" si="122"/>
        <v>0</v>
      </c>
      <c r="BB161" s="2">
        <f t="shared" si="122"/>
        <v>0</v>
      </c>
      <c r="BC161" s="2">
        <f t="shared" si="122"/>
        <v>0</v>
      </c>
      <c r="BD161" s="2">
        <f t="shared" si="122"/>
        <v>0</v>
      </c>
      <c r="BE161" s="2">
        <f t="shared" si="122"/>
        <v>0</v>
      </c>
      <c r="BF161" s="2">
        <f t="shared" si="122"/>
        <v>0</v>
      </c>
      <c r="BG161" s="2">
        <f t="shared" si="122"/>
        <v>0</v>
      </c>
      <c r="BH161" s="2">
        <f t="shared" si="122"/>
        <v>0</v>
      </c>
      <c r="BI161" s="2">
        <f t="shared" si="122"/>
        <v>0</v>
      </c>
      <c r="BJ161" s="2">
        <f t="shared" si="122"/>
        <v>0</v>
      </c>
      <c r="BK161" s="2">
        <f t="shared" si="122"/>
        <v>0</v>
      </c>
      <c r="BL161" s="2">
        <f t="shared" si="122"/>
        <v>0</v>
      </c>
      <c r="BM161" s="2">
        <f t="shared" si="122"/>
        <v>0</v>
      </c>
      <c r="BN161" s="2">
        <f t="shared" si="122"/>
        <v>0</v>
      </c>
      <c r="BO161" s="2">
        <f t="shared" si="122"/>
        <v>0</v>
      </c>
      <c r="BP161" s="2">
        <f t="shared" si="122"/>
        <v>0</v>
      </c>
      <c r="BQ161" s="2">
        <f t="shared" si="122"/>
        <v>0</v>
      </c>
      <c r="BR161" s="2">
        <f t="shared" si="122"/>
        <v>0</v>
      </c>
      <c r="BS161" s="2">
        <f t="shared" si="122"/>
        <v>0</v>
      </c>
      <c r="BT161" s="2">
        <f t="shared" si="122"/>
        <v>0</v>
      </c>
      <c r="BU161" s="2">
        <f t="shared" si="122"/>
        <v>0</v>
      </c>
      <c r="BV161" s="2">
        <f t="shared" si="122"/>
        <v>0</v>
      </c>
      <c r="BW161" s="2">
        <f t="shared" si="122"/>
        <v>0</v>
      </c>
      <c r="BX161" s="2">
        <f t="shared" si="122"/>
        <v>0</v>
      </c>
      <c r="BY161" s="2">
        <f t="shared" si="122"/>
        <v>0</v>
      </c>
      <c r="BZ161" s="2">
        <f t="shared" si="122"/>
        <v>0</v>
      </c>
      <c r="CA161" s="2">
        <f t="shared" ref="CA161:DF161" si="123">CA186</f>
        <v>698228.67</v>
      </c>
      <c r="CB161" s="2">
        <f t="shared" si="123"/>
        <v>695246.16</v>
      </c>
      <c r="CC161" s="2">
        <f t="shared" si="123"/>
        <v>0</v>
      </c>
      <c r="CD161" s="2">
        <f t="shared" si="123"/>
        <v>2982.51</v>
      </c>
      <c r="CE161" s="2">
        <f t="shared" si="123"/>
        <v>368392.61</v>
      </c>
      <c r="CF161" s="2">
        <f t="shared" si="123"/>
        <v>368392.61</v>
      </c>
      <c r="CG161" s="2">
        <f t="shared" si="123"/>
        <v>0</v>
      </c>
      <c r="CH161" s="2">
        <f t="shared" si="123"/>
        <v>368392.61</v>
      </c>
      <c r="CI161" s="2">
        <f t="shared" si="123"/>
        <v>0</v>
      </c>
      <c r="CJ161" s="2">
        <f t="shared" si="123"/>
        <v>0</v>
      </c>
      <c r="CK161" s="2">
        <f t="shared" si="123"/>
        <v>0</v>
      </c>
      <c r="CL161" s="2">
        <f t="shared" si="123"/>
        <v>0</v>
      </c>
      <c r="CM161" s="2">
        <f t="shared" si="123"/>
        <v>0</v>
      </c>
      <c r="CN161" s="2">
        <f t="shared" si="123"/>
        <v>0</v>
      </c>
      <c r="CO161" s="2">
        <f t="shared" si="123"/>
        <v>0</v>
      </c>
      <c r="CP161" s="2">
        <f t="shared" si="123"/>
        <v>0</v>
      </c>
      <c r="CQ161" s="2">
        <f t="shared" si="123"/>
        <v>0</v>
      </c>
      <c r="CR161" s="2">
        <f t="shared" si="123"/>
        <v>0</v>
      </c>
      <c r="CS161" s="2">
        <f t="shared" si="123"/>
        <v>0</v>
      </c>
      <c r="CT161" s="2">
        <f t="shared" si="123"/>
        <v>0</v>
      </c>
      <c r="CU161" s="2">
        <f t="shared" si="123"/>
        <v>0</v>
      </c>
      <c r="CV161" s="2">
        <f t="shared" si="123"/>
        <v>0</v>
      </c>
      <c r="CW161" s="2">
        <f t="shared" si="123"/>
        <v>0</v>
      </c>
      <c r="CX161" s="2">
        <f t="shared" si="123"/>
        <v>0</v>
      </c>
      <c r="CY161" s="2">
        <f t="shared" si="123"/>
        <v>0</v>
      </c>
      <c r="CZ161" s="2">
        <f t="shared" si="123"/>
        <v>0</v>
      </c>
      <c r="DA161" s="2">
        <f t="shared" si="123"/>
        <v>0</v>
      </c>
      <c r="DB161" s="2">
        <f t="shared" si="123"/>
        <v>0</v>
      </c>
      <c r="DC161" s="2">
        <f t="shared" si="123"/>
        <v>0</v>
      </c>
      <c r="DD161" s="2">
        <f t="shared" si="123"/>
        <v>0</v>
      </c>
      <c r="DE161" s="2">
        <f t="shared" si="123"/>
        <v>0</v>
      </c>
      <c r="DF161" s="2">
        <f t="shared" si="123"/>
        <v>0</v>
      </c>
      <c r="DG161" s="3">
        <f t="shared" ref="DG161:EL161" si="124">DG186</f>
        <v>0</v>
      </c>
      <c r="DH161" s="3">
        <f t="shared" si="124"/>
        <v>0</v>
      </c>
      <c r="DI161" s="3">
        <f t="shared" si="124"/>
        <v>0</v>
      </c>
      <c r="DJ161" s="3">
        <f t="shared" si="124"/>
        <v>0</v>
      </c>
      <c r="DK161" s="3">
        <f t="shared" si="124"/>
        <v>0</v>
      </c>
      <c r="DL161" s="3">
        <f t="shared" si="124"/>
        <v>0</v>
      </c>
      <c r="DM161" s="3">
        <f t="shared" si="124"/>
        <v>0</v>
      </c>
      <c r="DN161" s="3">
        <f t="shared" si="124"/>
        <v>0</v>
      </c>
      <c r="DO161" s="3">
        <f t="shared" si="124"/>
        <v>0</v>
      </c>
      <c r="DP161" s="3">
        <f t="shared" si="124"/>
        <v>0</v>
      </c>
      <c r="DQ161" s="3">
        <f t="shared" si="124"/>
        <v>0</v>
      </c>
      <c r="DR161" s="3">
        <f t="shared" si="124"/>
        <v>0</v>
      </c>
      <c r="DS161" s="3">
        <f t="shared" si="124"/>
        <v>0</v>
      </c>
      <c r="DT161" s="3">
        <f t="shared" si="124"/>
        <v>0</v>
      </c>
      <c r="DU161" s="3">
        <f t="shared" si="124"/>
        <v>0</v>
      </c>
      <c r="DV161" s="3">
        <f t="shared" si="124"/>
        <v>0</v>
      </c>
      <c r="DW161" s="3">
        <f t="shared" si="124"/>
        <v>0</v>
      </c>
      <c r="DX161" s="3">
        <f t="shared" si="124"/>
        <v>0</v>
      </c>
      <c r="DY161" s="3">
        <f t="shared" si="124"/>
        <v>0</v>
      </c>
      <c r="DZ161" s="3">
        <f t="shared" si="124"/>
        <v>0</v>
      </c>
      <c r="EA161" s="3">
        <f t="shared" si="124"/>
        <v>0</v>
      </c>
      <c r="EB161" s="3">
        <f t="shared" si="124"/>
        <v>0</v>
      </c>
      <c r="EC161" s="3">
        <f t="shared" si="124"/>
        <v>0</v>
      </c>
      <c r="ED161" s="3">
        <f t="shared" si="124"/>
        <v>0</v>
      </c>
      <c r="EE161" s="3">
        <f t="shared" si="124"/>
        <v>0</v>
      </c>
      <c r="EF161" s="3">
        <f t="shared" si="124"/>
        <v>0</v>
      </c>
      <c r="EG161" s="3">
        <f t="shared" si="124"/>
        <v>0</v>
      </c>
      <c r="EH161" s="3">
        <f t="shared" si="124"/>
        <v>0</v>
      </c>
      <c r="EI161" s="3">
        <f t="shared" si="124"/>
        <v>0</v>
      </c>
      <c r="EJ161" s="3">
        <f t="shared" si="124"/>
        <v>0</v>
      </c>
      <c r="EK161" s="3">
        <f t="shared" si="124"/>
        <v>0</v>
      </c>
      <c r="EL161" s="3">
        <f t="shared" si="124"/>
        <v>0</v>
      </c>
      <c r="EM161" s="3">
        <f t="shared" ref="EM161:FR161" si="125">EM186</f>
        <v>0</v>
      </c>
      <c r="EN161" s="3">
        <f t="shared" si="125"/>
        <v>0</v>
      </c>
      <c r="EO161" s="3">
        <f t="shared" si="125"/>
        <v>0</v>
      </c>
      <c r="EP161" s="3">
        <f t="shared" si="125"/>
        <v>0</v>
      </c>
      <c r="EQ161" s="3">
        <f t="shared" si="125"/>
        <v>0</v>
      </c>
      <c r="ER161" s="3">
        <f t="shared" si="125"/>
        <v>0</v>
      </c>
      <c r="ES161" s="3">
        <f t="shared" si="125"/>
        <v>0</v>
      </c>
      <c r="ET161" s="3">
        <f t="shared" si="125"/>
        <v>0</v>
      </c>
      <c r="EU161" s="3">
        <f t="shared" si="125"/>
        <v>0</v>
      </c>
      <c r="EV161" s="3">
        <f t="shared" si="125"/>
        <v>0</v>
      </c>
      <c r="EW161" s="3">
        <f t="shared" si="125"/>
        <v>0</v>
      </c>
      <c r="EX161" s="3">
        <f t="shared" si="125"/>
        <v>0</v>
      </c>
      <c r="EY161" s="3">
        <f t="shared" si="125"/>
        <v>0</v>
      </c>
      <c r="EZ161" s="3">
        <f t="shared" si="125"/>
        <v>0</v>
      </c>
      <c r="FA161" s="3">
        <f t="shared" si="125"/>
        <v>0</v>
      </c>
      <c r="FB161" s="3">
        <f t="shared" si="125"/>
        <v>0</v>
      </c>
      <c r="FC161" s="3">
        <f t="shared" si="125"/>
        <v>0</v>
      </c>
      <c r="FD161" s="3">
        <f t="shared" si="125"/>
        <v>0</v>
      </c>
      <c r="FE161" s="3">
        <f t="shared" si="125"/>
        <v>0</v>
      </c>
      <c r="FF161" s="3">
        <f t="shared" si="125"/>
        <v>0</v>
      </c>
      <c r="FG161" s="3">
        <f t="shared" si="125"/>
        <v>0</v>
      </c>
      <c r="FH161" s="3">
        <f t="shared" si="125"/>
        <v>0</v>
      </c>
      <c r="FI161" s="3">
        <f t="shared" si="125"/>
        <v>0</v>
      </c>
      <c r="FJ161" s="3">
        <f t="shared" si="125"/>
        <v>0</v>
      </c>
      <c r="FK161" s="3">
        <f t="shared" si="125"/>
        <v>0</v>
      </c>
      <c r="FL161" s="3">
        <f t="shared" si="125"/>
        <v>0</v>
      </c>
      <c r="FM161" s="3">
        <f t="shared" si="125"/>
        <v>0</v>
      </c>
      <c r="FN161" s="3">
        <f t="shared" si="125"/>
        <v>0</v>
      </c>
      <c r="FO161" s="3">
        <f t="shared" si="125"/>
        <v>0</v>
      </c>
      <c r="FP161" s="3">
        <f t="shared" si="125"/>
        <v>0</v>
      </c>
      <c r="FQ161" s="3">
        <f t="shared" si="125"/>
        <v>0</v>
      </c>
      <c r="FR161" s="3">
        <f t="shared" si="125"/>
        <v>0</v>
      </c>
      <c r="FS161" s="3">
        <f t="shared" ref="FS161:GX161" si="126">FS186</f>
        <v>0</v>
      </c>
      <c r="FT161" s="3">
        <f t="shared" si="126"/>
        <v>0</v>
      </c>
      <c r="FU161" s="3">
        <f t="shared" si="126"/>
        <v>0</v>
      </c>
      <c r="FV161" s="3">
        <f t="shared" si="126"/>
        <v>0</v>
      </c>
      <c r="FW161" s="3">
        <f t="shared" si="126"/>
        <v>0</v>
      </c>
      <c r="FX161" s="3">
        <f t="shared" si="126"/>
        <v>0</v>
      </c>
      <c r="FY161" s="3">
        <f t="shared" si="126"/>
        <v>0</v>
      </c>
      <c r="FZ161" s="3">
        <f t="shared" si="126"/>
        <v>0</v>
      </c>
      <c r="GA161" s="3">
        <f t="shared" si="126"/>
        <v>0</v>
      </c>
      <c r="GB161" s="3">
        <f t="shared" si="126"/>
        <v>0</v>
      </c>
      <c r="GC161" s="3">
        <f t="shared" si="126"/>
        <v>0</v>
      </c>
      <c r="GD161" s="3">
        <f t="shared" si="126"/>
        <v>0</v>
      </c>
      <c r="GE161" s="3">
        <f t="shared" si="126"/>
        <v>0</v>
      </c>
      <c r="GF161" s="3">
        <f t="shared" si="126"/>
        <v>0</v>
      </c>
      <c r="GG161" s="3">
        <f t="shared" si="126"/>
        <v>0</v>
      </c>
      <c r="GH161" s="3">
        <f t="shared" si="126"/>
        <v>0</v>
      </c>
      <c r="GI161" s="3">
        <f t="shared" si="126"/>
        <v>0</v>
      </c>
      <c r="GJ161" s="3">
        <f t="shared" si="126"/>
        <v>0</v>
      </c>
      <c r="GK161" s="3">
        <f t="shared" si="126"/>
        <v>0</v>
      </c>
      <c r="GL161" s="3">
        <f t="shared" si="126"/>
        <v>0</v>
      </c>
      <c r="GM161" s="3">
        <f t="shared" si="126"/>
        <v>0</v>
      </c>
      <c r="GN161" s="3">
        <f t="shared" si="126"/>
        <v>0</v>
      </c>
      <c r="GO161" s="3">
        <f t="shared" si="126"/>
        <v>0</v>
      </c>
      <c r="GP161" s="3">
        <f t="shared" si="126"/>
        <v>0</v>
      </c>
      <c r="GQ161" s="3">
        <f t="shared" si="126"/>
        <v>0</v>
      </c>
      <c r="GR161" s="3">
        <f t="shared" si="126"/>
        <v>0</v>
      </c>
      <c r="GS161" s="3">
        <f t="shared" si="126"/>
        <v>0</v>
      </c>
      <c r="GT161" s="3">
        <f t="shared" si="126"/>
        <v>0</v>
      </c>
      <c r="GU161" s="3">
        <f t="shared" si="126"/>
        <v>0</v>
      </c>
      <c r="GV161" s="3">
        <f t="shared" si="126"/>
        <v>0</v>
      </c>
      <c r="GW161" s="3">
        <f t="shared" si="126"/>
        <v>0</v>
      </c>
      <c r="GX161" s="3">
        <f t="shared" si="126"/>
        <v>0</v>
      </c>
    </row>
    <row r="163" spans="1:245" x14ac:dyDescent="0.25">
      <c r="A163">
        <v>17</v>
      </c>
      <c r="B163">
        <v>1</v>
      </c>
      <c r="C163">
        <f>ROW(SmtRes!A74)</f>
        <v>74</v>
      </c>
      <c r="D163">
        <f>ROW(EtalonRes!A81)</f>
        <v>81</v>
      </c>
      <c r="E163" t="s">
        <v>365</v>
      </c>
      <c r="F163" t="s">
        <v>366</v>
      </c>
      <c r="G163" t="s">
        <v>367</v>
      </c>
      <c r="H163" t="s">
        <v>368</v>
      </c>
      <c r="I163">
        <v>0.85</v>
      </c>
      <c r="J163">
        <v>0</v>
      </c>
      <c r="O163">
        <f t="shared" ref="O163:O184" si="127">ROUND(CP163,2)</f>
        <v>12707.28</v>
      </c>
      <c r="P163">
        <f t="shared" ref="P163:P184" si="128">ROUND((ROUND((AC163*AW163*I163),2)*BC163),2)</f>
        <v>0</v>
      </c>
      <c r="Q163">
        <f t="shared" ref="Q163:Q168" si="129">(ROUND((ROUND(((ET163)*AV163*I163),2)*BB163),2)+ROUND((ROUND(((AE163-(EU163))*AV163*I163),2)*BS163),2))</f>
        <v>0</v>
      </c>
      <c r="R163">
        <f t="shared" ref="R163:R184" si="130">ROUND((ROUND((AE163*AV163*I163),2)*BS163),2)</f>
        <v>0</v>
      </c>
      <c r="S163">
        <f t="shared" ref="S163:S184" si="131">ROUND((ROUND((AF163*AV163*I163),2)*BA163),2)</f>
        <v>12707.28</v>
      </c>
      <c r="T163">
        <f t="shared" ref="T163:T184" si="132">ROUND(CU163*I163,2)</f>
        <v>0</v>
      </c>
      <c r="U163">
        <f t="shared" ref="U163:U184" si="133">CV163*I163</f>
        <v>48.875</v>
      </c>
      <c r="V163">
        <f t="shared" ref="V163:V184" si="134">CW163*I163</f>
        <v>0</v>
      </c>
      <c r="W163">
        <f t="shared" ref="W163:W184" si="135">ROUND(CX163*I163,2)</f>
        <v>0</v>
      </c>
      <c r="X163">
        <f t="shared" ref="X163:X184" si="136">ROUND(CY163,2)</f>
        <v>8640.9500000000007</v>
      </c>
      <c r="Y163">
        <f t="shared" ref="Y163:Y184" si="137">ROUND(CZ163,2)</f>
        <v>5209.9799999999996</v>
      </c>
      <c r="AA163">
        <v>31709269</v>
      </c>
      <c r="AB163">
        <f t="shared" ref="AB163:AB184" si="138">ROUND((AC163+AD163+AF163),6)</f>
        <v>587.65</v>
      </c>
      <c r="AC163">
        <f t="shared" ref="AC163:AC184" si="139">ROUND((ES163),6)</f>
        <v>0</v>
      </c>
      <c r="AD163">
        <f t="shared" ref="AD163:AD168" si="140">ROUND((((ET163)-(EU163))+AE163),6)</f>
        <v>0</v>
      </c>
      <c r="AE163">
        <f t="shared" ref="AE163:AF168" si="141">ROUND((EU163),6)</f>
        <v>0</v>
      </c>
      <c r="AF163">
        <f t="shared" si="141"/>
        <v>587.65</v>
      </c>
      <c r="AG163">
        <f t="shared" ref="AG163:AG184" si="142">ROUND((AP163),6)</f>
        <v>0</v>
      </c>
      <c r="AH163">
        <f t="shared" ref="AH163:AI168" si="143">(EW163)</f>
        <v>57.5</v>
      </c>
      <c r="AI163">
        <f t="shared" si="143"/>
        <v>0</v>
      </c>
      <c r="AJ163">
        <f t="shared" ref="AJ163:AJ184" si="144">(AS163)</f>
        <v>0</v>
      </c>
      <c r="AK163">
        <v>587.65</v>
      </c>
      <c r="AL163">
        <v>0</v>
      </c>
      <c r="AM163">
        <v>0</v>
      </c>
      <c r="AN163">
        <v>0</v>
      </c>
      <c r="AO163">
        <v>587.65</v>
      </c>
      <c r="AP163">
        <v>0</v>
      </c>
      <c r="AQ163">
        <v>57.5</v>
      </c>
      <c r="AR163">
        <v>0</v>
      </c>
      <c r="AS163">
        <v>0</v>
      </c>
      <c r="AT163">
        <v>68</v>
      </c>
      <c r="AU163">
        <v>41</v>
      </c>
      <c r="AV163">
        <v>1</v>
      </c>
      <c r="AW163">
        <v>1</v>
      </c>
      <c r="AZ163">
        <v>1</v>
      </c>
      <c r="BA163">
        <v>25.44</v>
      </c>
      <c r="BB163">
        <v>1</v>
      </c>
      <c r="BC163">
        <v>1</v>
      </c>
      <c r="BD163" t="s">
        <v>143</v>
      </c>
      <c r="BE163" t="s">
        <v>143</v>
      </c>
      <c r="BF163" t="s">
        <v>143</v>
      </c>
      <c r="BG163" t="s">
        <v>143</v>
      </c>
      <c r="BH163">
        <v>0</v>
      </c>
      <c r="BI163">
        <v>1</v>
      </c>
      <c r="BJ163" t="s">
        <v>369</v>
      </c>
      <c r="BM163">
        <v>456</v>
      </c>
      <c r="BN163">
        <v>0</v>
      </c>
      <c r="BO163" t="s">
        <v>366</v>
      </c>
      <c r="BP163">
        <v>1</v>
      </c>
      <c r="BQ163">
        <v>60</v>
      </c>
      <c r="BR163">
        <v>0</v>
      </c>
      <c r="BS163">
        <v>25.44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143</v>
      </c>
      <c r="BZ163">
        <v>68</v>
      </c>
      <c r="CA163">
        <v>41</v>
      </c>
      <c r="CE163">
        <v>30</v>
      </c>
      <c r="CF163">
        <v>0</v>
      </c>
      <c r="CG163">
        <v>0</v>
      </c>
      <c r="CM163">
        <v>0</v>
      </c>
      <c r="CN163" t="s">
        <v>143</v>
      </c>
      <c r="CO163">
        <v>0</v>
      </c>
      <c r="CP163">
        <f t="shared" ref="CP163:CP184" si="145">(P163+Q163+S163)</f>
        <v>12707.28</v>
      </c>
      <c r="CQ163">
        <f t="shared" ref="CQ163:CQ184" si="146">ROUND((ROUND((AC163*AW163*1),2)*BC163),2)</f>
        <v>0</v>
      </c>
      <c r="CR163">
        <f t="shared" ref="CR163:CR168" si="147">(ROUND((ROUND(((ET163)*AV163*1),2)*BB163),2)+ROUND((ROUND(((AE163-(EU163))*AV163*1),2)*BS163),2))</f>
        <v>0</v>
      </c>
      <c r="CS163">
        <f t="shared" ref="CS163:CS184" si="148">ROUND((ROUND((AE163*AV163*1),2)*BS163),2)</f>
        <v>0</v>
      </c>
      <c r="CT163">
        <f t="shared" ref="CT163:CT184" si="149">ROUND((ROUND((AF163*AV163*1),2)*BA163),2)</f>
        <v>14949.82</v>
      </c>
      <c r="CU163">
        <f t="shared" ref="CU163:CU184" si="150">AG163</f>
        <v>0</v>
      </c>
      <c r="CV163">
        <f t="shared" ref="CV163:CV184" si="151">(AH163*AV163)</f>
        <v>57.5</v>
      </c>
      <c r="CW163">
        <f t="shared" ref="CW163:CW184" si="152">AI163</f>
        <v>0</v>
      </c>
      <c r="CX163">
        <f t="shared" ref="CX163:CX184" si="153">AJ163</f>
        <v>0</v>
      </c>
      <c r="CY163">
        <f t="shared" ref="CY163:CY184" si="154">S163*(BZ163/100)</f>
        <v>8640.9504000000015</v>
      </c>
      <c r="CZ163">
        <f t="shared" ref="CZ163:CZ184" si="155">S163*(CA163/100)</f>
        <v>5209.9848000000002</v>
      </c>
      <c r="DC163" t="s">
        <v>143</v>
      </c>
      <c r="DD163" t="s">
        <v>143</v>
      </c>
      <c r="DE163" t="s">
        <v>143</v>
      </c>
      <c r="DF163" t="s">
        <v>143</v>
      </c>
      <c r="DG163" t="s">
        <v>143</v>
      </c>
      <c r="DH163" t="s">
        <v>143</v>
      </c>
      <c r="DI163" t="s">
        <v>143</v>
      </c>
      <c r="DJ163" t="s">
        <v>143</v>
      </c>
      <c r="DK163" t="s">
        <v>143</v>
      </c>
      <c r="DL163" t="s">
        <v>143</v>
      </c>
      <c r="DM163" t="s">
        <v>143</v>
      </c>
      <c r="DN163">
        <v>80</v>
      </c>
      <c r="DO163">
        <v>55</v>
      </c>
      <c r="DP163">
        <v>1.0469999999999999</v>
      </c>
      <c r="DQ163">
        <v>1</v>
      </c>
      <c r="DU163">
        <v>1005</v>
      </c>
      <c r="DV163" t="s">
        <v>368</v>
      </c>
      <c r="DW163" t="s">
        <v>368</v>
      </c>
      <c r="DX163">
        <v>100</v>
      </c>
      <c r="EE163">
        <v>31270267</v>
      </c>
      <c r="EF163">
        <v>60</v>
      </c>
      <c r="EG163" t="s">
        <v>161</v>
      </c>
      <c r="EH163">
        <v>0</v>
      </c>
      <c r="EI163" t="s">
        <v>143</v>
      </c>
      <c r="EJ163">
        <v>1</v>
      </c>
      <c r="EK163">
        <v>456</v>
      </c>
      <c r="EL163" t="s">
        <v>370</v>
      </c>
      <c r="EM163" t="s">
        <v>371</v>
      </c>
      <c r="EO163" t="s">
        <v>143</v>
      </c>
      <c r="EQ163">
        <v>0</v>
      </c>
      <c r="ER163">
        <v>587.65</v>
      </c>
      <c r="ES163">
        <v>0</v>
      </c>
      <c r="ET163">
        <v>0</v>
      </c>
      <c r="EU163">
        <v>0</v>
      </c>
      <c r="EV163">
        <v>587.65</v>
      </c>
      <c r="EW163">
        <v>57.5</v>
      </c>
      <c r="EX163">
        <v>0</v>
      </c>
      <c r="EY163">
        <v>0</v>
      </c>
      <c r="FQ163">
        <v>0</v>
      </c>
      <c r="FR163">
        <f t="shared" ref="FR163:FR184" si="156">ROUND(IF(AND(BH163=3,BI163=3),P163,0),2)</f>
        <v>0</v>
      </c>
      <c r="FS163">
        <v>0</v>
      </c>
      <c r="FX163">
        <v>80</v>
      </c>
      <c r="FY163">
        <v>55</v>
      </c>
      <c r="GA163" t="s">
        <v>143</v>
      </c>
      <c r="GD163">
        <v>0</v>
      </c>
      <c r="GF163">
        <v>304045994</v>
      </c>
      <c r="GG163">
        <v>2</v>
      </c>
      <c r="GH163">
        <v>1</v>
      </c>
      <c r="GI163">
        <v>2</v>
      </c>
      <c r="GJ163">
        <v>0</v>
      </c>
      <c r="GK163">
        <f>ROUND(R163*(R12)/100,2)</f>
        <v>0</v>
      </c>
      <c r="GL163">
        <f t="shared" ref="GL163:GL184" si="157">ROUND(IF(AND(BH163=3,BI163=3,FS163&lt;&gt;0),P163,0),2)</f>
        <v>0</v>
      </c>
      <c r="GM163">
        <f t="shared" ref="GM163:GM184" si="158">ROUND(O163+X163+Y163+GK163,2)+GX163</f>
        <v>26558.21</v>
      </c>
      <c r="GN163">
        <f t="shared" ref="GN163:GN184" si="159">IF(OR(BI163=0,BI163=1),ROUND(O163+X163+Y163+GK163,2),0)</f>
        <v>26558.21</v>
      </c>
      <c r="GO163">
        <f t="shared" ref="GO163:GO184" si="160">IF(BI163=2,ROUND(O163+X163+Y163+GK163,2),0)</f>
        <v>0</v>
      </c>
      <c r="GP163">
        <f t="shared" ref="GP163:GP184" si="161">IF(BI163=4,ROUND(O163+X163+Y163+GK163,2)+GX163,0)</f>
        <v>0</v>
      </c>
      <c r="GR163">
        <v>0</v>
      </c>
      <c r="GS163">
        <v>3</v>
      </c>
      <c r="GT163">
        <v>0</v>
      </c>
      <c r="GU163" t="s">
        <v>143</v>
      </c>
      <c r="GV163">
        <f t="shared" ref="GV163:GV184" si="162">ROUND((GT163),6)</f>
        <v>0</v>
      </c>
      <c r="GW163">
        <v>1</v>
      </c>
      <c r="GX163">
        <f t="shared" ref="GX163:GX184" si="163">ROUND(HC163*I163,2)</f>
        <v>0</v>
      </c>
      <c r="HA163">
        <v>0</v>
      </c>
      <c r="HB163">
        <v>0</v>
      </c>
      <c r="HC163">
        <f t="shared" ref="HC163:HC184" si="164">GV163*GW163</f>
        <v>0</v>
      </c>
      <c r="IK163">
        <v>0</v>
      </c>
    </row>
    <row r="164" spans="1:245" x14ac:dyDescent="0.25">
      <c r="A164">
        <v>18</v>
      </c>
      <c r="B164">
        <v>1</v>
      </c>
      <c r="C164">
        <v>74</v>
      </c>
      <c r="E164" t="s">
        <v>372</v>
      </c>
      <c r="F164" t="s">
        <v>373</v>
      </c>
      <c r="G164" t="s">
        <v>374</v>
      </c>
      <c r="H164" t="s">
        <v>205</v>
      </c>
      <c r="I164">
        <v>3.91</v>
      </c>
      <c r="J164">
        <v>4.6000000000000005</v>
      </c>
      <c r="O164">
        <f t="shared" si="127"/>
        <v>0</v>
      </c>
      <c r="P164">
        <f t="shared" si="128"/>
        <v>0</v>
      </c>
      <c r="Q164">
        <f t="shared" si="129"/>
        <v>0</v>
      </c>
      <c r="R164">
        <f t="shared" si="130"/>
        <v>0</v>
      </c>
      <c r="S164">
        <f t="shared" si="131"/>
        <v>0</v>
      </c>
      <c r="T164">
        <f t="shared" si="132"/>
        <v>0</v>
      </c>
      <c r="U164">
        <f t="shared" si="133"/>
        <v>0</v>
      </c>
      <c r="V164">
        <f t="shared" si="134"/>
        <v>0</v>
      </c>
      <c r="W164">
        <f t="shared" si="135"/>
        <v>0</v>
      </c>
      <c r="X164">
        <f t="shared" si="136"/>
        <v>0</v>
      </c>
      <c r="Y164">
        <f t="shared" si="137"/>
        <v>0</v>
      </c>
      <c r="AA164">
        <v>31709269</v>
      </c>
      <c r="AB164">
        <f t="shared" si="138"/>
        <v>0</v>
      </c>
      <c r="AC164">
        <f t="shared" si="139"/>
        <v>0</v>
      </c>
      <c r="AD164">
        <f t="shared" si="140"/>
        <v>0</v>
      </c>
      <c r="AE164">
        <f t="shared" si="141"/>
        <v>0</v>
      </c>
      <c r="AF164">
        <f t="shared" si="141"/>
        <v>0</v>
      </c>
      <c r="AG164">
        <f t="shared" si="142"/>
        <v>0</v>
      </c>
      <c r="AH164">
        <f t="shared" si="143"/>
        <v>0</v>
      </c>
      <c r="AI164">
        <f t="shared" si="143"/>
        <v>0</v>
      </c>
      <c r="AJ164">
        <f t="shared" si="144"/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1</v>
      </c>
      <c r="BD164" t="s">
        <v>143</v>
      </c>
      <c r="BE164" t="s">
        <v>143</v>
      </c>
      <c r="BF164" t="s">
        <v>143</v>
      </c>
      <c r="BG164" t="s">
        <v>143</v>
      </c>
      <c r="BH164">
        <v>3</v>
      </c>
      <c r="BI164">
        <v>1</v>
      </c>
      <c r="BJ164" t="s">
        <v>143</v>
      </c>
      <c r="BM164">
        <v>456</v>
      </c>
      <c r="BN164">
        <v>0</v>
      </c>
      <c r="BO164" t="s">
        <v>143</v>
      </c>
      <c r="BP164">
        <v>0</v>
      </c>
      <c r="BQ164">
        <v>60</v>
      </c>
      <c r="BR164">
        <v>1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143</v>
      </c>
      <c r="BZ164">
        <v>0</v>
      </c>
      <c r="CA164">
        <v>0</v>
      </c>
      <c r="CE164">
        <v>30</v>
      </c>
      <c r="CF164">
        <v>0</v>
      </c>
      <c r="CG164">
        <v>0</v>
      </c>
      <c r="CM164">
        <v>0</v>
      </c>
      <c r="CN164" t="s">
        <v>143</v>
      </c>
      <c r="CO164">
        <v>0</v>
      </c>
      <c r="CP164">
        <f t="shared" si="145"/>
        <v>0</v>
      </c>
      <c r="CQ164">
        <f t="shared" si="146"/>
        <v>0</v>
      </c>
      <c r="CR164">
        <f t="shared" si="147"/>
        <v>0</v>
      </c>
      <c r="CS164">
        <f t="shared" si="148"/>
        <v>0</v>
      </c>
      <c r="CT164">
        <f t="shared" si="149"/>
        <v>0</v>
      </c>
      <c r="CU164">
        <f t="shared" si="150"/>
        <v>0</v>
      </c>
      <c r="CV164">
        <f t="shared" si="151"/>
        <v>0</v>
      </c>
      <c r="CW164">
        <f t="shared" si="152"/>
        <v>0</v>
      </c>
      <c r="CX164">
        <f t="shared" si="153"/>
        <v>0</v>
      </c>
      <c r="CY164">
        <f t="shared" si="154"/>
        <v>0</v>
      </c>
      <c r="CZ164">
        <f t="shared" si="155"/>
        <v>0</v>
      </c>
      <c r="DC164" t="s">
        <v>143</v>
      </c>
      <c r="DD164" t="s">
        <v>143</v>
      </c>
      <c r="DE164" t="s">
        <v>143</v>
      </c>
      <c r="DF164" t="s">
        <v>143</v>
      </c>
      <c r="DG164" t="s">
        <v>143</v>
      </c>
      <c r="DH164" t="s">
        <v>143</v>
      </c>
      <c r="DI164" t="s">
        <v>143</v>
      </c>
      <c r="DJ164" t="s">
        <v>143</v>
      </c>
      <c r="DK164" t="s">
        <v>143</v>
      </c>
      <c r="DL164" t="s">
        <v>143</v>
      </c>
      <c r="DM164" t="s">
        <v>143</v>
      </c>
      <c r="DN164">
        <v>80</v>
      </c>
      <c r="DO164">
        <v>55</v>
      </c>
      <c r="DP164">
        <v>1.0469999999999999</v>
      </c>
      <c r="DQ164">
        <v>1</v>
      </c>
      <c r="DU164">
        <v>1009</v>
      </c>
      <c r="DV164" t="s">
        <v>205</v>
      </c>
      <c r="DW164" t="s">
        <v>205</v>
      </c>
      <c r="DX164">
        <v>1000</v>
      </c>
      <c r="EE164">
        <v>31270267</v>
      </c>
      <c r="EF164">
        <v>60</v>
      </c>
      <c r="EG164" t="s">
        <v>161</v>
      </c>
      <c r="EH164">
        <v>0</v>
      </c>
      <c r="EI164" t="s">
        <v>143</v>
      </c>
      <c r="EJ164">
        <v>1</v>
      </c>
      <c r="EK164">
        <v>456</v>
      </c>
      <c r="EL164" t="s">
        <v>370</v>
      </c>
      <c r="EM164" t="s">
        <v>371</v>
      </c>
      <c r="EO164" t="s">
        <v>143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FQ164">
        <v>0</v>
      </c>
      <c r="FR164">
        <f t="shared" si="156"/>
        <v>0</v>
      </c>
      <c r="FS164">
        <v>0</v>
      </c>
      <c r="FX164">
        <v>80</v>
      </c>
      <c r="FY164">
        <v>55</v>
      </c>
      <c r="GA164" t="s">
        <v>143</v>
      </c>
      <c r="GD164">
        <v>0</v>
      </c>
      <c r="GF164">
        <v>-1685576198</v>
      </c>
      <c r="GG164">
        <v>2</v>
      </c>
      <c r="GH164">
        <v>1</v>
      </c>
      <c r="GI164">
        <v>-2</v>
      </c>
      <c r="GJ164">
        <v>0</v>
      </c>
      <c r="GK164">
        <f>ROUND(R164*(R12)/100,2)</f>
        <v>0</v>
      </c>
      <c r="GL164">
        <f t="shared" si="157"/>
        <v>0</v>
      </c>
      <c r="GM164">
        <f t="shared" si="158"/>
        <v>0</v>
      </c>
      <c r="GN164">
        <f t="shared" si="159"/>
        <v>0</v>
      </c>
      <c r="GO164">
        <f t="shared" si="160"/>
        <v>0</v>
      </c>
      <c r="GP164">
        <f t="shared" si="161"/>
        <v>0</v>
      </c>
      <c r="GR164">
        <v>0</v>
      </c>
      <c r="GS164">
        <v>3</v>
      </c>
      <c r="GT164">
        <v>0</v>
      </c>
      <c r="GU164" t="s">
        <v>143</v>
      </c>
      <c r="GV164">
        <f t="shared" si="162"/>
        <v>0</v>
      </c>
      <c r="GW164">
        <v>1</v>
      </c>
      <c r="GX164">
        <f t="shared" si="163"/>
        <v>0</v>
      </c>
      <c r="HA164">
        <v>0</v>
      </c>
      <c r="HB164">
        <v>0</v>
      </c>
      <c r="HC164">
        <f t="shared" si="164"/>
        <v>0</v>
      </c>
      <c r="IK164">
        <v>0</v>
      </c>
    </row>
    <row r="165" spans="1:245" x14ac:dyDescent="0.25">
      <c r="A165">
        <v>17</v>
      </c>
      <c r="B165">
        <v>1</v>
      </c>
      <c r="D165">
        <f>ROW(EtalonRes!A82)</f>
        <v>82</v>
      </c>
      <c r="E165" t="s">
        <v>375</v>
      </c>
      <c r="F165" t="s">
        <v>190</v>
      </c>
      <c r="G165" t="s">
        <v>376</v>
      </c>
      <c r="H165" t="s">
        <v>192</v>
      </c>
      <c r="I165">
        <v>3.5190000000000001</v>
      </c>
      <c r="J165">
        <v>0</v>
      </c>
      <c r="O165">
        <f t="shared" si="127"/>
        <v>282.49</v>
      </c>
      <c r="P165">
        <f t="shared" si="128"/>
        <v>0</v>
      </c>
      <c r="Q165">
        <f t="shared" si="129"/>
        <v>282.49</v>
      </c>
      <c r="R165">
        <f t="shared" si="130"/>
        <v>132.54</v>
      </c>
      <c r="S165">
        <f t="shared" si="131"/>
        <v>0</v>
      </c>
      <c r="T165">
        <f t="shared" si="132"/>
        <v>0</v>
      </c>
      <c r="U165">
        <f t="shared" si="133"/>
        <v>0</v>
      </c>
      <c r="V165">
        <f t="shared" si="134"/>
        <v>0</v>
      </c>
      <c r="W165">
        <f t="shared" si="135"/>
        <v>0</v>
      </c>
      <c r="X165">
        <f t="shared" si="136"/>
        <v>0</v>
      </c>
      <c r="Y165">
        <f t="shared" si="137"/>
        <v>0</v>
      </c>
      <c r="AA165">
        <v>31709269</v>
      </c>
      <c r="AB165">
        <f t="shared" si="138"/>
        <v>8.86</v>
      </c>
      <c r="AC165">
        <f t="shared" si="139"/>
        <v>0</v>
      </c>
      <c r="AD165">
        <f t="shared" si="140"/>
        <v>8.86</v>
      </c>
      <c r="AE165">
        <f t="shared" si="141"/>
        <v>1.48</v>
      </c>
      <c r="AF165">
        <f t="shared" si="141"/>
        <v>0</v>
      </c>
      <c r="AG165">
        <f t="shared" si="142"/>
        <v>0</v>
      </c>
      <c r="AH165">
        <f t="shared" si="143"/>
        <v>0</v>
      </c>
      <c r="AI165">
        <f t="shared" si="143"/>
        <v>0</v>
      </c>
      <c r="AJ165">
        <f t="shared" si="144"/>
        <v>0</v>
      </c>
      <c r="AK165">
        <v>8.86</v>
      </c>
      <c r="AL165">
        <v>0</v>
      </c>
      <c r="AM165">
        <v>8.86</v>
      </c>
      <c r="AN165">
        <v>1.48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73</v>
      </c>
      <c r="AU165">
        <v>41</v>
      </c>
      <c r="AV165">
        <v>1</v>
      </c>
      <c r="AW165">
        <v>1</v>
      </c>
      <c r="AZ165">
        <v>1</v>
      </c>
      <c r="BA165">
        <v>25.44</v>
      </c>
      <c r="BB165">
        <v>9.06</v>
      </c>
      <c r="BC165">
        <v>1</v>
      </c>
      <c r="BD165" t="s">
        <v>143</v>
      </c>
      <c r="BE165" t="s">
        <v>143</v>
      </c>
      <c r="BF165" t="s">
        <v>143</v>
      </c>
      <c r="BG165" t="s">
        <v>143</v>
      </c>
      <c r="BH165">
        <v>0</v>
      </c>
      <c r="BI165">
        <v>1</v>
      </c>
      <c r="BJ165" t="s">
        <v>193</v>
      </c>
      <c r="BM165">
        <v>658</v>
      </c>
      <c r="BN165">
        <v>0</v>
      </c>
      <c r="BO165" t="s">
        <v>190</v>
      </c>
      <c r="BP165">
        <v>1</v>
      </c>
      <c r="BQ165">
        <v>60</v>
      </c>
      <c r="BR165">
        <v>0</v>
      </c>
      <c r="BS165">
        <v>25.44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143</v>
      </c>
      <c r="BZ165">
        <v>73</v>
      </c>
      <c r="CA165">
        <v>41</v>
      </c>
      <c r="CE165">
        <v>30</v>
      </c>
      <c r="CF165">
        <v>0</v>
      </c>
      <c r="CG165">
        <v>0</v>
      </c>
      <c r="CM165">
        <v>0</v>
      </c>
      <c r="CN165" t="s">
        <v>143</v>
      </c>
      <c r="CO165">
        <v>0</v>
      </c>
      <c r="CP165">
        <f t="shared" si="145"/>
        <v>282.49</v>
      </c>
      <c r="CQ165">
        <f t="shared" si="146"/>
        <v>0</v>
      </c>
      <c r="CR165">
        <f t="shared" si="147"/>
        <v>80.27</v>
      </c>
      <c r="CS165">
        <f t="shared" si="148"/>
        <v>37.65</v>
      </c>
      <c r="CT165">
        <f t="shared" si="149"/>
        <v>0</v>
      </c>
      <c r="CU165">
        <f t="shared" si="150"/>
        <v>0</v>
      </c>
      <c r="CV165">
        <f t="shared" si="151"/>
        <v>0</v>
      </c>
      <c r="CW165">
        <f t="shared" si="152"/>
        <v>0</v>
      </c>
      <c r="CX165">
        <f t="shared" si="153"/>
        <v>0</v>
      </c>
      <c r="CY165">
        <f t="shared" si="154"/>
        <v>0</v>
      </c>
      <c r="CZ165">
        <f t="shared" si="155"/>
        <v>0</v>
      </c>
      <c r="DC165" t="s">
        <v>143</v>
      </c>
      <c r="DD165" t="s">
        <v>143</v>
      </c>
      <c r="DE165" t="s">
        <v>143</v>
      </c>
      <c r="DF165" t="s">
        <v>143</v>
      </c>
      <c r="DG165" t="s">
        <v>143</v>
      </c>
      <c r="DH165" t="s">
        <v>143</v>
      </c>
      <c r="DI165" t="s">
        <v>143</v>
      </c>
      <c r="DJ165" t="s">
        <v>143</v>
      </c>
      <c r="DK165" t="s">
        <v>143</v>
      </c>
      <c r="DL165" t="s">
        <v>143</v>
      </c>
      <c r="DM165" t="s">
        <v>143</v>
      </c>
      <c r="DN165">
        <v>91</v>
      </c>
      <c r="DO165">
        <v>70</v>
      </c>
      <c r="DP165">
        <v>1.0469999999999999</v>
      </c>
      <c r="DQ165">
        <v>1.002</v>
      </c>
      <c r="DU165">
        <v>1013</v>
      </c>
      <c r="DV165" t="s">
        <v>192</v>
      </c>
      <c r="DW165" t="s">
        <v>192</v>
      </c>
      <c r="DX165">
        <v>1</v>
      </c>
      <c r="EE165">
        <v>31270469</v>
      </c>
      <c r="EF165">
        <v>60</v>
      </c>
      <c r="EG165" t="s">
        <v>161</v>
      </c>
      <c r="EH165">
        <v>0</v>
      </c>
      <c r="EI165" t="s">
        <v>143</v>
      </c>
      <c r="EJ165">
        <v>1</v>
      </c>
      <c r="EK165">
        <v>658</v>
      </c>
      <c r="EL165" t="s">
        <v>194</v>
      </c>
      <c r="EM165" t="s">
        <v>195</v>
      </c>
      <c r="EO165" t="s">
        <v>143</v>
      </c>
      <c r="EQ165">
        <v>512</v>
      </c>
      <c r="ER165">
        <v>8.86</v>
      </c>
      <c r="ES165">
        <v>0</v>
      </c>
      <c r="ET165">
        <v>8.86</v>
      </c>
      <c r="EU165">
        <v>1.48</v>
      </c>
      <c r="EV165">
        <v>0</v>
      </c>
      <c r="EW165">
        <v>0</v>
      </c>
      <c r="EX165">
        <v>0</v>
      </c>
      <c r="EY165">
        <v>0</v>
      </c>
      <c r="FQ165">
        <v>0</v>
      </c>
      <c r="FR165">
        <f t="shared" si="156"/>
        <v>0</v>
      </c>
      <c r="FS165">
        <v>0</v>
      </c>
      <c r="FX165">
        <v>91</v>
      </c>
      <c r="FY165">
        <v>70</v>
      </c>
      <c r="GA165" t="s">
        <v>143</v>
      </c>
      <c r="GD165">
        <v>0</v>
      </c>
      <c r="GF165">
        <v>-268838072</v>
      </c>
      <c r="GG165">
        <v>2</v>
      </c>
      <c r="GH165">
        <v>1</v>
      </c>
      <c r="GI165">
        <v>2</v>
      </c>
      <c r="GJ165">
        <v>0</v>
      </c>
      <c r="GK165">
        <f>ROUND(R165*(R12)/100,2)</f>
        <v>208.09</v>
      </c>
      <c r="GL165">
        <f t="shared" si="157"/>
        <v>0</v>
      </c>
      <c r="GM165">
        <f t="shared" si="158"/>
        <v>490.58</v>
      </c>
      <c r="GN165">
        <f t="shared" si="159"/>
        <v>490.58</v>
      </c>
      <c r="GO165">
        <f t="shared" si="160"/>
        <v>0</v>
      </c>
      <c r="GP165">
        <f t="shared" si="161"/>
        <v>0</v>
      </c>
      <c r="GR165">
        <v>0</v>
      </c>
      <c r="GS165">
        <v>3</v>
      </c>
      <c r="GT165">
        <v>0</v>
      </c>
      <c r="GU165" t="s">
        <v>143</v>
      </c>
      <c r="GV165">
        <f t="shared" si="162"/>
        <v>0</v>
      </c>
      <c r="GW165">
        <v>1</v>
      </c>
      <c r="GX165">
        <f t="shared" si="163"/>
        <v>0</v>
      </c>
      <c r="HA165">
        <v>0</v>
      </c>
      <c r="HB165">
        <v>0</v>
      </c>
      <c r="HC165">
        <f t="shared" si="164"/>
        <v>0</v>
      </c>
      <c r="IK165">
        <v>0</v>
      </c>
    </row>
    <row r="166" spans="1:245" x14ac:dyDescent="0.25">
      <c r="A166">
        <v>17</v>
      </c>
      <c r="B166">
        <v>1</v>
      </c>
      <c r="D166">
        <f>ROW(EtalonRes!A83)</f>
        <v>83</v>
      </c>
      <c r="E166" t="s">
        <v>377</v>
      </c>
      <c r="F166" t="s">
        <v>197</v>
      </c>
      <c r="G166" t="s">
        <v>198</v>
      </c>
      <c r="H166" t="s">
        <v>192</v>
      </c>
      <c r="I166">
        <v>0.39100000000000001</v>
      </c>
      <c r="J166">
        <v>0</v>
      </c>
      <c r="O166">
        <f t="shared" si="127"/>
        <v>95.65</v>
      </c>
      <c r="P166">
        <f t="shared" si="128"/>
        <v>0</v>
      </c>
      <c r="Q166">
        <f t="shared" si="129"/>
        <v>0</v>
      </c>
      <c r="R166">
        <f t="shared" si="130"/>
        <v>0</v>
      </c>
      <c r="S166">
        <f t="shared" si="131"/>
        <v>95.65</v>
      </c>
      <c r="T166">
        <f t="shared" si="132"/>
        <v>0</v>
      </c>
      <c r="U166">
        <f t="shared" si="133"/>
        <v>0.39882000000000001</v>
      </c>
      <c r="V166">
        <f t="shared" si="134"/>
        <v>0</v>
      </c>
      <c r="W166">
        <f t="shared" si="135"/>
        <v>0</v>
      </c>
      <c r="X166">
        <f t="shared" si="136"/>
        <v>69.819999999999993</v>
      </c>
      <c r="Y166">
        <f t="shared" si="137"/>
        <v>39.22</v>
      </c>
      <c r="AA166">
        <v>31709269</v>
      </c>
      <c r="AB166">
        <f t="shared" si="138"/>
        <v>9.6199999999999992</v>
      </c>
      <c r="AC166">
        <f t="shared" si="139"/>
        <v>0</v>
      </c>
      <c r="AD166">
        <f t="shared" si="140"/>
        <v>0</v>
      </c>
      <c r="AE166">
        <f t="shared" si="141"/>
        <v>0</v>
      </c>
      <c r="AF166">
        <f t="shared" si="141"/>
        <v>9.6199999999999992</v>
      </c>
      <c r="AG166">
        <f t="shared" si="142"/>
        <v>0</v>
      </c>
      <c r="AH166">
        <f t="shared" si="143"/>
        <v>1.02</v>
      </c>
      <c r="AI166">
        <f t="shared" si="143"/>
        <v>0</v>
      </c>
      <c r="AJ166">
        <f t="shared" si="144"/>
        <v>0</v>
      </c>
      <c r="AK166">
        <v>9.6199999999999992</v>
      </c>
      <c r="AL166">
        <v>0</v>
      </c>
      <c r="AM166">
        <v>0</v>
      </c>
      <c r="AN166">
        <v>0</v>
      </c>
      <c r="AO166">
        <v>9.6199999999999992</v>
      </c>
      <c r="AP166">
        <v>0</v>
      </c>
      <c r="AQ166">
        <v>1.02</v>
      </c>
      <c r="AR166">
        <v>0</v>
      </c>
      <c r="AS166">
        <v>0</v>
      </c>
      <c r="AT166">
        <v>73</v>
      </c>
      <c r="AU166">
        <v>41</v>
      </c>
      <c r="AV166">
        <v>1</v>
      </c>
      <c r="AW166">
        <v>1</v>
      </c>
      <c r="AZ166">
        <v>1</v>
      </c>
      <c r="BA166">
        <v>25.44</v>
      </c>
      <c r="BB166">
        <v>1</v>
      </c>
      <c r="BC166">
        <v>1</v>
      </c>
      <c r="BD166" t="s">
        <v>143</v>
      </c>
      <c r="BE166" t="s">
        <v>143</v>
      </c>
      <c r="BF166" t="s">
        <v>143</v>
      </c>
      <c r="BG166" t="s">
        <v>143</v>
      </c>
      <c r="BH166">
        <v>0</v>
      </c>
      <c r="BI166">
        <v>1</v>
      </c>
      <c r="BJ166" t="s">
        <v>199</v>
      </c>
      <c r="BM166">
        <v>682</v>
      </c>
      <c r="BN166">
        <v>0</v>
      </c>
      <c r="BO166" t="s">
        <v>197</v>
      </c>
      <c r="BP166">
        <v>1</v>
      </c>
      <c r="BQ166">
        <v>60</v>
      </c>
      <c r="BR166">
        <v>0</v>
      </c>
      <c r="BS166">
        <v>25.44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143</v>
      </c>
      <c r="BZ166">
        <v>73</v>
      </c>
      <c r="CA166">
        <v>41</v>
      </c>
      <c r="CE166">
        <v>30</v>
      </c>
      <c r="CF166">
        <v>0</v>
      </c>
      <c r="CG166">
        <v>0</v>
      </c>
      <c r="CM166">
        <v>0</v>
      </c>
      <c r="CN166" t="s">
        <v>143</v>
      </c>
      <c r="CO166">
        <v>0</v>
      </c>
      <c r="CP166">
        <f t="shared" si="145"/>
        <v>95.65</v>
      </c>
      <c r="CQ166">
        <f t="shared" si="146"/>
        <v>0</v>
      </c>
      <c r="CR166">
        <f t="shared" si="147"/>
        <v>0</v>
      </c>
      <c r="CS166">
        <f t="shared" si="148"/>
        <v>0</v>
      </c>
      <c r="CT166">
        <f t="shared" si="149"/>
        <v>244.73</v>
      </c>
      <c r="CU166">
        <f t="shared" si="150"/>
        <v>0</v>
      </c>
      <c r="CV166">
        <f t="shared" si="151"/>
        <v>1.02</v>
      </c>
      <c r="CW166">
        <f t="shared" si="152"/>
        <v>0</v>
      </c>
      <c r="CX166">
        <f t="shared" si="153"/>
        <v>0</v>
      </c>
      <c r="CY166">
        <f t="shared" si="154"/>
        <v>69.8245</v>
      </c>
      <c r="CZ166">
        <f t="shared" si="155"/>
        <v>39.216500000000003</v>
      </c>
      <c r="DC166" t="s">
        <v>143</v>
      </c>
      <c r="DD166" t="s">
        <v>143</v>
      </c>
      <c r="DE166" t="s">
        <v>143</v>
      </c>
      <c r="DF166" t="s">
        <v>143</v>
      </c>
      <c r="DG166" t="s">
        <v>143</v>
      </c>
      <c r="DH166" t="s">
        <v>143</v>
      </c>
      <c r="DI166" t="s">
        <v>143</v>
      </c>
      <c r="DJ166" t="s">
        <v>143</v>
      </c>
      <c r="DK166" t="s">
        <v>143</v>
      </c>
      <c r="DL166" t="s">
        <v>143</v>
      </c>
      <c r="DM166" t="s">
        <v>143</v>
      </c>
      <c r="DN166">
        <v>91</v>
      </c>
      <c r="DO166">
        <v>70</v>
      </c>
      <c r="DP166">
        <v>1.0469999999999999</v>
      </c>
      <c r="DQ166">
        <v>1.002</v>
      </c>
      <c r="DU166">
        <v>1013</v>
      </c>
      <c r="DV166" t="s">
        <v>192</v>
      </c>
      <c r="DW166" t="s">
        <v>192</v>
      </c>
      <c r="DX166">
        <v>1</v>
      </c>
      <c r="EE166">
        <v>31270493</v>
      </c>
      <c r="EF166">
        <v>60</v>
      </c>
      <c r="EG166" t="s">
        <v>161</v>
      </c>
      <c r="EH166">
        <v>0</v>
      </c>
      <c r="EI166" t="s">
        <v>143</v>
      </c>
      <c r="EJ166">
        <v>1</v>
      </c>
      <c r="EK166">
        <v>682</v>
      </c>
      <c r="EL166" t="s">
        <v>200</v>
      </c>
      <c r="EM166" t="s">
        <v>201</v>
      </c>
      <c r="EO166" t="s">
        <v>143</v>
      </c>
      <c r="EQ166">
        <v>512</v>
      </c>
      <c r="ER166">
        <v>9.6199999999999992</v>
      </c>
      <c r="ES166">
        <v>0</v>
      </c>
      <c r="ET166">
        <v>0</v>
      </c>
      <c r="EU166">
        <v>0</v>
      </c>
      <c r="EV166">
        <v>9.6199999999999992</v>
      </c>
      <c r="EW166">
        <v>1.02</v>
      </c>
      <c r="EX166">
        <v>0</v>
      </c>
      <c r="EY166">
        <v>0</v>
      </c>
      <c r="FQ166">
        <v>0</v>
      </c>
      <c r="FR166">
        <f t="shared" si="156"/>
        <v>0</v>
      </c>
      <c r="FS166">
        <v>0</v>
      </c>
      <c r="FX166">
        <v>91</v>
      </c>
      <c r="FY166">
        <v>70</v>
      </c>
      <c r="GA166" t="s">
        <v>143</v>
      </c>
      <c r="GD166">
        <v>0</v>
      </c>
      <c r="GF166">
        <v>-558152710</v>
      </c>
      <c r="GG166">
        <v>2</v>
      </c>
      <c r="GH166">
        <v>1</v>
      </c>
      <c r="GI166">
        <v>2</v>
      </c>
      <c r="GJ166">
        <v>0</v>
      </c>
      <c r="GK166">
        <f>ROUND(R166*(R12)/100,2)</f>
        <v>0</v>
      </c>
      <c r="GL166">
        <f t="shared" si="157"/>
        <v>0</v>
      </c>
      <c r="GM166">
        <f t="shared" si="158"/>
        <v>204.69</v>
      </c>
      <c r="GN166">
        <f t="shared" si="159"/>
        <v>204.69</v>
      </c>
      <c r="GO166">
        <f t="shared" si="160"/>
        <v>0</v>
      </c>
      <c r="GP166">
        <f t="shared" si="161"/>
        <v>0</v>
      </c>
      <c r="GR166">
        <v>0</v>
      </c>
      <c r="GS166">
        <v>3</v>
      </c>
      <c r="GT166">
        <v>0</v>
      </c>
      <c r="GU166" t="s">
        <v>143</v>
      </c>
      <c r="GV166">
        <f t="shared" si="162"/>
        <v>0</v>
      </c>
      <c r="GW166">
        <v>1</v>
      </c>
      <c r="GX166">
        <f t="shared" si="163"/>
        <v>0</v>
      </c>
      <c r="HA166">
        <v>0</v>
      </c>
      <c r="HB166">
        <v>0</v>
      </c>
      <c r="HC166">
        <f t="shared" si="164"/>
        <v>0</v>
      </c>
      <c r="IK166">
        <v>0</v>
      </c>
    </row>
    <row r="167" spans="1:245" x14ac:dyDescent="0.25">
      <c r="A167">
        <v>17</v>
      </c>
      <c r="B167">
        <v>1</v>
      </c>
      <c r="C167">
        <f>ROW(SmtRes!A75)</f>
        <v>75</v>
      </c>
      <c r="D167">
        <f>ROW(EtalonRes!A84)</f>
        <v>84</v>
      </c>
      <c r="E167" t="s">
        <v>378</v>
      </c>
      <c r="F167" t="s">
        <v>284</v>
      </c>
      <c r="G167" t="s">
        <v>285</v>
      </c>
      <c r="H167" t="s">
        <v>205</v>
      </c>
      <c r="I167">
        <v>3.91</v>
      </c>
      <c r="J167">
        <v>0</v>
      </c>
      <c r="O167">
        <f t="shared" si="127"/>
        <v>2037.69</v>
      </c>
      <c r="P167">
        <f t="shared" si="128"/>
        <v>0</v>
      </c>
      <c r="Q167">
        <f t="shared" si="129"/>
        <v>2037.69</v>
      </c>
      <c r="R167">
        <f t="shared" si="130"/>
        <v>0</v>
      </c>
      <c r="S167">
        <f t="shared" si="131"/>
        <v>0</v>
      </c>
      <c r="T167">
        <f t="shared" si="132"/>
        <v>0</v>
      </c>
      <c r="U167">
        <f t="shared" si="133"/>
        <v>0</v>
      </c>
      <c r="V167">
        <f t="shared" si="134"/>
        <v>0</v>
      </c>
      <c r="W167">
        <f t="shared" si="135"/>
        <v>0</v>
      </c>
      <c r="X167">
        <f t="shared" si="136"/>
        <v>0</v>
      </c>
      <c r="Y167">
        <f t="shared" si="137"/>
        <v>0</v>
      </c>
      <c r="AA167">
        <v>31709269</v>
      </c>
      <c r="AB167">
        <f t="shared" si="138"/>
        <v>44.81</v>
      </c>
      <c r="AC167">
        <f t="shared" si="139"/>
        <v>0</v>
      </c>
      <c r="AD167">
        <f t="shared" si="140"/>
        <v>44.81</v>
      </c>
      <c r="AE167">
        <f t="shared" si="141"/>
        <v>0</v>
      </c>
      <c r="AF167">
        <f t="shared" si="141"/>
        <v>0</v>
      </c>
      <c r="AG167">
        <f t="shared" si="142"/>
        <v>0</v>
      </c>
      <c r="AH167">
        <f t="shared" si="143"/>
        <v>0</v>
      </c>
      <c r="AI167">
        <f t="shared" si="143"/>
        <v>0</v>
      </c>
      <c r="AJ167">
        <f t="shared" si="144"/>
        <v>0</v>
      </c>
      <c r="AK167">
        <v>44.81</v>
      </c>
      <c r="AL167">
        <v>0</v>
      </c>
      <c r="AM167">
        <v>44.81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93</v>
      </c>
      <c r="AU167">
        <v>64</v>
      </c>
      <c r="AV167">
        <v>1</v>
      </c>
      <c r="AW167">
        <v>1</v>
      </c>
      <c r="AZ167">
        <v>1</v>
      </c>
      <c r="BA167">
        <v>1</v>
      </c>
      <c r="BB167">
        <v>11.63</v>
      </c>
      <c r="BC167">
        <v>1</v>
      </c>
      <c r="BD167" t="s">
        <v>143</v>
      </c>
      <c r="BE167" t="s">
        <v>143</v>
      </c>
      <c r="BF167" t="s">
        <v>143</v>
      </c>
      <c r="BG167" t="s">
        <v>143</v>
      </c>
      <c r="BH167">
        <v>0</v>
      </c>
      <c r="BI167">
        <v>4</v>
      </c>
      <c r="BJ167" t="s">
        <v>286</v>
      </c>
      <c r="BM167">
        <v>1113</v>
      </c>
      <c r="BN167">
        <v>0</v>
      </c>
      <c r="BO167" t="s">
        <v>284</v>
      </c>
      <c r="BP167">
        <v>1</v>
      </c>
      <c r="BQ167">
        <v>150</v>
      </c>
      <c r="BR167">
        <v>0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143</v>
      </c>
      <c r="BZ167">
        <v>93</v>
      </c>
      <c r="CA167">
        <v>64</v>
      </c>
      <c r="CE167">
        <v>30</v>
      </c>
      <c r="CF167">
        <v>0</v>
      </c>
      <c r="CG167">
        <v>0</v>
      </c>
      <c r="CM167">
        <v>0</v>
      </c>
      <c r="CN167" t="s">
        <v>143</v>
      </c>
      <c r="CO167">
        <v>0</v>
      </c>
      <c r="CP167">
        <f t="shared" si="145"/>
        <v>2037.69</v>
      </c>
      <c r="CQ167">
        <f t="shared" si="146"/>
        <v>0</v>
      </c>
      <c r="CR167">
        <f t="shared" si="147"/>
        <v>521.14</v>
      </c>
      <c r="CS167">
        <f t="shared" si="148"/>
        <v>0</v>
      </c>
      <c r="CT167">
        <f t="shared" si="149"/>
        <v>0</v>
      </c>
      <c r="CU167">
        <f t="shared" si="150"/>
        <v>0</v>
      </c>
      <c r="CV167">
        <f t="shared" si="151"/>
        <v>0</v>
      </c>
      <c r="CW167">
        <f t="shared" si="152"/>
        <v>0</v>
      </c>
      <c r="CX167">
        <f t="shared" si="153"/>
        <v>0</v>
      </c>
      <c r="CY167">
        <f t="shared" si="154"/>
        <v>0</v>
      </c>
      <c r="CZ167">
        <f t="shared" si="155"/>
        <v>0</v>
      </c>
      <c r="DC167" t="s">
        <v>143</v>
      </c>
      <c r="DD167" t="s">
        <v>143</v>
      </c>
      <c r="DE167" t="s">
        <v>143</v>
      </c>
      <c r="DF167" t="s">
        <v>143</v>
      </c>
      <c r="DG167" t="s">
        <v>143</v>
      </c>
      <c r="DH167" t="s">
        <v>143</v>
      </c>
      <c r="DI167" t="s">
        <v>143</v>
      </c>
      <c r="DJ167" t="s">
        <v>143</v>
      </c>
      <c r="DK167" t="s">
        <v>143</v>
      </c>
      <c r="DL167" t="s">
        <v>143</v>
      </c>
      <c r="DM167" t="s">
        <v>143</v>
      </c>
      <c r="DN167">
        <v>0</v>
      </c>
      <c r="DO167">
        <v>0</v>
      </c>
      <c r="DP167">
        <v>1</v>
      </c>
      <c r="DQ167">
        <v>1</v>
      </c>
      <c r="DU167">
        <v>1009</v>
      </c>
      <c r="DV167" t="s">
        <v>205</v>
      </c>
      <c r="DW167" t="s">
        <v>205</v>
      </c>
      <c r="DX167">
        <v>1000</v>
      </c>
      <c r="EE167">
        <v>31270924</v>
      </c>
      <c r="EF167">
        <v>150</v>
      </c>
      <c r="EG167" t="s">
        <v>207</v>
      </c>
      <c r="EH167">
        <v>0</v>
      </c>
      <c r="EI167" t="s">
        <v>143</v>
      </c>
      <c r="EJ167">
        <v>4</v>
      </c>
      <c r="EK167">
        <v>1113</v>
      </c>
      <c r="EL167" t="s">
        <v>208</v>
      </c>
      <c r="EM167" t="s">
        <v>209</v>
      </c>
      <c r="EO167" t="s">
        <v>143</v>
      </c>
      <c r="EQ167">
        <v>0</v>
      </c>
      <c r="ER167">
        <v>44.81</v>
      </c>
      <c r="ES167">
        <v>0</v>
      </c>
      <c r="ET167">
        <v>44.81</v>
      </c>
      <c r="EU167">
        <v>0</v>
      </c>
      <c r="EV167">
        <v>0</v>
      </c>
      <c r="EW167">
        <v>0</v>
      </c>
      <c r="EX167">
        <v>0</v>
      </c>
      <c r="EY167">
        <v>0</v>
      </c>
      <c r="FQ167">
        <v>0</v>
      </c>
      <c r="FR167">
        <f t="shared" si="156"/>
        <v>0</v>
      </c>
      <c r="FS167">
        <v>0</v>
      </c>
      <c r="FX167">
        <v>0</v>
      </c>
      <c r="FY167">
        <v>0</v>
      </c>
      <c r="GA167" t="s">
        <v>143</v>
      </c>
      <c r="GD167">
        <v>0</v>
      </c>
      <c r="GF167">
        <v>338593990</v>
      </c>
      <c r="GG167">
        <v>2</v>
      </c>
      <c r="GH167">
        <v>1</v>
      </c>
      <c r="GI167">
        <v>2</v>
      </c>
      <c r="GJ167">
        <v>0</v>
      </c>
      <c r="GK167">
        <f>ROUND(R167*(R12)/100,2)</f>
        <v>0</v>
      </c>
      <c r="GL167">
        <f t="shared" si="157"/>
        <v>0</v>
      </c>
      <c r="GM167">
        <f t="shared" si="158"/>
        <v>2037.69</v>
      </c>
      <c r="GN167">
        <f t="shared" si="159"/>
        <v>0</v>
      </c>
      <c r="GO167">
        <f t="shared" si="160"/>
        <v>0</v>
      </c>
      <c r="GP167">
        <f t="shared" si="161"/>
        <v>2037.69</v>
      </c>
      <c r="GR167">
        <v>0</v>
      </c>
      <c r="GS167">
        <v>3</v>
      </c>
      <c r="GT167">
        <v>0</v>
      </c>
      <c r="GU167" t="s">
        <v>143</v>
      </c>
      <c r="GV167">
        <f t="shared" si="162"/>
        <v>0</v>
      </c>
      <c r="GW167">
        <v>1</v>
      </c>
      <c r="GX167">
        <f t="shared" si="163"/>
        <v>0</v>
      </c>
      <c r="HA167">
        <v>0</v>
      </c>
      <c r="HB167">
        <v>0</v>
      </c>
      <c r="HC167">
        <f t="shared" si="164"/>
        <v>0</v>
      </c>
      <c r="IK167">
        <v>0</v>
      </c>
    </row>
    <row r="168" spans="1:245" x14ac:dyDescent="0.25">
      <c r="A168">
        <v>17</v>
      </c>
      <c r="B168">
        <v>1</v>
      </c>
      <c r="C168">
        <f>ROW(SmtRes!A76)</f>
        <v>76</v>
      </c>
      <c r="D168">
        <f>ROW(EtalonRes!A85)</f>
        <v>85</v>
      </c>
      <c r="E168" t="s">
        <v>379</v>
      </c>
      <c r="F168" t="s">
        <v>288</v>
      </c>
      <c r="G168" t="s">
        <v>289</v>
      </c>
      <c r="H168" t="s">
        <v>192</v>
      </c>
      <c r="I168">
        <v>3.91</v>
      </c>
      <c r="J168">
        <v>0</v>
      </c>
      <c r="O168">
        <f t="shared" si="127"/>
        <v>944.82</v>
      </c>
      <c r="P168">
        <f t="shared" si="128"/>
        <v>0</v>
      </c>
      <c r="Q168">
        <f t="shared" si="129"/>
        <v>944.82</v>
      </c>
      <c r="R168">
        <f t="shared" si="130"/>
        <v>0</v>
      </c>
      <c r="S168">
        <f t="shared" si="131"/>
        <v>0</v>
      </c>
      <c r="T168">
        <f t="shared" si="132"/>
        <v>0</v>
      </c>
      <c r="U168">
        <f t="shared" si="133"/>
        <v>0</v>
      </c>
      <c r="V168">
        <f t="shared" si="134"/>
        <v>0</v>
      </c>
      <c r="W168">
        <f t="shared" si="135"/>
        <v>0</v>
      </c>
      <c r="X168">
        <f t="shared" si="136"/>
        <v>0</v>
      </c>
      <c r="Y168">
        <f t="shared" si="137"/>
        <v>0</v>
      </c>
      <c r="AA168">
        <v>31709269</v>
      </c>
      <c r="AB168">
        <f t="shared" si="138"/>
        <v>31.67</v>
      </c>
      <c r="AC168">
        <f t="shared" si="139"/>
        <v>0</v>
      </c>
      <c r="AD168">
        <f t="shared" si="140"/>
        <v>31.67</v>
      </c>
      <c r="AE168">
        <f t="shared" si="141"/>
        <v>0</v>
      </c>
      <c r="AF168">
        <f t="shared" si="141"/>
        <v>0</v>
      </c>
      <c r="AG168">
        <f t="shared" si="142"/>
        <v>0</v>
      </c>
      <c r="AH168">
        <f t="shared" si="143"/>
        <v>0</v>
      </c>
      <c r="AI168">
        <f t="shared" si="143"/>
        <v>0</v>
      </c>
      <c r="AJ168">
        <f t="shared" si="144"/>
        <v>0</v>
      </c>
      <c r="AK168">
        <v>31.67</v>
      </c>
      <c r="AL168">
        <v>0</v>
      </c>
      <c r="AM168">
        <v>31.67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93</v>
      </c>
      <c r="AU168">
        <v>64</v>
      </c>
      <c r="AV168">
        <v>1</v>
      </c>
      <c r="AW168">
        <v>1</v>
      </c>
      <c r="AZ168">
        <v>1</v>
      </c>
      <c r="BA168">
        <v>1</v>
      </c>
      <c r="BB168">
        <v>7.63</v>
      </c>
      <c r="BC168">
        <v>1</v>
      </c>
      <c r="BD168" t="s">
        <v>143</v>
      </c>
      <c r="BE168" t="s">
        <v>143</v>
      </c>
      <c r="BF168" t="s">
        <v>143</v>
      </c>
      <c r="BG168" t="s">
        <v>143</v>
      </c>
      <c r="BH168">
        <v>0</v>
      </c>
      <c r="BI168">
        <v>4</v>
      </c>
      <c r="BJ168" t="s">
        <v>290</v>
      </c>
      <c r="BM168">
        <v>1113</v>
      </c>
      <c r="BN168">
        <v>0</v>
      </c>
      <c r="BO168" t="s">
        <v>288</v>
      </c>
      <c r="BP168">
        <v>1</v>
      </c>
      <c r="BQ168">
        <v>150</v>
      </c>
      <c r="BR168">
        <v>0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143</v>
      </c>
      <c r="BZ168">
        <v>93</v>
      </c>
      <c r="CA168">
        <v>64</v>
      </c>
      <c r="CE168">
        <v>30</v>
      </c>
      <c r="CF168">
        <v>0</v>
      </c>
      <c r="CG168">
        <v>0</v>
      </c>
      <c r="CM168">
        <v>0</v>
      </c>
      <c r="CN168" t="s">
        <v>143</v>
      </c>
      <c r="CO168">
        <v>0</v>
      </c>
      <c r="CP168">
        <f t="shared" si="145"/>
        <v>944.82</v>
      </c>
      <c r="CQ168">
        <f t="shared" si="146"/>
        <v>0</v>
      </c>
      <c r="CR168">
        <f t="shared" si="147"/>
        <v>241.64</v>
      </c>
      <c r="CS168">
        <f t="shared" si="148"/>
        <v>0</v>
      </c>
      <c r="CT168">
        <f t="shared" si="149"/>
        <v>0</v>
      </c>
      <c r="CU168">
        <f t="shared" si="150"/>
        <v>0</v>
      </c>
      <c r="CV168">
        <f t="shared" si="151"/>
        <v>0</v>
      </c>
      <c r="CW168">
        <f t="shared" si="152"/>
        <v>0</v>
      </c>
      <c r="CX168">
        <f t="shared" si="153"/>
        <v>0</v>
      </c>
      <c r="CY168">
        <f t="shared" si="154"/>
        <v>0</v>
      </c>
      <c r="CZ168">
        <f t="shared" si="155"/>
        <v>0</v>
      </c>
      <c r="DC168" t="s">
        <v>143</v>
      </c>
      <c r="DD168" t="s">
        <v>143</v>
      </c>
      <c r="DE168" t="s">
        <v>143</v>
      </c>
      <c r="DF168" t="s">
        <v>143</v>
      </c>
      <c r="DG168" t="s">
        <v>143</v>
      </c>
      <c r="DH168" t="s">
        <v>143</v>
      </c>
      <c r="DI168" t="s">
        <v>143</v>
      </c>
      <c r="DJ168" t="s">
        <v>143</v>
      </c>
      <c r="DK168" t="s">
        <v>143</v>
      </c>
      <c r="DL168" t="s">
        <v>143</v>
      </c>
      <c r="DM168" t="s">
        <v>143</v>
      </c>
      <c r="DN168">
        <v>0</v>
      </c>
      <c r="DO168">
        <v>0</v>
      </c>
      <c r="DP168">
        <v>1</v>
      </c>
      <c r="DQ168">
        <v>1</v>
      </c>
      <c r="DU168">
        <v>1013</v>
      </c>
      <c r="DV168" t="s">
        <v>192</v>
      </c>
      <c r="DW168" t="s">
        <v>192</v>
      </c>
      <c r="DX168">
        <v>1</v>
      </c>
      <c r="EE168">
        <v>31270924</v>
      </c>
      <c r="EF168">
        <v>150</v>
      </c>
      <c r="EG168" t="s">
        <v>207</v>
      </c>
      <c r="EH168">
        <v>0</v>
      </c>
      <c r="EI168" t="s">
        <v>143</v>
      </c>
      <c r="EJ168">
        <v>4</v>
      </c>
      <c r="EK168">
        <v>1113</v>
      </c>
      <c r="EL168" t="s">
        <v>208</v>
      </c>
      <c r="EM168" t="s">
        <v>209</v>
      </c>
      <c r="EO168" t="s">
        <v>143</v>
      </c>
      <c r="EQ168">
        <v>0</v>
      </c>
      <c r="ER168">
        <v>31.67</v>
      </c>
      <c r="ES168">
        <v>0</v>
      </c>
      <c r="ET168">
        <v>31.67</v>
      </c>
      <c r="EU168">
        <v>0</v>
      </c>
      <c r="EV168">
        <v>0</v>
      </c>
      <c r="EW168">
        <v>0</v>
      </c>
      <c r="EX168">
        <v>0</v>
      </c>
      <c r="EY168">
        <v>0</v>
      </c>
      <c r="FQ168">
        <v>0</v>
      </c>
      <c r="FR168">
        <f t="shared" si="156"/>
        <v>0</v>
      </c>
      <c r="FS168">
        <v>0</v>
      </c>
      <c r="FX168">
        <v>0</v>
      </c>
      <c r="FY168">
        <v>0</v>
      </c>
      <c r="GA168" t="s">
        <v>143</v>
      </c>
      <c r="GD168">
        <v>0</v>
      </c>
      <c r="GF168">
        <v>-228259164</v>
      </c>
      <c r="GG168">
        <v>2</v>
      </c>
      <c r="GH168">
        <v>1</v>
      </c>
      <c r="GI168">
        <v>2</v>
      </c>
      <c r="GJ168">
        <v>0</v>
      </c>
      <c r="GK168">
        <f>ROUND(R168*(R12)/100,2)</f>
        <v>0</v>
      </c>
      <c r="GL168">
        <f t="shared" si="157"/>
        <v>0</v>
      </c>
      <c r="GM168">
        <f t="shared" si="158"/>
        <v>944.82</v>
      </c>
      <c r="GN168">
        <f t="shared" si="159"/>
        <v>0</v>
      </c>
      <c r="GO168">
        <f t="shared" si="160"/>
        <v>0</v>
      </c>
      <c r="GP168">
        <f t="shared" si="161"/>
        <v>944.82</v>
      </c>
      <c r="GR168">
        <v>0</v>
      </c>
      <c r="GS168">
        <v>3</v>
      </c>
      <c r="GT168">
        <v>0</v>
      </c>
      <c r="GU168" t="s">
        <v>143</v>
      </c>
      <c r="GV168">
        <f t="shared" si="162"/>
        <v>0</v>
      </c>
      <c r="GW168">
        <v>1</v>
      </c>
      <c r="GX168">
        <f t="shared" si="163"/>
        <v>0</v>
      </c>
      <c r="HA168">
        <v>0</v>
      </c>
      <c r="HB168">
        <v>0</v>
      </c>
      <c r="HC168">
        <f t="shared" si="164"/>
        <v>0</v>
      </c>
      <c r="IK168">
        <v>0</v>
      </c>
    </row>
    <row r="169" spans="1:245" x14ac:dyDescent="0.25">
      <c r="A169">
        <v>17</v>
      </c>
      <c r="B169">
        <v>1</v>
      </c>
      <c r="C169">
        <f>ROW(SmtRes!A90)</f>
        <v>90</v>
      </c>
      <c r="D169">
        <f>ROW(EtalonRes!A99)</f>
        <v>99</v>
      </c>
      <c r="E169" t="s">
        <v>380</v>
      </c>
      <c r="F169" t="s">
        <v>381</v>
      </c>
      <c r="G169" t="s">
        <v>382</v>
      </c>
      <c r="H169" t="s">
        <v>368</v>
      </c>
      <c r="I169">
        <v>0.62</v>
      </c>
      <c r="J169">
        <v>0</v>
      </c>
      <c r="O169">
        <f t="shared" si="127"/>
        <v>148240.63</v>
      </c>
      <c r="P169">
        <f t="shared" si="128"/>
        <v>26655.27</v>
      </c>
      <c r="Q169">
        <f>(ROUND((ROUND((((ET169*1.25))*AV169*I169),2)*BB169),2)+ROUND((ROUND(((AE169-((EU169*1.25)))*AV169*I169),2)*BS169),2))</f>
        <v>1981.74</v>
      </c>
      <c r="R169">
        <f t="shared" si="130"/>
        <v>576.22</v>
      </c>
      <c r="S169">
        <f t="shared" si="131"/>
        <v>119603.62</v>
      </c>
      <c r="T169">
        <f t="shared" si="132"/>
        <v>0</v>
      </c>
      <c r="U169">
        <f t="shared" si="133"/>
        <v>408.35649000000001</v>
      </c>
      <c r="V169">
        <f t="shared" si="134"/>
        <v>0</v>
      </c>
      <c r="W169">
        <f t="shared" si="135"/>
        <v>0</v>
      </c>
      <c r="X169">
        <f t="shared" si="136"/>
        <v>96878.93</v>
      </c>
      <c r="Y169">
        <f t="shared" si="137"/>
        <v>49037.48</v>
      </c>
      <c r="AA169">
        <v>31709269</v>
      </c>
      <c r="AB169">
        <f t="shared" si="138"/>
        <v>11686.822</v>
      </c>
      <c r="AC169">
        <f t="shared" si="139"/>
        <v>3618.88</v>
      </c>
      <c r="AD169">
        <f>ROUND(((((ET169*1.25))-((EU169*1.25)))+AE169),6)</f>
        <v>485.03750000000002</v>
      </c>
      <c r="AE169">
        <f>ROUND(((EU169*1.25)),6)</f>
        <v>36.537500000000001</v>
      </c>
      <c r="AF169">
        <f>ROUND(((EV169*1.15)),6)</f>
        <v>7582.9044999999996</v>
      </c>
      <c r="AG169">
        <f t="shared" si="142"/>
        <v>0</v>
      </c>
      <c r="AH169">
        <f>((EW169*1.15))</f>
        <v>658.6395</v>
      </c>
      <c r="AI169">
        <f>((EX169*1.25))</f>
        <v>0</v>
      </c>
      <c r="AJ169">
        <f t="shared" si="144"/>
        <v>0</v>
      </c>
      <c r="AK169">
        <v>10600.74</v>
      </c>
      <c r="AL169">
        <v>3618.88</v>
      </c>
      <c r="AM169">
        <v>388.03</v>
      </c>
      <c r="AN169">
        <v>29.23</v>
      </c>
      <c r="AO169">
        <v>6593.83</v>
      </c>
      <c r="AP169">
        <v>0</v>
      </c>
      <c r="AQ169">
        <v>572.73</v>
      </c>
      <c r="AR169">
        <v>0</v>
      </c>
      <c r="AS169">
        <v>0</v>
      </c>
      <c r="AT169">
        <v>81</v>
      </c>
      <c r="AU169">
        <v>41</v>
      </c>
      <c r="AV169">
        <v>1</v>
      </c>
      <c r="AW169">
        <v>1</v>
      </c>
      <c r="AZ169">
        <v>1</v>
      </c>
      <c r="BA169">
        <v>25.44</v>
      </c>
      <c r="BB169">
        <v>6.59</v>
      </c>
      <c r="BC169">
        <v>11.88</v>
      </c>
      <c r="BD169" t="s">
        <v>143</v>
      </c>
      <c r="BE169" t="s">
        <v>143</v>
      </c>
      <c r="BF169" t="s">
        <v>143</v>
      </c>
      <c r="BG169" t="s">
        <v>143</v>
      </c>
      <c r="BH169">
        <v>0</v>
      </c>
      <c r="BI169">
        <v>1</v>
      </c>
      <c r="BJ169" t="s">
        <v>383</v>
      </c>
      <c r="BM169">
        <v>127</v>
      </c>
      <c r="BN169">
        <v>0</v>
      </c>
      <c r="BO169" t="s">
        <v>381</v>
      </c>
      <c r="BP169">
        <v>1</v>
      </c>
      <c r="BQ169">
        <v>30</v>
      </c>
      <c r="BR169">
        <v>0</v>
      </c>
      <c r="BS169">
        <v>25.44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143</v>
      </c>
      <c r="BZ169">
        <v>81</v>
      </c>
      <c r="CA169">
        <v>41</v>
      </c>
      <c r="CE169">
        <v>30</v>
      </c>
      <c r="CF169">
        <v>0</v>
      </c>
      <c r="CG169">
        <v>0</v>
      </c>
      <c r="CM169">
        <v>0</v>
      </c>
      <c r="CN169" t="s">
        <v>143</v>
      </c>
      <c r="CO169">
        <v>0</v>
      </c>
      <c r="CP169">
        <f t="shared" si="145"/>
        <v>148240.63</v>
      </c>
      <c r="CQ169">
        <f t="shared" si="146"/>
        <v>42992.29</v>
      </c>
      <c r="CR169">
        <f>(ROUND((ROUND((((ET169*1.25))*AV169*1),2)*BB169),2)+ROUND((ROUND(((AE169-((EU169*1.25)))*AV169*1),2)*BS169),2))</f>
        <v>3196.41</v>
      </c>
      <c r="CS169">
        <f t="shared" si="148"/>
        <v>929.58</v>
      </c>
      <c r="CT169">
        <f t="shared" si="149"/>
        <v>192908.98</v>
      </c>
      <c r="CU169">
        <f t="shared" si="150"/>
        <v>0</v>
      </c>
      <c r="CV169">
        <f t="shared" si="151"/>
        <v>658.6395</v>
      </c>
      <c r="CW169">
        <f t="shared" si="152"/>
        <v>0</v>
      </c>
      <c r="CX169">
        <f t="shared" si="153"/>
        <v>0</v>
      </c>
      <c r="CY169">
        <f t="shared" si="154"/>
        <v>96878.932199999996</v>
      </c>
      <c r="CZ169">
        <f t="shared" si="155"/>
        <v>49037.484199999992</v>
      </c>
      <c r="DC169" t="s">
        <v>143</v>
      </c>
      <c r="DD169" t="s">
        <v>143</v>
      </c>
      <c r="DE169" t="s">
        <v>169</v>
      </c>
      <c r="DF169" t="s">
        <v>169</v>
      </c>
      <c r="DG169" t="s">
        <v>170</v>
      </c>
      <c r="DH169" t="s">
        <v>143</v>
      </c>
      <c r="DI169" t="s">
        <v>170</v>
      </c>
      <c r="DJ169" t="s">
        <v>169</v>
      </c>
      <c r="DK169" t="s">
        <v>143</v>
      </c>
      <c r="DL169" t="s">
        <v>143</v>
      </c>
      <c r="DM169" t="s">
        <v>143</v>
      </c>
      <c r="DN169">
        <v>100</v>
      </c>
      <c r="DO169">
        <v>64</v>
      </c>
      <c r="DP169">
        <v>1.0469999999999999</v>
      </c>
      <c r="DQ169">
        <v>1.0029999999999999</v>
      </c>
      <c r="DU169">
        <v>1005</v>
      </c>
      <c r="DV169" t="s">
        <v>368</v>
      </c>
      <c r="DW169" t="s">
        <v>368</v>
      </c>
      <c r="DX169">
        <v>100</v>
      </c>
      <c r="EE169">
        <v>31269938</v>
      </c>
      <c r="EF169">
        <v>30</v>
      </c>
      <c r="EG169" t="s">
        <v>171</v>
      </c>
      <c r="EH169">
        <v>0</v>
      </c>
      <c r="EI169" t="s">
        <v>143</v>
      </c>
      <c r="EJ169">
        <v>1</v>
      </c>
      <c r="EK169">
        <v>127</v>
      </c>
      <c r="EL169" t="s">
        <v>384</v>
      </c>
      <c r="EM169" t="s">
        <v>385</v>
      </c>
      <c r="EO169" t="s">
        <v>143</v>
      </c>
      <c r="EQ169">
        <v>0</v>
      </c>
      <c r="ER169">
        <v>10600.74</v>
      </c>
      <c r="ES169">
        <v>3618.88</v>
      </c>
      <c r="ET169">
        <v>388.03</v>
      </c>
      <c r="EU169">
        <v>29.23</v>
      </c>
      <c r="EV169">
        <v>6593.83</v>
      </c>
      <c r="EW169">
        <v>572.73</v>
      </c>
      <c r="EX169">
        <v>0</v>
      </c>
      <c r="EY169">
        <v>0</v>
      </c>
      <c r="FQ169">
        <v>0</v>
      </c>
      <c r="FR169">
        <f t="shared" si="156"/>
        <v>0</v>
      </c>
      <c r="FS169">
        <v>0</v>
      </c>
      <c r="FX169">
        <v>100</v>
      </c>
      <c r="FY169">
        <v>64</v>
      </c>
      <c r="GA169" t="s">
        <v>143</v>
      </c>
      <c r="GD169">
        <v>0</v>
      </c>
      <c r="GF169">
        <v>15203687</v>
      </c>
      <c r="GG169">
        <v>2</v>
      </c>
      <c r="GH169">
        <v>1</v>
      </c>
      <c r="GI169">
        <v>2</v>
      </c>
      <c r="GJ169">
        <v>0</v>
      </c>
      <c r="GK169">
        <f>ROUND(R169*(R12)/100,2)</f>
        <v>904.67</v>
      </c>
      <c r="GL169">
        <f t="shared" si="157"/>
        <v>0</v>
      </c>
      <c r="GM169">
        <f t="shared" si="158"/>
        <v>295061.71000000002</v>
      </c>
      <c r="GN169">
        <f t="shared" si="159"/>
        <v>295061.71000000002</v>
      </c>
      <c r="GO169">
        <f t="shared" si="160"/>
        <v>0</v>
      </c>
      <c r="GP169">
        <f t="shared" si="161"/>
        <v>0</v>
      </c>
      <c r="GR169">
        <v>0</v>
      </c>
      <c r="GS169">
        <v>3</v>
      </c>
      <c r="GT169">
        <v>0</v>
      </c>
      <c r="GU169" t="s">
        <v>143</v>
      </c>
      <c r="GV169">
        <f t="shared" si="162"/>
        <v>0</v>
      </c>
      <c r="GW169">
        <v>1</v>
      </c>
      <c r="GX169">
        <f t="shared" si="163"/>
        <v>0</v>
      </c>
      <c r="HA169">
        <v>0</v>
      </c>
      <c r="HB169">
        <v>0</v>
      </c>
      <c r="HC169">
        <f t="shared" si="164"/>
        <v>0</v>
      </c>
      <c r="IK169">
        <v>0</v>
      </c>
    </row>
    <row r="170" spans="1:245" x14ac:dyDescent="0.25">
      <c r="A170">
        <v>18</v>
      </c>
      <c r="B170">
        <v>1</v>
      </c>
      <c r="C170">
        <v>89</v>
      </c>
      <c r="E170" t="s">
        <v>386</v>
      </c>
      <c r="F170" t="s">
        <v>387</v>
      </c>
      <c r="G170" t="s">
        <v>388</v>
      </c>
      <c r="H170" t="s">
        <v>205</v>
      </c>
      <c r="I170">
        <v>4.7739999999999998E-2</v>
      </c>
      <c r="J170">
        <v>7.6999999999999999E-2</v>
      </c>
      <c r="O170">
        <f t="shared" si="127"/>
        <v>3571.98</v>
      </c>
      <c r="P170">
        <f t="shared" si="128"/>
        <v>3571.98</v>
      </c>
      <c r="Q170">
        <f t="shared" ref="Q170:Q175" si="165">(ROUND((ROUND(((ET170)*AV170*I170),2)*BB170),2)+ROUND((ROUND(((AE170-(EU170))*AV170*I170),2)*BS170),2))</f>
        <v>0</v>
      </c>
      <c r="R170">
        <f t="shared" si="130"/>
        <v>0</v>
      </c>
      <c r="S170">
        <f t="shared" si="131"/>
        <v>0</v>
      </c>
      <c r="T170">
        <f t="shared" si="132"/>
        <v>0</v>
      </c>
      <c r="U170">
        <f t="shared" si="133"/>
        <v>0</v>
      </c>
      <c r="V170">
        <f t="shared" si="134"/>
        <v>0</v>
      </c>
      <c r="W170">
        <f t="shared" si="135"/>
        <v>0</v>
      </c>
      <c r="X170">
        <f t="shared" si="136"/>
        <v>0</v>
      </c>
      <c r="Y170">
        <f t="shared" si="137"/>
        <v>0</v>
      </c>
      <c r="AA170">
        <v>31709269</v>
      </c>
      <c r="AB170">
        <f t="shared" si="138"/>
        <v>6340.75</v>
      </c>
      <c r="AC170">
        <f t="shared" si="139"/>
        <v>6340.75</v>
      </c>
      <c r="AD170">
        <f t="shared" ref="AD170:AD175" si="166">ROUND((((ET170)-(EU170))+AE170),6)</f>
        <v>0</v>
      </c>
      <c r="AE170">
        <f t="shared" ref="AE170:AF175" si="167">ROUND((EU170),6)</f>
        <v>0</v>
      </c>
      <c r="AF170">
        <f t="shared" si="167"/>
        <v>0</v>
      </c>
      <c r="AG170">
        <f t="shared" si="142"/>
        <v>0</v>
      </c>
      <c r="AH170">
        <f t="shared" ref="AH170:AI175" si="168">(EW170)</f>
        <v>0</v>
      </c>
      <c r="AI170">
        <f t="shared" si="168"/>
        <v>0</v>
      </c>
      <c r="AJ170">
        <f t="shared" si="144"/>
        <v>0</v>
      </c>
      <c r="AK170">
        <v>6340.75</v>
      </c>
      <c r="AL170">
        <v>6340.75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11.8</v>
      </c>
      <c r="BD170" t="s">
        <v>143</v>
      </c>
      <c r="BE170" t="s">
        <v>143</v>
      </c>
      <c r="BF170" t="s">
        <v>143</v>
      </c>
      <c r="BG170" t="s">
        <v>143</v>
      </c>
      <c r="BH170">
        <v>3</v>
      </c>
      <c r="BI170">
        <v>1</v>
      </c>
      <c r="BJ170" t="s">
        <v>389</v>
      </c>
      <c r="BM170">
        <v>127</v>
      </c>
      <c r="BN170">
        <v>0</v>
      </c>
      <c r="BO170" t="s">
        <v>387</v>
      </c>
      <c r="BP170">
        <v>1</v>
      </c>
      <c r="BQ170">
        <v>30</v>
      </c>
      <c r="BR170">
        <v>0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143</v>
      </c>
      <c r="BZ170">
        <v>0</v>
      </c>
      <c r="CA170">
        <v>0</v>
      </c>
      <c r="CE170">
        <v>30</v>
      </c>
      <c r="CF170">
        <v>0</v>
      </c>
      <c r="CG170">
        <v>0</v>
      </c>
      <c r="CM170">
        <v>0</v>
      </c>
      <c r="CN170" t="s">
        <v>143</v>
      </c>
      <c r="CO170">
        <v>0</v>
      </c>
      <c r="CP170">
        <f t="shared" si="145"/>
        <v>3571.98</v>
      </c>
      <c r="CQ170">
        <f t="shared" si="146"/>
        <v>74820.850000000006</v>
      </c>
      <c r="CR170">
        <f t="shared" ref="CR170:CR175" si="169">(ROUND((ROUND(((ET170)*AV170*1),2)*BB170),2)+ROUND((ROUND(((AE170-(EU170))*AV170*1),2)*BS170),2))</f>
        <v>0</v>
      </c>
      <c r="CS170">
        <f t="shared" si="148"/>
        <v>0</v>
      </c>
      <c r="CT170">
        <f t="shared" si="149"/>
        <v>0</v>
      </c>
      <c r="CU170">
        <f t="shared" si="150"/>
        <v>0</v>
      </c>
      <c r="CV170">
        <f t="shared" si="151"/>
        <v>0</v>
      </c>
      <c r="CW170">
        <f t="shared" si="152"/>
        <v>0</v>
      </c>
      <c r="CX170">
        <f t="shared" si="153"/>
        <v>0</v>
      </c>
      <c r="CY170">
        <f t="shared" si="154"/>
        <v>0</v>
      </c>
      <c r="CZ170">
        <f t="shared" si="155"/>
        <v>0</v>
      </c>
      <c r="DC170" t="s">
        <v>143</v>
      </c>
      <c r="DD170" t="s">
        <v>143</v>
      </c>
      <c r="DE170" t="s">
        <v>143</v>
      </c>
      <c r="DF170" t="s">
        <v>143</v>
      </c>
      <c r="DG170" t="s">
        <v>143</v>
      </c>
      <c r="DH170" t="s">
        <v>143</v>
      </c>
      <c r="DI170" t="s">
        <v>143</v>
      </c>
      <c r="DJ170" t="s">
        <v>143</v>
      </c>
      <c r="DK170" t="s">
        <v>143</v>
      </c>
      <c r="DL170" t="s">
        <v>143</v>
      </c>
      <c r="DM170" t="s">
        <v>143</v>
      </c>
      <c r="DN170">
        <v>100</v>
      </c>
      <c r="DO170">
        <v>64</v>
      </c>
      <c r="DP170">
        <v>1.0469999999999999</v>
      </c>
      <c r="DQ170">
        <v>1.0029999999999999</v>
      </c>
      <c r="DU170">
        <v>1009</v>
      </c>
      <c r="DV170" t="s">
        <v>205</v>
      </c>
      <c r="DW170" t="s">
        <v>205</v>
      </c>
      <c r="DX170">
        <v>1000</v>
      </c>
      <c r="EE170">
        <v>31269938</v>
      </c>
      <c r="EF170">
        <v>30</v>
      </c>
      <c r="EG170" t="s">
        <v>171</v>
      </c>
      <c r="EH170">
        <v>0</v>
      </c>
      <c r="EI170" t="s">
        <v>143</v>
      </c>
      <c r="EJ170">
        <v>1</v>
      </c>
      <c r="EK170">
        <v>127</v>
      </c>
      <c r="EL170" t="s">
        <v>384</v>
      </c>
      <c r="EM170" t="s">
        <v>385</v>
      </c>
      <c r="EO170" t="s">
        <v>143</v>
      </c>
      <c r="EQ170">
        <v>0</v>
      </c>
      <c r="ER170">
        <v>6340.75</v>
      </c>
      <c r="ES170">
        <v>6340.75</v>
      </c>
      <c r="ET170">
        <v>0</v>
      </c>
      <c r="EU170">
        <v>0</v>
      </c>
      <c r="EV170">
        <v>0</v>
      </c>
      <c r="EW170">
        <v>0</v>
      </c>
      <c r="EX170">
        <v>0</v>
      </c>
      <c r="FQ170">
        <v>0</v>
      </c>
      <c r="FR170">
        <f t="shared" si="156"/>
        <v>0</v>
      </c>
      <c r="FS170">
        <v>0</v>
      </c>
      <c r="FX170">
        <v>100</v>
      </c>
      <c r="FY170">
        <v>64</v>
      </c>
      <c r="GA170" t="s">
        <v>143</v>
      </c>
      <c r="GD170">
        <v>0</v>
      </c>
      <c r="GF170">
        <v>1761494633</v>
      </c>
      <c r="GG170">
        <v>2</v>
      </c>
      <c r="GH170">
        <v>1</v>
      </c>
      <c r="GI170">
        <v>2</v>
      </c>
      <c r="GJ170">
        <v>0</v>
      </c>
      <c r="GK170">
        <f>ROUND(R170*(R12)/100,2)</f>
        <v>0</v>
      </c>
      <c r="GL170">
        <f t="shared" si="157"/>
        <v>0</v>
      </c>
      <c r="GM170">
        <f t="shared" si="158"/>
        <v>3571.98</v>
      </c>
      <c r="GN170">
        <f t="shared" si="159"/>
        <v>3571.98</v>
      </c>
      <c r="GO170">
        <f t="shared" si="160"/>
        <v>0</v>
      </c>
      <c r="GP170">
        <f t="shared" si="161"/>
        <v>0</v>
      </c>
      <c r="GR170">
        <v>0</v>
      </c>
      <c r="GS170">
        <v>3</v>
      </c>
      <c r="GT170">
        <v>0</v>
      </c>
      <c r="GU170" t="s">
        <v>143</v>
      </c>
      <c r="GV170">
        <f t="shared" si="162"/>
        <v>0</v>
      </c>
      <c r="GW170">
        <v>1</v>
      </c>
      <c r="GX170">
        <f t="shared" si="163"/>
        <v>0</v>
      </c>
      <c r="HA170">
        <v>0</v>
      </c>
      <c r="HB170">
        <v>0</v>
      </c>
      <c r="HC170">
        <f t="shared" si="164"/>
        <v>0</v>
      </c>
      <c r="IK170">
        <v>0</v>
      </c>
    </row>
    <row r="171" spans="1:245" x14ac:dyDescent="0.25">
      <c r="A171">
        <v>18</v>
      </c>
      <c r="B171">
        <v>1</v>
      </c>
      <c r="C171">
        <v>83</v>
      </c>
      <c r="E171" t="s">
        <v>390</v>
      </c>
      <c r="F171" t="s">
        <v>391</v>
      </c>
      <c r="G171" t="s">
        <v>392</v>
      </c>
      <c r="H171" t="s">
        <v>362</v>
      </c>
      <c r="I171">
        <v>62</v>
      </c>
      <c r="J171">
        <v>100</v>
      </c>
      <c r="O171">
        <f t="shared" si="127"/>
        <v>8375.25</v>
      </c>
      <c r="P171">
        <f t="shared" si="128"/>
        <v>8375.25</v>
      </c>
      <c r="Q171">
        <f t="shared" si="165"/>
        <v>0</v>
      </c>
      <c r="R171">
        <f t="shared" si="130"/>
        <v>0</v>
      </c>
      <c r="S171">
        <f t="shared" si="131"/>
        <v>0</v>
      </c>
      <c r="T171">
        <f t="shared" si="132"/>
        <v>0</v>
      </c>
      <c r="U171">
        <f t="shared" si="133"/>
        <v>0</v>
      </c>
      <c r="V171">
        <f t="shared" si="134"/>
        <v>0</v>
      </c>
      <c r="W171">
        <f t="shared" si="135"/>
        <v>0</v>
      </c>
      <c r="X171">
        <f t="shared" si="136"/>
        <v>0</v>
      </c>
      <c r="Y171">
        <f t="shared" si="137"/>
        <v>0</v>
      </c>
      <c r="AA171">
        <v>31709269</v>
      </c>
      <c r="AB171">
        <f t="shared" si="138"/>
        <v>21.14</v>
      </c>
      <c r="AC171">
        <f t="shared" si="139"/>
        <v>21.14</v>
      </c>
      <c r="AD171">
        <f t="shared" si="166"/>
        <v>0</v>
      </c>
      <c r="AE171">
        <f t="shared" si="167"/>
        <v>0</v>
      </c>
      <c r="AF171">
        <f t="shared" si="167"/>
        <v>0</v>
      </c>
      <c r="AG171">
        <f t="shared" si="142"/>
        <v>0</v>
      </c>
      <c r="AH171">
        <f t="shared" si="168"/>
        <v>0</v>
      </c>
      <c r="AI171">
        <f t="shared" si="168"/>
        <v>0</v>
      </c>
      <c r="AJ171">
        <f t="shared" si="144"/>
        <v>0</v>
      </c>
      <c r="AK171">
        <v>21.14</v>
      </c>
      <c r="AL171">
        <v>21.14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6.39</v>
      </c>
      <c r="BD171" t="s">
        <v>143</v>
      </c>
      <c r="BE171" t="s">
        <v>143</v>
      </c>
      <c r="BF171" t="s">
        <v>143</v>
      </c>
      <c r="BG171" t="s">
        <v>143</v>
      </c>
      <c r="BH171">
        <v>3</v>
      </c>
      <c r="BI171">
        <v>1</v>
      </c>
      <c r="BJ171" t="s">
        <v>393</v>
      </c>
      <c r="BM171">
        <v>127</v>
      </c>
      <c r="BN171">
        <v>0</v>
      </c>
      <c r="BO171" t="s">
        <v>391</v>
      </c>
      <c r="BP171">
        <v>1</v>
      </c>
      <c r="BQ171">
        <v>30</v>
      </c>
      <c r="BR171">
        <v>0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143</v>
      </c>
      <c r="BZ171">
        <v>0</v>
      </c>
      <c r="CA171">
        <v>0</v>
      </c>
      <c r="CE171">
        <v>30</v>
      </c>
      <c r="CF171">
        <v>0</v>
      </c>
      <c r="CG171">
        <v>0</v>
      </c>
      <c r="CM171">
        <v>0</v>
      </c>
      <c r="CN171" t="s">
        <v>143</v>
      </c>
      <c r="CO171">
        <v>0</v>
      </c>
      <c r="CP171">
        <f t="shared" si="145"/>
        <v>8375.25</v>
      </c>
      <c r="CQ171">
        <f t="shared" si="146"/>
        <v>135.08000000000001</v>
      </c>
      <c r="CR171">
        <f t="shared" si="169"/>
        <v>0</v>
      </c>
      <c r="CS171">
        <f t="shared" si="148"/>
        <v>0</v>
      </c>
      <c r="CT171">
        <f t="shared" si="149"/>
        <v>0</v>
      </c>
      <c r="CU171">
        <f t="shared" si="150"/>
        <v>0</v>
      </c>
      <c r="CV171">
        <f t="shared" si="151"/>
        <v>0</v>
      </c>
      <c r="CW171">
        <f t="shared" si="152"/>
        <v>0</v>
      </c>
      <c r="CX171">
        <f t="shared" si="153"/>
        <v>0</v>
      </c>
      <c r="CY171">
        <f t="shared" si="154"/>
        <v>0</v>
      </c>
      <c r="CZ171">
        <f t="shared" si="155"/>
        <v>0</v>
      </c>
      <c r="DC171" t="s">
        <v>143</v>
      </c>
      <c r="DD171" t="s">
        <v>143</v>
      </c>
      <c r="DE171" t="s">
        <v>143</v>
      </c>
      <c r="DF171" t="s">
        <v>143</v>
      </c>
      <c r="DG171" t="s">
        <v>143</v>
      </c>
      <c r="DH171" t="s">
        <v>143</v>
      </c>
      <c r="DI171" t="s">
        <v>143</v>
      </c>
      <c r="DJ171" t="s">
        <v>143</v>
      </c>
      <c r="DK171" t="s">
        <v>143</v>
      </c>
      <c r="DL171" t="s">
        <v>143</v>
      </c>
      <c r="DM171" t="s">
        <v>143</v>
      </c>
      <c r="DN171">
        <v>100</v>
      </c>
      <c r="DO171">
        <v>64</v>
      </c>
      <c r="DP171">
        <v>1.0469999999999999</v>
      </c>
      <c r="DQ171">
        <v>1.0029999999999999</v>
      </c>
      <c r="DU171">
        <v>1005</v>
      </c>
      <c r="DV171" t="s">
        <v>362</v>
      </c>
      <c r="DW171" t="s">
        <v>362</v>
      </c>
      <c r="DX171">
        <v>1</v>
      </c>
      <c r="EE171">
        <v>31269938</v>
      </c>
      <c r="EF171">
        <v>30</v>
      </c>
      <c r="EG171" t="s">
        <v>171</v>
      </c>
      <c r="EH171">
        <v>0</v>
      </c>
      <c r="EI171" t="s">
        <v>143</v>
      </c>
      <c r="EJ171">
        <v>1</v>
      </c>
      <c r="EK171">
        <v>127</v>
      </c>
      <c r="EL171" t="s">
        <v>384</v>
      </c>
      <c r="EM171" t="s">
        <v>385</v>
      </c>
      <c r="EO171" t="s">
        <v>143</v>
      </c>
      <c r="EQ171">
        <v>0</v>
      </c>
      <c r="ER171">
        <v>21.14</v>
      </c>
      <c r="ES171">
        <v>21.14</v>
      </c>
      <c r="ET171">
        <v>0</v>
      </c>
      <c r="EU171">
        <v>0</v>
      </c>
      <c r="EV171">
        <v>0</v>
      </c>
      <c r="EW171">
        <v>0</v>
      </c>
      <c r="EX171">
        <v>0</v>
      </c>
      <c r="FQ171">
        <v>0</v>
      </c>
      <c r="FR171">
        <f t="shared" si="156"/>
        <v>0</v>
      </c>
      <c r="FS171">
        <v>0</v>
      </c>
      <c r="FX171">
        <v>100</v>
      </c>
      <c r="FY171">
        <v>64</v>
      </c>
      <c r="GA171" t="s">
        <v>143</v>
      </c>
      <c r="GD171">
        <v>0</v>
      </c>
      <c r="GF171">
        <v>2103007680</v>
      </c>
      <c r="GG171">
        <v>2</v>
      </c>
      <c r="GH171">
        <v>1</v>
      </c>
      <c r="GI171">
        <v>2</v>
      </c>
      <c r="GJ171">
        <v>0</v>
      </c>
      <c r="GK171">
        <f>ROUND(R171*(R12)/100,2)</f>
        <v>0</v>
      </c>
      <c r="GL171">
        <f t="shared" si="157"/>
        <v>0</v>
      </c>
      <c r="GM171">
        <f t="shared" si="158"/>
        <v>8375.25</v>
      </c>
      <c r="GN171">
        <f t="shared" si="159"/>
        <v>8375.25</v>
      </c>
      <c r="GO171">
        <f t="shared" si="160"/>
        <v>0</v>
      </c>
      <c r="GP171">
        <f t="shared" si="161"/>
        <v>0</v>
      </c>
      <c r="GR171">
        <v>0</v>
      </c>
      <c r="GS171">
        <v>3</v>
      </c>
      <c r="GT171">
        <v>0</v>
      </c>
      <c r="GU171" t="s">
        <v>143</v>
      </c>
      <c r="GV171">
        <f t="shared" si="162"/>
        <v>0</v>
      </c>
      <c r="GW171">
        <v>1</v>
      </c>
      <c r="GX171">
        <f t="shared" si="163"/>
        <v>0</v>
      </c>
      <c r="HA171">
        <v>0</v>
      </c>
      <c r="HB171">
        <v>0</v>
      </c>
      <c r="HC171">
        <f t="shared" si="164"/>
        <v>0</v>
      </c>
      <c r="IK171">
        <v>0</v>
      </c>
    </row>
    <row r="172" spans="1:245" x14ac:dyDescent="0.25">
      <c r="A172">
        <v>18</v>
      </c>
      <c r="B172">
        <v>1</v>
      </c>
      <c r="C172">
        <v>85</v>
      </c>
      <c r="E172" t="s">
        <v>394</v>
      </c>
      <c r="F172" t="s">
        <v>395</v>
      </c>
      <c r="G172" t="s">
        <v>396</v>
      </c>
      <c r="H172" t="s">
        <v>205</v>
      </c>
      <c r="I172">
        <v>1.2459999999999999E-3</v>
      </c>
      <c r="J172">
        <v>2.0096774193548387E-3</v>
      </c>
      <c r="O172">
        <f t="shared" si="127"/>
        <v>180.71</v>
      </c>
      <c r="P172">
        <f t="shared" si="128"/>
        <v>180.71</v>
      </c>
      <c r="Q172">
        <f t="shared" si="165"/>
        <v>0</v>
      </c>
      <c r="R172">
        <f t="shared" si="130"/>
        <v>0</v>
      </c>
      <c r="S172">
        <f t="shared" si="131"/>
        <v>0</v>
      </c>
      <c r="T172">
        <f t="shared" si="132"/>
        <v>0</v>
      </c>
      <c r="U172">
        <f t="shared" si="133"/>
        <v>0</v>
      </c>
      <c r="V172">
        <f t="shared" si="134"/>
        <v>0</v>
      </c>
      <c r="W172">
        <f t="shared" si="135"/>
        <v>0</v>
      </c>
      <c r="X172">
        <f t="shared" si="136"/>
        <v>0</v>
      </c>
      <c r="Y172">
        <f t="shared" si="137"/>
        <v>0</v>
      </c>
      <c r="AA172">
        <v>31709269</v>
      </c>
      <c r="AB172">
        <f t="shared" si="138"/>
        <v>34046.78</v>
      </c>
      <c r="AC172">
        <f t="shared" si="139"/>
        <v>34046.78</v>
      </c>
      <c r="AD172">
        <f t="shared" si="166"/>
        <v>0</v>
      </c>
      <c r="AE172">
        <f t="shared" si="167"/>
        <v>0</v>
      </c>
      <c r="AF172">
        <f t="shared" si="167"/>
        <v>0</v>
      </c>
      <c r="AG172">
        <f t="shared" si="142"/>
        <v>0</v>
      </c>
      <c r="AH172">
        <f t="shared" si="168"/>
        <v>0</v>
      </c>
      <c r="AI172">
        <f t="shared" si="168"/>
        <v>0</v>
      </c>
      <c r="AJ172">
        <f t="shared" si="144"/>
        <v>0</v>
      </c>
      <c r="AK172">
        <v>34046.78</v>
      </c>
      <c r="AL172">
        <v>34046.78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4.26</v>
      </c>
      <c r="BD172" t="s">
        <v>143</v>
      </c>
      <c r="BE172" t="s">
        <v>143</v>
      </c>
      <c r="BF172" t="s">
        <v>143</v>
      </c>
      <c r="BG172" t="s">
        <v>143</v>
      </c>
      <c r="BH172">
        <v>3</v>
      </c>
      <c r="BI172">
        <v>1</v>
      </c>
      <c r="BJ172" t="s">
        <v>397</v>
      </c>
      <c r="BM172">
        <v>127</v>
      </c>
      <c r="BN172">
        <v>0</v>
      </c>
      <c r="BO172" t="s">
        <v>395</v>
      </c>
      <c r="BP172">
        <v>1</v>
      </c>
      <c r="BQ172">
        <v>30</v>
      </c>
      <c r="BR172">
        <v>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143</v>
      </c>
      <c r="BZ172">
        <v>0</v>
      </c>
      <c r="CA172">
        <v>0</v>
      </c>
      <c r="CE172">
        <v>30</v>
      </c>
      <c r="CF172">
        <v>0</v>
      </c>
      <c r="CG172">
        <v>0</v>
      </c>
      <c r="CM172">
        <v>0</v>
      </c>
      <c r="CN172" t="s">
        <v>143</v>
      </c>
      <c r="CO172">
        <v>0</v>
      </c>
      <c r="CP172">
        <f t="shared" si="145"/>
        <v>180.71</v>
      </c>
      <c r="CQ172">
        <f t="shared" si="146"/>
        <v>145039.28</v>
      </c>
      <c r="CR172">
        <f t="shared" si="169"/>
        <v>0</v>
      </c>
      <c r="CS172">
        <f t="shared" si="148"/>
        <v>0</v>
      </c>
      <c r="CT172">
        <f t="shared" si="149"/>
        <v>0</v>
      </c>
      <c r="CU172">
        <f t="shared" si="150"/>
        <v>0</v>
      </c>
      <c r="CV172">
        <f t="shared" si="151"/>
        <v>0</v>
      </c>
      <c r="CW172">
        <f t="shared" si="152"/>
        <v>0</v>
      </c>
      <c r="CX172">
        <f t="shared" si="153"/>
        <v>0</v>
      </c>
      <c r="CY172">
        <f t="shared" si="154"/>
        <v>0</v>
      </c>
      <c r="CZ172">
        <f t="shared" si="155"/>
        <v>0</v>
      </c>
      <c r="DC172" t="s">
        <v>143</v>
      </c>
      <c r="DD172" t="s">
        <v>143</v>
      </c>
      <c r="DE172" t="s">
        <v>143</v>
      </c>
      <c r="DF172" t="s">
        <v>143</v>
      </c>
      <c r="DG172" t="s">
        <v>143</v>
      </c>
      <c r="DH172" t="s">
        <v>143</v>
      </c>
      <c r="DI172" t="s">
        <v>143</v>
      </c>
      <c r="DJ172" t="s">
        <v>143</v>
      </c>
      <c r="DK172" t="s">
        <v>143</v>
      </c>
      <c r="DL172" t="s">
        <v>143</v>
      </c>
      <c r="DM172" t="s">
        <v>143</v>
      </c>
      <c r="DN172">
        <v>100</v>
      </c>
      <c r="DO172">
        <v>64</v>
      </c>
      <c r="DP172">
        <v>1.0469999999999999</v>
      </c>
      <c r="DQ172">
        <v>1.0029999999999999</v>
      </c>
      <c r="DU172">
        <v>1009</v>
      </c>
      <c r="DV172" t="s">
        <v>205</v>
      </c>
      <c r="DW172" t="s">
        <v>205</v>
      </c>
      <c r="DX172">
        <v>1000</v>
      </c>
      <c r="EE172">
        <v>31269938</v>
      </c>
      <c r="EF172">
        <v>30</v>
      </c>
      <c r="EG172" t="s">
        <v>171</v>
      </c>
      <c r="EH172">
        <v>0</v>
      </c>
      <c r="EI172" t="s">
        <v>143</v>
      </c>
      <c r="EJ172">
        <v>1</v>
      </c>
      <c r="EK172">
        <v>127</v>
      </c>
      <c r="EL172" t="s">
        <v>384</v>
      </c>
      <c r="EM172" t="s">
        <v>385</v>
      </c>
      <c r="EO172" t="s">
        <v>143</v>
      </c>
      <c r="EQ172">
        <v>0</v>
      </c>
      <c r="ER172">
        <v>34046.78</v>
      </c>
      <c r="ES172">
        <v>34046.78</v>
      </c>
      <c r="ET172">
        <v>0</v>
      </c>
      <c r="EU172">
        <v>0</v>
      </c>
      <c r="EV172">
        <v>0</v>
      </c>
      <c r="EW172">
        <v>0</v>
      </c>
      <c r="EX172">
        <v>0</v>
      </c>
      <c r="FQ172">
        <v>0</v>
      </c>
      <c r="FR172">
        <f t="shared" si="156"/>
        <v>0</v>
      </c>
      <c r="FS172">
        <v>0</v>
      </c>
      <c r="FX172">
        <v>100</v>
      </c>
      <c r="FY172">
        <v>64</v>
      </c>
      <c r="GA172" t="s">
        <v>143</v>
      </c>
      <c r="GD172">
        <v>0</v>
      </c>
      <c r="GF172">
        <v>376326713</v>
      </c>
      <c r="GG172">
        <v>2</v>
      </c>
      <c r="GH172">
        <v>1</v>
      </c>
      <c r="GI172">
        <v>2</v>
      </c>
      <c r="GJ172">
        <v>0</v>
      </c>
      <c r="GK172">
        <f>ROUND(R172*(R12)/100,2)</f>
        <v>0</v>
      </c>
      <c r="GL172">
        <f t="shared" si="157"/>
        <v>0</v>
      </c>
      <c r="GM172">
        <f t="shared" si="158"/>
        <v>180.71</v>
      </c>
      <c r="GN172">
        <f t="shared" si="159"/>
        <v>180.71</v>
      </c>
      <c r="GO172">
        <f t="shared" si="160"/>
        <v>0</v>
      </c>
      <c r="GP172">
        <f t="shared" si="161"/>
        <v>0</v>
      </c>
      <c r="GR172">
        <v>0</v>
      </c>
      <c r="GS172">
        <v>3</v>
      </c>
      <c r="GT172">
        <v>0</v>
      </c>
      <c r="GU172" t="s">
        <v>143</v>
      </c>
      <c r="GV172">
        <f t="shared" si="162"/>
        <v>0</v>
      </c>
      <c r="GW172">
        <v>1</v>
      </c>
      <c r="GX172">
        <f t="shared" si="163"/>
        <v>0</v>
      </c>
      <c r="HA172">
        <v>0</v>
      </c>
      <c r="HB172">
        <v>0</v>
      </c>
      <c r="HC172">
        <f t="shared" si="164"/>
        <v>0</v>
      </c>
      <c r="IK172">
        <v>0</v>
      </c>
    </row>
    <row r="173" spans="1:245" x14ac:dyDescent="0.25">
      <c r="A173">
        <v>18</v>
      </c>
      <c r="B173">
        <v>1</v>
      </c>
      <c r="C173">
        <v>90</v>
      </c>
      <c r="E173" t="s">
        <v>398</v>
      </c>
      <c r="F173" t="s">
        <v>399</v>
      </c>
      <c r="G173" t="s">
        <v>400</v>
      </c>
      <c r="H173" t="s">
        <v>401</v>
      </c>
      <c r="I173">
        <v>15.5</v>
      </c>
      <c r="J173">
        <v>25</v>
      </c>
      <c r="O173">
        <f t="shared" si="127"/>
        <v>8587.66</v>
      </c>
      <c r="P173">
        <f t="shared" si="128"/>
        <v>8587.66</v>
      </c>
      <c r="Q173">
        <f t="shared" si="165"/>
        <v>0</v>
      </c>
      <c r="R173">
        <f t="shared" si="130"/>
        <v>0</v>
      </c>
      <c r="S173">
        <f t="shared" si="131"/>
        <v>0</v>
      </c>
      <c r="T173">
        <f t="shared" si="132"/>
        <v>0</v>
      </c>
      <c r="U173">
        <f t="shared" si="133"/>
        <v>0</v>
      </c>
      <c r="V173">
        <f t="shared" si="134"/>
        <v>0</v>
      </c>
      <c r="W173">
        <f t="shared" si="135"/>
        <v>0</v>
      </c>
      <c r="X173">
        <f t="shared" si="136"/>
        <v>0</v>
      </c>
      <c r="Y173">
        <f t="shared" si="137"/>
        <v>0</v>
      </c>
      <c r="AA173">
        <v>31709269</v>
      </c>
      <c r="AB173">
        <f t="shared" si="138"/>
        <v>429.49</v>
      </c>
      <c r="AC173">
        <f t="shared" si="139"/>
        <v>429.49</v>
      </c>
      <c r="AD173">
        <f t="shared" si="166"/>
        <v>0</v>
      </c>
      <c r="AE173">
        <f t="shared" si="167"/>
        <v>0</v>
      </c>
      <c r="AF173">
        <f t="shared" si="167"/>
        <v>0</v>
      </c>
      <c r="AG173">
        <f t="shared" si="142"/>
        <v>0</v>
      </c>
      <c r="AH173">
        <f t="shared" si="168"/>
        <v>0</v>
      </c>
      <c r="AI173">
        <f t="shared" si="168"/>
        <v>0</v>
      </c>
      <c r="AJ173">
        <f t="shared" si="144"/>
        <v>0</v>
      </c>
      <c r="AK173">
        <v>429.49</v>
      </c>
      <c r="AL173">
        <v>429.49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1.29</v>
      </c>
      <c r="BD173" t="s">
        <v>143</v>
      </c>
      <c r="BE173" t="s">
        <v>143</v>
      </c>
      <c r="BF173" t="s">
        <v>143</v>
      </c>
      <c r="BG173" t="s">
        <v>143</v>
      </c>
      <c r="BH173">
        <v>3</v>
      </c>
      <c r="BI173">
        <v>1</v>
      </c>
      <c r="BJ173" t="s">
        <v>402</v>
      </c>
      <c r="BM173">
        <v>127</v>
      </c>
      <c r="BN173">
        <v>0</v>
      </c>
      <c r="BO173" t="s">
        <v>399</v>
      </c>
      <c r="BP173">
        <v>1</v>
      </c>
      <c r="BQ173">
        <v>30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143</v>
      </c>
      <c r="BZ173">
        <v>0</v>
      </c>
      <c r="CA173">
        <v>0</v>
      </c>
      <c r="CE173">
        <v>30</v>
      </c>
      <c r="CF173">
        <v>0</v>
      </c>
      <c r="CG173">
        <v>0</v>
      </c>
      <c r="CM173">
        <v>0</v>
      </c>
      <c r="CN173" t="s">
        <v>143</v>
      </c>
      <c r="CO173">
        <v>0</v>
      </c>
      <c r="CP173">
        <f t="shared" si="145"/>
        <v>8587.66</v>
      </c>
      <c r="CQ173">
        <f t="shared" si="146"/>
        <v>554.04</v>
      </c>
      <c r="CR173">
        <f t="shared" si="169"/>
        <v>0</v>
      </c>
      <c r="CS173">
        <f t="shared" si="148"/>
        <v>0</v>
      </c>
      <c r="CT173">
        <f t="shared" si="149"/>
        <v>0</v>
      </c>
      <c r="CU173">
        <f t="shared" si="150"/>
        <v>0</v>
      </c>
      <c r="CV173">
        <f t="shared" si="151"/>
        <v>0</v>
      </c>
      <c r="CW173">
        <f t="shared" si="152"/>
        <v>0</v>
      </c>
      <c r="CX173">
        <f t="shared" si="153"/>
        <v>0</v>
      </c>
      <c r="CY173">
        <f t="shared" si="154"/>
        <v>0</v>
      </c>
      <c r="CZ173">
        <f t="shared" si="155"/>
        <v>0</v>
      </c>
      <c r="DC173" t="s">
        <v>143</v>
      </c>
      <c r="DD173" t="s">
        <v>143</v>
      </c>
      <c r="DE173" t="s">
        <v>143</v>
      </c>
      <c r="DF173" t="s">
        <v>143</v>
      </c>
      <c r="DG173" t="s">
        <v>143</v>
      </c>
      <c r="DH173" t="s">
        <v>143</v>
      </c>
      <c r="DI173" t="s">
        <v>143</v>
      </c>
      <c r="DJ173" t="s">
        <v>143</v>
      </c>
      <c r="DK173" t="s">
        <v>143</v>
      </c>
      <c r="DL173" t="s">
        <v>143</v>
      </c>
      <c r="DM173" t="s">
        <v>143</v>
      </c>
      <c r="DN173">
        <v>100</v>
      </c>
      <c r="DO173">
        <v>64</v>
      </c>
      <c r="DP173">
        <v>1.0469999999999999</v>
      </c>
      <c r="DQ173">
        <v>1.0029999999999999</v>
      </c>
      <c r="DU173">
        <v>1010</v>
      </c>
      <c r="DV173" t="s">
        <v>401</v>
      </c>
      <c r="DW173" t="s">
        <v>401</v>
      </c>
      <c r="DX173">
        <v>1</v>
      </c>
      <c r="EE173">
        <v>31269938</v>
      </c>
      <c r="EF173">
        <v>30</v>
      </c>
      <c r="EG173" t="s">
        <v>171</v>
      </c>
      <c r="EH173">
        <v>0</v>
      </c>
      <c r="EI173" t="s">
        <v>143</v>
      </c>
      <c r="EJ173">
        <v>1</v>
      </c>
      <c r="EK173">
        <v>127</v>
      </c>
      <c r="EL173" t="s">
        <v>384</v>
      </c>
      <c r="EM173" t="s">
        <v>385</v>
      </c>
      <c r="EO173" t="s">
        <v>143</v>
      </c>
      <c r="EQ173">
        <v>0</v>
      </c>
      <c r="ER173">
        <v>429.49</v>
      </c>
      <c r="ES173">
        <v>429.49</v>
      </c>
      <c r="ET173">
        <v>0</v>
      </c>
      <c r="EU173">
        <v>0</v>
      </c>
      <c r="EV173">
        <v>0</v>
      </c>
      <c r="EW173">
        <v>0</v>
      </c>
      <c r="EX173">
        <v>0</v>
      </c>
      <c r="FQ173">
        <v>0</v>
      </c>
      <c r="FR173">
        <f t="shared" si="156"/>
        <v>0</v>
      </c>
      <c r="FS173">
        <v>0</v>
      </c>
      <c r="FX173">
        <v>100</v>
      </c>
      <c r="FY173">
        <v>64</v>
      </c>
      <c r="GA173" t="s">
        <v>143</v>
      </c>
      <c r="GD173">
        <v>0</v>
      </c>
      <c r="GF173">
        <v>-2064963420</v>
      </c>
      <c r="GG173">
        <v>2</v>
      </c>
      <c r="GH173">
        <v>1</v>
      </c>
      <c r="GI173">
        <v>2</v>
      </c>
      <c r="GJ173">
        <v>0</v>
      </c>
      <c r="GK173">
        <f>ROUND(R173*(R12)/100,2)</f>
        <v>0</v>
      </c>
      <c r="GL173">
        <f t="shared" si="157"/>
        <v>0</v>
      </c>
      <c r="GM173">
        <f t="shared" si="158"/>
        <v>8587.66</v>
      </c>
      <c r="GN173">
        <f t="shared" si="159"/>
        <v>8587.66</v>
      </c>
      <c r="GO173">
        <f t="shared" si="160"/>
        <v>0</v>
      </c>
      <c r="GP173">
        <f t="shared" si="161"/>
        <v>0</v>
      </c>
      <c r="GR173">
        <v>0</v>
      </c>
      <c r="GS173">
        <v>3</v>
      </c>
      <c r="GT173">
        <v>0</v>
      </c>
      <c r="GU173" t="s">
        <v>143</v>
      </c>
      <c r="GV173">
        <f t="shared" si="162"/>
        <v>0</v>
      </c>
      <c r="GW173">
        <v>1</v>
      </c>
      <c r="GX173">
        <f t="shared" si="163"/>
        <v>0</v>
      </c>
      <c r="HA173">
        <v>0</v>
      </c>
      <c r="HB173">
        <v>0</v>
      </c>
      <c r="HC173">
        <f t="shared" si="164"/>
        <v>0</v>
      </c>
      <c r="IK173">
        <v>0</v>
      </c>
    </row>
    <row r="174" spans="1:245" x14ac:dyDescent="0.25">
      <c r="A174">
        <v>18</v>
      </c>
      <c r="B174">
        <v>1</v>
      </c>
      <c r="C174">
        <v>88</v>
      </c>
      <c r="E174" t="s">
        <v>403</v>
      </c>
      <c r="F174" t="s">
        <v>404</v>
      </c>
      <c r="G174" t="s">
        <v>405</v>
      </c>
      <c r="H174" t="s">
        <v>205</v>
      </c>
      <c r="I174">
        <v>0.31</v>
      </c>
      <c r="J174">
        <v>0.5</v>
      </c>
      <c r="O174">
        <f t="shared" si="127"/>
        <v>2642.96</v>
      </c>
      <c r="P174">
        <f t="shared" si="128"/>
        <v>2642.96</v>
      </c>
      <c r="Q174">
        <f t="shared" si="165"/>
        <v>0</v>
      </c>
      <c r="R174">
        <f t="shared" si="130"/>
        <v>0</v>
      </c>
      <c r="S174">
        <f t="shared" si="131"/>
        <v>0</v>
      </c>
      <c r="T174">
        <f t="shared" si="132"/>
        <v>0</v>
      </c>
      <c r="U174">
        <f t="shared" si="133"/>
        <v>0</v>
      </c>
      <c r="V174">
        <f t="shared" si="134"/>
        <v>0</v>
      </c>
      <c r="W174">
        <f t="shared" si="135"/>
        <v>0</v>
      </c>
      <c r="X174">
        <f t="shared" si="136"/>
        <v>0</v>
      </c>
      <c r="Y174">
        <f t="shared" si="137"/>
        <v>0</v>
      </c>
      <c r="AA174">
        <v>31709269</v>
      </c>
      <c r="AB174">
        <f t="shared" si="138"/>
        <v>1933.27</v>
      </c>
      <c r="AC174">
        <f t="shared" si="139"/>
        <v>1933.27</v>
      </c>
      <c r="AD174">
        <f t="shared" si="166"/>
        <v>0</v>
      </c>
      <c r="AE174">
        <f t="shared" si="167"/>
        <v>0</v>
      </c>
      <c r="AF174">
        <f t="shared" si="167"/>
        <v>0</v>
      </c>
      <c r="AG174">
        <f t="shared" si="142"/>
        <v>0</v>
      </c>
      <c r="AH174">
        <f t="shared" si="168"/>
        <v>0</v>
      </c>
      <c r="AI174">
        <f t="shared" si="168"/>
        <v>0</v>
      </c>
      <c r="AJ174">
        <f t="shared" si="144"/>
        <v>0</v>
      </c>
      <c r="AK174">
        <v>1933.27</v>
      </c>
      <c r="AL174">
        <v>1933.27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4.41</v>
      </c>
      <c r="BD174" t="s">
        <v>143</v>
      </c>
      <c r="BE174" t="s">
        <v>143</v>
      </c>
      <c r="BF174" t="s">
        <v>143</v>
      </c>
      <c r="BG174" t="s">
        <v>143</v>
      </c>
      <c r="BH174">
        <v>3</v>
      </c>
      <c r="BI174">
        <v>1</v>
      </c>
      <c r="BJ174" t="s">
        <v>406</v>
      </c>
      <c r="BM174">
        <v>127</v>
      </c>
      <c r="BN174">
        <v>0</v>
      </c>
      <c r="BO174" t="s">
        <v>404</v>
      </c>
      <c r="BP174">
        <v>1</v>
      </c>
      <c r="BQ174">
        <v>30</v>
      </c>
      <c r="BR174">
        <v>0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143</v>
      </c>
      <c r="BZ174">
        <v>0</v>
      </c>
      <c r="CA174">
        <v>0</v>
      </c>
      <c r="CE174">
        <v>30</v>
      </c>
      <c r="CF174">
        <v>0</v>
      </c>
      <c r="CG174">
        <v>0</v>
      </c>
      <c r="CM174">
        <v>0</v>
      </c>
      <c r="CN174" t="s">
        <v>143</v>
      </c>
      <c r="CO174">
        <v>0</v>
      </c>
      <c r="CP174">
        <f t="shared" si="145"/>
        <v>2642.96</v>
      </c>
      <c r="CQ174">
        <f t="shared" si="146"/>
        <v>8525.7199999999993</v>
      </c>
      <c r="CR174">
        <f t="shared" si="169"/>
        <v>0</v>
      </c>
      <c r="CS174">
        <f t="shared" si="148"/>
        <v>0</v>
      </c>
      <c r="CT174">
        <f t="shared" si="149"/>
        <v>0</v>
      </c>
      <c r="CU174">
        <f t="shared" si="150"/>
        <v>0</v>
      </c>
      <c r="CV174">
        <f t="shared" si="151"/>
        <v>0</v>
      </c>
      <c r="CW174">
        <f t="shared" si="152"/>
        <v>0</v>
      </c>
      <c r="CX174">
        <f t="shared" si="153"/>
        <v>0</v>
      </c>
      <c r="CY174">
        <f t="shared" si="154"/>
        <v>0</v>
      </c>
      <c r="CZ174">
        <f t="shared" si="155"/>
        <v>0</v>
      </c>
      <c r="DC174" t="s">
        <v>143</v>
      </c>
      <c r="DD174" t="s">
        <v>143</v>
      </c>
      <c r="DE174" t="s">
        <v>143</v>
      </c>
      <c r="DF174" t="s">
        <v>143</v>
      </c>
      <c r="DG174" t="s">
        <v>143</v>
      </c>
      <c r="DH174" t="s">
        <v>143</v>
      </c>
      <c r="DI174" t="s">
        <v>143</v>
      </c>
      <c r="DJ174" t="s">
        <v>143</v>
      </c>
      <c r="DK174" t="s">
        <v>143</v>
      </c>
      <c r="DL174" t="s">
        <v>143</v>
      </c>
      <c r="DM174" t="s">
        <v>143</v>
      </c>
      <c r="DN174">
        <v>100</v>
      </c>
      <c r="DO174">
        <v>64</v>
      </c>
      <c r="DP174">
        <v>1.0469999999999999</v>
      </c>
      <c r="DQ174">
        <v>1.0029999999999999</v>
      </c>
      <c r="DU174">
        <v>1009</v>
      </c>
      <c r="DV174" t="s">
        <v>205</v>
      </c>
      <c r="DW174" t="s">
        <v>205</v>
      </c>
      <c r="DX174">
        <v>1000</v>
      </c>
      <c r="EE174">
        <v>31269938</v>
      </c>
      <c r="EF174">
        <v>30</v>
      </c>
      <c r="EG174" t="s">
        <v>171</v>
      </c>
      <c r="EH174">
        <v>0</v>
      </c>
      <c r="EI174" t="s">
        <v>143</v>
      </c>
      <c r="EJ174">
        <v>1</v>
      </c>
      <c r="EK174">
        <v>127</v>
      </c>
      <c r="EL174" t="s">
        <v>384</v>
      </c>
      <c r="EM174" t="s">
        <v>385</v>
      </c>
      <c r="EO174" t="s">
        <v>143</v>
      </c>
      <c r="EQ174">
        <v>0</v>
      </c>
      <c r="ER174">
        <v>1933.27</v>
      </c>
      <c r="ES174">
        <v>1933.27</v>
      </c>
      <c r="ET174">
        <v>0</v>
      </c>
      <c r="EU174">
        <v>0</v>
      </c>
      <c r="EV174">
        <v>0</v>
      </c>
      <c r="EW174">
        <v>0</v>
      </c>
      <c r="EX174">
        <v>0</v>
      </c>
      <c r="FQ174">
        <v>0</v>
      </c>
      <c r="FR174">
        <f t="shared" si="156"/>
        <v>0</v>
      </c>
      <c r="FS174">
        <v>0</v>
      </c>
      <c r="FX174">
        <v>100</v>
      </c>
      <c r="FY174">
        <v>64</v>
      </c>
      <c r="GA174" t="s">
        <v>143</v>
      </c>
      <c r="GD174">
        <v>0</v>
      </c>
      <c r="GF174">
        <v>-564437193</v>
      </c>
      <c r="GG174">
        <v>2</v>
      </c>
      <c r="GH174">
        <v>1</v>
      </c>
      <c r="GI174">
        <v>2</v>
      </c>
      <c r="GJ174">
        <v>0</v>
      </c>
      <c r="GK174">
        <f>ROUND(R174*(R12)/100,2)</f>
        <v>0</v>
      </c>
      <c r="GL174">
        <f t="shared" si="157"/>
        <v>0</v>
      </c>
      <c r="GM174">
        <f t="shared" si="158"/>
        <v>2642.96</v>
      </c>
      <c r="GN174">
        <f t="shared" si="159"/>
        <v>2642.96</v>
      </c>
      <c r="GO174">
        <f t="shared" si="160"/>
        <v>0</v>
      </c>
      <c r="GP174">
        <f t="shared" si="161"/>
        <v>0</v>
      </c>
      <c r="GR174">
        <v>0</v>
      </c>
      <c r="GS174">
        <v>3</v>
      </c>
      <c r="GT174">
        <v>0</v>
      </c>
      <c r="GU174" t="s">
        <v>143</v>
      </c>
      <c r="GV174">
        <f t="shared" si="162"/>
        <v>0</v>
      </c>
      <c r="GW174">
        <v>1</v>
      </c>
      <c r="GX174">
        <f t="shared" si="163"/>
        <v>0</v>
      </c>
      <c r="HA174">
        <v>0</v>
      </c>
      <c r="HB174">
        <v>0</v>
      </c>
      <c r="HC174">
        <f t="shared" si="164"/>
        <v>0</v>
      </c>
      <c r="IK174">
        <v>0</v>
      </c>
    </row>
    <row r="175" spans="1:245" x14ac:dyDescent="0.25">
      <c r="A175">
        <v>18</v>
      </c>
      <c r="B175">
        <v>1</v>
      </c>
      <c r="C175">
        <v>84</v>
      </c>
      <c r="E175" t="s">
        <v>407</v>
      </c>
      <c r="F175" t="s">
        <v>408</v>
      </c>
      <c r="G175" t="s">
        <v>409</v>
      </c>
      <c r="H175" t="s">
        <v>362</v>
      </c>
      <c r="I175">
        <v>63.24</v>
      </c>
      <c r="J175">
        <v>102</v>
      </c>
      <c r="O175">
        <f t="shared" si="127"/>
        <v>246841.85</v>
      </c>
      <c r="P175">
        <f t="shared" si="128"/>
        <v>246841.85</v>
      </c>
      <c r="Q175">
        <f t="shared" si="165"/>
        <v>0</v>
      </c>
      <c r="R175">
        <f t="shared" si="130"/>
        <v>0</v>
      </c>
      <c r="S175">
        <f t="shared" si="131"/>
        <v>0</v>
      </c>
      <c r="T175">
        <f t="shared" si="132"/>
        <v>0</v>
      </c>
      <c r="U175">
        <f t="shared" si="133"/>
        <v>0</v>
      </c>
      <c r="V175">
        <f t="shared" si="134"/>
        <v>0</v>
      </c>
      <c r="W175">
        <f t="shared" si="135"/>
        <v>0</v>
      </c>
      <c r="X175">
        <f t="shared" si="136"/>
        <v>0</v>
      </c>
      <c r="Y175">
        <f t="shared" si="137"/>
        <v>0</v>
      </c>
      <c r="AA175">
        <v>31709269</v>
      </c>
      <c r="AB175">
        <f t="shared" si="138"/>
        <v>1734.78</v>
      </c>
      <c r="AC175">
        <f t="shared" si="139"/>
        <v>1734.78</v>
      </c>
      <c r="AD175">
        <f t="shared" si="166"/>
        <v>0</v>
      </c>
      <c r="AE175">
        <f t="shared" si="167"/>
        <v>0</v>
      </c>
      <c r="AF175">
        <f t="shared" si="167"/>
        <v>0</v>
      </c>
      <c r="AG175">
        <f t="shared" si="142"/>
        <v>0</v>
      </c>
      <c r="AH175">
        <f t="shared" si="168"/>
        <v>0</v>
      </c>
      <c r="AI175">
        <f t="shared" si="168"/>
        <v>0</v>
      </c>
      <c r="AJ175">
        <f t="shared" si="144"/>
        <v>0</v>
      </c>
      <c r="AK175">
        <v>1734.78</v>
      </c>
      <c r="AL175">
        <v>1734.78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2.25</v>
      </c>
      <c r="BD175" t="s">
        <v>143</v>
      </c>
      <c r="BE175" t="s">
        <v>143</v>
      </c>
      <c r="BF175" t="s">
        <v>143</v>
      </c>
      <c r="BG175" t="s">
        <v>143</v>
      </c>
      <c r="BH175">
        <v>3</v>
      </c>
      <c r="BI175">
        <v>1</v>
      </c>
      <c r="BJ175" t="s">
        <v>410</v>
      </c>
      <c r="BM175">
        <v>127</v>
      </c>
      <c r="BN175">
        <v>0</v>
      </c>
      <c r="BO175" t="s">
        <v>408</v>
      </c>
      <c r="BP175">
        <v>1</v>
      </c>
      <c r="BQ175">
        <v>30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143</v>
      </c>
      <c r="BZ175">
        <v>0</v>
      </c>
      <c r="CA175">
        <v>0</v>
      </c>
      <c r="CE175">
        <v>30</v>
      </c>
      <c r="CF175">
        <v>0</v>
      </c>
      <c r="CG175">
        <v>0</v>
      </c>
      <c r="CM175">
        <v>0</v>
      </c>
      <c r="CN175" t="s">
        <v>143</v>
      </c>
      <c r="CO175">
        <v>0</v>
      </c>
      <c r="CP175">
        <f t="shared" si="145"/>
        <v>246841.85</v>
      </c>
      <c r="CQ175">
        <f t="shared" si="146"/>
        <v>3903.26</v>
      </c>
      <c r="CR175">
        <f t="shared" si="169"/>
        <v>0</v>
      </c>
      <c r="CS175">
        <f t="shared" si="148"/>
        <v>0</v>
      </c>
      <c r="CT175">
        <f t="shared" si="149"/>
        <v>0</v>
      </c>
      <c r="CU175">
        <f t="shared" si="150"/>
        <v>0</v>
      </c>
      <c r="CV175">
        <f t="shared" si="151"/>
        <v>0</v>
      </c>
      <c r="CW175">
        <f t="shared" si="152"/>
        <v>0</v>
      </c>
      <c r="CX175">
        <f t="shared" si="153"/>
        <v>0</v>
      </c>
      <c r="CY175">
        <f t="shared" si="154"/>
        <v>0</v>
      </c>
      <c r="CZ175">
        <f t="shared" si="155"/>
        <v>0</v>
      </c>
      <c r="DC175" t="s">
        <v>143</v>
      </c>
      <c r="DD175" t="s">
        <v>143</v>
      </c>
      <c r="DE175" t="s">
        <v>143</v>
      </c>
      <c r="DF175" t="s">
        <v>143</v>
      </c>
      <c r="DG175" t="s">
        <v>143</v>
      </c>
      <c r="DH175" t="s">
        <v>143</v>
      </c>
      <c r="DI175" t="s">
        <v>143</v>
      </c>
      <c r="DJ175" t="s">
        <v>143</v>
      </c>
      <c r="DK175" t="s">
        <v>143</v>
      </c>
      <c r="DL175" t="s">
        <v>143</v>
      </c>
      <c r="DM175" t="s">
        <v>143</v>
      </c>
      <c r="DN175">
        <v>100</v>
      </c>
      <c r="DO175">
        <v>64</v>
      </c>
      <c r="DP175">
        <v>1.0469999999999999</v>
      </c>
      <c r="DQ175">
        <v>1.0029999999999999</v>
      </c>
      <c r="DU175">
        <v>1005</v>
      </c>
      <c r="DV175" t="s">
        <v>362</v>
      </c>
      <c r="DW175" t="s">
        <v>362</v>
      </c>
      <c r="DX175">
        <v>1</v>
      </c>
      <c r="EE175">
        <v>31269938</v>
      </c>
      <c r="EF175">
        <v>30</v>
      </c>
      <c r="EG175" t="s">
        <v>171</v>
      </c>
      <c r="EH175">
        <v>0</v>
      </c>
      <c r="EI175" t="s">
        <v>143</v>
      </c>
      <c r="EJ175">
        <v>1</v>
      </c>
      <c r="EK175">
        <v>127</v>
      </c>
      <c r="EL175" t="s">
        <v>384</v>
      </c>
      <c r="EM175" t="s">
        <v>385</v>
      </c>
      <c r="EO175" t="s">
        <v>143</v>
      </c>
      <c r="EQ175">
        <v>0</v>
      </c>
      <c r="ER175">
        <v>1734.78</v>
      </c>
      <c r="ES175">
        <v>1734.78</v>
      </c>
      <c r="ET175">
        <v>0</v>
      </c>
      <c r="EU175">
        <v>0</v>
      </c>
      <c r="EV175">
        <v>0</v>
      </c>
      <c r="EW175">
        <v>0</v>
      </c>
      <c r="EX175">
        <v>0</v>
      </c>
      <c r="FQ175">
        <v>0</v>
      </c>
      <c r="FR175">
        <f t="shared" si="156"/>
        <v>0</v>
      </c>
      <c r="FS175">
        <v>0</v>
      </c>
      <c r="FX175">
        <v>100</v>
      </c>
      <c r="FY175">
        <v>64</v>
      </c>
      <c r="GA175" t="s">
        <v>143</v>
      </c>
      <c r="GD175">
        <v>0</v>
      </c>
      <c r="GF175">
        <v>219281972</v>
      </c>
      <c r="GG175">
        <v>2</v>
      </c>
      <c r="GH175">
        <v>1</v>
      </c>
      <c r="GI175">
        <v>2</v>
      </c>
      <c r="GJ175">
        <v>0</v>
      </c>
      <c r="GK175">
        <f>ROUND(R175*(R12)/100,2)</f>
        <v>0</v>
      </c>
      <c r="GL175">
        <f t="shared" si="157"/>
        <v>0</v>
      </c>
      <c r="GM175">
        <f t="shared" si="158"/>
        <v>246841.85</v>
      </c>
      <c r="GN175">
        <f t="shared" si="159"/>
        <v>246841.85</v>
      </c>
      <c r="GO175">
        <f t="shared" si="160"/>
        <v>0</v>
      </c>
      <c r="GP175">
        <f t="shared" si="161"/>
        <v>0</v>
      </c>
      <c r="GR175">
        <v>0</v>
      </c>
      <c r="GS175">
        <v>3</v>
      </c>
      <c r="GT175">
        <v>0</v>
      </c>
      <c r="GU175" t="s">
        <v>143</v>
      </c>
      <c r="GV175">
        <f t="shared" si="162"/>
        <v>0</v>
      </c>
      <c r="GW175">
        <v>1</v>
      </c>
      <c r="GX175">
        <f t="shared" si="163"/>
        <v>0</v>
      </c>
      <c r="HA175">
        <v>0</v>
      </c>
      <c r="HB175">
        <v>0</v>
      </c>
      <c r="HC175">
        <f t="shared" si="164"/>
        <v>0</v>
      </c>
      <c r="IK175">
        <v>0</v>
      </c>
    </row>
    <row r="176" spans="1:245" x14ac:dyDescent="0.25">
      <c r="A176">
        <v>17</v>
      </c>
      <c r="B176">
        <v>1</v>
      </c>
      <c r="C176">
        <f>ROW(SmtRes!A94)</f>
        <v>94</v>
      </c>
      <c r="D176">
        <f>ROW(EtalonRes!A103)</f>
        <v>103</v>
      </c>
      <c r="E176" t="s">
        <v>411</v>
      </c>
      <c r="F176" t="s">
        <v>412</v>
      </c>
      <c r="G176" t="s">
        <v>413</v>
      </c>
      <c r="H176" t="s">
        <v>414</v>
      </c>
      <c r="I176">
        <v>0.23</v>
      </c>
      <c r="J176">
        <v>0</v>
      </c>
      <c r="O176">
        <f t="shared" si="127"/>
        <v>1859.44</v>
      </c>
      <c r="P176">
        <f t="shared" si="128"/>
        <v>5.14</v>
      </c>
      <c r="Q176">
        <f>(ROUND((ROUND((((ET176*1.25))*AV176*I176),2)*BB176),2)+ROUND((ROUND(((AE176-((EU176*1.25)))*AV176*I176),2)*BS176),2))</f>
        <v>49.08</v>
      </c>
      <c r="R176">
        <f t="shared" si="130"/>
        <v>28.24</v>
      </c>
      <c r="S176">
        <f t="shared" si="131"/>
        <v>1805.22</v>
      </c>
      <c r="T176">
        <f t="shared" si="132"/>
        <v>0</v>
      </c>
      <c r="U176">
        <f t="shared" si="133"/>
        <v>5.8983499999999998</v>
      </c>
      <c r="V176">
        <f t="shared" si="134"/>
        <v>0</v>
      </c>
      <c r="W176">
        <f t="shared" si="135"/>
        <v>0</v>
      </c>
      <c r="X176">
        <f t="shared" si="136"/>
        <v>1462.23</v>
      </c>
      <c r="Y176">
        <f t="shared" si="137"/>
        <v>740.14</v>
      </c>
      <c r="AA176">
        <v>31709269</v>
      </c>
      <c r="AB176">
        <f t="shared" si="138"/>
        <v>332.4855</v>
      </c>
      <c r="AC176">
        <f t="shared" si="139"/>
        <v>3.5</v>
      </c>
      <c r="AD176">
        <f>ROUND(((((ET176*1.25))-((EU176*1.25)))+AE176),6)</f>
        <v>20.475000000000001</v>
      </c>
      <c r="AE176">
        <f>ROUND(((EU176*1.25)),6)</f>
        <v>4.8375000000000004</v>
      </c>
      <c r="AF176">
        <f>ROUND(((EV176*1.15)),6)</f>
        <v>308.51049999999998</v>
      </c>
      <c r="AG176">
        <f t="shared" si="142"/>
        <v>0</v>
      </c>
      <c r="AH176">
        <f>((EW176*1.15))</f>
        <v>25.645</v>
      </c>
      <c r="AI176">
        <f>((EX176*1.25))</f>
        <v>0</v>
      </c>
      <c r="AJ176">
        <f t="shared" si="144"/>
        <v>0</v>
      </c>
      <c r="AK176">
        <v>288.14999999999998</v>
      </c>
      <c r="AL176">
        <v>3.5</v>
      </c>
      <c r="AM176">
        <v>16.38</v>
      </c>
      <c r="AN176">
        <v>3.87</v>
      </c>
      <c r="AO176">
        <v>268.27</v>
      </c>
      <c r="AP176">
        <v>0</v>
      </c>
      <c r="AQ176">
        <v>22.3</v>
      </c>
      <c r="AR176">
        <v>0</v>
      </c>
      <c r="AS176">
        <v>0</v>
      </c>
      <c r="AT176">
        <v>81</v>
      </c>
      <c r="AU176">
        <v>41</v>
      </c>
      <c r="AV176">
        <v>1</v>
      </c>
      <c r="AW176">
        <v>1</v>
      </c>
      <c r="AZ176">
        <v>1</v>
      </c>
      <c r="BA176">
        <v>25.44</v>
      </c>
      <c r="BB176">
        <v>10.42</v>
      </c>
      <c r="BC176">
        <v>6.34</v>
      </c>
      <c r="BD176" t="s">
        <v>143</v>
      </c>
      <c r="BE176" t="s">
        <v>143</v>
      </c>
      <c r="BF176" t="s">
        <v>143</v>
      </c>
      <c r="BG176" t="s">
        <v>143</v>
      </c>
      <c r="BH176">
        <v>0</v>
      </c>
      <c r="BI176">
        <v>1</v>
      </c>
      <c r="BJ176" t="s">
        <v>415</v>
      </c>
      <c r="BM176">
        <v>115</v>
      </c>
      <c r="BN176">
        <v>0</v>
      </c>
      <c r="BO176" t="s">
        <v>412</v>
      </c>
      <c r="BP176">
        <v>1</v>
      </c>
      <c r="BQ176">
        <v>30</v>
      </c>
      <c r="BR176">
        <v>0</v>
      </c>
      <c r="BS176">
        <v>25.44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143</v>
      </c>
      <c r="BZ176">
        <v>81</v>
      </c>
      <c r="CA176">
        <v>41</v>
      </c>
      <c r="CE176">
        <v>30</v>
      </c>
      <c r="CF176">
        <v>0</v>
      </c>
      <c r="CG176">
        <v>0</v>
      </c>
      <c r="CM176">
        <v>0</v>
      </c>
      <c r="CN176" t="s">
        <v>143</v>
      </c>
      <c r="CO176">
        <v>0</v>
      </c>
      <c r="CP176">
        <f t="shared" si="145"/>
        <v>1859.44</v>
      </c>
      <c r="CQ176">
        <f t="shared" si="146"/>
        <v>22.19</v>
      </c>
      <c r="CR176">
        <f>(ROUND((ROUND((((ET176*1.25))*AV176*1),2)*BB176),2)+ROUND((ROUND(((AE176-((EU176*1.25)))*AV176*1),2)*BS176),2))</f>
        <v>213.4</v>
      </c>
      <c r="CS176">
        <f t="shared" si="148"/>
        <v>123.13</v>
      </c>
      <c r="CT176">
        <f t="shared" si="149"/>
        <v>7848.49</v>
      </c>
      <c r="CU176">
        <f t="shared" si="150"/>
        <v>0</v>
      </c>
      <c r="CV176">
        <f t="shared" si="151"/>
        <v>25.645</v>
      </c>
      <c r="CW176">
        <f t="shared" si="152"/>
        <v>0</v>
      </c>
      <c r="CX176">
        <f t="shared" si="153"/>
        <v>0</v>
      </c>
      <c r="CY176">
        <f t="shared" si="154"/>
        <v>1462.2282</v>
      </c>
      <c r="CZ176">
        <f t="shared" si="155"/>
        <v>740.14019999999994</v>
      </c>
      <c r="DC176" t="s">
        <v>143</v>
      </c>
      <c r="DD176" t="s">
        <v>143</v>
      </c>
      <c r="DE176" t="s">
        <v>169</v>
      </c>
      <c r="DF176" t="s">
        <v>169</v>
      </c>
      <c r="DG176" t="s">
        <v>170</v>
      </c>
      <c r="DH176" t="s">
        <v>143</v>
      </c>
      <c r="DI176" t="s">
        <v>170</v>
      </c>
      <c r="DJ176" t="s">
        <v>169</v>
      </c>
      <c r="DK176" t="s">
        <v>143</v>
      </c>
      <c r="DL176" t="s">
        <v>143</v>
      </c>
      <c r="DM176" t="s">
        <v>143</v>
      </c>
      <c r="DN176">
        <v>100</v>
      </c>
      <c r="DO176">
        <v>64</v>
      </c>
      <c r="DP176">
        <v>1.0249999999999999</v>
      </c>
      <c r="DQ176">
        <v>1</v>
      </c>
      <c r="DU176">
        <v>1013</v>
      </c>
      <c r="DV176" t="s">
        <v>414</v>
      </c>
      <c r="DW176" t="s">
        <v>414</v>
      </c>
      <c r="DX176">
        <v>1</v>
      </c>
      <c r="EE176">
        <v>31269926</v>
      </c>
      <c r="EF176">
        <v>30</v>
      </c>
      <c r="EG176" t="s">
        <v>171</v>
      </c>
      <c r="EH176">
        <v>0</v>
      </c>
      <c r="EI176" t="s">
        <v>143</v>
      </c>
      <c r="EJ176">
        <v>1</v>
      </c>
      <c r="EK176">
        <v>115</v>
      </c>
      <c r="EL176" t="s">
        <v>416</v>
      </c>
      <c r="EM176" t="s">
        <v>417</v>
      </c>
      <c r="EO176" t="s">
        <v>143</v>
      </c>
      <c r="EQ176">
        <v>0</v>
      </c>
      <c r="ER176">
        <v>288.14999999999998</v>
      </c>
      <c r="ES176">
        <v>3.5</v>
      </c>
      <c r="ET176">
        <v>16.38</v>
      </c>
      <c r="EU176">
        <v>3.87</v>
      </c>
      <c r="EV176">
        <v>268.27</v>
      </c>
      <c r="EW176">
        <v>22.3</v>
      </c>
      <c r="EX176">
        <v>0</v>
      </c>
      <c r="EY176">
        <v>0</v>
      </c>
      <c r="FQ176">
        <v>0</v>
      </c>
      <c r="FR176">
        <f t="shared" si="156"/>
        <v>0</v>
      </c>
      <c r="FS176">
        <v>0</v>
      </c>
      <c r="FX176">
        <v>100</v>
      </c>
      <c r="FY176">
        <v>64</v>
      </c>
      <c r="GA176" t="s">
        <v>143</v>
      </c>
      <c r="GD176">
        <v>0</v>
      </c>
      <c r="GF176">
        <v>-590353651</v>
      </c>
      <c r="GG176">
        <v>2</v>
      </c>
      <c r="GH176">
        <v>1</v>
      </c>
      <c r="GI176">
        <v>2</v>
      </c>
      <c r="GJ176">
        <v>0</v>
      </c>
      <c r="GK176">
        <f>ROUND(R176*(R12)/100,2)</f>
        <v>44.34</v>
      </c>
      <c r="GL176">
        <f t="shared" si="157"/>
        <v>0</v>
      </c>
      <c r="GM176">
        <f t="shared" si="158"/>
        <v>4106.1499999999996</v>
      </c>
      <c r="GN176">
        <f t="shared" si="159"/>
        <v>4106.1499999999996</v>
      </c>
      <c r="GO176">
        <f t="shared" si="160"/>
        <v>0</v>
      </c>
      <c r="GP176">
        <f t="shared" si="161"/>
        <v>0</v>
      </c>
      <c r="GR176">
        <v>0</v>
      </c>
      <c r="GS176">
        <v>3</v>
      </c>
      <c r="GT176">
        <v>0</v>
      </c>
      <c r="GU176" t="s">
        <v>143</v>
      </c>
      <c r="GV176">
        <f t="shared" si="162"/>
        <v>0</v>
      </c>
      <c r="GW176">
        <v>1</v>
      </c>
      <c r="GX176">
        <f t="shared" si="163"/>
        <v>0</v>
      </c>
      <c r="HA176">
        <v>0</v>
      </c>
      <c r="HB176">
        <v>0</v>
      </c>
      <c r="HC176">
        <f t="shared" si="164"/>
        <v>0</v>
      </c>
      <c r="IK176">
        <v>0</v>
      </c>
    </row>
    <row r="177" spans="1:245" x14ac:dyDescent="0.25">
      <c r="A177">
        <v>18</v>
      </c>
      <c r="B177">
        <v>1</v>
      </c>
      <c r="C177">
        <v>93</v>
      </c>
      <c r="E177" t="s">
        <v>418</v>
      </c>
      <c r="F177" t="s">
        <v>419</v>
      </c>
      <c r="G177" t="s">
        <v>420</v>
      </c>
      <c r="H177" t="s">
        <v>205</v>
      </c>
      <c r="I177">
        <v>8.2799999999999999E-2</v>
      </c>
      <c r="J177">
        <v>0.36</v>
      </c>
      <c r="O177">
        <f t="shared" si="127"/>
        <v>5215.41</v>
      </c>
      <c r="P177">
        <f t="shared" si="128"/>
        <v>5215.41</v>
      </c>
      <c r="Q177">
        <f>(ROUND((ROUND(((ET177)*AV177*I177),2)*BB177),2)+ROUND((ROUND(((AE177-(EU177))*AV177*I177),2)*BS177),2))</f>
        <v>0</v>
      </c>
      <c r="R177">
        <f t="shared" si="130"/>
        <v>0</v>
      </c>
      <c r="S177">
        <f t="shared" si="131"/>
        <v>0</v>
      </c>
      <c r="T177">
        <f t="shared" si="132"/>
        <v>0</v>
      </c>
      <c r="U177">
        <f t="shared" si="133"/>
        <v>0</v>
      </c>
      <c r="V177">
        <f t="shared" si="134"/>
        <v>0</v>
      </c>
      <c r="W177">
        <f t="shared" si="135"/>
        <v>0</v>
      </c>
      <c r="X177">
        <f t="shared" si="136"/>
        <v>0</v>
      </c>
      <c r="Y177">
        <f t="shared" si="137"/>
        <v>0</v>
      </c>
      <c r="AA177">
        <v>31709269</v>
      </c>
      <c r="AB177">
        <f t="shared" si="138"/>
        <v>4350.01</v>
      </c>
      <c r="AC177">
        <f t="shared" si="139"/>
        <v>4350.01</v>
      </c>
      <c r="AD177">
        <f>ROUND((((ET177)-(EU177))+AE177),6)</f>
        <v>0</v>
      </c>
      <c r="AE177">
        <f>ROUND((EU177),6)</f>
        <v>0</v>
      </c>
      <c r="AF177">
        <f>ROUND((EV177),6)</f>
        <v>0</v>
      </c>
      <c r="AG177">
        <f t="shared" si="142"/>
        <v>0</v>
      </c>
      <c r="AH177">
        <f>(EW177)</f>
        <v>0</v>
      </c>
      <c r="AI177">
        <f>(EX177)</f>
        <v>0</v>
      </c>
      <c r="AJ177">
        <f t="shared" si="144"/>
        <v>0</v>
      </c>
      <c r="AK177">
        <v>4350.01</v>
      </c>
      <c r="AL177">
        <v>4350.01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14.48</v>
      </c>
      <c r="BD177" t="s">
        <v>143</v>
      </c>
      <c r="BE177" t="s">
        <v>143</v>
      </c>
      <c r="BF177" t="s">
        <v>143</v>
      </c>
      <c r="BG177" t="s">
        <v>143</v>
      </c>
      <c r="BH177">
        <v>3</v>
      </c>
      <c r="BI177">
        <v>1</v>
      </c>
      <c r="BJ177" t="s">
        <v>421</v>
      </c>
      <c r="BM177">
        <v>115</v>
      </c>
      <c r="BN177">
        <v>0</v>
      </c>
      <c r="BO177" t="s">
        <v>419</v>
      </c>
      <c r="BP177">
        <v>1</v>
      </c>
      <c r="BQ177">
        <v>30</v>
      </c>
      <c r="BR177">
        <v>0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143</v>
      </c>
      <c r="BZ177">
        <v>0</v>
      </c>
      <c r="CA177">
        <v>0</v>
      </c>
      <c r="CE177">
        <v>30</v>
      </c>
      <c r="CF177">
        <v>0</v>
      </c>
      <c r="CG177">
        <v>0</v>
      </c>
      <c r="CM177">
        <v>0</v>
      </c>
      <c r="CN177" t="s">
        <v>143</v>
      </c>
      <c r="CO177">
        <v>0</v>
      </c>
      <c r="CP177">
        <f t="shared" si="145"/>
        <v>5215.41</v>
      </c>
      <c r="CQ177">
        <f t="shared" si="146"/>
        <v>62988.14</v>
      </c>
      <c r="CR177">
        <f>(ROUND((ROUND(((ET177)*AV177*1),2)*BB177),2)+ROUND((ROUND(((AE177-(EU177))*AV177*1),2)*BS177),2))</f>
        <v>0</v>
      </c>
      <c r="CS177">
        <f t="shared" si="148"/>
        <v>0</v>
      </c>
      <c r="CT177">
        <f t="shared" si="149"/>
        <v>0</v>
      </c>
      <c r="CU177">
        <f t="shared" si="150"/>
        <v>0</v>
      </c>
      <c r="CV177">
        <f t="shared" si="151"/>
        <v>0</v>
      </c>
      <c r="CW177">
        <f t="shared" si="152"/>
        <v>0</v>
      </c>
      <c r="CX177">
        <f t="shared" si="153"/>
        <v>0</v>
      </c>
      <c r="CY177">
        <f t="shared" si="154"/>
        <v>0</v>
      </c>
      <c r="CZ177">
        <f t="shared" si="155"/>
        <v>0</v>
      </c>
      <c r="DC177" t="s">
        <v>143</v>
      </c>
      <c r="DD177" t="s">
        <v>143</v>
      </c>
      <c r="DE177" t="s">
        <v>143</v>
      </c>
      <c r="DF177" t="s">
        <v>143</v>
      </c>
      <c r="DG177" t="s">
        <v>143</v>
      </c>
      <c r="DH177" t="s">
        <v>143</v>
      </c>
      <c r="DI177" t="s">
        <v>143</v>
      </c>
      <c r="DJ177" t="s">
        <v>143</v>
      </c>
      <c r="DK177" t="s">
        <v>143</v>
      </c>
      <c r="DL177" t="s">
        <v>143</v>
      </c>
      <c r="DM177" t="s">
        <v>143</v>
      </c>
      <c r="DN177">
        <v>100</v>
      </c>
      <c r="DO177">
        <v>64</v>
      </c>
      <c r="DP177">
        <v>1.0249999999999999</v>
      </c>
      <c r="DQ177">
        <v>1</v>
      </c>
      <c r="DU177">
        <v>1009</v>
      </c>
      <c r="DV177" t="s">
        <v>205</v>
      </c>
      <c r="DW177" t="s">
        <v>205</v>
      </c>
      <c r="DX177">
        <v>1000</v>
      </c>
      <c r="EE177">
        <v>31269926</v>
      </c>
      <c r="EF177">
        <v>30</v>
      </c>
      <c r="EG177" t="s">
        <v>171</v>
      </c>
      <c r="EH177">
        <v>0</v>
      </c>
      <c r="EI177" t="s">
        <v>143</v>
      </c>
      <c r="EJ177">
        <v>1</v>
      </c>
      <c r="EK177">
        <v>115</v>
      </c>
      <c r="EL177" t="s">
        <v>416</v>
      </c>
      <c r="EM177" t="s">
        <v>417</v>
      </c>
      <c r="EO177" t="s">
        <v>143</v>
      </c>
      <c r="EQ177">
        <v>0</v>
      </c>
      <c r="ER177">
        <v>4350.01</v>
      </c>
      <c r="ES177">
        <v>4350.01</v>
      </c>
      <c r="ET177">
        <v>0</v>
      </c>
      <c r="EU177">
        <v>0</v>
      </c>
      <c r="EV177">
        <v>0</v>
      </c>
      <c r="EW177">
        <v>0</v>
      </c>
      <c r="EX177">
        <v>0</v>
      </c>
      <c r="FQ177">
        <v>0</v>
      </c>
      <c r="FR177">
        <f t="shared" si="156"/>
        <v>0</v>
      </c>
      <c r="FS177">
        <v>0</v>
      </c>
      <c r="FX177">
        <v>100</v>
      </c>
      <c r="FY177">
        <v>64</v>
      </c>
      <c r="GA177" t="s">
        <v>143</v>
      </c>
      <c r="GD177">
        <v>0</v>
      </c>
      <c r="GF177">
        <v>-223488198</v>
      </c>
      <c r="GG177">
        <v>2</v>
      </c>
      <c r="GH177">
        <v>1</v>
      </c>
      <c r="GI177">
        <v>2</v>
      </c>
      <c r="GJ177">
        <v>0</v>
      </c>
      <c r="GK177">
        <f>ROUND(R177*(R12)/100,2)</f>
        <v>0</v>
      </c>
      <c r="GL177">
        <f t="shared" si="157"/>
        <v>0</v>
      </c>
      <c r="GM177">
        <f t="shared" si="158"/>
        <v>5215.41</v>
      </c>
      <c r="GN177">
        <f t="shared" si="159"/>
        <v>5215.41</v>
      </c>
      <c r="GO177">
        <f t="shared" si="160"/>
        <v>0</v>
      </c>
      <c r="GP177">
        <f t="shared" si="161"/>
        <v>0</v>
      </c>
      <c r="GR177">
        <v>0</v>
      </c>
      <c r="GS177">
        <v>3</v>
      </c>
      <c r="GT177">
        <v>0</v>
      </c>
      <c r="GU177" t="s">
        <v>143</v>
      </c>
      <c r="GV177">
        <f t="shared" si="162"/>
        <v>0</v>
      </c>
      <c r="GW177">
        <v>1</v>
      </c>
      <c r="GX177">
        <f t="shared" si="163"/>
        <v>0</v>
      </c>
      <c r="HA177">
        <v>0</v>
      </c>
      <c r="HB177">
        <v>0</v>
      </c>
      <c r="HC177">
        <f t="shared" si="164"/>
        <v>0</v>
      </c>
      <c r="IK177">
        <v>0</v>
      </c>
    </row>
    <row r="178" spans="1:245" x14ac:dyDescent="0.25">
      <c r="A178">
        <v>17</v>
      </c>
      <c r="B178">
        <v>1</v>
      </c>
      <c r="C178">
        <f>ROW(SmtRes!A103)</f>
        <v>103</v>
      </c>
      <c r="D178">
        <f>ROW(EtalonRes!A112)</f>
        <v>112</v>
      </c>
      <c r="E178" t="s">
        <v>422</v>
      </c>
      <c r="F178" t="s">
        <v>423</v>
      </c>
      <c r="G178" t="s">
        <v>424</v>
      </c>
      <c r="H178" t="s">
        <v>414</v>
      </c>
      <c r="I178">
        <v>0.23</v>
      </c>
      <c r="J178">
        <v>0</v>
      </c>
      <c r="O178">
        <f t="shared" si="127"/>
        <v>27502.42</v>
      </c>
      <c r="P178">
        <f t="shared" si="128"/>
        <v>16327.53</v>
      </c>
      <c r="Q178">
        <f>(ROUND((ROUND((((ET178*1.25))*AV178*I178),2)*BB178),2)+ROUND((ROUND(((AE178-((EU178*1.25)))*AV178*I178),2)*BS178),2))</f>
        <v>784.69</v>
      </c>
      <c r="R178">
        <f t="shared" si="130"/>
        <v>441.89</v>
      </c>
      <c r="S178">
        <f t="shared" si="131"/>
        <v>10390.200000000001</v>
      </c>
      <c r="T178">
        <f t="shared" si="132"/>
        <v>0</v>
      </c>
      <c r="U178">
        <f t="shared" si="133"/>
        <v>35.1785</v>
      </c>
      <c r="V178">
        <f t="shared" si="134"/>
        <v>0</v>
      </c>
      <c r="W178">
        <f t="shared" si="135"/>
        <v>0</v>
      </c>
      <c r="X178">
        <f t="shared" si="136"/>
        <v>8416.06</v>
      </c>
      <c r="Y178">
        <f t="shared" si="137"/>
        <v>4259.9799999999996</v>
      </c>
      <c r="AA178">
        <v>31709269</v>
      </c>
      <c r="AB178">
        <f t="shared" si="138"/>
        <v>5905.7820000000002</v>
      </c>
      <c r="AC178">
        <f t="shared" si="139"/>
        <v>3796.22</v>
      </c>
      <c r="AD178">
        <f>ROUND(((((ET178*1.25))-((EU178*1.25)))+AE178),6)</f>
        <v>333.8125</v>
      </c>
      <c r="AE178">
        <f>ROUND(((EU178*1.25)),6)</f>
        <v>75.5</v>
      </c>
      <c r="AF178">
        <f>ROUND(((EV178*1.15)),6)</f>
        <v>1775.7494999999999</v>
      </c>
      <c r="AG178">
        <f t="shared" si="142"/>
        <v>0</v>
      </c>
      <c r="AH178">
        <f>((EW178*1.15))</f>
        <v>152.94999999999999</v>
      </c>
      <c r="AI178">
        <f>((EX178*1.25))</f>
        <v>0</v>
      </c>
      <c r="AJ178">
        <f t="shared" si="144"/>
        <v>0</v>
      </c>
      <c r="AK178">
        <v>5607.4</v>
      </c>
      <c r="AL178">
        <v>3796.22</v>
      </c>
      <c r="AM178">
        <v>267.05</v>
      </c>
      <c r="AN178">
        <v>60.4</v>
      </c>
      <c r="AO178">
        <v>1544.13</v>
      </c>
      <c r="AP178">
        <v>0</v>
      </c>
      <c r="AQ178">
        <v>133</v>
      </c>
      <c r="AR178">
        <v>0</v>
      </c>
      <c r="AS178">
        <v>0</v>
      </c>
      <c r="AT178">
        <v>81</v>
      </c>
      <c r="AU178">
        <v>41</v>
      </c>
      <c r="AV178">
        <v>1</v>
      </c>
      <c r="AW178">
        <v>1</v>
      </c>
      <c r="AZ178">
        <v>1</v>
      </c>
      <c r="BA178">
        <v>25.44</v>
      </c>
      <c r="BB178">
        <v>10.220000000000001</v>
      </c>
      <c r="BC178">
        <v>18.7</v>
      </c>
      <c r="BD178" t="s">
        <v>143</v>
      </c>
      <c r="BE178" t="s">
        <v>143</v>
      </c>
      <c r="BF178" t="s">
        <v>143</v>
      </c>
      <c r="BG178" t="s">
        <v>143</v>
      </c>
      <c r="BH178">
        <v>0</v>
      </c>
      <c r="BI178">
        <v>1</v>
      </c>
      <c r="BJ178" t="s">
        <v>425</v>
      </c>
      <c r="BM178">
        <v>115</v>
      </c>
      <c r="BN178">
        <v>0</v>
      </c>
      <c r="BO178" t="s">
        <v>423</v>
      </c>
      <c r="BP178">
        <v>1</v>
      </c>
      <c r="BQ178">
        <v>30</v>
      </c>
      <c r="BR178">
        <v>0</v>
      </c>
      <c r="BS178">
        <v>25.44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143</v>
      </c>
      <c r="BZ178">
        <v>81</v>
      </c>
      <c r="CA178">
        <v>41</v>
      </c>
      <c r="CE178">
        <v>30</v>
      </c>
      <c r="CF178">
        <v>0</v>
      </c>
      <c r="CG178">
        <v>0</v>
      </c>
      <c r="CM178">
        <v>0</v>
      </c>
      <c r="CN178" t="s">
        <v>143</v>
      </c>
      <c r="CO178">
        <v>0</v>
      </c>
      <c r="CP178">
        <f t="shared" si="145"/>
        <v>27502.420000000002</v>
      </c>
      <c r="CQ178">
        <f t="shared" si="146"/>
        <v>70989.31</v>
      </c>
      <c r="CR178">
        <f>(ROUND((ROUND((((ET178*1.25))*AV178*1),2)*BB178),2)+ROUND((ROUND(((AE178-((EU178*1.25)))*AV178*1),2)*BS178),2))</f>
        <v>3411.54</v>
      </c>
      <c r="CS178">
        <f t="shared" si="148"/>
        <v>1920.72</v>
      </c>
      <c r="CT178">
        <f t="shared" si="149"/>
        <v>45175.08</v>
      </c>
      <c r="CU178">
        <f t="shared" si="150"/>
        <v>0</v>
      </c>
      <c r="CV178">
        <f t="shared" si="151"/>
        <v>152.94999999999999</v>
      </c>
      <c r="CW178">
        <f t="shared" si="152"/>
        <v>0</v>
      </c>
      <c r="CX178">
        <f t="shared" si="153"/>
        <v>0</v>
      </c>
      <c r="CY178">
        <f t="shared" si="154"/>
        <v>8416.0620000000017</v>
      </c>
      <c r="CZ178">
        <f t="shared" si="155"/>
        <v>4259.982</v>
      </c>
      <c r="DC178" t="s">
        <v>143</v>
      </c>
      <c r="DD178" t="s">
        <v>143</v>
      </c>
      <c r="DE178" t="s">
        <v>169</v>
      </c>
      <c r="DF178" t="s">
        <v>169</v>
      </c>
      <c r="DG178" t="s">
        <v>170</v>
      </c>
      <c r="DH178" t="s">
        <v>143</v>
      </c>
      <c r="DI178" t="s">
        <v>170</v>
      </c>
      <c r="DJ178" t="s">
        <v>169</v>
      </c>
      <c r="DK178" t="s">
        <v>143</v>
      </c>
      <c r="DL178" t="s">
        <v>143</v>
      </c>
      <c r="DM178" t="s">
        <v>143</v>
      </c>
      <c r="DN178">
        <v>100</v>
      </c>
      <c r="DO178">
        <v>64</v>
      </c>
      <c r="DP178">
        <v>1.0249999999999999</v>
      </c>
      <c r="DQ178">
        <v>1</v>
      </c>
      <c r="DU178">
        <v>1013</v>
      </c>
      <c r="DV178" t="s">
        <v>414</v>
      </c>
      <c r="DW178" t="s">
        <v>414</v>
      </c>
      <c r="DX178">
        <v>1</v>
      </c>
      <c r="EE178">
        <v>31269926</v>
      </c>
      <c r="EF178">
        <v>30</v>
      </c>
      <c r="EG178" t="s">
        <v>171</v>
      </c>
      <c r="EH178">
        <v>0</v>
      </c>
      <c r="EI178" t="s">
        <v>143</v>
      </c>
      <c r="EJ178">
        <v>1</v>
      </c>
      <c r="EK178">
        <v>115</v>
      </c>
      <c r="EL178" t="s">
        <v>416</v>
      </c>
      <c r="EM178" t="s">
        <v>417</v>
      </c>
      <c r="EO178" t="s">
        <v>143</v>
      </c>
      <c r="EQ178">
        <v>0</v>
      </c>
      <c r="ER178">
        <v>5607.4</v>
      </c>
      <c r="ES178">
        <v>3796.22</v>
      </c>
      <c r="ET178">
        <v>267.05</v>
      </c>
      <c r="EU178">
        <v>60.4</v>
      </c>
      <c r="EV178">
        <v>1544.13</v>
      </c>
      <c r="EW178">
        <v>133</v>
      </c>
      <c r="EX178">
        <v>0</v>
      </c>
      <c r="EY178">
        <v>0</v>
      </c>
      <c r="FQ178">
        <v>0</v>
      </c>
      <c r="FR178">
        <f t="shared" si="156"/>
        <v>0</v>
      </c>
      <c r="FS178">
        <v>0</v>
      </c>
      <c r="FX178">
        <v>100</v>
      </c>
      <c r="FY178">
        <v>64</v>
      </c>
      <c r="GA178" t="s">
        <v>143</v>
      </c>
      <c r="GD178">
        <v>0</v>
      </c>
      <c r="GF178">
        <v>1747766186</v>
      </c>
      <c r="GG178">
        <v>2</v>
      </c>
      <c r="GH178">
        <v>1</v>
      </c>
      <c r="GI178">
        <v>2</v>
      </c>
      <c r="GJ178">
        <v>0</v>
      </c>
      <c r="GK178">
        <f>ROUND(R178*(R12)/100,2)</f>
        <v>693.77</v>
      </c>
      <c r="GL178">
        <f t="shared" si="157"/>
        <v>0</v>
      </c>
      <c r="GM178">
        <f t="shared" si="158"/>
        <v>40872.230000000003</v>
      </c>
      <c r="GN178">
        <f t="shared" si="159"/>
        <v>40872.230000000003</v>
      </c>
      <c r="GO178">
        <f t="shared" si="160"/>
        <v>0</v>
      </c>
      <c r="GP178">
        <f t="shared" si="161"/>
        <v>0</v>
      </c>
      <c r="GR178">
        <v>0</v>
      </c>
      <c r="GS178">
        <v>3</v>
      </c>
      <c r="GT178">
        <v>0</v>
      </c>
      <c r="GU178" t="s">
        <v>143</v>
      </c>
      <c r="GV178">
        <f t="shared" si="162"/>
        <v>0</v>
      </c>
      <c r="GW178">
        <v>1</v>
      </c>
      <c r="GX178">
        <f t="shared" si="163"/>
        <v>0</v>
      </c>
      <c r="HA178">
        <v>0</v>
      </c>
      <c r="HB178">
        <v>0</v>
      </c>
      <c r="HC178">
        <f t="shared" si="164"/>
        <v>0</v>
      </c>
      <c r="IK178">
        <v>0</v>
      </c>
    </row>
    <row r="179" spans="1:245" x14ac:dyDescent="0.25">
      <c r="A179">
        <v>18</v>
      </c>
      <c r="B179">
        <v>1</v>
      </c>
      <c r="C179">
        <v>98</v>
      </c>
      <c r="E179" t="s">
        <v>426</v>
      </c>
      <c r="F179" t="s">
        <v>427</v>
      </c>
      <c r="G179" t="s">
        <v>428</v>
      </c>
      <c r="H179" t="s">
        <v>323</v>
      </c>
      <c r="I179">
        <v>4.1924000000000003E-2</v>
      </c>
      <c r="J179">
        <v>0.18227826086956522</v>
      </c>
      <c r="O179">
        <f t="shared" si="127"/>
        <v>1.5</v>
      </c>
      <c r="P179">
        <f t="shared" si="128"/>
        <v>1.5</v>
      </c>
      <c r="Q179">
        <f>(ROUND((ROUND(((ET179)*AV179*I179),2)*BB179),2)+ROUND((ROUND(((AE179-(EU179))*AV179*I179),2)*BS179),2))</f>
        <v>0</v>
      </c>
      <c r="R179">
        <f t="shared" si="130"/>
        <v>0</v>
      </c>
      <c r="S179">
        <f t="shared" si="131"/>
        <v>0</v>
      </c>
      <c r="T179">
        <f t="shared" si="132"/>
        <v>0</v>
      </c>
      <c r="U179">
        <f t="shared" si="133"/>
        <v>0</v>
      </c>
      <c r="V179">
        <f t="shared" si="134"/>
        <v>0</v>
      </c>
      <c r="W179">
        <f t="shared" si="135"/>
        <v>0</v>
      </c>
      <c r="X179">
        <f t="shared" si="136"/>
        <v>0</v>
      </c>
      <c r="Y179">
        <f t="shared" si="137"/>
        <v>0</v>
      </c>
      <c r="AA179">
        <v>31709269</v>
      </c>
      <c r="AB179">
        <f t="shared" si="138"/>
        <v>7.07</v>
      </c>
      <c r="AC179">
        <f t="shared" si="139"/>
        <v>7.07</v>
      </c>
      <c r="AD179">
        <f>ROUND((((ET179)-(EU179))+AE179),6)</f>
        <v>0</v>
      </c>
      <c r="AE179">
        <f t="shared" ref="AE179:AF181" si="170">ROUND((EU179),6)</f>
        <v>0</v>
      </c>
      <c r="AF179">
        <f t="shared" si="170"/>
        <v>0</v>
      </c>
      <c r="AG179">
        <f t="shared" si="142"/>
        <v>0</v>
      </c>
      <c r="AH179">
        <f t="shared" ref="AH179:AI181" si="171">(EW179)</f>
        <v>0</v>
      </c>
      <c r="AI179">
        <f t="shared" si="171"/>
        <v>0</v>
      </c>
      <c r="AJ179">
        <f t="shared" si="144"/>
        <v>0</v>
      </c>
      <c r="AK179">
        <v>7.07</v>
      </c>
      <c r="AL179">
        <v>7.07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4.99</v>
      </c>
      <c r="BD179" t="s">
        <v>143</v>
      </c>
      <c r="BE179" t="s">
        <v>143</v>
      </c>
      <c r="BF179" t="s">
        <v>143</v>
      </c>
      <c r="BG179" t="s">
        <v>143</v>
      </c>
      <c r="BH179">
        <v>3</v>
      </c>
      <c r="BI179">
        <v>1</v>
      </c>
      <c r="BJ179" t="s">
        <v>429</v>
      </c>
      <c r="BM179">
        <v>115</v>
      </c>
      <c r="BN179">
        <v>0</v>
      </c>
      <c r="BO179" t="s">
        <v>427</v>
      </c>
      <c r="BP179">
        <v>1</v>
      </c>
      <c r="BQ179">
        <v>30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143</v>
      </c>
      <c r="BZ179">
        <v>0</v>
      </c>
      <c r="CA179">
        <v>0</v>
      </c>
      <c r="CE179">
        <v>30</v>
      </c>
      <c r="CF179">
        <v>0</v>
      </c>
      <c r="CG179">
        <v>0</v>
      </c>
      <c r="CM179">
        <v>0</v>
      </c>
      <c r="CN179" t="s">
        <v>143</v>
      </c>
      <c r="CO179">
        <v>0</v>
      </c>
      <c r="CP179">
        <f t="shared" si="145"/>
        <v>1.5</v>
      </c>
      <c r="CQ179">
        <f t="shared" si="146"/>
        <v>35.28</v>
      </c>
      <c r="CR179">
        <f>(ROUND((ROUND(((ET179)*AV179*1),2)*BB179),2)+ROUND((ROUND(((AE179-(EU179))*AV179*1),2)*BS179),2))</f>
        <v>0</v>
      </c>
      <c r="CS179">
        <f t="shared" si="148"/>
        <v>0</v>
      </c>
      <c r="CT179">
        <f t="shared" si="149"/>
        <v>0</v>
      </c>
      <c r="CU179">
        <f t="shared" si="150"/>
        <v>0</v>
      </c>
      <c r="CV179">
        <f t="shared" si="151"/>
        <v>0</v>
      </c>
      <c r="CW179">
        <f t="shared" si="152"/>
        <v>0</v>
      </c>
      <c r="CX179">
        <f t="shared" si="153"/>
        <v>0</v>
      </c>
      <c r="CY179">
        <f t="shared" si="154"/>
        <v>0</v>
      </c>
      <c r="CZ179">
        <f t="shared" si="155"/>
        <v>0</v>
      </c>
      <c r="DC179" t="s">
        <v>143</v>
      </c>
      <c r="DD179" t="s">
        <v>143</v>
      </c>
      <c r="DE179" t="s">
        <v>143</v>
      </c>
      <c r="DF179" t="s">
        <v>143</v>
      </c>
      <c r="DG179" t="s">
        <v>143</v>
      </c>
      <c r="DH179" t="s">
        <v>143</v>
      </c>
      <c r="DI179" t="s">
        <v>143</v>
      </c>
      <c r="DJ179" t="s">
        <v>143</v>
      </c>
      <c r="DK179" t="s">
        <v>143</v>
      </c>
      <c r="DL179" t="s">
        <v>143</v>
      </c>
      <c r="DM179" t="s">
        <v>143</v>
      </c>
      <c r="DN179">
        <v>100</v>
      </c>
      <c r="DO179">
        <v>64</v>
      </c>
      <c r="DP179">
        <v>1.0249999999999999</v>
      </c>
      <c r="DQ179">
        <v>1</v>
      </c>
      <c r="DU179">
        <v>1007</v>
      </c>
      <c r="DV179" t="s">
        <v>323</v>
      </c>
      <c r="DW179" t="s">
        <v>323</v>
      </c>
      <c r="DX179">
        <v>1</v>
      </c>
      <c r="EE179">
        <v>31269926</v>
      </c>
      <c r="EF179">
        <v>30</v>
      </c>
      <c r="EG179" t="s">
        <v>171</v>
      </c>
      <c r="EH179">
        <v>0</v>
      </c>
      <c r="EI179" t="s">
        <v>143</v>
      </c>
      <c r="EJ179">
        <v>1</v>
      </c>
      <c r="EK179">
        <v>115</v>
      </c>
      <c r="EL179" t="s">
        <v>416</v>
      </c>
      <c r="EM179" t="s">
        <v>417</v>
      </c>
      <c r="EO179" t="s">
        <v>143</v>
      </c>
      <c r="EQ179">
        <v>0</v>
      </c>
      <c r="ER179">
        <v>7.07</v>
      </c>
      <c r="ES179">
        <v>7.07</v>
      </c>
      <c r="ET179">
        <v>0</v>
      </c>
      <c r="EU179">
        <v>0</v>
      </c>
      <c r="EV179">
        <v>0</v>
      </c>
      <c r="EW179">
        <v>0</v>
      </c>
      <c r="EX179">
        <v>0</v>
      </c>
      <c r="FQ179">
        <v>0</v>
      </c>
      <c r="FR179">
        <f t="shared" si="156"/>
        <v>0</v>
      </c>
      <c r="FS179">
        <v>0</v>
      </c>
      <c r="FX179">
        <v>100</v>
      </c>
      <c r="FY179">
        <v>64</v>
      </c>
      <c r="GA179" t="s">
        <v>143</v>
      </c>
      <c r="GD179">
        <v>0</v>
      </c>
      <c r="GF179">
        <v>-862991314</v>
      </c>
      <c r="GG179">
        <v>2</v>
      </c>
      <c r="GH179">
        <v>1</v>
      </c>
      <c r="GI179">
        <v>2</v>
      </c>
      <c r="GJ179">
        <v>0</v>
      </c>
      <c r="GK179">
        <f>ROUND(R179*(R12)/100,2)</f>
        <v>0</v>
      </c>
      <c r="GL179">
        <f t="shared" si="157"/>
        <v>0</v>
      </c>
      <c r="GM179">
        <f t="shared" si="158"/>
        <v>1.5</v>
      </c>
      <c r="GN179">
        <f t="shared" si="159"/>
        <v>1.5</v>
      </c>
      <c r="GO179">
        <f t="shared" si="160"/>
        <v>0</v>
      </c>
      <c r="GP179">
        <f t="shared" si="161"/>
        <v>0</v>
      </c>
      <c r="GR179">
        <v>0</v>
      </c>
      <c r="GS179">
        <v>3</v>
      </c>
      <c r="GT179">
        <v>0</v>
      </c>
      <c r="GU179" t="s">
        <v>143</v>
      </c>
      <c r="GV179">
        <f t="shared" si="162"/>
        <v>0</v>
      </c>
      <c r="GW179">
        <v>1</v>
      </c>
      <c r="GX179">
        <f t="shared" si="163"/>
        <v>0</v>
      </c>
      <c r="HA179">
        <v>0</v>
      </c>
      <c r="HB179">
        <v>0</v>
      </c>
      <c r="HC179">
        <f t="shared" si="164"/>
        <v>0</v>
      </c>
      <c r="IK179">
        <v>0</v>
      </c>
    </row>
    <row r="180" spans="1:245" x14ac:dyDescent="0.25">
      <c r="A180">
        <v>18</v>
      </c>
      <c r="B180">
        <v>1</v>
      </c>
      <c r="C180">
        <v>101</v>
      </c>
      <c r="E180" t="s">
        <v>430</v>
      </c>
      <c r="F180" t="s">
        <v>431</v>
      </c>
      <c r="G180" t="s">
        <v>135</v>
      </c>
      <c r="H180" t="s">
        <v>432</v>
      </c>
      <c r="I180">
        <v>239.56799999999998</v>
      </c>
      <c r="J180">
        <v>1041.5999999999999</v>
      </c>
      <c r="O180">
        <f t="shared" si="127"/>
        <v>38101.72</v>
      </c>
      <c r="P180">
        <f t="shared" si="128"/>
        <v>38101.72</v>
      </c>
      <c r="Q180">
        <f>(ROUND((ROUND(((ET180)*AV180*I180),2)*BB180),2)+ROUND((ROUND(((AE180-(EU180))*AV180*I180),2)*BS180),2))</f>
        <v>0</v>
      </c>
      <c r="R180">
        <f t="shared" si="130"/>
        <v>0</v>
      </c>
      <c r="S180">
        <f t="shared" si="131"/>
        <v>0</v>
      </c>
      <c r="T180">
        <f t="shared" si="132"/>
        <v>0</v>
      </c>
      <c r="U180">
        <f t="shared" si="133"/>
        <v>0</v>
      </c>
      <c r="V180">
        <f t="shared" si="134"/>
        <v>0</v>
      </c>
      <c r="W180">
        <f t="shared" si="135"/>
        <v>0</v>
      </c>
      <c r="X180">
        <f t="shared" si="136"/>
        <v>0</v>
      </c>
      <c r="Y180">
        <f t="shared" si="137"/>
        <v>0</v>
      </c>
      <c r="AA180">
        <v>31709269</v>
      </c>
      <c r="AB180">
        <f t="shared" si="138"/>
        <v>28.05</v>
      </c>
      <c r="AC180">
        <f t="shared" si="139"/>
        <v>28.05</v>
      </c>
      <c r="AD180">
        <f>ROUND((((ET180)-(EU180))+AE180),6)</f>
        <v>0</v>
      </c>
      <c r="AE180">
        <f t="shared" si="170"/>
        <v>0</v>
      </c>
      <c r="AF180">
        <f t="shared" si="170"/>
        <v>0</v>
      </c>
      <c r="AG180">
        <f t="shared" si="142"/>
        <v>0</v>
      </c>
      <c r="AH180">
        <f t="shared" si="171"/>
        <v>0</v>
      </c>
      <c r="AI180">
        <f t="shared" si="171"/>
        <v>0</v>
      </c>
      <c r="AJ180">
        <f t="shared" si="144"/>
        <v>0</v>
      </c>
      <c r="AK180">
        <v>28.05</v>
      </c>
      <c r="AL180">
        <v>28.05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5.67</v>
      </c>
      <c r="BD180" t="s">
        <v>143</v>
      </c>
      <c r="BE180" t="s">
        <v>143</v>
      </c>
      <c r="BF180" t="s">
        <v>143</v>
      </c>
      <c r="BG180" t="s">
        <v>143</v>
      </c>
      <c r="BH180">
        <v>3</v>
      </c>
      <c r="BI180">
        <v>1</v>
      </c>
      <c r="BJ180" t="s">
        <v>433</v>
      </c>
      <c r="BM180">
        <v>115</v>
      </c>
      <c r="BN180">
        <v>0</v>
      </c>
      <c r="BO180" t="s">
        <v>431</v>
      </c>
      <c r="BP180">
        <v>1</v>
      </c>
      <c r="BQ180">
        <v>30</v>
      </c>
      <c r="BR180">
        <v>0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143</v>
      </c>
      <c r="BZ180">
        <v>0</v>
      </c>
      <c r="CA180">
        <v>0</v>
      </c>
      <c r="CE180">
        <v>30</v>
      </c>
      <c r="CF180">
        <v>0</v>
      </c>
      <c r="CG180">
        <v>0</v>
      </c>
      <c r="CM180">
        <v>0</v>
      </c>
      <c r="CN180" t="s">
        <v>143</v>
      </c>
      <c r="CO180">
        <v>0</v>
      </c>
      <c r="CP180">
        <f t="shared" si="145"/>
        <v>38101.72</v>
      </c>
      <c r="CQ180">
        <f t="shared" si="146"/>
        <v>159.04</v>
      </c>
      <c r="CR180">
        <f>(ROUND((ROUND(((ET180)*AV180*1),2)*BB180),2)+ROUND((ROUND(((AE180-(EU180))*AV180*1),2)*BS180),2))</f>
        <v>0</v>
      </c>
      <c r="CS180">
        <f t="shared" si="148"/>
        <v>0</v>
      </c>
      <c r="CT180">
        <f t="shared" si="149"/>
        <v>0</v>
      </c>
      <c r="CU180">
        <f t="shared" si="150"/>
        <v>0</v>
      </c>
      <c r="CV180">
        <f t="shared" si="151"/>
        <v>0</v>
      </c>
      <c r="CW180">
        <f t="shared" si="152"/>
        <v>0</v>
      </c>
      <c r="CX180">
        <f t="shared" si="153"/>
        <v>0</v>
      </c>
      <c r="CY180">
        <f t="shared" si="154"/>
        <v>0</v>
      </c>
      <c r="CZ180">
        <f t="shared" si="155"/>
        <v>0</v>
      </c>
      <c r="DC180" t="s">
        <v>143</v>
      </c>
      <c r="DD180" t="s">
        <v>143</v>
      </c>
      <c r="DE180" t="s">
        <v>143</v>
      </c>
      <c r="DF180" t="s">
        <v>143</v>
      </c>
      <c r="DG180" t="s">
        <v>143</v>
      </c>
      <c r="DH180" t="s">
        <v>143</v>
      </c>
      <c r="DI180" t="s">
        <v>143</v>
      </c>
      <c r="DJ180" t="s">
        <v>143</v>
      </c>
      <c r="DK180" t="s">
        <v>143</v>
      </c>
      <c r="DL180" t="s">
        <v>143</v>
      </c>
      <c r="DM180" t="s">
        <v>143</v>
      </c>
      <c r="DN180">
        <v>100</v>
      </c>
      <c r="DO180">
        <v>64</v>
      </c>
      <c r="DP180">
        <v>1.0249999999999999</v>
      </c>
      <c r="DQ180">
        <v>1</v>
      </c>
      <c r="DU180">
        <v>1009</v>
      </c>
      <c r="DV180" t="s">
        <v>432</v>
      </c>
      <c r="DW180" t="s">
        <v>432</v>
      </c>
      <c r="DX180">
        <v>1</v>
      </c>
      <c r="EE180">
        <v>31269926</v>
      </c>
      <c r="EF180">
        <v>30</v>
      </c>
      <c r="EG180" t="s">
        <v>171</v>
      </c>
      <c r="EH180">
        <v>0</v>
      </c>
      <c r="EI180" t="s">
        <v>143</v>
      </c>
      <c r="EJ180">
        <v>1</v>
      </c>
      <c r="EK180">
        <v>115</v>
      </c>
      <c r="EL180" t="s">
        <v>416</v>
      </c>
      <c r="EM180" t="s">
        <v>417</v>
      </c>
      <c r="EO180" t="s">
        <v>143</v>
      </c>
      <c r="EQ180">
        <v>0</v>
      </c>
      <c r="ER180">
        <v>28.05</v>
      </c>
      <c r="ES180">
        <v>28.05</v>
      </c>
      <c r="ET180">
        <v>0</v>
      </c>
      <c r="EU180">
        <v>0</v>
      </c>
      <c r="EV180">
        <v>0</v>
      </c>
      <c r="EW180">
        <v>0</v>
      </c>
      <c r="EX180">
        <v>0</v>
      </c>
      <c r="FQ180">
        <v>0</v>
      </c>
      <c r="FR180">
        <f t="shared" si="156"/>
        <v>0</v>
      </c>
      <c r="FS180">
        <v>0</v>
      </c>
      <c r="FX180">
        <v>100</v>
      </c>
      <c r="FY180">
        <v>64</v>
      </c>
      <c r="GA180" t="s">
        <v>143</v>
      </c>
      <c r="GD180">
        <v>0</v>
      </c>
      <c r="GF180">
        <v>-1890929938</v>
      </c>
      <c r="GG180">
        <v>2</v>
      </c>
      <c r="GH180">
        <v>1</v>
      </c>
      <c r="GI180">
        <v>2</v>
      </c>
      <c r="GJ180">
        <v>0</v>
      </c>
      <c r="GK180">
        <f>ROUND(R180*(R12)/100,2)</f>
        <v>0</v>
      </c>
      <c r="GL180">
        <f t="shared" si="157"/>
        <v>0</v>
      </c>
      <c r="GM180">
        <f t="shared" si="158"/>
        <v>38101.72</v>
      </c>
      <c r="GN180">
        <f t="shared" si="159"/>
        <v>38101.72</v>
      </c>
      <c r="GO180">
        <f t="shared" si="160"/>
        <v>0</v>
      </c>
      <c r="GP180">
        <f t="shared" si="161"/>
        <v>0</v>
      </c>
      <c r="GR180">
        <v>0</v>
      </c>
      <c r="GS180">
        <v>3</v>
      </c>
      <c r="GT180">
        <v>0</v>
      </c>
      <c r="GU180" t="s">
        <v>143</v>
      </c>
      <c r="GV180">
        <f t="shared" si="162"/>
        <v>0</v>
      </c>
      <c r="GW180">
        <v>1</v>
      </c>
      <c r="GX180">
        <f t="shared" si="163"/>
        <v>0</v>
      </c>
      <c r="HA180">
        <v>0</v>
      </c>
      <c r="HB180">
        <v>0</v>
      </c>
      <c r="HC180">
        <f t="shared" si="164"/>
        <v>0</v>
      </c>
      <c r="IK180">
        <v>0</v>
      </c>
    </row>
    <row r="181" spans="1:245" x14ac:dyDescent="0.25">
      <c r="A181">
        <v>18</v>
      </c>
      <c r="B181">
        <v>1</v>
      </c>
      <c r="C181">
        <v>102</v>
      </c>
      <c r="E181" t="s">
        <v>434</v>
      </c>
      <c r="F181" t="s">
        <v>435</v>
      </c>
      <c r="G181" t="s">
        <v>436</v>
      </c>
      <c r="H181" t="s">
        <v>323</v>
      </c>
      <c r="I181">
        <v>0.59892000000000001</v>
      </c>
      <c r="J181">
        <v>2.6040000000000001</v>
      </c>
      <c r="O181">
        <f t="shared" si="127"/>
        <v>1861.72</v>
      </c>
      <c r="P181">
        <f t="shared" si="128"/>
        <v>1861.72</v>
      </c>
      <c r="Q181">
        <f>(ROUND((ROUND(((ET181)*AV181*I181),2)*BB181),2)+ROUND((ROUND(((AE181-(EU181))*AV181*I181),2)*BS181),2))</f>
        <v>0</v>
      </c>
      <c r="R181">
        <f t="shared" si="130"/>
        <v>0</v>
      </c>
      <c r="S181">
        <f t="shared" si="131"/>
        <v>0</v>
      </c>
      <c r="T181">
        <f t="shared" si="132"/>
        <v>0</v>
      </c>
      <c r="U181">
        <f t="shared" si="133"/>
        <v>0</v>
      </c>
      <c r="V181">
        <f t="shared" si="134"/>
        <v>0</v>
      </c>
      <c r="W181">
        <f t="shared" si="135"/>
        <v>0</v>
      </c>
      <c r="X181">
        <f t="shared" si="136"/>
        <v>0</v>
      </c>
      <c r="Y181">
        <f t="shared" si="137"/>
        <v>0</v>
      </c>
      <c r="AA181">
        <v>31709269</v>
      </c>
      <c r="AB181">
        <f t="shared" si="138"/>
        <v>478.96</v>
      </c>
      <c r="AC181">
        <f t="shared" si="139"/>
        <v>478.96</v>
      </c>
      <c r="AD181">
        <f>ROUND((((ET181)-(EU181))+AE181),6)</f>
        <v>0</v>
      </c>
      <c r="AE181">
        <f t="shared" si="170"/>
        <v>0</v>
      </c>
      <c r="AF181">
        <f t="shared" si="170"/>
        <v>0</v>
      </c>
      <c r="AG181">
        <f t="shared" si="142"/>
        <v>0</v>
      </c>
      <c r="AH181">
        <f t="shared" si="171"/>
        <v>0</v>
      </c>
      <c r="AI181">
        <f t="shared" si="171"/>
        <v>0</v>
      </c>
      <c r="AJ181">
        <f t="shared" si="144"/>
        <v>0</v>
      </c>
      <c r="AK181">
        <v>478.96</v>
      </c>
      <c r="AL181">
        <v>478.96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6.49</v>
      </c>
      <c r="BD181" t="s">
        <v>143</v>
      </c>
      <c r="BE181" t="s">
        <v>143</v>
      </c>
      <c r="BF181" t="s">
        <v>143</v>
      </c>
      <c r="BG181" t="s">
        <v>143</v>
      </c>
      <c r="BH181">
        <v>3</v>
      </c>
      <c r="BI181">
        <v>1</v>
      </c>
      <c r="BJ181" t="s">
        <v>437</v>
      </c>
      <c r="BM181">
        <v>115</v>
      </c>
      <c r="BN181">
        <v>0</v>
      </c>
      <c r="BO181" t="s">
        <v>435</v>
      </c>
      <c r="BP181">
        <v>1</v>
      </c>
      <c r="BQ181">
        <v>30</v>
      </c>
      <c r="BR181">
        <v>0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143</v>
      </c>
      <c r="BZ181">
        <v>0</v>
      </c>
      <c r="CA181">
        <v>0</v>
      </c>
      <c r="CE181">
        <v>30</v>
      </c>
      <c r="CF181">
        <v>0</v>
      </c>
      <c r="CG181">
        <v>0</v>
      </c>
      <c r="CM181">
        <v>0</v>
      </c>
      <c r="CN181" t="s">
        <v>143</v>
      </c>
      <c r="CO181">
        <v>0</v>
      </c>
      <c r="CP181">
        <f t="shared" si="145"/>
        <v>1861.72</v>
      </c>
      <c r="CQ181">
        <f t="shared" si="146"/>
        <v>3108.45</v>
      </c>
      <c r="CR181">
        <f>(ROUND((ROUND(((ET181)*AV181*1),2)*BB181),2)+ROUND((ROUND(((AE181-(EU181))*AV181*1),2)*BS181),2))</f>
        <v>0</v>
      </c>
      <c r="CS181">
        <f t="shared" si="148"/>
        <v>0</v>
      </c>
      <c r="CT181">
        <f t="shared" si="149"/>
        <v>0</v>
      </c>
      <c r="CU181">
        <f t="shared" si="150"/>
        <v>0</v>
      </c>
      <c r="CV181">
        <f t="shared" si="151"/>
        <v>0</v>
      </c>
      <c r="CW181">
        <f t="shared" si="152"/>
        <v>0</v>
      </c>
      <c r="CX181">
        <f t="shared" si="153"/>
        <v>0</v>
      </c>
      <c r="CY181">
        <f t="shared" si="154"/>
        <v>0</v>
      </c>
      <c r="CZ181">
        <f t="shared" si="155"/>
        <v>0</v>
      </c>
      <c r="DC181" t="s">
        <v>143</v>
      </c>
      <c r="DD181" t="s">
        <v>143</v>
      </c>
      <c r="DE181" t="s">
        <v>143</v>
      </c>
      <c r="DF181" t="s">
        <v>143</v>
      </c>
      <c r="DG181" t="s">
        <v>143</v>
      </c>
      <c r="DH181" t="s">
        <v>143</v>
      </c>
      <c r="DI181" t="s">
        <v>143</v>
      </c>
      <c r="DJ181" t="s">
        <v>143</v>
      </c>
      <c r="DK181" t="s">
        <v>143</v>
      </c>
      <c r="DL181" t="s">
        <v>143</v>
      </c>
      <c r="DM181" t="s">
        <v>143</v>
      </c>
      <c r="DN181">
        <v>100</v>
      </c>
      <c r="DO181">
        <v>64</v>
      </c>
      <c r="DP181">
        <v>1.0249999999999999</v>
      </c>
      <c r="DQ181">
        <v>1</v>
      </c>
      <c r="DU181">
        <v>1007</v>
      </c>
      <c r="DV181" t="s">
        <v>323</v>
      </c>
      <c r="DW181" t="s">
        <v>323</v>
      </c>
      <c r="DX181">
        <v>1</v>
      </c>
      <c r="EE181">
        <v>31269926</v>
      </c>
      <c r="EF181">
        <v>30</v>
      </c>
      <c r="EG181" t="s">
        <v>171</v>
      </c>
      <c r="EH181">
        <v>0</v>
      </c>
      <c r="EI181" t="s">
        <v>143</v>
      </c>
      <c r="EJ181">
        <v>1</v>
      </c>
      <c r="EK181">
        <v>115</v>
      </c>
      <c r="EL181" t="s">
        <v>416</v>
      </c>
      <c r="EM181" t="s">
        <v>417</v>
      </c>
      <c r="EO181" t="s">
        <v>143</v>
      </c>
      <c r="EQ181">
        <v>0</v>
      </c>
      <c r="ER181">
        <v>478.96</v>
      </c>
      <c r="ES181">
        <v>478.96</v>
      </c>
      <c r="ET181">
        <v>0</v>
      </c>
      <c r="EU181">
        <v>0</v>
      </c>
      <c r="EV181">
        <v>0</v>
      </c>
      <c r="EW181">
        <v>0</v>
      </c>
      <c r="EX181">
        <v>0</v>
      </c>
      <c r="FQ181">
        <v>0</v>
      </c>
      <c r="FR181">
        <f t="shared" si="156"/>
        <v>0</v>
      </c>
      <c r="FS181">
        <v>0</v>
      </c>
      <c r="FX181">
        <v>100</v>
      </c>
      <c r="FY181">
        <v>64</v>
      </c>
      <c r="GA181" t="s">
        <v>143</v>
      </c>
      <c r="GD181">
        <v>0</v>
      </c>
      <c r="GF181">
        <v>-1161195218</v>
      </c>
      <c r="GG181">
        <v>2</v>
      </c>
      <c r="GH181">
        <v>1</v>
      </c>
      <c r="GI181">
        <v>2</v>
      </c>
      <c r="GJ181">
        <v>0</v>
      </c>
      <c r="GK181">
        <f>ROUND(R181*(R12)/100,2)</f>
        <v>0</v>
      </c>
      <c r="GL181">
        <f t="shared" si="157"/>
        <v>0</v>
      </c>
      <c r="GM181">
        <f t="shared" si="158"/>
        <v>1861.72</v>
      </c>
      <c r="GN181">
        <f t="shared" si="159"/>
        <v>1861.72</v>
      </c>
      <c r="GO181">
        <f t="shared" si="160"/>
        <v>0</v>
      </c>
      <c r="GP181">
        <f t="shared" si="161"/>
        <v>0</v>
      </c>
      <c r="GR181">
        <v>0</v>
      </c>
      <c r="GS181">
        <v>3</v>
      </c>
      <c r="GT181">
        <v>0</v>
      </c>
      <c r="GU181" t="s">
        <v>143</v>
      </c>
      <c r="GV181">
        <f t="shared" si="162"/>
        <v>0</v>
      </c>
      <c r="GW181">
        <v>1</v>
      </c>
      <c r="GX181">
        <f t="shared" si="163"/>
        <v>0</v>
      </c>
      <c r="HA181">
        <v>0</v>
      </c>
      <c r="HB181">
        <v>0</v>
      </c>
      <c r="HC181">
        <f t="shared" si="164"/>
        <v>0</v>
      </c>
      <c r="IK181">
        <v>0</v>
      </c>
    </row>
    <row r="182" spans="1:245" x14ac:dyDescent="0.25">
      <c r="A182">
        <v>17</v>
      </c>
      <c r="B182">
        <v>1</v>
      </c>
      <c r="C182">
        <f>ROW(SmtRes!A112)</f>
        <v>112</v>
      </c>
      <c r="D182">
        <f>ROW(EtalonRes!A121)</f>
        <v>121</v>
      </c>
      <c r="E182" t="s">
        <v>438</v>
      </c>
      <c r="F182" t="s">
        <v>439</v>
      </c>
      <c r="G182" t="s">
        <v>440</v>
      </c>
      <c r="H182" t="s">
        <v>441</v>
      </c>
      <c r="I182">
        <v>0.23</v>
      </c>
      <c r="J182">
        <v>0</v>
      </c>
      <c r="O182">
        <f t="shared" si="127"/>
        <v>1873.63</v>
      </c>
      <c r="P182">
        <f t="shared" si="128"/>
        <v>700.53</v>
      </c>
      <c r="Q182">
        <f>(ROUND((ROUND((((ET182*1.25))*AV182*I182),2)*BB182),2)+ROUND((ROUND(((AE182-((EU182*1.25)))*AV182*I182),2)*BS182),2))</f>
        <v>65.19</v>
      </c>
      <c r="R182">
        <f t="shared" si="130"/>
        <v>14.76</v>
      </c>
      <c r="S182">
        <f t="shared" si="131"/>
        <v>1107.9100000000001</v>
      </c>
      <c r="T182">
        <f t="shared" si="132"/>
        <v>0</v>
      </c>
      <c r="U182">
        <f t="shared" si="133"/>
        <v>3.7029999999999998</v>
      </c>
      <c r="V182">
        <f t="shared" si="134"/>
        <v>0</v>
      </c>
      <c r="W182">
        <f t="shared" si="135"/>
        <v>0</v>
      </c>
      <c r="X182">
        <f t="shared" si="136"/>
        <v>897.41</v>
      </c>
      <c r="Y182">
        <f t="shared" si="137"/>
        <v>454.24</v>
      </c>
      <c r="AA182">
        <v>31709269</v>
      </c>
      <c r="AB182">
        <f t="shared" si="138"/>
        <v>653.81349999999998</v>
      </c>
      <c r="AC182">
        <f t="shared" si="139"/>
        <v>433.89</v>
      </c>
      <c r="AD182">
        <f>ROUND(((((ET182*1.25))-((EU182*1.25)))+AE182),6)</f>
        <v>30.587499999999999</v>
      </c>
      <c r="AE182">
        <f>ROUND(((EU182*1.25)),6)</f>
        <v>2.5125000000000002</v>
      </c>
      <c r="AF182">
        <f>ROUND(((EV182*1.15)),6)</f>
        <v>189.33600000000001</v>
      </c>
      <c r="AG182">
        <f t="shared" si="142"/>
        <v>0</v>
      </c>
      <c r="AH182">
        <f>((EW182*1.15))</f>
        <v>16.099999999999998</v>
      </c>
      <c r="AI182">
        <f>((EX182*1.25))</f>
        <v>0</v>
      </c>
      <c r="AJ182">
        <f t="shared" si="144"/>
        <v>0</v>
      </c>
      <c r="AK182">
        <v>623</v>
      </c>
      <c r="AL182">
        <v>433.89</v>
      </c>
      <c r="AM182">
        <v>24.47</v>
      </c>
      <c r="AN182">
        <v>2.0099999999999998</v>
      </c>
      <c r="AO182">
        <v>164.64</v>
      </c>
      <c r="AP182">
        <v>0</v>
      </c>
      <c r="AQ182">
        <v>14</v>
      </c>
      <c r="AR182">
        <v>0</v>
      </c>
      <c r="AS182">
        <v>0</v>
      </c>
      <c r="AT182">
        <v>81</v>
      </c>
      <c r="AU182">
        <v>41</v>
      </c>
      <c r="AV182">
        <v>1</v>
      </c>
      <c r="AW182">
        <v>1</v>
      </c>
      <c r="AZ182">
        <v>1</v>
      </c>
      <c r="BA182">
        <v>25.44</v>
      </c>
      <c r="BB182">
        <v>9.26</v>
      </c>
      <c r="BC182">
        <v>7.02</v>
      </c>
      <c r="BD182" t="s">
        <v>143</v>
      </c>
      <c r="BE182" t="s">
        <v>143</v>
      </c>
      <c r="BF182" t="s">
        <v>143</v>
      </c>
      <c r="BG182" t="s">
        <v>143</v>
      </c>
      <c r="BH182">
        <v>0</v>
      </c>
      <c r="BI182">
        <v>1</v>
      </c>
      <c r="BJ182" t="s">
        <v>442</v>
      </c>
      <c r="BM182">
        <v>116</v>
      </c>
      <c r="BN182">
        <v>0</v>
      </c>
      <c r="BO182" t="s">
        <v>439</v>
      </c>
      <c r="BP182">
        <v>1</v>
      </c>
      <c r="BQ182">
        <v>30</v>
      </c>
      <c r="BR182">
        <v>0</v>
      </c>
      <c r="BS182">
        <v>25.44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143</v>
      </c>
      <c r="BZ182">
        <v>81</v>
      </c>
      <c r="CA182">
        <v>41</v>
      </c>
      <c r="CE182">
        <v>30</v>
      </c>
      <c r="CF182">
        <v>0</v>
      </c>
      <c r="CG182">
        <v>0</v>
      </c>
      <c r="CM182">
        <v>0</v>
      </c>
      <c r="CN182" t="s">
        <v>143</v>
      </c>
      <c r="CO182">
        <v>0</v>
      </c>
      <c r="CP182">
        <f t="shared" si="145"/>
        <v>1873.63</v>
      </c>
      <c r="CQ182">
        <f t="shared" si="146"/>
        <v>3045.91</v>
      </c>
      <c r="CR182">
        <f>(ROUND((ROUND((((ET182*1.25))*AV182*1),2)*BB182),2)+ROUND((ROUND(((AE182-((EU182*1.25)))*AV182*1),2)*BS182),2))</f>
        <v>283.26</v>
      </c>
      <c r="CS182">
        <f t="shared" si="148"/>
        <v>63.85</v>
      </c>
      <c r="CT182">
        <f t="shared" si="149"/>
        <v>4816.8100000000004</v>
      </c>
      <c r="CU182">
        <f t="shared" si="150"/>
        <v>0</v>
      </c>
      <c r="CV182">
        <f t="shared" si="151"/>
        <v>16.099999999999998</v>
      </c>
      <c r="CW182">
        <f t="shared" si="152"/>
        <v>0</v>
      </c>
      <c r="CX182">
        <f t="shared" si="153"/>
        <v>0</v>
      </c>
      <c r="CY182">
        <f t="shared" si="154"/>
        <v>897.40710000000013</v>
      </c>
      <c r="CZ182">
        <f t="shared" si="155"/>
        <v>454.24310000000003</v>
      </c>
      <c r="DC182" t="s">
        <v>143</v>
      </c>
      <c r="DD182" t="s">
        <v>143</v>
      </c>
      <c r="DE182" t="s">
        <v>169</v>
      </c>
      <c r="DF182" t="s">
        <v>169</v>
      </c>
      <c r="DG182" t="s">
        <v>170</v>
      </c>
      <c r="DH182" t="s">
        <v>143</v>
      </c>
      <c r="DI182" t="s">
        <v>170</v>
      </c>
      <c r="DJ182" t="s">
        <v>169</v>
      </c>
      <c r="DK182" t="s">
        <v>143</v>
      </c>
      <c r="DL182" t="s">
        <v>143</v>
      </c>
      <c r="DM182" t="s">
        <v>143</v>
      </c>
      <c r="DN182">
        <v>100</v>
      </c>
      <c r="DO182">
        <v>64</v>
      </c>
      <c r="DP182">
        <v>1.0469999999999999</v>
      </c>
      <c r="DQ182">
        <v>1.0029999999999999</v>
      </c>
      <c r="DU182">
        <v>1005</v>
      </c>
      <c r="DV182" t="s">
        <v>441</v>
      </c>
      <c r="DW182" t="s">
        <v>441</v>
      </c>
      <c r="DX182">
        <v>100</v>
      </c>
      <c r="EE182">
        <v>31269927</v>
      </c>
      <c r="EF182">
        <v>30</v>
      </c>
      <c r="EG182" t="s">
        <v>171</v>
      </c>
      <c r="EH182">
        <v>0</v>
      </c>
      <c r="EI182" t="s">
        <v>143</v>
      </c>
      <c r="EJ182">
        <v>1</v>
      </c>
      <c r="EK182">
        <v>116</v>
      </c>
      <c r="EL182" t="s">
        <v>443</v>
      </c>
      <c r="EM182" t="s">
        <v>444</v>
      </c>
      <c r="EO182" t="s">
        <v>143</v>
      </c>
      <c r="EQ182">
        <v>0</v>
      </c>
      <c r="ER182">
        <v>623</v>
      </c>
      <c r="ES182">
        <v>433.89</v>
      </c>
      <c r="ET182">
        <v>24.47</v>
      </c>
      <c r="EU182">
        <v>2.0099999999999998</v>
      </c>
      <c r="EV182">
        <v>164.64</v>
      </c>
      <c r="EW182">
        <v>14</v>
      </c>
      <c r="EX182">
        <v>0</v>
      </c>
      <c r="EY182">
        <v>0</v>
      </c>
      <c r="FQ182">
        <v>0</v>
      </c>
      <c r="FR182">
        <f t="shared" si="156"/>
        <v>0</v>
      </c>
      <c r="FS182">
        <v>0</v>
      </c>
      <c r="FX182">
        <v>100</v>
      </c>
      <c r="FY182">
        <v>64</v>
      </c>
      <c r="GA182" t="s">
        <v>143</v>
      </c>
      <c r="GD182">
        <v>0</v>
      </c>
      <c r="GF182">
        <v>327415730</v>
      </c>
      <c r="GG182">
        <v>2</v>
      </c>
      <c r="GH182">
        <v>1</v>
      </c>
      <c r="GI182">
        <v>2</v>
      </c>
      <c r="GJ182">
        <v>0</v>
      </c>
      <c r="GK182">
        <f>ROUND(R182*(R12)/100,2)</f>
        <v>23.17</v>
      </c>
      <c r="GL182">
        <f t="shared" si="157"/>
        <v>0</v>
      </c>
      <c r="GM182">
        <f t="shared" si="158"/>
        <v>3248.45</v>
      </c>
      <c r="GN182">
        <f t="shared" si="159"/>
        <v>3248.45</v>
      </c>
      <c r="GO182">
        <f t="shared" si="160"/>
        <v>0</v>
      </c>
      <c r="GP182">
        <f t="shared" si="161"/>
        <v>0</v>
      </c>
      <c r="GR182">
        <v>0</v>
      </c>
      <c r="GS182">
        <v>3</v>
      </c>
      <c r="GT182">
        <v>0</v>
      </c>
      <c r="GU182" t="s">
        <v>143</v>
      </c>
      <c r="GV182">
        <f t="shared" si="162"/>
        <v>0</v>
      </c>
      <c r="GW182">
        <v>1</v>
      </c>
      <c r="GX182">
        <f t="shared" si="163"/>
        <v>0</v>
      </c>
      <c r="HA182">
        <v>0</v>
      </c>
      <c r="HB182">
        <v>0</v>
      </c>
      <c r="HC182">
        <f t="shared" si="164"/>
        <v>0</v>
      </c>
      <c r="IK182">
        <v>0</v>
      </c>
    </row>
    <row r="183" spans="1:245" x14ac:dyDescent="0.25">
      <c r="A183">
        <v>18</v>
      </c>
      <c r="B183">
        <v>1</v>
      </c>
      <c r="C183">
        <v>109</v>
      </c>
      <c r="E183" t="s">
        <v>445</v>
      </c>
      <c r="F183" t="s">
        <v>446</v>
      </c>
      <c r="G183" t="s">
        <v>447</v>
      </c>
      <c r="H183" t="s">
        <v>432</v>
      </c>
      <c r="I183">
        <v>22.31</v>
      </c>
      <c r="J183">
        <v>96.999999999999986</v>
      </c>
      <c r="O183">
        <f t="shared" si="127"/>
        <v>2738.98</v>
      </c>
      <c r="P183">
        <f t="shared" si="128"/>
        <v>2738.98</v>
      </c>
      <c r="Q183">
        <f>(ROUND((ROUND(((ET183)*AV183*I183),2)*BB183),2)+ROUND((ROUND(((AE183-(EU183))*AV183*I183),2)*BS183),2))</f>
        <v>0</v>
      </c>
      <c r="R183">
        <f t="shared" si="130"/>
        <v>0</v>
      </c>
      <c r="S183">
        <f t="shared" si="131"/>
        <v>0</v>
      </c>
      <c r="T183">
        <f t="shared" si="132"/>
        <v>0</v>
      </c>
      <c r="U183">
        <f t="shared" si="133"/>
        <v>0</v>
      </c>
      <c r="V183">
        <f t="shared" si="134"/>
        <v>0</v>
      </c>
      <c r="W183">
        <f t="shared" si="135"/>
        <v>0</v>
      </c>
      <c r="X183">
        <f t="shared" si="136"/>
        <v>0</v>
      </c>
      <c r="Y183">
        <f t="shared" si="137"/>
        <v>0</v>
      </c>
      <c r="AA183">
        <v>31709269</v>
      </c>
      <c r="AB183">
        <f t="shared" si="138"/>
        <v>50.11</v>
      </c>
      <c r="AC183">
        <f t="shared" si="139"/>
        <v>50.11</v>
      </c>
      <c r="AD183">
        <f>ROUND((((ET183)-(EU183))+AE183),6)</f>
        <v>0</v>
      </c>
      <c r="AE183">
        <f>ROUND((EU183),6)</f>
        <v>0</v>
      </c>
      <c r="AF183">
        <f>ROUND((EV183),6)</f>
        <v>0</v>
      </c>
      <c r="AG183">
        <f t="shared" si="142"/>
        <v>0</v>
      </c>
      <c r="AH183">
        <f>(EW183)</f>
        <v>0</v>
      </c>
      <c r="AI183">
        <f>(EX183)</f>
        <v>0</v>
      </c>
      <c r="AJ183">
        <f t="shared" si="144"/>
        <v>0</v>
      </c>
      <c r="AK183">
        <v>50.11</v>
      </c>
      <c r="AL183">
        <v>50.11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2.4500000000000002</v>
      </c>
      <c r="BD183" t="s">
        <v>143</v>
      </c>
      <c r="BE183" t="s">
        <v>143</v>
      </c>
      <c r="BF183" t="s">
        <v>143</v>
      </c>
      <c r="BG183" t="s">
        <v>143</v>
      </c>
      <c r="BH183">
        <v>3</v>
      </c>
      <c r="BI183">
        <v>1</v>
      </c>
      <c r="BJ183" t="s">
        <v>448</v>
      </c>
      <c r="BM183">
        <v>116</v>
      </c>
      <c r="BN183">
        <v>0</v>
      </c>
      <c r="BO183" t="s">
        <v>446</v>
      </c>
      <c r="BP183">
        <v>1</v>
      </c>
      <c r="BQ183">
        <v>30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143</v>
      </c>
      <c r="BZ183">
        <v>0</v>
      </c>
      <c r="CA183">
        <v>0</v>
      </c>
      <c r="CE183">
        <v>30</v>
      </c>
      <c r="CF183">
        <v>0</v>
      </c>
      <c r="CG183">
        <v>0</v>
      </c>
      <c r="CM183">
        <v>0</v>
      </c>
      <c r="CN183" t="s">
        <v>143</v>
      </c>
      <c r="CO183">
        <v>0</v>
      </c>
      <c r="CP183">
        <f t="shared" si="145"/>
        <v>2738.98</v>
      </c>
      <c r="CQ183">
        <f t="shared" si="146"/>
        <v>122.77</v>
      </c>
      <c r="CR183">
        <f>(ROUND((ROUND(((ET183)*AV183*1),2)*BB183),2)+ROUND((ROUND(((AE183-(EU183))*AV183*1),2)*BS183),2))</f>
        <v>0</v>
      </c>
      <c r="CS183">
        <f t="shared" si="148"/>
        <v>0</v>
      </c>
      <c r="CT183">
        <f t="shared" si="149"/>
        <v>0</v>
      </c>
      <c r="CU183">
        <f t="shared" si="150"/>
        <v>0</v>
      </c>
      <c r="CV183">
        <f t="shared" si="151"/>
        <v>0</v>
      </c>
      <c r="CW183">
        <f t="shared" si="152"/>
        <v>0</v>
      </c>
      <c r="CX183">
        <f t="shared" si="153"/>
        <v>0</v>
      </c>
      <c r="CY183">
        <f t="shared" si="154"/>
        <v>0</v>
      </c>
      <c r="CZ183">
        <f t="shared" si="155"/>
        <v>0</v>
      </c>
      <c r="DC183" t="s">
        <v>143</v>
      </c>
      <c r="DD183" t="s">
        <v>143</v>
      </c>
      <c r="DE183" t="s">
        <v>143</v>
      </c>
      <c r="DF183" t="s">
        <v>143</v>
      </c>
      <c r="DG183" t="s">
        <v>143</v>
      </c>
      <c r="DH183" t="s">
        <v>143</v>
      </c>
      <c r="DI183" t="s">
        <v>143</v>
      </c>
      <c r="DJ183" t="s">
        <v>143</v>
      </c>
      <c r="DK183" t="s">
        <v>143</v>
      </c>
      <c r="DL183" t="s">
        <v>143</v>
      </c>
      <c r="DM183" t="s">
        <v>143</v>
      </c>
      <c r="DN183">
        <v>100</v>
      </c>
      <c r="DO183">
        <v>64</v>
      </c>
      <c r="DP183">
        <v>1.0469999999999999</v>
      </c>
      <c r="DQ183">
        <v>1.0029999999999999</v>
      </c>
      <c r="DU183">
        <v>1009</v>
      </c>
      <c r="DV183" t="s">
        <v>432</v>
      </c>
      <c r="DW183" t="s">
        <v>432</v>
      </c>
      <c r="DX183">
        <v>1</v>
      </c>
      <c r="EE183">
        <v>31269927</v>
      </c>
      <c r="EF183">
        <v>30</v>
      </c>
      <c r="EG183" t="s">
        <v>171</v>
      </c>
      <c r="EH183">
        <v>0</v>
      </c>
      <c r="EI183" t="s">
        <v>143</v>
      </c>
      <c r="EJ183">
        <v>1</v>
      </c>
      <c r="EK183">
        <v>116</v>
      </c>
      <c r="EL183" t="s">
        <v>443</v>
      </c>
      <c r="EM183" t="s">
        <v>444</v>
      </c>
      <c r="EO183" t="s">
        <v>143</v>
      </c>
      <c r="EQ183">
        <v>0</v>
      </c>
      <c r="ER183">
        <v>50.11</v>
      </c>
      <c r="ES183">
        <v>50.11</v>
      </c>
      <c r="ET183">
        <v>0</v>
      </c>
      <c r="EU183">
        <v>0</v>
      </c>
      <c r="EV183">
        <v>0</v>
      </c>
      <c r="EW183">
        <v>0</v>
      </c>
      <c r="EX183">
        <v>0</v>
      </c>
      <c r="FQ183">
        <v>0</v>
      </c>
      <c r="FR183">
        <f t="shared" si="156"/>
        <v>0</v>
      </c>
      <c r="FS183">
        <v>0</v>
      </c>
      <c r="FX183">
        <v>100</v>
      </c>
      <c r="FY183">
        <v>64</v>
      </c>
      <c r="GA183" t="s">
        <v>143</v>
      </c>
      <c r="GD183">
        <v>0</v>
      </c>
      <c r="GF183">
        <v>1634336773</v>
      </c>
      <c r="GG183">
        <v>2</v>
      </c>
      <c r="GH183">
        <v>1</v>
      </c>
      <c r="GI183">
        <v>2</v>
      </c>
      <c r="GJ183">
        <v>0</v>
      </c>
      <c r="GK183">
        <f>ROUND(R183*(R12)/100,2)</f>
        <v>0</v>
      </c>
      <c r="GL183">
        <f t="shared" si="157"/>
        <v>0</v>
      </c>
      <c r="GM183">
        <f t="shared" si="158"/>
        <v>2738.98</v>
      </c>
      <c r="GN183">
        <f t="shared" si="159"/>
        <v>2738.98</v>
      </c>
      <c r="GO183">
        <f t="shared" si="160"/>
        <v>0</v>
      </c>
      <c r="GP183">
        <f t="shared" si="161"/>
        <v>0</v>
      </c>
      <c r="GR183">
        <v>0</v>
      </c>
      <c r="GS183">
        <v>3</v>
      </c>
      <c r="GT183">
        <v>0</v>
      </c>
      <c r="GU183" t="s">
        <v>143</v>
      </c>
      <c r="GV183">
        <f t="shared" si="162"/>
        <v>0</v>
      </c>
      <c r="GW183">
        <v>1</v>
      </c>
      <c r="GX183">
        <f t="shared" si="163"/>
        <v>0</v>
      </c>
      <c r="HA183">
        <v>0</v>
      </c>
      <c r="HB183">
        <v>0</v>
      </c>
      <c r="HC183">
        <f t="shared" si="164"/>
        <v>0</v>
      </c>
      <c r="IK183">
        <v>0</v>
      </c>
    </row>
    <row r="184" spans="1:245" x14ac:dyDescent="0.25">
      <c r="A184">
        <v>18</v>
      </c>
      <c r="B184">
        <v>1</v>
      </c>
      <c r="C184">
        <v>111</v>
      </c>
      <c r="E184" t="s">
        <v>449</v>
      </c>
      <c r="F184" t="s">
        <v>431</v>
      </c>
      <c r="G184" t="s">
        <v>135</v>
      </c>
      <c r="H184" t="s">
        <v>432</v>
      </c>
      <c r="I184">
        <v>41.4</v>
      </c>
      <c r="J184">
        <v>180</v>
      </c>
      <c r="O184">
        <f t="shared" si="127"/>
        <v>6584.4</v>
      </c>
      <c r="P184">
        <f t="shared" si="128"/>
        <v>6584.4</v>
      </c>
      <c r="Q184">
        <f>(ROUND((ROUND(((ET184)*AV184*I184),2)*BB184),2)+ROUND((ROUND(((AE184-(EU184))*AV184*I184),2)*BS184),2))</f>
        <v>0</v>
      </c>
      <c r="R184">
        <f t="shared" si="130"/>
        <v>0</v>
      </c>
      <c r="S184">
        <f t="shared" si="131"/>
        <v>0</v>
      </c>
      <c r="T184">
        <f t="shared" si="132"/>
        <v>0</v>
      </c>
      <c r="U184">
        <f t="shared" si="133"/>
        <v>0</v>
      </c>
      <c r="V184">
        <f t="shared" si="134"/>
        <v>0</v>
      </c>
      <c r="W184">
        <f t="shared" si="135"/>
        <v>0</v>
      </c>
      <c r="X184">
        <f t="shared" si="136"/>
        <v>0</v>
      </c>
      <c r="Y184">
        <f t="shared" si="137"/>
        <v>0</v>
      </c>
      <c r="AA184">
        <v>31709269</v>
      </c>
      <c r="AB184">
        <f t="shared" si="138"/>
        <v>28.05</v>
      </c>
      <c r="AC184">
        <f t="shared" si="139"/>
        <v>28.05</v>
      </c>
      <c r="AD184">
        <f>ROUND((((ET184)-(EU184))+AE184),6)</f>
        <v>0</v>
      </c>
      <c r="AE184">
        <f>ROUND((EU184),6)</f>
        <v>0</v>
      </c>
      <c r="AF184">
        <f>ROUND((EV184),6)</f>
        <v>0</v>
      </c>
      <c r="AG184">
        <f t="shared" si="142"/>
        <v>0</v>
      </c>
      <c r="AH184">
        <f>(EW184)</f>
        <v>0</v>
      </c>
      <c r="AI184">
        <f>(EX184)</f>
        <v>0</v>
      </c>
      <c r="AJ184">
        <f t="shared" si="144"/>
        <v>0</v>
      </c>
      <c r="AK184">
        <v>28.05</v>
      </c>
      <c r="AL184">
        <v>28.05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1</v>
      </c>
      <c r="AW184">
        <v>1</v>
      </c>
      <c r="AZ184">
        <v>1</v>
      </c>
      <c r="BA184">
        <v>1</v>
      </c>
      <c r="BB184">
        <v>1</v>
      </c>
      <c r="BC184">
        <v>5.67</v>
      </c>
      <c r="BD184" t="s">
        <v>143</v>
      </c>
      <c r="BE184" t="s">
        <v>143</v>
      </c>
      <c r="BF184" t="s">
        <v>143</v>
      </c>
      <c r="BG184" t="s">
        <v>143</v>
      </c>
      <c r="BH184">
        <v>3</v>
      </c>
      <c r="BI184">
        <v>1</v>
      </c>
      <c r="BJ184" t="s">
        <v>433</v>
      </c>
      <c r="BM184">
        <v>116</v>
      </c>
      <c r="BN184">
        <v>0</v>
      </c>
      <c r="BO184" t="s">
        <v>431</v>
      </c>
      <c r="BP184">
        <v>1</v>
      </c>
      <c r="BQ184">
        <v>30</v>
      </c>
      <c r="BR184">
        <v>0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143</v>
      </c>
      <c r="BZ184">
        <v>0</v>
      </c>
      <c r="CA184">
        <v>0</v>
      </c>
      <c r="CE184">
        <v>30</v>
      </c>
      <c r="CF184">
        <v>0</v>
      </c>
      <c r="CG184">
        <v>0</v>
      </c>
      <c r="CM184">
        <v>0</v>
      </c>
      <c r="CN184" t="s">
        <v>143</v>
      </c>
      <c r="CO184">
        <v>0</v>
      </c>
      <c r="CP184">
        <f t="shared" si="145"/>
        <v>6584.4</v>
      </c>
      <c r="CQ184">
        <f t="shared" si="146"/>
        <v>159.04</v>
      </c>
      <c r="CR184">
        <f>(ROUND((ROUND(((ET184)*AV184*1),2)*BB184),2)+ROUND((ROUND(((AE184-(EU184))*AV184*1),2)*BS184),2))</f>
        <v>0</v>
      </c>
      <c r="CS184">
        <f t="shared" si="148"/>
        <v>0</v>
      </c>
      <c r="CT184">
        <f t="shared" si="149"/>
        <v>0</v>
      </c>
      <c r="CU184">
        <f t="shared" si="150"/>
        <v>0</v>
      </c>
      <c r="CV184">
        <f t="shared" si="151"/>
        <v>0</v>
      </c>
      <c r="CW184">
        <f t="shared" si="152"/>
        <v>0</v>
      </c>
      <c r="CX184">
        <f t="shared" si="153"/>
        <v>0</v>
      </c>
      <c r="CY184">
        <f t="shared" si="154"/>
        <v>0</v>
      </c>
      <c r="CZ184">
        <f t="shared" si="155"/>
        <v>0</v>
      </c>
      <c r="DC184" t="s">
        <v>143</v>
      </c>
      <c r="DD184" t="s">
        <v>143</v>
      </c>
      <c r="DE184" t="s">
        <v>143</v>
      </c>
      <c r="DF184" t="s">
        <v>143</v>
      </c>
      <c r="DG184" t="s">
        <v>143</v>
      </c>
      <c r="DH184" t="s">
        <v>143</v>
      </c>
      <c r="DI184" t="s">
        <v>143</v>
      </c>
      <c r="DJ184" t="s">
        <v>143</v>
      </c>
      <c r="DK184" t="s">
        <v>143</v>
      </c>
      <c r="DL184" t="s">
        <v>143</v>
      </c>
      <c r="DM184" t="s">
        <v>143</v>
      </c>
      <c r="DN184">
        <v>100</v>
      </c>
      <c r="DO184">
        <v>64</v>
      </c>
      <c r="DP184">
        <v>1.0469999999999999</v>
      </c>
      <c r="DQ184">
        <v>1.0029999999999999</v>
      </c>
      <c r="DU184">
        <v>1009</v>
      </c>
      <c r="DV184" t="s">
        <v>432</v>
      </c>
      <c r="DW184" t="s">
        <v>432</v>
      </c>
      <c r="DX184">
        <v>1</v>
      </c>
      <c r="EE184">
        <v>31269927</v>
      </c>
      <c r="EF184">
        <v>30</v>
      </c>
      <c r="EG184" t="s">
        <v>171</v>
      </c>
      <c r="EH184">
        <v>0</v>
      </c>
      <c r="EI184" t="s">
        <v>143</v>
      </c>
      <c r="EJ184">
        <v>1</v>
      </c>
      <c r="EK184">
        <v>116</v>
      </c>
      <c r="EL184" t="s">
        <v>443</v>
      </c>
      <c r="EM184" t="s">
        <v>444</v>
      </c>
      <c r="EO184" t="s">
        <v>143</v>
      </c>
      <c r="EQ184">
        <v>0</v>
      </c>
      <c r="ER184">
        <v>28.05</v>
      </c>
      <c r="ES184">
        <v>28.05</v>
      </c>
      <c r="ET184">
        <v>0</v>
      </c>
      <c r="EU184">
        <v>0</v>
      </c>
      <c r="EV184">
        <v>0</v>
      </c>
      <c r="EW184">
        <v>0</v>
      </c>
      <c r="EX184">
        <v>0</v>
      </c>
      <c r="FQ184">
        <v>0</v>
      </c>
      <c r="FR184">
        <f t="shared" si="156"/>
        <v>0</v>
      </c>
      <c r="FS184">
        <v>0</v>
      </c>
      <c r="FX184">
        <v>100</v>
      </c>
      <c r="FY184">
        <v>64</v>
      </c>
      <c r="GA184" t="s">
        <v>143</v>
      </c>
      <c r="GD184">
        <v>0</v>
      </c>
      <c r="GF184">
        <v>-1890929938</v>
      </c>
      <c r="GG184">
        <v>2</v>
      </c>
      <c r="GH184">
        <v>1</v>
      </c>
      <c r="GI184">
        <v>2</v>
      </c>
      <c r="GJ184">
        <v>0</v>
      </c>
      <c r="GK184">
        <f>ROUND(R184*(R12)/100,2)</f>
        <v>0</v>
      </c>
      <c r="GL184">
        <f t="shared" si="157"/>
        <v>0</v>
      </c>
      <c r="GM184">
        <f t="shared" si="158"/>
        <v>6584.4</v>
      </c>
      <c r="GN184">
        <f t="shared" si="159"/>
        <v>6584.4</v>
      </c>
      <c r="GO184">
        <f t="shared" si="160"/>
        <v>0</v>
      </c>
      <c r="GP184">
        <f t="shared" si="161"/>
        <v>0</v>
      </c>
      <c r="GR184">
        <v>0</v>
      </c>
      <c r="GS184">
        <v>3</v>
      </c>
      <c r="GT184">
        <v>0</v>
      </c>
      <c r="GU184" t="s">
        <v>143</v>
      </c>
      <c r="GV184">
        <f t="shared" si="162"/>
        <v>0</v>
      </c>
      <c r="GW184">
        <v>1</v>
      </c>
      <c r="GX184">
        <f t="shared" si="163"/>
        <v>0</v>
      </c>
      <c r="HA184">
        <v>0</v>
      </c>
      <c r="HB184">
        <v>0</v>
      </c>
      <c r="HC184">
        <f t="shared" si="164"/>
        <v>0</v>
      </c>
      <c r="IK184">
        <v>0</v>
      </c>
    </row>
    <row r="186" spans="1:245" x14ac:dyDescent="0.25">
      <c r="A186" s="2">
        <v>51</v>
      </c>
      <c r="B186" s="2">
        <f>B159</f>
        <v>1</v>
      </c>
      <c r="C186" s="2">
        <f>A159</f>
        <v>5</v>
      </c>
      <c r="D186" s="2">
        <f>ROW(A159)</f>
        <v>159</v>
      </c>
      <c r="E186" s="2"/>
      <c r="F186" s="2" t="str">
        <f>IF(F159&lt;&gt;"",F159,"")</f>
        <v>Новый подраздел</v>
      </c>
      <c r="G186" s="2" t="s">
        <v>364</v>
      </c>
      <c r="H186" s="2">
        <v>0</v>
      </c>
      <c r="I186" s="2"/>
      <c r="J186" s="2"/>
      <c r="K186" s="2"/>
      <c r="L186" s="2"/>
      <c r="M186" s="2"/>
      <c r="N186" s="2"/>
      <c r="O186" s="2">
        <f t="shared" ref="O186:T186" si="172">ROUND(AB186,2)</f>
        <v>520248.19</v>
      </c>
      <c r="P186" s="2">
        <f t="shared" si="172"/>
        <v>368392.61</v>
      </c>
      <c r="Q186" s="2">
        <f t="shared" si="172"/>
        <v>6145.7</v>
      </c>
      <c r="R186" s="2">
        <f t="shared" si="172"/>
        <v>1193.6500000000001</v>
      </c>
      <c r="S186" s="2">
        <f t="shared" si="172"/>
        <v>145709.88</v>
      </c>
      <c r="T186" s="2">
        <f t="shared" si="172"/>
        <v>0</v>
      </c>
      <c r="U186" s="2">
        <f>AH186</f>
        <v>502.41015999999996</v>
      </c>
      <c r="V186" s="2">
        <f>AI186</f>
        <v>0</v>
      </c>
      <c r="W186" s="2">
        <f>ROUND(AJ186,2)</f>
        <v>0</v>
      </c>
      <c r="X186" s="2">
        <f>ROUND(AK186,2)</f>
        <v>116365.4</v>
      </c>
      <c r="Y186" s="2">
        <f>ROUND(AL186,2)</f>
        <v>59741.04</v>
      </c>
      <c r="Z186" s="2"/>
      <c r="AA186" s="2"/>
      <c r="AB186" s="2">
        <f>ROUND(SUMIF(AA163:AA184,"=31709269",O163:O184),2)</f>
        <v>520248.19</v>
      </c>
      <c r="AC186" s="2">
        <f>ROUND(SUMIF(AA163:AA184,"=31709269",P163:P184),2)</f>
        <v>368392.61</v>
      </c>
      <c r="AD186" s="2">
        <f>ROUND(SUMIF(AA163:AA184,"=31709269",Q163:Q184),2)</f>
        <v>6145.7</v>
      </c>
      <c r="AE186" s="2">
        <f>ROUND(SUMIF(AA163:AA184,"=31709269",R163:R184),2)</f>
        <v>1193.6500000000001</v>
      </c>
      <c r="AF186" s="2">
        <f>ROUND(SUMIF(AA163:AA184,"=31709269",S163:S184),2)</f>
        <v>145709.88</v>
      </c>
      <c r="AG186" s="2">
        <f>ROUND(SUMIF(AA163:AA184,"=31709269",T163:T184),2)</f>
        <v>0</v>
      </c>
      <c r="AH186" s="2">
        <f>SUMIF(AA163:AA184,"=31709269",U163:U184)</f>
        <v>502.41015999999996</v>
      </c>
      <c r="AI186" s="2">
        <f>SUMIF(AA163:AA184,"=31709269",V163:V184)</f>
        <v>0</v>
      </c>
      <c r="AJ186" s="2">
        <f>ROUND(SUMIF(AA163:AA184,"=31709269",W163:W184),2)</f>
        <v>0</v>
      </c>
      <c r="AK186" s="2">
        <f>ROUND(SUMIF(AA163:AA184,"=31709269",X163:X184),2)</f>
        <v>116365.4</v>
      </c>
      <c r="AL186" s="2">
        <f>ROUND(SUMIF(AA163:AA184,"=31709269",Y163:Y184),2)</f>
        <v>59741.04</v>
      </c>
      <c r="AM186" s="2"/>
      <c r="AN186" s="2"/>
      <c r="AO186" s="2">
        <f t="shared" ref="AO186:BC186" si="173">ROUND(BX186,2)</f>
        <v>0</v>
      </c>
      <c r="AP186" s="2">
        <f t="shared" si="173"/>
        <v>0</v>
      </c>
      <c r="AQ186" s="2">
        <f t="shared" si="173"/>
        <v>0</v>
      </c>
      <c r="AR186" s="2">
        <f t="shared" si="173"/>
        <v>698228.67</v>
      </c>
      <c r="AS186" s="2">
        <f t="shared" si="173"/>
        <v>695246.16</v>
      </c>
      <c r="AT186" s="2">
        <f t="shared" si="173"/>
        <v>0</v>
      </c>
      <c r="AU186" s="2">
        <f t="shared" si="173"/>
        <v>2982.51</v>
      </c>
      <c r="AV186" s="2">
        <f t="shared" si="173"/>
        <v>368392.61</v>
      </c>
      <c r="AW186" s="2">
        <f t="shared" si="173"/>
        <v>368392.61</v>
      </c>
      <c r="AX186" s="2">
        <f t="shared" si="173"/>
        <v>0</v>
      </c>
      <c r="AY186" s="2">
        <f t="shared" si="173"/>
        <v>368392.61</v>
      </c>
      <c r="AZ186" s="2">
        <f t="shared" si="173"/>
        <v>0</v>
      </c>
      <c r="BA186" s="2">
        <f t="shared" si="173"/>
        <v>0</v>
      </c>
      <c r="BB186" s="2">
        <f t="shared" si="173"/>
        <v>0</v>
      </c>
      <c r="BC186" s="2">
        <f t="shared" si="173"/>
        <v>0</v>
      </c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>
        <f>ROUND(SUMIF(AA163:AA184,"=31709269",FQ163:FQ184),2)</f>
        <v>0</v>
      </c>
      <c r="BY186" s="2">
        <f>ROUND(SUMIF(AA163:AA184,"=31709269",FR163:FR184),2)</f>
        <v>0</v>
      </c>
      <c r="BZ186" s="2">
        <f>ROUND(SUMIF(AA163:AA184,"=31709269",GL163:GL184),2)</f>
        <v>0</v>
      </c>
      <c r="CA186" s="2">
        <f>ROUND(SUMIF(AA163:AA184,"=31709269",GM163:GM184),2)</f>
        <v>698228.67</v>
      </c>
      <c r="CB186" s="2">
        <f>ROUND(SUMIF(AA163:AA184,"=31709269",GN163:GN184),2)</f>
        <v>695246.16</v>
      </c>
      <c r="CC186" s="2">
        <f>ROUND(SUMIF(AA163:AA184,"=31709269",GO163:GO184),2)</f>
        <v>0</v>
      </c>
      <c r="CD186" s="2">
        <f>ROUND(SUMIF(AA163:AA184,"=31709269",GP163:GP184),2)</f>
        <v>2982.51</v>
      </c>
      <c r="CE186" s="2">
        <f>AC186-BX186</f>
        <v>368392.61</v>
      </c>
      <c r="CF186" s="2">
        <f>AC186-BY186</f>
        <v>368392.61</v>
      </c>
      <c r="CG186" s="2">
        <f>BX186-BZ186</f>
        <v>0</v>
      </c>
      <c r="CH186" s="2">
        <f>AC186-BX186-BY186+BZ186</f>
        <v>368392.61</v>
      </c>
      <c r="CI186" s="2">
        <f>BY186-BZ186</f>
        <v>0</v>
      </c>
      <c r="CJ186" s="2">
        <f>ROUND(SUMIF(AA163:AA184,"=31709269",GX163:GX184),2)</f>
        <v>0</v>
      </c>
      <c r="CK186" s="2">
        <f>ROUND(SUMIF(AA163:AA184,"=31709269",GY163:GY184),2)</f>
        <v>0</v>
      </c>
      <c r="CL186" s="2">
        <f>ROUND(SUMIF(AA163:AA184,"=31709269",GZ163:GZ184),2)</f>
        <v>0</v>
      </c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>
        <v>0</v>
      </c>
    </row>
    <row r="188" spans="1:245" x14ac:dyDescent="0.25">
      <c r="A188" s="4">
        <v>50</v>
      </c>
      <c r="B188" s="4">
        <v>0</v>
      </c>
      <c r="C188" s="4">
        <v>0</v>
      </c>
      <c r="D188" s="4">
        <v>1</v>
      </c>
      <c r="E188" s="4">
        <v>201</v>
      </c>
      <c r="F188" s="4">
        <f>ROUND(Source!O186,O188)</f>
        <v>520248.19</v>
      </c>
      <c r="G188" s="4" t="s">
        <v>222</v>
      </c>
      <c r="H188" s="4" t="s">
        <v>223</v>
      </c>
      <c r="I188" s="4"/>
      <c r="J188" s="4"/>
      <c r="K188" s="4">
        <v>201</v>
      </c>
      <c r="L188" s="4">
        <v>1</v>
      </c>
      <c r="M188" s="4">
        <v>3</v>
      </c>
      <c r="N188" s="4" t="s">
        <v>143</v>
      </c>
      <c r="O188" s="4">
        <v>2</v>
      </c>
      <c r="P188" s="4"/>
      <c r="Q188" s="4"/>
      <c r="R188" s="4"/>
      <c r="S188" s="4"/>
      <c r="T188" s="4"/>
      <c r="U188" s="4"/>
      <c r="V188" s="4"/>
      <c r="W188" s="4"/>
    </row>
    <row r="189" spans="1:245" x14ac:dyDescent="0.25">
      <c r="A189" s="4">
        <v>50</v>
      </c>
      <c r="B189" s="4">
        <v>0</v>
      </c>
      <c r="C189" s="4">
        <v>0</v>
      </c>
      <c r="D189" s="4">
        <v>1</v>
      </c>
      <c r="E189" s="4">
        <v>202</v>
      </c>
      <c r="F189" s="4">
        <f>ROUND(Source!P186,O189)</f>
        <v>368392.61</v>
      </c>
      <c r="G189" s="4" t="s">
        <v>224</v>
      </c>
      <c r="H189" s="4" t="s">
        <v>225</v>
      </c>
      <c r="I189" s="4"/>
      <c r="J189" s="4"/>
      <c r="K189" s="4">
        <v>202</v>
      </c>
      <c r="L189" s="4">
        <v>2</v>
      </c>
      <c r="M189" s="4">
        <v>3</v>
      </c>
      <c r="N189" s="4" t="s">
        <v>143</v>
      </c>
      <c r="O189" s="4">
        <v>2</v>
      </c>
      <c r="P189" s="4"/>
      <c r="Q189" s="4"/>
      <c r="R189" s="4"/>
      <c r="S189" s="4"/>
      <c r="T189" s="4"/>
      <c r="U189" s="4"/>
      <c r="V189" s="4"/>
      <c r="W189" s="4"/>
    </row>
    <row r="190" spans="1:245" x14ac:dyDescent="0.25">
      <c r="A190" s="4">
        <v>50</v>
      </c>
      <c r="B190" s="4">
        <v>0</v>
      </c>
      <c r="C190" s="4">
        <v>0</v>
      </c>
      <c r="D190" s="4">
        <v>1</v>
      </c>
      <c r="E190" s="4">
        <v>222</v>
      </c>
      <c r="F190" s="4">
        <f>ROUND(Source!AO186,O190)</f>
        <v>0</v>
      </c>
      <c r="G190" s="4" t="s">
        <v>226</v>
      </c>
      <c r="H190" s="4" t="s">
        <v>227</v>
      </c>
      <c r="I190" s="4"/>
      <c r="J190" s="4"/>
      <c r="K190" s="4">
        <v>222</v>
      </c>
      <c r="L190" s="4">
        <v>3</v>
      </c>
      <c r="M190" s="4">
        <v>3</v>
      </c>
      <c r="N190" s="4" t="s">
        <v>143</v>
      </c>
      <c r="O190" s="4">
        <v>2</v>
      </c>
      <c r="P190" s="4"/>
      <c r="Q190" s="4"/>
      <c r="R190" s="4"/>
      <c r="S190" s="4"/>
      <c r="T190" s="4"/>
      <c r="U190" s="4"/>
      <c r="V190" s="4"/>
      <c r="W190" s="4"/>
    </row>
    <row r="191" spans="1:245" x14ac:dyDescent="0.25">
      <c r="A191" s="4">
        <v>50</v>
      </c>
      <c r="B191" s="4">
        <v>0</v>
      </c>
      <c r="C191" s="4">
        <v>0</v>
      </c>
      <c r="D191" s="4">
        <v>1</v>
      </c>
      <c r="E191" s="4">
        <v>225</v>
      </c>
      <c r="F191" s="4">
        <f>ROUND(Source!AV186,O191)</f>
        <v>368392.61</v>
      </c>
      <c r="G191" s="4" t="s">
        <v>228</v>
      </c>
      <c r="H191" s="4" t="s">
        <v>229</v>
      </c>
      <c r="I191" s="4"/>
      <c r="J191" s="4"/>
      <c r="K191" s="4">
        <v>225</v>
      </c>
      <c r="L191" s="4">
        <v>4</v>
      </c>
      <c r="M191" s="4">
        <v>3</v>
      </c>
      <c r="N191" s="4" t="s">
        <v>143</v>
      </c>
      <c r="O191" s="4">
        <v>2</v>
      </c>
      <c r="P191" s="4"/>
      <c r="Q191" s="4"/>
      <c r="R191" s="4"/>
      <c r="S191" s="4"/>
      <c r="T191" s="4"/>
      <c r="U191" s="4"/>
      <c r="V191" s="4"/>
      <c r="W191" s="4"/>
    </row>
    <row r="192" spans="1:245" x14ac:dyDescent="0.25">
      <c r="A192" s="4">
        <v>50</v>
      </c>
      <c r="B192" s="4">
        <v>0</v>
      </c>
      <c r="C192" s="4">
        <v>0</v>
      </c>
      <c r="D192" s="4">
        <v>1</v>
      </c>
      <c r="E192" s="4">
        <v>226</v>
      </c>
      <c r="F192" s="4">
        <f>ROUND(Source!AW186,O192)</f>
        <v>368392.61</v>
      </c>
      <c r="G192" s="4" t="s">
        <v>230</v>
      </c>
      <c r="H192" s="4" t="s">
        <v>231</v>
      </c>
      <c r="I192" s="4"/>
      <c r="J192" s="4"/>
      <c r="K192" s="4">
        <v>226</v>
      </c>
      <c r="L192" s="4">
        <v>5</v>
      </c>
      <c r="M192" s="4">
        <v>3</v>
      </c>
      <c r="N192" s="4" t="s">
        <v>143</v>
      </c>
      <c r="O192" s="4">
        <v>2</v>
      </c>
      <c r="P192" s="4"/>
      <c r="Q192" s="4"/>
      <c r="R192" s="4"/>
      <c r="S192" s="4"/>
      <c r="T192" s="4"/>
      <c r="U192" s="4"/>
      <c r="V192" s="4"/>
      <c r="W192" s="4"/>
    </row>
    <row r="193" spans="1:23" x14ac:dyDescent="0.25">
      <c r="A193" s="4">
        <v>50</v>
      </c>
      <c r="B193" s="4">
        <v>0</v>
      </c>
      <c r="C193" s="4">
        <v>0</v>
      </c>
      <c r="D193" s="4">
        <v>1</v>
      </c>
      <c r="E193" s="4">
        <v>227</v>
      </c>
      <c r="F193" s="4">
        <f>ROUND(Source!AX186,O193)</f>
        <v>0</v>
      </c>
      <c r="G193" s="4" t="s">
        <v>232</v>
      </c>
      <c r="H193" s="4" t="s">
        <v>233</v>
      </c>
      <c r="I193" s="4"/>
      <c r="J193" s="4"/>
      <c r="K193" s="4">
        <v>227</v>
      </c>
      <c r="L193" s="4">
        <v>6</v>
      </c>
      <c r="M193" s="4">
        <v>3</v>
      </c>
      <c r="N193" s="4" t="s">
        <v>143</v>
      </c>
      <c r="O193" s="4">
        <v>2</v>
      </c>
      <c r="P193" s="4"/>
      <c r="Q193" s="4"/>
      <c r="R193" s="4"/>
      <c r="S193" s="4"/>
      <c r="T193" s="4"/>
      <c r="U193" s="4"/>
      <c r="V193" s="4"/>
      <c r="W193" s="4"/>
    </row>
    <row r="194" spans="1:23" x14ac:dyDescent="0.25">
      <c r="A194" s="4">
        <v>50</v>
      </c>
      <c r="B194" s="4">
        <v>0</v>
      </c>
      <c r="C194" s="4">
        <v>0</v>
      </c>
      <c r="D194" s="4">
        <v>1</v>
      </c>
      <c r="E194" s="4">
        <v>228</v>
      </c>
      <c r="F194" s="4">
        <f>ROUND(Source!AY186,O194)</f>
        <v>368392.61</v>
      </c>
      <c r="G194" s="4" t="s">
        <v>234</v>
      </c>
      <c r="H194" s="4" t="s">
        <v>235</v>
      </c>
      <c r="I194" s="4"/>
      <c r="J194" s="4"/>
      <c r="K194" s="4">
        <v>228</v>
      </c>
      <c r="L194" s="4">
        <v>7</v>
      </c>
      <c r="M194" s="4">
        <v>3</v>
      </c>
      <c r="N194" s="4" t="s">
        <v>143</v>
      </c>
      <c r="O194" s="4">
        <v>2</v>
      </c>
      <c r="P194" s="4"/>
      <c r="Q194" s="4"/>
      <c r="R194" s="4"/>
      <c r="S194" s="4"/>
      <c r="T194" s="4"/>
      <c r="U194" s="4"/>
      <c r="V194" s="4"/>
      <c r="W194" s="4"/>
    </row>
    <row r="195" spans="1:23" x14ac:dyDescent="0.25">
      <c r="A195" s="4">
        <v>50</v>
      </c>
      <c r="B195" s="4">
        <v>0</v>
      </c>
      <c r="C195" s="4">
        <v>0</v>
      </c>
      <c r="D195" s="4">
        <v>1</v>
      </c>
      <c r="E195" s="4">
        <v>216</v>
      </c>
      <c r="F195" s="4">
        <f>ROUND(Source!AP186,O195)</f>
        <v>0</v>
      </c>
      <c r="G195" s="4" t="s">
        <v>236</v>
      </c>
      <c r="H195" s="4" t="s">
        <v>237</v>
      </c>
      <c r="I195" s="4"/>
      <c r="J195" s="4"/>
      <c r="K195" s="4">
        <v>216</v>
      </c>
      <c r="L195" s="4">
        <v>8</v>
      </c>
      <c r="M195" s="4">
        <v>3</v>
      </c>
      <c r="N195" s="4" t="s">
        <v>143</v>
      </c>
      <c r="O195" s="4">
        <v>2</v>
      </c>
      <c r="P195" s="4"/>
      <c r="Q195" s="4"/>
      <c r="R195" s="4"/>
      <c r="S195" s="4"/>
      <c r="T195" s="4"/>
      <c r="U195" s="4"/>
      <c r="V195" s="4"/>
      <c r="W195" s="4"/>
    </row>
    <row r="196" spans="1:23" x14ac:dyDescent="0.25">
      <c r="A196" s="4">
        <v>50</v>
      </c>
      <c r="B196" s="4">
        <v>0</v>
      </c>
      <c r="C196" s="4">
        <v>0</v>
      </c>
      <c r="D196" s="4">
        <v>1</v>
      </c>
      <c r="E196" s="4">
        <v>223</v>
      </c>
      <c r="F196" s="4">
        <f>ROUND(Source!AQ186,O196)</f>
        <v>0</v>
      </c>
      <c r="G196" s="4" t="s">
        <v>238</v>
      </c>
      <c r="H196" s="4" t="s">
        <v>239</v>
      </c>
      <c r="I196" s="4"/>
      <c r="J196" s="4"/>
      <c r="K196" s="4">
        <v>223</v>
      </c>
      <c r="L196" s="4">
        <v>9</v>
      </c>
      <c r="M196" s="4">
        <v>3</v>
      </c>
      <c r="N196" s="4" t="s">
        <v>143</v>
      </c>
      <c r="O196" s="4">
        <v>2</v>
      </c>
      <c r="P196" s="4"/>
      <c r="Q196" s="4"/>
      <c r="R196" s="4"/>
      <c r="S196" s="4"/>
      <c r="T196" s="4"/>
      <c r="U196" s="4"/>
      <c r="V196" s="4"/>
      <c r="W196" s="4"/>
    </row>
    <row r="197" spans="1:23" x14ac:dyDescent="0.25">
      <c r="A197" s="4">
        <v>50</v>
      </c>
      <c r="B197" s="4">
        <v>0</v>
      </c>
      <c r="C197" s="4">
        <v>0</v>
      </c>
      <c r="D197" s="4">
        <v>1</v>
      </c>
      <c r="E197" s="4">
        <v>229</v>
      </c>
      <c r="F197" s="4">
        <f>ROUND(Source!AZ186,O197)</f>
        <v>0</v>
      </c>
      <c r="G197" s="4" t="s">
        <v>240</v>
      </c>
      <c r="H197" s="4" t="s">
        <v>241</v>
      </c>
      <c r="I197" s="4"/>
      <c r="J197" s="4"/>
      <c r="K197" s="4">
        <v>229</v>
      </c>
      <c r="L197" s="4">
        <v>10</v>
      </c>
      <c r="M197" s="4">
        <v>3</v>
      </c>
      <c r="N197" s="4" t="s">
        <v>143</v>
      </c>
      <c r="O197" s="4">
        <v>2</v>
      </c>
      <c r="P197" s="4"/>
      <c r="Q197" s="4"/>
      <c r="R197" s="4"/>
      <c r="S197" s="4"/>
      <c r="T197" s="4"/>
      <c r="U197" s="4"/>
      <c r="V197" s="4"/>
      <c r="W197" s="4"/>
    </row>
    <row r="198" spans="1:23" x14ac:dyDescent="0.25">
      <c r="A198" s="4">
        <v>50</v>
      </c>
      <c r="B198" s="4">
        <v>0</v>
      </c>
      <c r="C198" s="4">
        <v>0</v>
      </c>
      <c r="D198" s="4">
        <v>1</v>
      </c>
      <c r="E198" s="4">
        <v>203</v>
      </c>
      <c r="F198" s="4">
        <f>ROUND(Source!Q186,O198)</f>
        <v>6145.7</v>
      </c>
      <c r="G198" s="4" t="s">
        <v>242</v>
      </c>
      <c r="H198" s="4" t="s">
        <v>243</v>
      </c>
      <c r="I198" s="4"/>
      <c r="J198" s="4"/>
      <c r="K198" s="4">
        <v>203</v>
      </c>
      <c r="L198" s="4">
        <v>11</v>
      </c>
      <c r="M198" s="4">
        <v>3</v>
      </c>
      <c r="N198" s="4" t="s">
        <v>143</v>
      </c>
      <c r="O198" s="4">
        <v>2</v>
      </c>
      <c r="P198" s="4"/>
      <c r="Q198" s="4"/>
      <c r="R198" s="4"/>
      <c r="S198" s="4"/>
      <c r="T198" s="4"/>
      <c r="U198" s="4"/>
      <c r="V198" s="4"/>
      <c r="W198" s="4"/>
    </row>
    <row r="199" spans="1:23" x14ac:dyDescent="0.25">
      <c r="A199" s="4">
        <v>50</v>
      </c>
      <c r="B199" s="4">
        <v>0</v>
      </c>
      <c r="C199" s="4">
        <v>0</v>
      </c>
      <c r="D199" s="4">
        <v>1</v>
      </c>
      <c r="E199" s="4">
        <v>231</v>
      </c>
      <c r="F199" s="4">
        <f>ROUND(Source!BB186,O199)</f>
        <v>0</v>
      </c>
      <c r="G199" s="4" t="s">
        <v>244</v>
      </c>
      <c r="H199" s="4" t="s">
        <v>245</v>
      </c>
      <c r="I199" s="4"/>
      <c r="J199" s="4"/>
      <c r="K199" s="4">
        <v>231</v>
      </c>
      <c r="L199" s="4">
        <v>12</v>
      </c>
      <c r="M199" s="4">
        <v>3</v>
      </c>
      <c r="N199" s="4" t="s">
        <v>143</v>
      </c>
      <c r="O199" s="4">
        <v>2</v>
      </c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A200" s="4">
        <v>50</v>
      </c>
      <c r="B200" s="4">
        <v>0</v>
      </c>
      <c r="C200" s="4">
        <v>0</v>
      </c>
      <c r="D200" s="4">
        <v>1</v>
      </c>
      <c r="E200" s="4">
        <v>204</v>
      </c>
      <c r="F200" s="4">
        <f>ROUND(Source!R186,O200)</f>
        <v>1193.6500000000001</v>
      </c>
      <c r="G200" s="4" t="s">
        <v>246</v>
      </c>
      <c r="H200" s="4" t="s">
        <v>247</v>
      </c>
      <c r="I200" s="4"/>
      <c r="J200" s="4"/>
      <c r="K200" s="4">
        <v>204</v>
      </c>
      <c r="L200" s="4">
        <v>13</v>
      </c>
      <c r="M200" s="4">
        <v>3</v>
      </c>
      <c r="N200" s="4" t="s">
        <v>143</v>
      </c>
      <c r="O200" s="4">
        <v>2</v>
      </c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A201" s="4">
        <v>50</v>
      </c>
      <c r="B201" s="4">
        <v>0</v>
      </c>
      <c r="C201" s="4">
        <v>0</v>
      </c>
      <c r="D201" s="4">
        <v>1</v>
      </c>
      <c r="E201" s="4">
        <v>205</v>
      </c>
      <c r="F201" s="4">
        <f>ROUND(Source!S186,O201)</f>
        <v>145709.88</v>
      </c>
      <c r="G201" s="4" t="s">
        <v>248</v>
      </c>
      <c r="H201" s="4" t="s">
        <v>249</v>
      </c>
      <c r="I201" s="4"/>
      <c r="J201" s="4"/>
      <c r="K201" s="4">
        <v>205</v>
      </c>
      <c r="L201" s="4">
        <v>14</v>
      </c>
      <c r="M201" s="4">
        <v>3</v>
      </c>
      <c r="N201" s="4" t="s">
        <v>143</v>
      </c>
      <c r="O201" s="4">
        <v>2</v>
      </c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A202" s="4">
        <v>50</v>
      </c>
      <c r="B202" s="4">
        <v>0</v>
      </c>
      <c r="C202" s="4">
        <v>0</v>
      </c>
      <c r="D202" s="4">
        <v>1</v>
      </c>
      <c r="E202" s="4">
        <v>232</v>
      </c>
      <c r="F202" s="4">
        <f>ROUND(Source!BC186,O202)</f>
        <v>0</v>
      </c>
      <c r="G202" s="4" t="s">
        <v>250</v>
      </c>
      <c r="H202" s="4" t="s">
        <v>251</v>
      </c>
      <c r="I202" s="4"/>
      <c r="J202" s="4"/>
      <c r="K202" s="4">
        <v>232</v>
      </c>
      <c r="L202" s="4">
        <v>15</v>
      </c>
      <c r="M202" s="4">
        <v>3</v>
      </c>
      <c r="N202" s="4" t="s">
        <v>143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A203" s="4">
        <v>50</v>
      </c>
      <c r="B203" s="4">
        <v>0</v>
      </c>
      <c r="C203" s="4">
        <v>0</v>
      </c>
      <c r="D203" s="4">
        <v>1</v>
      </c>
      <c r="E203" s="4">
        <v>214</v>
      </c>
      <c r="F203" s="4">
        <f>ROUND(Source!AS186,O203)</f>
        <v>695246.16</v>
      </c>
      <c r="G203" s="4" t="s">
        <v>252</v>
      </c>
      <c r="H203" s="4" t="s">
        <v>253</v>
      </c>
      <c r="I203" s="4"/>
      <c r="J203" s="4"/>
      <c r="K203" s="4">
        <v>214</v>
      </c>
      <c r="L203" s="4">
        <v>16</v>
      </c>
      <c r="M203" s="4">
        <v>3</v>
      </c>
      <c r="N203" s="4" t="s">
        <v>143</v>
      </c>
      <c r="O203" s="4">
        <v>2</v>
      </c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A204" s="4">
        <v>50</v>
      </c>
      <c r="B204" s="4">
        <v>0</v>
      </c>
      <c r="C204" s="4">
        <v>0</v>
      </c>
      <c r="D204" s="4">
        <v>1</v>
      </c>
      <c r="E204" s="4">
        <v>215</v>
      </c>
      <c r="F204" s="4">
        <f>ROUND(Source!AT186,O204)</f>
        <v>0</v>
      </c>
      <c r="G204" s="4" t="s">
        <v>254</v>
      </c>
      <c r="H204" s="4" t="s">
        <v>255</v>
      </c>
      <c r="I204" s="4"/>
      <c r="J204" s="4"/>
      <c r="K204" s="4">
        <v>215</v>
      </c>
      <c r="L204" s="4">
        <v>17</v>
      </c>
      <c r="M204" s="4">
        <v>3</v>
      </c>
      <c r="N204" s="4" t="s">
        <v>143</v>
      </c>
      <c r="O204" s="4">
        <v>2</v>
      </c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A205" s="4">
        <v>50</v>
      </c>
      <c r="B205" s="4">
        <v>0</v>
      </c>
      <c r="C205" s="4">
        <v>0</v>
      </c>
      <c r="D205" s="4">
        <v>1</v>
      </c>
      <c r="E205" s="4">
        <v>217</v>
      </c>
      <c r="F205" s="4">
        <f>ROUND(Source!AU186,O205)</f>
        <v>2982.51</v>
      </c>
      <c r="G205" s="4" t="s">
        <v>256</v>
      </c>
      <c r="H205" s="4" t="s">
        <v>257</v>
      </c>
      <c r="I205" s="4"/>
      <c r="J205" s="4"/>
      <c r="K205" s="4">
        <v>217</v>
      </c>
      <c r="L205" s="4">
        <v>18</v>
      </c>
      <c r="M205" s="4">
        <v>3</v>
      </c>
      <c r="N205" s="4" t="s">
        <v>143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A206" s="4">
        <v>50</v>
      </c>
      <c r="B206" s="4">
        <v>0</v>
      </c>
      <c r="C206" s="4">
        <v>0</v>
      </c>
      <c r="D206" s="4">
        <v>1</v>
      </c>
      <c r="E206" s="4">
        <v>230</v>
      </c>
      <c r="F206" s="4">
        <f>ROUND(Source!BA186,O206)</f>
        <v>0</v>
      </c>
      <c r="G206" s="4" t="s">
        <v>258</v>
      </c>
      <c r="H206" s="4" t="s">
        <v>259</v>
      </c>
      <c r="I206" s="4"/>
      <c r="J206" s="4"/>
      <c r="K206" s="4">
        <v>230</v>
      </c>
      <c r="L206" s="4">
        <v>19</v>
      </c>
      <c r="M206" s="4">
        <v>3</v>
      </c>
      <c r="N206" s="4" t="s">
        <v>143</v>
      </c>
      <c r="O206" s="4">
        <v>2</v>
      </c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A207" s="4">
        <v>50</v>
      </c>
      <c r="B207" s="4">
        <v>0</v>
      </c>
      <c r="C207" s="4">
        <v>0</v>
      </c>
      <c r="D207" s="4">
        <v>1</v>
      </c>
      <c r="E207" s="4">
        <v>206</v>
      </c>
      <c r="F207" s="4">
        <f>ROUND(Source!T186,O207)</f>
        <v>0</v>
      </c>
      <c r="G207" s="4" t="s">
        <v>260</v>
      </c>
      <c r="H207" s="4" t="s">
        <v>261</v>
      </c>
      <c r="I207" s="4"/>
      <c r="J207" s="4"/>
      <c r="K207" s="4">
        <v>206</v>
      </c>
      <c r="L207" s="4">
        <v>20</v>
      </c>
      <c r="M207" s="4">
        <v>3</v>
      </c>
      <c r="N207" s="4" t="s">
        <v>143</v>
      </c>
      <c r="O207" s="4">
        <v>2</v>
      </c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A208" s="4">
        <v>50</v>
      </c>
      <c r="B208" s="4">
        <v>0</v>
      </c>
      <c r="C208" s="4">
        <v>0</v>
      </c>
      <c r="D208" s="4">
        <v>1</v>
      </c>
      <c r="E208" s="4">
        <v>207</v>
      </c>
      <c r="F208" s="4">
        <f>Source!U186</f>
        <v>502.41015999999996</v>
      </c>
      <c r="G208" s="4" t="s">
        <v>262</v>
      </c>
      <c r="H208" s="4" t="s">
        <v>263</v>
      </c>
      <c r="I208" s="4"/>
      <c r="J208" s="4"/>
      <c r="K208" s="4">
        <v>207</v>
      </c>
      <c r="L208" s="4">
        <v>21</v>
      </c>
      <c r="M208" s="4">
        <v>3</v>
      </c>
      <c r="N208" s="4" t="s">
        <v>143</v>
      </c>
      <c r="O208" s="4">
        <v>-1</v>
      </c>
      <c r="P208" s="4"/>
      <c r="Q208" s="4"/>
      <c r="R208" s="4"/>
      <c r="S208" s="4"/>
      <c r="T208" s="4"/>
      <c r="U208" s="4"/>
      <c r="V208" s="4"/>
      <c r="W208" s="4"/>
    </row>
    <row r="209" spans="1:245" x14ac:dyDescent="0.25">
      <c r="A209" s="4">
        <v>50</v>
      </c>
      <c r="B209" s="4">
        <v>0</v>
      </c>
      <c r="C209" s="4">
        <v>0</v>
      </c>
      <c r="D209" s="4">
        <v>1</v>
      </c>
      <c r="E209" s="4">
        <v>208</v>
      </c>
      <c r="F209" s="4">
        <f>Source!V186</f>
        <v>0</v>
      </c>
      <c r="G209" s="4" t="s">
        <v>264</v>
      </c>
      <c r="H209" s="4" t="s">
        <v>265</v>
      </c>
      <c r="I209" s="4"/>
      <c r="J209" s="4"/>
      <c r="K209" s="4">
        <v>208</v>
      </c>
      <c r="L209" s="4">
        <v>22</v>
      </c>
      <c r="M209" s="4">
        <v>3</v>
      </c>
      <c r="N209" s="4" t="s">
        <v>143</v>
      </c>
      <c r="O209" s="4">
        <v>-1</v>
      </c>
      <c r="P209" s="4"/>
      <c r="Q209" s="4"/>
      <c r="R209" s="4"/>
      <c r="S209" s="4"/>
      <c r="T209" s="4"/>
      <c r="U209" s="4"/>
      <c r="V209" s="4"/>
      <c r="W209" s="4"/>
    </row>
    <row r="210" spans="1:245" x14ac:dyDescent="0.25">
      <c r="A210" s="4">
        <v>50</v>
      </c>
      <c r="B210" s="4">
        <v>0</v>
      </c>
      <c r="C210" s="4">
        <v>0</v>
      </c>
      <c r="D210" s="4">
        <v>1</v>
      </c>
      <c r="E210" s="4">
        <v>209</v>
      </c>
      <c r="F210" s="4">
        <f>ROUND(Source!W186,O210)</f>
        <v>0</v>
      </c>
      <c r="G210" s="4" t="s">
        <v>266</v>
      </c>
      <c r="H210" s="4" t="s">
        <v>267</v>
      </c>
      <c r="I210" s="4"/>
      <c r="J210" s="4"/>
      <c r="K210" s="4">
        <v>209</v>
      </c>
      <c r="L210" s="4">
        <v>23</v>
      </c>
      <c r="M210" s="4">
        <v>3</v>
      </c>
      <c r="N210" s="4" t="s">
        <v>143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45" x14ac:dyDescent="0.25">
      <c r="A211" s="4">
        <v>50</v>
      </c>
      <c r="B211" s="4">
        <v>0</v>
      </c>
      <c r="C211" s="4">
        <v>0</v>
      </c>
      <c r="D211" s="4">
        <v>1</v>
      </c>
      <c r="E211" s="4">
        <v>210</v>
      </c>
      <c r="F211" s="4">
        <f>ROUND(Source!X186,O211)</f>
        <v>116365.4</v>
      </c>
      <c r="G211" s="4" t="s">
        <v>268</v>
      </c>
      <c r="H211" s="4" t="s">
        <v>269</v>
      </c>
      <c r="I211" s="4"/>
      <c r="J211" s="4"/>
      <c r="K211" s="4">
        <v>210</v>
      </c>
      <c r="L211" s="4">
        <v>24</v>
      </c>
      <c r="M211" s="4">
        <v>3</v>
      </c>
      <c r="N211" s="4" t="s">
        <v>143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45" x14ac:dyDescent="0.25">
      <c r="A212" s="4">
        <v>50</v>
      </c>
      <c r="B212" s="4">
        <v>0</v>
      </c>
      <c r="C212" s="4">
        <v>0</v>
      </c>
      <c r="D212" s="4">
        <v>1</v>
      </c>
      <c r="E212" s="4">
        <v>211</v>
      </c>
      <c r="F212" s="4">
        <f>ROUND(Source!Y186,O212)</f>
        <v>59741.04</v>
      </c>
      <c r="G212" s="4" t="s">
        <v>270</v>
      </c>
      <c r="H212" s="4" t="s">
        <v>271</v>
      </c>
      <c r="I212" s="4"/>
      <c r="J212" s="4"/>
      <c r="K212" s="4">
        <v>211</v>
      </c>
      <c r="L212" s="4">
        <v>25</v>
      </c>
      <c r="M212" s="4">
        <v>3</v>
      </c>
      <c r="N212" s="4" t="s">
        <v>143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45" x14ac:dyDescent="0.25">
      <c r="A213" s="4">
        <v>50</v>
      </c>
      <c r="B213" s="4">
        <v>0</v>
      </c>
      <c r="C213" s="4">
        <v>0</v>
      </c>
      <c r="D213" s="4">
        <v>1</v>
      </c>
      <c r="E213" s="4">
        <v>224</v>
      </c>
      <c r="F213" s="4">
        <f>ROUND(Source!AR186,O213)</f>
        <v>698228.67</v>
      </c>
      <c r="G213" s="4" t="s">
        <v>272</v>
      </c>
      <c r="H213" s="4" t="s">
        <v>273</v>
      </c>
      <c r="I213" s="4"/>
      <c r="J213" s="4"/>
      <c r="K213" s="4">
        <v>224</v>
      </c>
      <c r="L213" s="4">
        <v>26</v>
      </c>
      <c r="M213" s="4">
        <v>3</v>
      </c>
      <c r="N213" s="4" t="s">
        <v>143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5" spans="1:245" x14ac:dyDescent="0.25">
      <c r="A215" s="1">
        <v>5</v>
      </c>
      <c r="B215" s="1">
        <v>1</v>
      </c>
      <c r="C215" s="1"/>
      <c r="D215" s="1">
        <f>ROW(A223)</f>
        <v>223</v>
      </c>
      <c r="E215" s="1"/>
      <c r="F215" s="1" t="s">
        <v>154</v>
      </c>
      <c r="G215" s="1" t="s">
        <v>450</v>
      </c>
      <c r="H215" s="1" t="s">
        <v>143</v>
      </c>
      <c r="I215" s="1">
        <v>0</v>
      </c>
      <c r="J215" s="1"/>
      <c r="K215" s="1"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 t="s">
        <v>143</v>
      </c>
      <c r="V215" s="1">
        <v>0</v>
      </c>
      <c r="W215" s="1"/>
      <c r="X215" s="1"/>
      <c r="Y215" s="1"/>
      <c r="Z215" s="1"/>
      <c r="AA215" s="1"/>
      <c r="AB215" s="1" t="s">
        <v>143</v>
      </c>
      <c r="AC215" s="1" t="s">
        <v>143</v>
      </c>
      <c r="AD215" s="1" t="s">
        <v>143</v>
      </c>
      <c r="AE215" s="1" t="s">
        <v>143</v>
      </c>
      <c r="AF215" s="1" t="s">
        <v>143</v>
      </c>
      <c r="AG215" s="1" t="s">
        <v>143</v>
      </c>
      <c r="AH215" s="1"/>
      <c r="AI215" s="1"/>
      <c r="AJ215" s="1"/>
      <c r="AK215" s="1"/>
      <c r="AL215" s="1"/>
      <c r="AM215" s="1"/>
      <c r="AN215" s="1"/>
      <c r="AO215" s="1"/>
      <c r="AP215" s="1" t="s">
        <v>143</v>
      </c>
      <c r="AQ215" s="1" t="s">
        <v>143</v>
      </c>
      <c r="AR215" s="1" t="s">
        <v>143</v>
      </c>
      <c r="AS215" s="1"/>
      <c r="AT215" s="1"/>
      <c r="AU215" s="1"/>
      <c r="AV215" s="1"/>
      <c r="AW215" s="1"/>
      <c r="AX215" s="1"/>
      <c r="AY215" s="1"/>
      <c r="AZ215" s="1" t="s">
        <v>143</v>
      </c>
      <c r="BA215" s="1"/>
      <c r="BB215" s="1" t="s">
        <v>143</v>
      </c>
      <c r="BC215" s="1" t="s">
        <v>143</v>
      </c>
      <c r="BD215" s="1" t="s">
        <v>143</v>
      </c>
      <c r="BE215" s="1" t="s">
        <v>143</v>
      </c>
      <c r="BF215" s="1" t="s">
        <v>143</v>
      </c>
      <c r="BG215" s="1" t="s">
        <v>143</v>
      </c>
      <c r="BH215" s="1" t="s">
        <v>143</v>
      </c>
      <c r="BI215" s="1" t="s">
        <v>143</v>
      </c>
      <c r="BJ215" s="1" t="s">
        <v>143</v>
      </c>
      <c r="BK215" s="1" t="s">
        <v>143</v>
      </c>
      <c r="BL215" s="1" t="s">
        <v>143</v>
      </c>
      <c r="BM215" s="1" t="s">
        <v>143</v>
      </c>
      <c r="BN215" s="1" t="s">
        <v>143</v>
      </c>
      <c r="BO215" s="1" t="s">
        <v>143</v>
      </c>
      <c r="BP215" s="1" t="s">
        <v>143</v>
      </c>
      <c r="BQ215" s="1"/>
      <c r="BR215" s="1"/>
      <c r="BS215" s="1"/>
      <c r="BT215" s="1"/>
      <c r="BU215" s="1"/>
      <c r="BV215" s="1"/>
      <c r="BW215" s="1"/>
      <c r="BX215" s="1">
        <v>0</v>
      </c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>
        <v>0</v>
      </c>
    </row>
    <row r="217" spans="1:245" x14ac:dyDescent="0.25">
      <c r="A217" s="2">
        <v>52</v>
      </c>
      <c r="B217" s="2">
        <f>B223</f>
        <v>1</v>
      </c>
      <c r="C217" s="2">
        <f>C223</f>
        <v>5</v>
      </c>
      <c r="D217" s="2">
        <f>D223</f>
        <v>215</v>
      </c>
      <c r="E217" s="2">
        <f>E223</f>
        <v>0</v>
      </c>
      <c r="F217" s="2" t="str">
        <f>F223</f>
        <v>Новый подраздел</v>
      </c>
      <c r="G217" s="2" t="s">
        <v>450</v>
      </c>
      <c r="H217" s="2"/>
      <c r="I217" s="2"/>
      <c r="J217" s="2"/>
      <c r="K217" s="2"/>
      <c r="L217" s="2"/>
      <c r="M217" s="2"/>
      <c r="N217" s="2"/>
      <c r="O217" s="2">
        <f t="shared" ref="O217:AT217" si="174">O223</f>
        <v>75924.37</v>
      </c>
      <c r="P217" s="2">
        <f t="shared" si="174"/>
        <v>18331.95</v>
      </c>
      <c r="Q217" s="2">
        <f t="shared" si="174"/>
        <v>825.6</v>
      </c>
      <c r="R217" s="2">
        <f t="shared" si="174"/>
        <v>10.18</v>
      </c>
      <c r="S217" s="2">
        <f t="shared" si="174"/>
        <v>56766.82</v>
      </c>
      <c r="T217" s="2">
        <f t="shared" si="174"/>
        <v>0</v>
      </c>
      <c r="U217" s="2">
        <f t="shared" si="174"/>
        <v>192.2</v>
      </c>
      <c r="V217" s="2">
        <f t="shared" si="174"/>
        <v>0</v>
      </c>
      <c r="W217" s="2">
        <f t="shared" si="174"/>
        <v>0</v>
      </c>
      <c r="X217" s="2">
        <f t="shared" si="174"/>
        <v>41439.78</v>
      </c>
      <c r="Y217" s="2">
        <f t="shared" si="174"/>
        <v>23274.400000000001</v>
      </c>
      <c r="Z217" s="2">
        <f t="shared" si="174"/>
        <v>0</v>
      </c>
      <c r="AA217" s="2">
        <f t="shared" si="174"/>
        <v>0</v>
      </c>
      <c r="AB217" s="2">
        <f t="shared" si="174"/>
        <v>75924.37</v>
      </c>
      <c r="AC217" s="2">
        <f t="shared" si="174"/>
        <v>18331.95</v>
      </c>
      <c r="AD217" s="2">
        <f t="shared" si="174"/>
        <v>825.6</v>
      </c>
      <c r="AE217" s="2">
        <f t="shared" si="174"/>
        <v>10.18</v>
      </c>
      <c r="AF217" s="2">
        <f t="shared" si="174"/>
        <v>56766.82</v>
      </c>
      <c r="AG217" s="2">
        <f t="shared" si="174"/>
        <v>0</v>
      </c>
      <c r="AH217" s="2">
        <f t="shared" si="174"/>
        <v>192.2</v>
      </c>
      <c r="AI217" s="2">
        <f t="shared" si="174"/>
        <v>0</v>
      </c>
      <c r="AJ217" s="2">
        <f t="shared" si="174"/>
        <v>0</v>
      </c>
      <c r="AK217" s="2">
        <f t="shared" si="174"/>
        <v>41439.78</v>
      </c>
      <c r="AL217" s="2">
        <f t="shared" si="174"/>
        <v>23274.400000000001</v>
      </c>
      <c r="AM217" s="2">
        <f t="shared" si="174"/>
        <v>0</v>
      </c>
      <c r="AN217" s="2">
        <f t="shared" si="174"/>
        <v>0</v>
      </c>
      <c r="AO217" s="2">
        <f t="shared" si="174"/>
        <v>0</v>
      </c>
      <c r="AP217" s="2">
        <f t="shared" si="174"/>
        <v>0</v>
      </c>
      <c r="AQ217" s="2">
        <f t="shared" si="174"/>
        <v>0</v>
      </c>
      <c r="AR217" s="2">
        <f t="shared" si="174"/>
        <v>140654.53</v>
      </c>
      <c r="AS217" s="2">
        <f t="shared" si="174"/>
        <v>140654.53</v>
      </c>
      <c r="AT217" s="2">
        <f t="shared" si="174"/>
        <v>0</v>
      </c>
      <c r="AU217" s="2">
        <f t="shared" ref="AU217:BZ217" si="175">AU223</f>
        <v>0</v>
      </c>
      <c r="AV217" s="2">
        <f t="shared" si="175"/>
        <v>18331.95</v>
      </c>
      <c r="AW217" s="2">
        <f t="shared" si="175"/>
        <v>18331.95</v>
      </c>
      <c r="AX217" s="2">
        <f t="shared" si="175"/>
        <v>0</v>
      </c>
      <c r="AY217" s="2">
        <f t="shared" si="175"/>
        <v>18331.95</v>
      </c>
      <c r="AZ217" s="2">
        <f t="shared" si="175"/>
        <v>0</v>
      </c>
      <c r="BA217" s="2">
        <f t="shared" si="175"/>
        <v>0</v>
      </c>
      <c r="BB217" s="2">
        <f t="shared" si="175"/>
        <v>0</v>
      </c>
      <c r="BC217" s="2">
        <f t="shared" si="175"/>
        <v>0</v>
      </c>
      <c r="BD217" s="2">
        <f t="shared" si="175"/>
        <v>0</v>
      </c>
      <c r="BE217" s="2">
        <f t="shared" si="175"/>
        <v>0</v>
      </c>
      <c r="BF217" s="2">
        <f t="shared" si="175"/>
        <v>0</v>
      </c>
      <c r="BG217" s="2">
        <f t="shared" si="175"/>
        <v>0</v>
      </c>
      <c r="BH217" s="2">
        <f t="shared" si="175"/>
        <v>0</v>
      </c>
      <c r="BI217" s="2">
        <f t="shared" si="175"/>
        <v>0</v>
      </c>
      <c r="BJ217" s="2">
        <f t="shared" si="175"/>
        <v>0</v>
      </c>
      <c r="BK217" s="2">
        <f t="shared" si="175"/>
        <v>0</v>
      </c>
      <c r="BL217" s="2">
        <f t="shared" si="175"/>
        <v>0</v>
      </c>
      <c r="BM217" s="2">
        <f t="shared" si="175"/>
        <v>0</v>
      </c>
      <c r="BN217" s="2">
        <f t="shared" si="175"/>
        <v>0</v>
      </c>
      <c r="BO217" s="2">
        <f t="shared" si="175"/>
        <v>0</v>
      </c>
      <c r="BP217" s="2">
        <f t="shared" si="175"/>
        <v>0</v>
      </c>
      <c r="BQ217" s="2">
        <f t="shared" si="175"/>
        <v>0</v>
      </c>
      <c r="BR217" s="2">
        <f t="shared" si="175"/>
        <v>0</v>
      </c>
      <c r="BS217" s="2">
        <f t="shared" si="175"/>
        <v>0</v>
      </c>
      <c r="BT217" s="2">
        <f t="shared" si="175"/>
        <v>0</v>
      </c>
      <c r="BU217" s="2">
        <f t="shared" si="175"/>
        <v>0</v>
      </c>
      <c r="BV217" s="2">
        <f t="shared" si="175"/>
        <v>0</v>
      </c>
      <c r="BW217" s="2">
        <f t="shared" si="175"/>
        <v>0</v>
      </c>
      <c r="BX217" s="2">
        <f t="shared" si="175"/>
        <v>0</v>
      </c>
      <c r="BY217" s="2">
        <f t="shared" si="175"/>
        <v>0</v>
      </c>
      <c r="BZ217" s="2">
        <f t="shared" si="175"/>
        <v>0</v>
      </c>
      <c r="CA217" s="2">
        <f t="shared" ref="CA217:DF217" si="176">CA223</f>
        <v>140654.53</v>
      </c>
      <c r="CB217" s="2">
        <f t="shared" si="176"/>
        <v>140654.53</v>
      </c>
      <c r="CC217" s="2">
        <f t="shared" si="176"/>
        <v>0</v>
      </c>
      <c r="CD217" s="2">
        <f t="shared" si="176"/>
        <v>0</v>
      </c>
      <c r="CE217" s="2">
        <f t="shared" si="176"/>
        <v>18331.95</v>
      </c>
      <c r="CF217" s="2">
        <f t="shared" si="176"/>
        <v>18331.95</v>
      </c>
      <c r="CG217" s="2">
        <f t="shared" si="176"/>
        <v>0</v>
      </c>
      <c r="CH217" s="2">
        <f t="shared" si="176"/>
        <v>18331.95</v>
      </c>
      <c r="CI217" s="2">
        <f t="shared" si="176"/>
        <v>0</v>
      </c>
      <c r="CJ217" s="2">
        <f t="shared" si="176"/>
        <v>0</v>
      </c>
      <c r="CK217" s="2">
        <f t="shared" si="176"/>
        <v>0</v>
      </c>
      <c r="CL217" s="2">
        <f t="shared" si="176"/>
        <v>0</v>
      </c>
      <c r="CM217" s="2">
        <f t="shared" si="176"/>
        <v>0</v>
      </c>
      <c r="CN217" s="2">
        <f t="shared" si="176"/>
        <v>0</v>
      </c>
      <c r="CO217" s="2">
        <f t="shared" si="176"/>
        <v>0</v>
      </c>
      <c r="CP217" s="2">
        <f t="shared" si="176"/>
        <v>0</v>
      </c>
      <c r="CQ217" s="2">
        <f t="shared" si="176"/>
        <v>0</v>
      </c>
      <c r="CR217" s="2">
        <f t="shared" si="176"/>
        <v>0</v>
      </c>
      <c r="CS217" s="2">
        <f t="shared" si="176"/>
        <v>0</v>
      </c>
      <c r="CT217" s="2">
        <f t="shared" si="176"/>
        <v>0</v>
      </c>
      <c r="CU217" s="2">
        <f t="shared" si="176"/>
        <v>0</v>
      </c>
      <c r="CV217" s="2">
        <f t="shared" si="176"/>
        <v>0</v>
      </c>
      <c r="CW217" s="2">
        <f t="shared" si="176"/>
        <v>0</v>
      </c>
      <c r="CX217" s="2">
        <f t="shared" si="176"/>
        <v>0</v>
      </c>
      <c r="CY217" s="2">
        <f t="shared" si="176"/>
        <v>0</v>
      </c>
      <c r="CZ217" s="2">
        <f t="shared" si="176"/>
        <v>0</v>
      </c>
      <c r="DA217" s="2">
        <f t="shared" si="176"/>
        <v>0</v>
      </c>
      <c r="DB217" s="2">
        <f t="shared" si="176"/>
        <v>0</v>
      </c>
      <c r="DC217" s="2">
        <f t="shared" si="176"/>
        <v>0</v>
      </c>
      <c r="DD217" s="2">
        <f t="shared" si="176"/>
        <v>0</v>
      </c>
      <c r="DE217" s="2">
        <f t="shared" si="176"/>
        <v>0</v>
      </c>
      <c r="DF217" s="2">
        <f t="shared" si="176"/>
        <v>0</v>
      </c>
      <c r="DG217" s="3">
        <f t="shared" ref="DG217:EL217" si="177">DG223</f>
        <v>0</v>
      </c>
      <c r="DH217" s="3">
        <f t="shared" si="177"/>
        <v>0</v>
      </c>
      <c r="DI217" s="3">
        <f t="shared" si="177"/>
        <v>0</v>
      </c>
      <c r="DJ217" s="3">
        <f t="shared" si="177"/>
        <v>0</v>
      </c>
      <c r="DK217" s="3">
        <f t="shared" si="177"/>
        <v>0</v>
      </c>
      <c r="DL217" s="3">
        <f t="shared" si="177"/>
        <v>0</v>
      </c>
      <c r="DM217" s="3">
        <f t="shared" si="177"/>
        <v>0</v>
      </c>
      <c r="DN217" s="3">
        <f t="shared" si="177"/>
        <v>0</v>
      </c>
      <c r="DO217" s="3">
        <f t="shared" si="177"/>
        <v>0</v>
      </c>
      <c r="DP217" s="3">
        <f t="shared" si="177"/>
        <v>0</v>
      </c>
      <c r="DQ217" s="3">
        <f t="shared" si="177"/>
        <v>0</v>
      </c>
      <c r="DR217" s="3">
        <f t="shared" si="177"/>
        <v>0</v>
      </c>
      <c r="DS217" s="3">
        <f t="shared" si="177"/>
        <v>0</v>
      </c>
      <c r="DT217" s="3">
        <f t="shared" si="177"/>
        <v>0</v>
      </c>
      <c r="DU217" s="3">
        <f t="shared" si="177"/>
        <v>0</v>
      </c>
      <c r="DV217" s="3">
        <f t="shared" si="177"/>
        <v>0</v>
      </c>
      <c r="DW217" s="3">
        <f t="shared" si="177"/>
        <v>0</v>
      </c>
      <c r="DX217" s="3">
        <f t="shared" si="177"/>
        <v>0</v>
      </c>
      <c r="DY217" s="3">
        <f t="shared" si="177"/>
        <v>0</v>
      </c>
      <c r="DZ217" s="3">
        <f t="shared" si="177"/>
        <v>0</v>
      </c>
      <c r="EA217" s="3">
        <f t="shared" si="177"/>
        <v>0</v>
      </c>
      <c r="EB217" s="3">
        <f t="shared" si="177"/>
        <v>0</v>
      </c>
      <c r="EC217" s="3">
        <f t="shared" si="177"/>
        <v>0</v>
      </c>
      <c r="ED217" s="3">
        <f t="shared" si="177"/>
        <v>0</v>
      </c>
      <c r="EE217" s="3">
        <f t="shared" si="177"/>
        <v>0</v>
      </c>
      <c r="EF217" s="3">
        <f t="shared" si="177"/>
        <v>0</v>
      </c>
      <c r="EG217" s="3">
        <f t="shared" si="177"/>
        <v>0</v>
      </c>
      <c r="EH217" s="3">
        <f t="shared" si="177"/>
        <v>0</v>
      </c>
      <c r="EI217" s="3">
        <f t="shared" si="177"/>
        <v>0</v>
      </c>
      <c r="EJ217" s="3">
        <f t="shared" si="177"/>
        <v>0</v>
      </c>
      <c r="EK217" s="3">
        <f t="shared" si="177"/>
        <v>0</v>
      </c>
      <c r="EL217" s="3">
        <f t="shared" si="177"/>
        <v>0</v>
      </c>
      <c r="EM217" s="3">
        <f t="shared" ref="EM217:FR217" si="178">EM223</f>
        <v>0</v>
      </c>
      <c r="EN217" s="3">
        <f t="shared" si="178"/>
        <v>0</v>
      </c>
      <c r="EO217" s="3">
        <f t="shared" si="178"/>
        <v>0</v>
      </c>
      <c r="EP217" s="3">
        <f t="shared" si="178"/>
        <v>0</v>
      </c>
      <c r="EQ217" s="3">
        <f t="shared" si="178"/>
        <v>0</v>
      </c>
      <c r="ER217" s="3">
        <f t="shared" si="178"/>
        <v>0</v>
      </c>
      <c r="ES217" s="3">
        <f t="shared" si="178"/>
        <v>0</v>
      </c>
      <c r="ET217" s="3">
        <f t="shared" si="178"/>
        <v>0</v>
      </c>
      <c r="EU217" s="3">
        <f t="shared" si="178"/>
        <v>0</v>
      </c>
      <c r="EV217" s="3">
        <f t="shared" si="178"/>
        <v>0</v>
      </c>
      <c r="EW217" s="3">
        <f t="shared" si="178"/>
        <v>0</v>
      </c>
      <c r="EX217" s="3">
        <f t="shared" si="178"/>
        <v>0</v>
      </c>
      <c r="EY217" s="3">
        <f t="shared" si="178"/>
        <v>0</v>
      </c>
      <c r="EZ217" s="3">
        <f t="shared" si="178"/>
        <v>0</v>
      </c>
      <c r="FA217" s="3">
        <f t="shared" si="178"/>
        <v>0</v>
      </c>
      <c r="FB217" s="3">
        <f t="shared" si="178"/>
        <v>0</v>
      </c>
      <c r="FC217" s="3">
        <f t="shared" si="178"/>
        <v>0</v>
      </c>
      <c r="FD217" s="3">
        <f t="shared" si="178"/>
        <v>0</v>
      </c>
      <c r="FE217" s="3">
        <f t="shared" si="178"/>
        <v>0</v>
      </c>
      <c r="FF217" s="3">
        <f t="shared" si="178"/>
        <v>0</v>
      </c>
      <c r="FG217" s="3">
        <f t="shared" si="178"/>
        <v>0</v>
      </c>
      <c r="FH217" s="3">
        <f t="shared" si="178"/>
        <v>0</v>
      </c>
      <c r="FI217" s="3">
        <f t="shared" si="178"/>
        <v>0</v>
      </c>
      <c r="FJ217" s="3">
        <f t="shared" si="178"/>
        <v>0</v>
      </c>
      <c r="FK217" s="3">
        <f t="shared" si="178"/>
        <v>0</v>
      </c>
      <c r="FL217" s="3">
        <f t="shared" si="178"/>
        <v>0</v>
      </c>
      <c r="FM217" s="3">
        <f t="shared" si="178"/>
        <v>0</v>
      </c>
      <c r="FN217" s="3">
        <f t="shared" si="178"/>
        <v>0</v>
      </c>
      <c r="FO217" s="3">
        <f t="shared" si="178"/>
        <v>0</v>
      </c>
      <c r="FP217" s="3">
        <f t="shared" si="178"/>
        <v>0</v>
      </c>
      <c r="FQ217" s="3">
        <f t="shared" si="178"/>
        <v>0</v>
      </c>
      <c r="FR217" s="3">
        <f t="shared" si="178"/>
        <v>0</v>
      </c>
      <c r="FS217" s="3">
        <f t="shared" ref="FS217:GX217" si="179">FS223</f>
        <v>0</v>
      </c>
      <c r="FT217" s="3">
        <f t="shared" si="179"/>
        <v>0</v>
      </c>
      <c r="FU217" s="3">
        <f t="shared" si="179"/>
        <v>0</v>
      </c>
      <c r="FV217" s="3">
        <f t="shared" si="179"/>
        <v>0</v>
      </c>
      <c r="FW217" s="3">
        <f t="shared" si="179"/>
        <v>0</v>
      </c>
      <c r="FX217" s="3">
        <f t="shared" si="179"/>
        <v>0</v>
      </c>
      <c r="FY217" s="3">
        <f t="shared" si="179"/>
        <v>0</v>
      </c>
      <c r="FZ217" s="3">
        <f t="shared" si="179"/>
        <v>0</v>
      </c>
      <c r="GA217" s="3">
        <f t="shared" si="179"/>
        <v>0</v>
      </c>
      <c r="GB217" s="3">
        <f t="shared" si="179"/>
        <v>0</v>
      </c>
      <c r="GC217" s="3">
        <f t="shared" si="179"/>
        <v>0</v>
      </c>
      <c r="GD217" s="3">
        <f t="shared" si="179"/>
        <v>0</v>
      </c>
      <c r="GE217" s="3">
        <f t="shared" si="179"/>
        <v>0</v>
      </c>
      <c r="GF217" s="3">
        <f t="shared" si="179"/>
        <v>0</v>
      </c>
      <c r="GG217" s="3">
        <f t="shared" si="179"/>
        <v>0</v>
      </c>
      <c r="GH217" s="3">
        <f t="shared" si="179"/>
        <v>0</v>
      </c>
      <c r="GI217" s="3">
        <f t="shared" si="179"/>
        <v>0</v>
      </c>
      <c r="GJ217" s="3">
        <f t="shared" si="179"/>
        <v>0</v>
      </c>
      <c r="GK217" s="3">
        <f t="shared" si="179"/>
        <v>0</v>
      </c>
      <c r="GL217" s="3">
        <f t="shared" si="179"/>
        <v>0</v>
      </c>
      <c r="GM217" s="3">
        <f t="shared" si="179"/>
        <v>0</v>
      </c>
      <c r="GN217" s="3">
        <f t="shared" si="179"/>
        <v>0</v>
      </c>
      <c r="GO217" s="3">
        <f t="shared" si="179"/>
        <v>0</v>
      </c>
      <c r="GP217" s="3">
        <f t="shared" si="179"/>
        <v>0</v>
      </c>
      <c r="GQ217" s="3">
        <f t="shared" si="179"/>
        <v>0</v>
      </c>
      <c r="GR217" s="3">
        <f t="shared" si="179"/>
        <v>0</v>
      </c>
      <c r="GS217" s="3">
        <f t="shared" si="179"/>
        <v>0</v>
      </c>
      <c r="GT217" s="3">
        <f t="shared" si="179"/>
        <v>0</v>
      </c>
      <c r="GU217" s="3">
        <f t="shared" si="179"/>
        <v>0</v>
      </c>
      <c r="GV217" s="3">
        <f t="shared" si="179"/>
        <v>0</v>
      </c>
      <c r="GW217" s="3">
        <f t="shared" si="179"/>
        <v>0</v>
      </c>
      <c r="GX217" s="3">
        <f t="shared" si="179"/>
        <v>0</v>
      </c>
    </row>
    <row r="219" spans="1:245" x14ac:dyDescent="0.25">
      <c r="A219">
        <v>17</v>
      </c>
      <c r="B219">
        <v>1</v>
      </c>
      <c r="C219">
        <f>ROW(SmtRes!A116)</f>
        <v>116</v>
      </c>
      <c r="D219">
        <f>ROW(EtalonRes!A125)</f>
        <v>125</v>
      </c>
      <c r="E219" t="s">
        <v>451</v>
      </c>
      <c r="F219" t="s">
        <v>452</v>
      </c>
      <c r="G219" t="s">
        <v>453</v>
      </c>
      <c r="H219" t="s">
        <v>454</v>
      </c>
      <c r="I219">
        <v>20</v>
      </c>
      <c r="J219">
        <v>0</v>
      </c>
      <c r="O219">
        <f>ROUND(CP219,2)</f>
        <v>58345.83</v>
      </c>
      <c r="P219">
        <f>ROUND((ROUND((AC219*AW219*I219),2)*BC219),2)</f>
        <v>753.41</v>
      </c>
      <c r="Q219">
        <f>(ROUND((ROUND(((ET219)*AV219*I219),2)*BB219),2)+ROUND((ROUND(((AE219-(EU219))*AV219*I219),2)*BS219),2))</f>
        <v>825.6</v>
      </c>
      <c r="R219">
        <f>ROUND((ROUND((AE219*AV219*I219),2)*BS219),2)</f>
        <v>10.18</v>
      </c>
      <c r="S219">
        <f>ROUND((ROUND((AF219*AV219*I219),2)*BA219),2)</f>
        <v>56766.82</v>
      </c>
      <c r="T219">
        <f>ROUND(CU219*I219,2)</f>
        <v>0</v>
      </c>
      <c r="U219">
        <f>CV219*I219</f>
        <v>192.2</v>
      </c>
      <c r="V219">
        <f>CW219*I219</f>
        <v>0</v>
      </c>
      <c r="W219">
        <f>ROUND(CX219*I219,2)</f>
        <v>0</v>
      </c>
      <c r="X219">
        <f t="shared" ref="X219:Y221" si="180">ROUND(CY219,2)</f>
        <v>41439.78</v>
      </c>
      <c r="Y219">
        <f t="shared" si="180"/>
        <v>23274.400000000001</v>
      </c>
      <c r="AA219">
        <v>31709269</v>
      </c>
      <c r="AB219">
        <f>ROUND((AC219+AD219+AF219),6)</f>
        <v>118.53</v>
      </c>
      <c r="AC219">
        <f>ROUND((ES219),6)</f>
        <v>2.16</v>
      </c>
      <c r="AD219">
        <f>ROUND((((ET219)-(EU219))+AE219),6)</f>
        <v>4.8</v>
      </c>
      <c r="AE219">
        <f t="shared" ref="AE219:AF221" si="181">ROUND((EU219),6)</f>
        <v>0.02</v>
      </c>
      <c r="AF219">
        <f t="shared" si="181"/>
        <v>111.57</v>
      </c>
      <c r="AG219">
        <f>ROUND((AP219),6)</f>
        <v>0</v>
      </c>
      <c r="AH219">
        <f t="shared" ref="AH219:AI221" si="182">(EW219)</f>
        <v>9.61</v>
      </c>
      <c r="AI219">
        <f t="shared" si="182"/>
        <v>0</v>
      </c>
      <c r="AJ219">
        <f>(AS219)</f>
        <v>0</v>
      </c>
      <c r="AK219">
        <v>118.53</v>
      </c>
      <c r="AL219">
        <v>2.16</v>
      </c>
      <c r="AM219">
        <v>4.8</v>
      </c>
      <c r="AN219">
        <v>0.02</v>
      </c>
      <c r="AO219">
        <v>111.57</v>
      </c>
      <c r="AP219">
        <v>0</v>
      </c>
      <c r="AQ219">
        <v>9.61</v>
      </c>
      <c r="AR219">
        <v>0</v>
      </c>
      <c r="AS219">
        <v>0</v>
      </c>
      <c r="AT219">
        <v>73</v>
      </c>
      <c r="AU219">
        <v>41</v>
      </c>
      <c r="AV219">
        <v>1</v>
      </c>
      <c r="AW219">
        <v>1</v>
      </c>
      <c r="AZ219">
        <v>1</v>
      </c>
      <c r="BA219">
        <v>25.44</v>
      </c>
      <c r="BB219">
        <v>8.6</v>
      </c>
      <c r="BC219">
        <v>17.440000000000001</v>
      </c>
      <c r="BD219" t="s">
        <v>143</v>
      </c>
      <c r="BE219" t="s">
        <v>143</v>
      </c>
      <c r="BF219" t="s">
        <v>143</v>
      </c>
      <c r="BG219" t="s">
        <v>143</v>
      </c>
      <c r="BH219">
        <v>0</v>
      </c>
      <c r="BI219">
        <v>1</v>
      </c>
      <c r="BJ219" t="s">
        <v>455</v>
      </c>
      <c r="BM219">
        <v>662</v>
      </c>
      <c r="BN219">
        <v>0</v>
      </c>
      <c r="BO219" t="s">
        <v>452</v>
      </c>
      <c r="BP219">
        <v>1</v>
      </c>
      <c r="BQ219">
        <v>60</v>
      </c>
      <c r="BR219">
        <v>0</v>
      </c>
      <c r="BS219">
        <v>25.44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143</v>
      </c>
      <c r="BZ219">
        <v>73</v>
      </c>
      <c r="CA219">
        <v>41</v>
      </c>
      <c r="CE219">
        <v>30</v>
      </c>
      <c r="CF219">
        <v>0</v>
      </c>
      <c r="CG219">
        <v>0</v>
      </c>
      <c r="CM219">
        <v>0</v>
      </c>
      <c r="CN219" t="s">
        <v>143</v>
      </c>
      <c r="CO219">
        <v>0</v>
      </c>
      <c r="CP219">
        <f>(P219+Q219+S219)</f>
        <v>58345.83</v>
      </c>
      <c r="CQ219">
        <f>ROUND((ROUND((AC219*AW219*1),2)*BC219),2)</f>
        <v>37.67</v>
      </c>
      <c r="CR219">
        <f>(ROUND((ROUND(((ET219)*AV219*1),2)*BB219),2)+ROUND((ROUND(((AE219-(EU219))*AV219*1),2)*BS219),2))</f>
        <v>41.28</v>
      </c>
      <c r="CS219">
        <f>ROUND((ROUND((AE219*AV219*1),2)*BS219),2)</f>
        <v>0.51</v>
      </c>
      <c r="CT219">
        <f>ROUND((ROUND((AF219*AV219*1),2)*BA219),2)</f>
        <v>2838.34</v>
      </c>
      <c r="CU219">
        <f>AG219</f>
        <v>0</v>
      </c>
      <c r="CV219">
        <f>(AH219*AV219)</f>
        <v>9.61</v>
      </c>
      <c r="CW219">
        <f t="shared" ref="CW219:CX221" si="183">AI219</f>
        <v>0</v>
      </c>
      <c r="CX219">
        <f t="shared" si="183"/>
        <v>0</v>
      </c>
      <c r="CY219">
        <f>S219*(BZ219/100)</f>
        <v>41439.778599999998</v>
      </c>
      <c r="CZ219">
        <f>S219*(CA219/100)</f>
        <v>23274.396199999999</v>
      </c>
      <c r="DC219" t="s">
        <v>143</v>
      </c>
      <c r="DD219" t="s">
        <v>143</v>
      </c>
      <c r="DE219" t="s">
        <v>143</v>
      </c>
      <c r="DF219" t="s">
        <v>143</v>
      </c>
      <c r="DG219" t="s">
        <v>143</v>
      </c>
      <c r="DH219" t="s">
        <v>143</v>
      </c>
      <c r="DI219" t="s">
        <v>143</v>
      </c>
      <c r="DJ219" t="s">
        <v>143</v>
      </c>
      <c r="DK219" t="s">
        <v>143</v>
      </c>
      <c r="DL219" t="s">
        <v>143</v>
      </c>
      <c r="DM219" t="s">
        <v>143</v>
      </c>
      <c r="DN219">
        <v>91</v>
      </c>
      <c r="DO219">
        <v>70</v>
      </c>
      <c r="DP219">
        <v>1.0469999999999999</v>
      </c>
      <c r="DQ219">
        <v>1.002</v>
      </c>
      <c r="DU219">
        <v>26286202</v>
      </c>
      <c r="DV219" t="s">
        <v>454</v>
      </c>
      <c r="DW219" t="s">
        <v>454</v>
      </c>
      <c r="DX219">
        <v>0</v>
      </c>
      <c r="EE219">
        <v>31270473</v>
      </c>
      <c r="EF219">
        <v>60</v>
      </c>
      <c r="EG219" t="s">
        <v>161</v>
      </c>
      <c r="EH219">
        <v>0</v>
      </c>
      <c r="EI219" t="s">
        <v>143</v>
      </c>
      <c r="EJ219">
        <v>1</v>
      </c>
      <c r="EK219">
        <v>662</v>
      </c>
      <c r="EL219" t="s">
        <v>456</v>
      </c>
      <c r="EM219" t="s">
        <v>457</v>
      </c>
      <c r="EO219" t="s">
        <v>143</v>
      </c>
      <c r="EQ219">
        <v>0</v>
      </c>
      <c r="ER219">
        <v>118.53</v>
      </c>
      <c r="ES219">
        <v>2.16</v>
      </c>
      <c r="ET219">
        <v>4.8</v>
      </c>
      <c r="EU219">
        <v>0.02</v>
      </c>
      <c r="EV219">
        <v>111.57</v>
      </c>
      <c r="EW219">
        <v>9.61</v>
      </c>
      <c r="EX219">
        <v>0</v>
      </c>
      <c r="EY219">
        <v>0</v>
      </c>
      <c r="FQ219">
        <v>0</v>
      </c>
      <c r="FR219">
        <f>ROUND(IF(AND(BH219=3,BI219=3),P219,0),2)</f>
        <v>0</v>
      </c>
      <c r="FS219">
        <v>0</v>
      </c>
      <c r="FX219">
        <v>91</v>
      </c>
      <c r="FY219">
        <v>70</v>
      </c>
      <c r="GA219" t="s">
        <v>143</v>
      </c>
      <c r="GD219">
        <v>0</v>
      </c>
      <c r="GF219">
        <v>512822237</v>
      </c>
      <c r="GG219">
        <v>2</v>
      </c>
      <c r="GH219">
        <v>1</v>
      </c>
      <c r="GI219">
        <v>2</v>
      </c>
      <c r="GJ219">
        <v>0</v>
      </c>
      <c r="GK219">
        <f>ROUND(R219*(R12)/100,2)</f>
        <v>15.98</v>
      </c>
      <c r="GL219">
        <f>ROUND(IF(AND(BH219=3,BI219=3,FS219&lt;&gt;0),P219,0),2)</f>
        <v>0</v>
      </c>
      <c r="GM219">
        <f>ROUND(O219+X219+Y219+GK219,2)+GX219</f>
        <v>123075.99</v>
      </c>
      <c r="GN219">
        <f>IF(OR(BI219=0,BI219=1),ROUND(O219+X219+Y219+GK219,2),0)</f>
        <v>123075.99</v>
      </c>
      <c r="GO219">
        <f>IF(BI219=2,ROUND(O219+X219+Y219+GK219,2),0)</f>
        <v>0</v>
      </c>
      <c r="GP219">
        <f>IF(BI219=4,ROUND(O219+X219+Y219+GK219,2)+GX219,0)</f>
        <v>0</v>
      </c>
      <c r="GR219">
        <v>0</v>
      </c>
      <c r="GS219">
        <v>3</v>
      </c>
      <c r="GT219">
        <v>0</v>
      </c>
      <c r="GU219" t="s">
        <v>143</v>
      </c>
      <c r="GV219">
        <f>ROUND((GT219),6)</f>
        <v>0</v>
      </c>
      <c r="GW219">
        <v>1</v>
      </c>
      <c r="GX219">
        <f>ROUND(HC219*I219,2)</f>
        <v>0</v>
      </c>
      <c r="HA219">
        <v>0</v>
      </c>
      <c r="HB219">
        <v>0</v>
      </c>
      <c r="HC219">
        <f>GV219*GW219</f>
        <v>0</v>
      </c>
      <c r="IK219">
        <v>0</v>
      </c>
    </row>
    <row r="220" spans="1:245" x14ac:dyDescent="0.25">
      <c r="A220">
        <v>18</v>
      </c>
      <c r="B220">
        <v>1</v>
      </c>
      <c r="C220">
        <v>116</v>
      </c>
      <c r="E220" t="s">
        <v>458</v>
      </c>
      <c r="F220" t="s">
        <v>459</v>
      </c>
      <c r="G220" t="s">
        <v>460</v>
      </c>
      <c r="H220" t="s">
        <v>205</v>
      </c>
      <c r="I220">
        <v>0.2</v>
      </c>
      <c r="J220">
        <v>0.01</v>
      </c>
      <c r="O220">
        <f>ROUND(CP220,2)</f>
        <v>19643.509999999998</v>
      </c>
      <c r="P220">
        <f>ROUND((ROUND((AC220*AW220*I220),2)*BC220),2)</f>
        <v>19643.509999999998</v>
      </c>
      <c r="Q220">
        <f>(ROUND((ROUND(((ET220)*AV220*I220),2)*BB220),2)+ROUND((ROUND(((AE220-(EU220))*AV220*I220),2)*BS220),2))</f>
        <v>0</v>
      </c>
      <c r="R220">
        <f>ROUND((ROUND((AE220*AV220*I220),2)*BS220),2)</f>
        <v>0</v>
      </c>
      <c r="S220">
        <f>ROUND((ROUND((AF220*AV220*I220),2)*BA220),2)</f>
        <v>0</v>
      </c>
      <c r="T220">
        <f>ROUND(CU220*I220,2)</f>
        <v>0</v>
      </c>
      <c r="U220">
        <f>CV220*I220</f>
        <v>0</v>
      </c>
      <c r="V220">
        <f>CW220*I220</f>
        <v>0</v>
      </c>
      <c r="W220">
        <f>ROUND(CX220*I220,2)</f>
        <v>0</v>
      </c>
      <c r="X220">
        <f t="shared" si="180"/>
        <v>0</v>
      </c>
      <c r="Y220">
        <f t="shared" si="180"/>
        <v>0</v>
      </c>
      <c r="AA220">
        <v>31709269</v>
      </c>
      <c r="AB220">
        <f>ROUND((AC220+AD220+AF220),6)</f>
        <v>14881.46</v>
      </c>
      <c r="AC220">
        <f>ROUND((ES220),6)</f>
        <v>14881.46</v>
      </c>
      <c r="AD220">
        <f>ROUND((((ET220)-(EU220))+AE220),6)</f>
        <v>0</v>
      </c>
      <c r="AE220">
        <f t="shared" si="181"/>
        <v>0</v>
      </c>
      <c r="AF220">
        <f t="shared" si="181"/>
        <v>0</v>
      </c>
      <c r="AG220">
        <f>ROUND((AP220),6)</f>
        <v>0</v>
      </c>
      <c r="AH220">
        <f t="shared" si="182"/>
        <v>0</v>
      </c>
      <c r="AI220">
        <f t="shared" si="182"/>
        <v>0</v>
      </c>
      <c r="AJ220">
        <f>(AS220)</f>
        <v>0</v>
      </c>
      <c r="AK220">
        <v>14881.46</v>
      </c>
      <c r="AL220">
        <v>14881.46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6.6</v>
      </c>
      <c r="BD220" t="s">
        <v>143</v>
      </c>
      <c r="BE220" t="s">
        <v>143</v>
      </c>
      <c r="BF220" t="s">
        <v>143</v>
      </c>
      <c r="BG220" t="s">
        <v>143</v>
      </c>
      <c r="BH220">
        <v>3</v>
      </c>
      <c r="BI220">
        <v>1</v>
      </c>
      <c r="BJ220" t="s">
        <v>461</v>
      </c>
      <c r="BM220">
        <v>662</v>
      </c>
      <c r="BN220">
        <v>0</v>
      </c>
      <c r="BO220" t="s">
        <v>459</v>
      </c>
      <c r="BP220">
        <v>1</v>
      </c>
      <c r="BQ220">
        <v>60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143</v>
      </c>
      <c r="BZ220">
        <v>0</v>
      </c>
      <c r="CA220">
        <v>0</v>
      </c>
      <c r="CE220">
        <v>30</v>
      </c>
      <c r="CF220">
        <v>0</v>
      </c>
      <c r="CG220">
        <v>0</v>
      </c>
      <c r="CM220">
        <v>0</v>
      </c>
      <c r="CN220" t="s">
        <v>143</v>
      </c>
      <c r="CO220">
        <v>0</v>
      </c>
      <c r="CP220">
        <f>(P220+Q220+S220)</f>
        <v>19643.509999999998</v>
      </c>
      <c r="CQ220">
        <f>ROUND((ROUND((AC220*AW220*1),2)*BC220),2)</f>
        <v>98217.64</v>
      </c>
      <c r="CR220">
        <f>(ROUND((ROUND(((ET220)*AV220*1),2)*BB220),2)+ROUND((ROUND(((AE220-(EU220))*AV220*1),2)*BS220),2))</f>
        <v>0</v>
      </c>
      <c r="CS220">
        <f>ROUND((ROUND((AE220*AV220*1),2)*BS220),2)</f>
        <v>0</v>
      </c>
      <c r="CT220">
        <f>ROUND((ROUND((AF220*AV220*1),2)*BA220),2)</f>
        <v>0</v>
      </c>
      <c r="CU220">
        <f>AG220</f>
        <v>0</v>
      </c>
      <c r="CV220">
        <f>(AH220*AV220)</f>
        <v>0</v>
      </c>
      <c r="CW220">
        <f t="shared" si="183"/>
        <v>0</v>
      </c>
      <c r="CX220">
        <f t="shared" si="183"/>
        <v>0</v>
      </c>
      <c r="CY220">
        <f>S220*(BZ220/100)</f>
        <v>0</v>
      </c>
      <c r="CZ220">
        <f>S220*(CA220/100)</f>
        <v>0</v>
      </c>
      <c r="DC220" t="s">
        <v>143</v>
      </c>
      <c r="DD220" t="s">
        <v>143</v>
      </c>
      <c r="DE220" t="s">
        <v>143</v>
      </c>
      <c r="DF220" t="s">
        <v>143</v>
      </c>
      <c r="DG220" t="s">
        <v>143</v>
      </c>
      <c r="DH220" t="s">
        <v>143</v>
      </c>
      <c r="DI220" t="s">
        <v>143</v>
      </c>
      <c r="DJ220" t="s">
        <v>143</v>
      </c>
      <c r="DK220" t="s">
        <v>143</v>
      </c>
      <c r="DL220" t="s">
        <v>143</v>
      </c>
      <c r="DM220" t="s">
        <v>143</v>
      </c>
      <c r="DN220">
        <v>91</v>
      </c>
      <c r="DO220">
        <v>70</v>
      </c>
      <c r="DP220">
        <v>1.0469999999999999</v>
      </c>
      <c r="DQ220">
        <v>1.002</v>
      </c>
      <c r="DU220">
        <v>1009</v>
      </c>
      <c r="DV220" t="s">
        <v>205</v>
      </c>
      <c r="DW220" t="s">
        <v>205</v>
      </c>
      <c r="DX220">
        <v>1000</v>
      </c>
      <c r="EE220">
        <v>31270473</v>
      </c>
      <c r="EF220">
        <v>60</v>
      </c>
      <c r="EG220" t="s">
        <v>161</v>
      </c>
      <c r="EH220">
        <v>0</v>
      </c>
      <c r="EI220" t="s">
        <v>143</v>
      </c>
      <c r="EJ220">
        <v>1</v>
      </c>
      <c r="EK220">
        <v>662</v>
      </c>
      <c r="EL220" t="s">
        <v>456</v>
      </c>
      <c r="EM220" t="s">
        <v>457</v>
      </c>
      <c r="EO220" t="s">
        <v>143</v>
      </c>
      <c r="EQ220">
        <v>0</v>
      </c>
      <c r="ER220">
        <v>14881.46</v>
      </c>
      <c r="ES220">
        <v>14881.46</v>
      </c>
      <c r="ET220">
        <v>0</v>
      </c>
      <c r="EU220">
        <v>0</v>
      </c>
      <c r="EV220">
        <v>0</v>
      </c>
      <c r="EW220">
        <v>0</v>
      </c>
      <c r="EX220">
        <v>0</v>
      </c>
      <c r="FQ220">
        <v>0</v>
      </c>
      <c r="FR220">
        <f>ROUND(IF(AND(BH220=3,BI220=3),P220,0),2)</f>
        <v>0</v>
      </c>
      <c r="FS220">
        <v>0</v>
      </c>
      <c r="FX220">
        <v>91</v>
      </c>
      <c r="FY220">
        <v>70</v>
      </c>
      <c r="GA220" t="s">
        <v>143</v>
      </c>
      <c r="GD220">
        <v>0</v>
      </c>
      <c r="GF220">
        <v>-1674014705</v>
      </c>
      <c r="GG220">
        <v>2</v>
      </c>
      <c r="GH220">
        <v>1</v>
      </c>
      <c r="GI220">
        <v>2</v>
      </c>
      <c r="GJ220">
        <v>0</v>
      </c>
      <c r="GK220">
        <f>ROUND(R220*(R12)/100,2)</f>
        <v>0</v>
      </c>
      <c r="GL220">
        <f>ROUND(IF(AND(BH220=3,BI220=3,FS220&lt;&gt;0),P220,0),2)</f>
        <v>0</v>
      </c>
      <c r="GM220">
        <f>ROUND(O220+X220+Y220+GK220,2)+GX220</f>
        <v>19643.509999999998</v>
      </c>
      <c r="GN220">
        <f>IF(OR(BI220=0,BI220=1),ROUND(O220+X220+Y220+GK220,2),0)</f>
        <v>19643.509999999998</v>
      </c>
      <c r="GO220">
        <f>IF(BI220=2,ROUND(O220+X220+Y220+GK220,2),0)</f>
        <v>0</v>
      </c>
      <c r="GP220">
        <f>IF(BI220=4,ROUND(O220+X220+Y220+GK220,2)+GX220,0)</f>
        <v>0</v>
      </c>
      <c r="GR220">
        <v>0</v>
      </c>
      <c r="GS220">
        <v>3</v>
      </c>
      <c r="GT220">
        <v>0</v>
      </c>
      <c r="GU220" t="s">
        <v>143</v>
      </c>
      <c r="GV220">
        <f>ROUND((GT220),6)</f>
        <v>0</v>
      </c>
      <c r="GW220">
        <v>1</v>
      </c>
      <c r="GX220">
        <f>ROUND(HC220*I220,2)</f>
        <v>0</v>
      </c>
      <c r="HA220">
        <v>0</v>
      </c>
      <c r="HB220">
        <v>0</v>
      </c>
      <c r="HC220">
        <f>GV220*GW220</f>
        <v>0</v>
      </c>
      <c r="IK220">
        <v>0</v>
      </c>
    </row>
    <row r="221" spans="1:245" x14ac:dyDescent="0.25">
      <c r="A221">
        <v>17</v>
      </c>
      <c r="B221">
        <v>1</v>
      </c>
      <c r="E221" t="s">
        <v>462</v>
      </c>
      <c r="F221" t="s">
        <v>463</v>
      </c>
      <c r="G221" t="s">
        <v>464</v>
      </c>
      <c r="H221" t="s">
        <v>205</v>
      </c>
      <c r="I221">
        <v>-0.2</v>
      </c>
      <c r="J221">
        <v>0</v>
      </c>
      <c r="O221">
        <f>ROUND(CP221,2)</f>
        <v>-2064.9699999999998</v>
      </c>
      <c r="P221">
        <f>ROUND((ROUND((AC221*AW221*I221),2)*BC221),2)</f>
        <v>-2064.9699999999998</v>
      </c>
      <c r="Q221">
        <f>(ROUND((ROUND(((ET221)*AV221*I221),2)*BB221),2)+ROUND((ROUND(((AE221-(EU221))*AV221*I221),2)*BS221),2))</f>
        <v>0</v>
      </c>
      <c r="R221">
        <f>ROUND((ROUND((AE221*AV221*I221),2)*BS221),2)</f>
        <v>0</v>
      </c>
      <c r="S221">
        <f>ROUND((ROUND((AF221*AV221*I221),2)*BA221),2)</f>
        <v>0</v>
      </c>
      <c r="T221">
        <f>ROUND(CU221*I221,2)</f>
        <v>0</v>
      </c>
      <c r="U221">
        <f>CV221*I221</f>
        <v>0</v>
      </c>
      <c r="V221">
        <f>CW221*I221</f>
        <v>0</v>
      </c>
      <c r="W221">
        <f>ROUND(CX221*I221,2)</f>
        <v>0</v>
      </c>
      <c r="X221">
        <f t="shared" si="180"/>
        <v>0</v>
      </c>
      <c r="Y221">
        <f t="shared" si="180"/>
        <v>0</v>
      </c>
      <c r="AA221">
        <v>31709269</v>
      </c>
      <c r="AB221">
        <f>ROUND((AC221+AD221+AF221),6)</f>
        <v>1853.64</v>
      </c>
      <c r="AC221">
        <f>ROUND((ES221),6)</f>
        <v>1853.64</v>
      </c>
      <c r="AD221">
        <f>ROUND((((ET221)-(EU221))+AE221),6)</f>
        <v>0</v>
      </c>
      <c r="AE221">
        <f t="shared" si="181"/>
        <v>0</v>
      </c>
      <c r="AF221">
        <f t="shared" si="181"/>
        <v>0</v>
      </c>
      <c r="AG221">
        <f>ROUND((AP221),6)</f>
        <v>0</v>
      </c>
      <c r="AH221">
        <f t="shared" si="182"/>
        <v>0</v>
      </c>
      <c r="AI221">
        <f t="shared" si="182"/>
        <v>0</v>
      </c>
      <c r="AJ221">
        <f>(AS221)</f>
        <v>0</v>
      </c>
      <c r="AK221">
        <v>1853.64</v>
      </c>
      <c r="AL221">
        <v>1853.64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5.57</v>
      </c>
      <c r="BD221" t="s">
        <v>143</v>
      </c>
      <c r="BE221" t="s">
        <v>143</v>
      </c>
      <c r="BF221" t="s">
        <v>143</v>
      </c>
      <c r="BG221" t="s">
        <v>143</v>
      </c>
      <c r="BH221">
        <v>3</v>
      </c>
      <c r="BI221">
        <v>1</v>
      </c>
      <c r="BJ221" t="s">
        <v>465</v>
      </c>
      <c r="BM221">
        <v>400002</v>
      </c>
      <c r="BN221">
        <v>0</v>
      </c>
      <c r="BO221" t="s">
        <v>466</v>
      </c>
      <c r="BP221">
        <v>1</v>
      </c>
      <c r="BQ221">
        <v>202</v>
      </c>
      <c r="BR221">
        <v>0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143</v>
      </c>
      <c r="BZ221">
        <v>0</v>
      </c>
      <c r="CA221">
        <v>0</v>
      </c>
      <c r="CE221">
        <v>30</v>
      </c>
      <c r="CF221">
        <v>0</v>
      </c>
      <c r="CG221">
        <v>0</v>
      </c>
      <c r="CM221">
        <v>0</v>
      </c>
      <c r="CN221" t="s">
        <v>143</v>
      </c>
      <c r="CO221">
        <v>0</v>
      </c>
      <c r="CP221">
        <f>(P221+Q221+S221)</f>
        <v>-2064.9699999999998</v>
      </c>
      <c r="CQ221">
        <f>ROUND((ROUND((AC221*AW221*1),2)*BC221),2)</f>
        <v>10324.77</v>
      </c>
      <c r="CR221">
        <f>(ROUND((ROUND(((ET221)*AV221*1),2)*BB221),2)+ROUND((ROUND(((AE221-(EU221))*AV221*1),2)*BS221),2))</f>
        <v>0</v>
      </c>
      <c r="CS221">
        <f>ROUND((ROUND((AE221*AV221*1),2)*BS221),2)</f>
        <v>0</v>
      </c>
      <c r="CT221">
        <f>ROUND((ROUND((AF221*AV221*1),2)*BA221),2)</f>
        <v>0</v>
      </c>
      <c r="CU221">
        <f>AG221</f>
        <v>0</v>
      </c>
      <c r="CV221">
        <f>(AH221*AV221)</f>
        <v>0</v>
      </c>
      <c r="CW221">
        <f t="shared" si="183"/>
        <v>0</v>
      </c>
      <c r="CX221">
        <f t="shared" si="183"/>
        <v>0</v>
      </c>
      <c r="CY221">
        <f>S221*(BZ221/100)</f>
        <v>0</v>
      </c>
      <c r="CZ221">
        <f>S221*(CA221/100)</f>
        <v>0</v>
      </c>
      <c r="DC221" t="s">
        <v>143</v>
      </c>
      <c r="DD221" t="s">
        <v>143</v>
      </c>
      <c r="DE221" t="s">
        <v>143</v>
      </c>
      <c r="DF221" t="s">
        <v>143</v>
      </c>
      <c r="DG221" t="s">
        <v>143</v>
      </c>
      <c r="DH221" t="s">
        <v>143</v>
      </c>
      <c r="DI221" t="s">
        <v>143</v>
      </c>
      <c r="DJ221" t="s">
        <v>143</v>
      </c>
      <c r="DK221" t="s">
        <v>143</v>
      </c>
      <c r="DL221" t="s">
        <v>143</v>
      </c>
      <c r="DM221" t="s">
        <v>143</v>
      </c>
      <c r="DN221">
        <v>0</v>
      </c>
      <c r="DO221">
        <v>0</v>
      </c>
      <c r="DP221">
        <v>1</v>
      </c>
      <c r="DQ221">
        <v>1</v>
      </c>
      <c r="DU221">
        <v>1009</v>
      </c>
      <c r="DV221" t="s">
        <v>205</v>
      </c>
      <c r="DW221" t="s">
        <v>205</v>
      </c>
      <c r="DX221">
        <v>1000</v>
      </c>
      <c r="EE221">
        <v>31271882</v>
      </c>
      <c r="EF221">
        <v>202</v>
      </c>
      <c r="EG221" t="s">
        <v>467</v>
      </c>
      <c r="EH221">
        <v>0</v>
      </c>
      <c r="EI221" t="s">
        <v>143</v>
      </c>
      <c r="EJ221">
        <v>1</v>
      </c>
      <c r="EK221">
        <v>400002</v>
      </c>
      <c r="EL221" t="s">
        <v>468</v>
      </c>
      <c r="EM221" t="s">
        <v>467</v>
      </c>
      <c r="EO221" t="s">
        <v>143</v>
      </c>
      <c r="EQ221">
        <v>0</v>
      </c>
      <c r="ER221">
        <v>1853.64</v>
      </c>
      <c r="ES221">
        <v>1853.64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FQ221">
        <v>0</v>
      </c>
      <c r="FR221">
        <f>ROUND(IF(AND(BH221=3,BI221=3),P221,0),2)</f>
        <v>0</v>
      </c>
      <c r="FS221">
        <v>0</v>
      </c>
      <c r="FX221">
        <v>0</v>
      </c>
      <c r="FY221">
        <v>0</v>
      </c>
      <c r="GA221" t="s">
        <v>469</v>
      </c>
      <c r="GD221">
        <v>0</v>
      </c>
      <c r="GF221">
        <v>-2118628437</v>
      </c>
      <c r="GG221">
        <v>2</v>
      </c>
      <c r="GH221">
        <v>0</v>
      </c>
      <c r="GI221">
        <v>3</v>
      </c>
      <c r="GJ221">
        <v>0</v>
      </c>
      <c r="GK221">
        <f>ROUND(R221*(R12)/100,2)</f>
        <v>0</v>
      </c>
      <c r="GL221">
        <f>ROUND(IF(AND(BH221=3,BI221=3,FS221&lt;&gt;0),P221,0),2)</f>
        <v>0</v>
      </c>
      <c r="GM221">
        <f>ROUND(O221+X221+Y221+GK221,2)+GX221</f>
        <v>-2064.9699999999998</v>
      </c>
      <c r="GN221">
        <f>IF(OR(BI221=0,BI221=1),ROUND(O221+X221+Y221+GK221,2),0)</f>
        <v>-2064.9699999999998</v>
      </c>
      <c r="GO221">
        <f>IF(BI221=2,ROUND(O221+X221+Y221+GK221,2),0)</f>
        <v>0</v>
      </c>
      <c r="GP221">
        <f>IF(BI221=4,ROUND(O221+X221+Y221+GK221,2)+GX221,0)</f>
        <v>0</v>
      </c>
      <c r="GR221">
        <v>0</v>
      </c>
      <c r="GS221">
        <v>4</v>
      </c>
      <c r="GT221">
        <v>0</v>
      </c>
      <c r="GU221" t="s">
        <v>143</v>
      </c>
      <c r="GV221">
        <f>ROUND((GT221),6)</f>
        <v>0</v>
      </c>
      <c r="GW221">
        <v>1</v>
      </c>
      <c r="GX221">
        <f>ROUND(HC221*I221,2)</f>
        <v>0</v>
      </c>
      <c r="HA221">
        <v>0</v>
      </c>
      <c r="HB221">
        <v>0</v>
      </c>
      <c r="HC221">
        <f>GV221*GW221</f>
        <v>0</v>
      </c>
      <c r="IK221">
        <v>0</v>
      </c>
    </row>
    <row r="223" spans="1:245" x14ac:dyDescent="0.25">
      <c r="A223" s="2">
        <v>51</v>
      </c>
      <c r="B223" s="2">
        <f>B215</f>
        <v>1</v>
      </c>
      <c r="C223" s="2">
        <f>A215</f>
        <v>5</v>
      </c>
      <c r="D223" s="2">
        <f>ROW(A215)</f>
        <v>215</v>
      </c>
      <c r="E223" s="2"/>
      <c r="F223" s="2" t="str">
        <f>IF(F215&lt;&gt;"",F215,"")</f>
        <v>Новый подраздел</v>
      </c>
      <c r="G223" s="2" t="s">
        <v>450</v>
      </c>
      <c r="H223" s="2">
        <v>0</v>
      </c>
      <c r="I223" s="2"/>
      <c r="J223" s="2"/>
      <c r="K223" s="2"/>
      <c r="L223" s="2"/>
      <c r="M223" s="2"/>
      <c r="N223" s="2"/>
      <c r="O223" s="2">
        <f t="shared" ref="O223:T223" si="184">ROUND(AB223,2)</f>
        <v>75924.37</v>
      </c>
      <c r="P223" s="2">
        <f t="shared" si="184"/>
        <v>18331.95</v>
      </c>
      <c r="Q223" s="2">
        <f t="shared" si="184"/>
        <v>825.6</v>
      </c>
      <c r="R223" s="2">
        <f t="shared" si="184"/>
        <v>10.18</v>
      </c>
      <c r="S223" s="2">
        <f t="shared" si="184"/>
        <v>56766.82</v>
      </c>
      <c r="T223" s="2">
        <f t="shared" si="184"/>
        <v>0</v>
      </c>
      <c r="U223" s="2">
        <f>AH223</f>
        <v>192.2</v>
      </c>
      <c r="V223" s="2">
        <f>AI223</f>
        <v>0</v>
      </c>
      <c r="W223" s="2">
        <f>ROUND(AJ223,2)</f>
        <v>0</v>
      </c>
      <c r="X223" s="2">
        <f>ROUND(AK223,2)</f>
        <v>41439.78</v>
      </c>
      <c r="Y223" s="2">
        <f>ROUND(AL223,2)</f>
        <v>23274.400000000001</v>
      </c>
      <c r="Z223" s="2"/>
      <c r="AA223" s="2"/>
      <c r="AB223" s="2">
        <f>ROUND(SUMIF(AA219:AA221,"=31709269",O219:O221),2)</f>
        <v>75924.37</v>
      </c>
      <c r="AC223" s="2">
        <f>ROUND(SUMIF(AA219:AA221,"=31709269",P219:P221),2)</f>
        <v>18331.95</v>
      </c>
      <c r="AD223" s="2">
        <f>ROUND(SUMIF(AA219:AA221,"=31709269",Q219:Q221),2)</f>
        <v>825.6</v>
      </c>
      <c r="AE223" s="2">
        <f>ROUND(SUMIF(AA219:AA221,"=31709269",R219:R221),2)</f>
        <v>10.18</v>
      </c>
      <c r="AF223" s="2">
        <f>ROUND(SUMIF(AA219:AA221,"=31709269",S219:S221),2)</f>
        <v>56766.82</v>
      </c>
      <c r="AG223" s="2">
        <f>ROUND(SUMIF(AA219:AA221,"=31709269",T219:T221),2)</f>
        <v>0</v>
      </c>
      <c r="AH223" s="2">
        <f>SUMIF(AA219:AA221,"=31709269",U219:U221)</f>
        <v>192.2</v>
      </c>
      <c r="AI223" s="2">
        <f>SUMIF(AA219:AA221,"=31709269",V219:V221)</f>
        <v>0</v>
      </c>
      <c r="AJ223" s="2">
        <f>ROUND(SUMIF(AA219:AA221,"=31709269",W219:W221),2)</f>
        <v>0</v>
      </c>
      <c r="AK223" s="2">
        <f>ROUND(SUMIF(AA219:AA221,"=31709269",X219:X221),2)</f>
        <v>41439.78</v>
      </c>
      <c r="AL223" s="2">
        <f>ROUND(SUMIF(AA219:AA221,"=31709269",Y219:Y221),2)</f>
        <v>23274.400000000001</v>
      </c>
      <c r="AM223" s="2"/>
      <c r="AN223" s="2"/>
      <c r="AO223" s="2">
        <f t="shared" ref="AO223:BC223" si="185">ROUND(BX223,2)</f>
        <v>0</v>
      </c>
      <c r="AP223" s="2">
        <f t="shared" si="185"/>
        <v>0</v>
      </c>
      <c r="AQ223" s="2">
        <f t="shared" si="185"/>
        <v>0</v>
      </c>
      <c r="AR223" s="2">
        <f t="shared" si="185"/>
        <v>140654.53</v>
      </c>
      <c r="AS223" s="2">
        <f t="shared" si="185"/>
        <v>140654.53</v>
      </c>
      <c r="AT223" s="2">
        <f t="shared" si="185"/>
        <v>0</v>
      </c>
      <c r="AU223" s="2">
        <f t="shared" si="185"/>
        <v>0</v>
      </c>
      <c r="AV223" s="2">
        <f t="shared" si="185"/>
        <v>18331.95</v>
      </c>
      <c r="AW223" s="2">
        <f t="shared" si="185"/>
        <v>18331.95</v>
      </c>
      <c r="AX223" s="2">
        <f t="shared" si="185"/>
        <v>0</v>
      </c>
      <c r="AY223" s="2">
        <f t="shared" si="185"/>
        <v>18331.95</v>
      </c>
      <c r="AZ223" s="2">
        <f t="shared" si="185"/>
        <v>0</v>
      </c>
      <c r="BA223" s="2">
        <f t="shared" si="185"/>
        <v>0</v>
      </c>
      <c r="BB223" s="2">
        <f t="shared" si="185"/>
        <v>0</v>
      </c>
      <c r="BC223" s="2">
        <f t="shared" si="185"/>
        <v>0</v>
      </c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>
        <f>ROUND(SUMIF(AA219:AA221,"=31709269",FQ219:FQ221),2)</f>
        <v>0</v>
      </c>
      <c r="BY223" s="2">
        <f>ROUND(SUMIF(AA219:AA221,"=31709269",FR219:FR221),2)</f>
        <v>0</v>
      </c>
      <c r="BZ223" s="2">
        <f>ROUND(SUMIF(AA219:AA221,"=31709269",GL219:GL221),2)</f>
        <v>0</v>
      </c>
      <c r="CA223" s="2">
        <f>ROUND(SUMIF(AA219:AA221,"=31709269",GM219:GM221),2)</f>
        <v>140654.53</v>
      </c>
      <c r="CB223" s="2">
        <f>ROUND(SUMIF(AA219:AA221,"=31709269",GN219:GN221),2)</f>
        <v>140654.53</v>
      </c>
      <c r="CC223" s="2">
        <f>ROUND(SUMIF(AA219:AA221,"=31709269",GO219:GO221),2)</f>
        <v>0</v>
      </c>
      <c r="CD223" s="2">
        <f>ROUND(SUMIF(AA219:AA221,"=31709269",GP219:GP221),2)</f>
        <v>0</v>
      </c>
      <c r="CE223" s="2">
        <f>AC223-BX223</f>
        <v>18331.95</v>
      </c>
      <c r="CF223" s="2">
        <f>AC223-BY223</f>
        <v>18331.95</v>
      </c>
      <c r="CG223" s="2">
        <f>BX223-BZ223</f>
        <v>0</v>
      </c>
      <c r="CH223" s="2">
        <f>AC223-BX223-BY223+BZ223</f>
        <v>18331.95</v>
      </c>
      <c r="CI223" s="2">
        <f>BY223-BZ223</f>
        <v>0</v>
      </c>
      <c r="CJ223" s="2">
        <f>ROUND(SUMIF(AA219:AA221,"=31709269",GX219:GX221),2)</f>
        <v>0</v>
      </c>
      <c r="CK223" s="2">
        <f>ROUND(SUMIF(AA219:AA221,"=31709269",GY219:GY221),2)</f>
        <v>0</v>
      </c>
      <c r="CL223" s="2">
        <f>ROUND(SUMIF(AA219:AA221,"=31709269",GZ219:GZ221),2)</f>
        <v>0</v>
      </c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>
        <v>0</v>
      </c>
    </row>
    <row r="225" spans="1:23" x14ac:dyDescent="0.25">
      <c r="A225" s="4">
        <v>50</v>
      </c>
      <c r="B225" s="4">
        <v>0</v>
      </c>
      <c r="C225" s="4">
        <v>0</v>
      </c>
      <c r="D225" s="4">
        <v>1</v>
      </c>
      <c r="E225" s="4">
        <v>201</v>
      </c>
      <c r="F225" s="4">
        <f>ROUND(Source!O223,O225)</f>
        <v>75924.37</v>
      </c>
      <c r="G225" s="4" t="s">
        <v>222</v>
      </c>
      <c r="H225" s="4" t="s">
        <v>223</v>
      </c>
      <c r="I225" s="4"/>
      <c r="J225" s="4"/>
      <c r="K225" s="4">
        <v>201</v>
      </c>
      <c r="L225" s="4">
        <v>1</v>
      </c>
      <c r="M225" s="4">
        <v>3</v>
      </c>
      <c r="N225" s="4" t="s">
        <v>143</v>
      </c>
      <c r="O225" s="4">
        <v>2</v>
      </c>
      <c r="P225" s="4"/>
      <c r="Q225" s="4"/>
      <c r="R225" s="4"/>
      <c r="S225" s="4"/>
      <c r="T225" s="4"/>
      <c r="U225" s="4"/>
      <c r="V225" s="4"/>
      <c r="W225" s="4"/>
    </row>
    <row r="226" spans="1:23" x14ac:dyDescent="0.25">
      <c r="A226" s="4">
        <v>50</v>
      </c>
      <c r="B226" s="4">
        <v>0</v>
      </c>
      <c r="C226" s="4">
        <v>0</v>
      </c>
      <c r="D226" s="4">
        <v>1</v>
      </c>
      <c r="E226" s="4">
        <v>202</v>
      </c>
      <c r="F226" s="4">
        <f>ROUND(Source!P223,O226)</f>
        <v>18331.95</v>
      </c>
      <c r="G226" s="4" t="s">
        <v>224</v>
      </c>
      <c r="H226" s="4" t="s">
        <v>225</v>
      </c>
      <c r="I226" s="4"/>
      <c r="J226" s="4"/>
      <c r="K226" s="4">
        <v>202</v>
      </c>
      <c r="L226" s="4">
        <v>2</v>
      </c>
      <c r="M226" s="4">
        <v>3</v>
      </c>
      <c r="N226" s="4" t="s">
        <v>143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3" x14ac:dyDescent="0.25">
      <c r="A227" s="4">
        <v>50</v>
      </c>
      <c r="B227" s="4">
        <v>0</v>
      </c>
      <c r="C227" s="4">
        <v>0</v>
      </c>
      <c r="D227" s="4">
        <v>1</v>
      </c>
      <c r="E227" s="4">
        <v>222</v>
      </c>
      <c r="F227" s="4">
        <f>ROUND(Source!AO223,O227)</f>
        <v>0</v>
      </c>
      <c r="G227" s="4" t="s">
        <v>226</v>
      </c>
      <c r="H227" s="4" t="s">
        <v>227</v>
      </c>
      <c r="I227" s="4"/>
      <c r="J227" s="4"/>
      <c r="K227" s="4">
        <v>222</v>
      </c>
      <c r="L227" s="4">
        <v>3</v>
      </c>
      <c r="M227" s="4">
        <v>3</v>
      </c>
      <c r="N227" s="4" t="s">
        <v>143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3" x14ac:dyDescent="0.25">
      <c r="A228" s="4">
        <v>50</v>
      </c>
      <c r="B228" s="4">
        <v>0</v>
      </c>
      <c r="C228" s="4">
        <v>0</v>
      </c>
      <c r="D228" s="4">
        <v>1</v>
      </c>
      <c r="E228" s="4">
        <v>225</v>
      </c>
      <c r="F228" s="4">
        <f>ROUND(Source!AV223,O228)</f>
        <v>18331.95</v>
      </c>
      <c r="G228" s="4" t="s">
        <v>228</v>
      </c>
      <c r="H228" s="4" t="s">
        <v>229</v>
      </c>
      <c r="I228" s="4"/>
      <c r="J228" s="4"/>
      <c r="K228" s="4">
        <v>225</v>
      </c>
      <c r="L228" s="4">
        <v>4</v>
      </c>
      <c r="M228" s="4">
        <v>3</v>
      </c>
      <c r="N228" s="4" t="s">
        <v>143</v>
      </c>
      <c r="O228" s="4">
        <v>2</v>
      </c>
      <c r="P228" s="4"/>
      <c r="Q228" s="4"/>
      <c r="R228" s="4"/>
      <c r="S228" s="4"/>
      <c r="T228" s="4"/>
      <c r="U228" s="4"/>
      <c r="V228" s="4"/>
      <c r="W228" s="4"/>
    </row>
    <row r="229" spans="1:23" x14ac:dyDescent="0.25">
      <c r="A229" s="4">
        <v>50</v>
      </c>
      <c r="B229" s="4">
        <v>0</v>
      </c>
      <c r="C229" s="4">
        <v>0</v>
      </c>
      <c r="D229" s="4">
        <v>1</v>
      </c>
      <c r="E229" s="4">
        <v>226</v>
      </c>
      <c r="F229" s="4">
        <f>ROUND(Source!AW223,O229)</f>
        <v>18331.95</v>
      </c>
      <c r="G229" s="4" t="s">
        <v>230</v>
      </c>
      <c r="H229" s="4" t="s">
        <v>231</v>
      </c>
      <c r="I229" s="4"/>
      <c r="J229" s="4"/>
      <c r="K229" s="4">
        <v>226</v>
      </c>
      <c r="L229" s="4">
        <v>5</v>
      </c>
      <c r="M229" s="4">
        <v>3</v>
      </c>
      <c r="N229" s="4" t="s">
        <v>143</v>
      </c>
      <c r="O229" s="4">
        <v>2</v>
      </c>
      <c r="P229" s="4"/>
      <c r="Q229" s="4"/>
      <c r="R229" s="4"/>
      <c r="S229" s="4"/>
      <c r="T229" s="4"/>
      <c r="U229" s="4"/>
      <c r="V229" s="4"/>
      <c r="W229" s="4"/>
    </row>
    <row r="230" spans="1:23" x14ac:dyDescent="0.25">
      <c r="A230" s="4">
        <v>50</v>
      </c>
      <c r="B230" s="4">
        <v>0</v>
      </c>
      <c r="C230" s="4">
        <v>0</v>
      </c>
      <c r="D230" s="4">
        <v>1</v>
      </c>
      <c r="E230" s="4">
        <v>227</v>
      </c>
      <c r="F230" s="4">
        <f>ROUND(Source!AX223,O230)</f>
        <v>0</v>
      </c>
      <c r="G230" s="4" t="s">
        <v>232</v>
      </c>
      <c r="H230" s="4" t="s">
        <v>233</v>
      </c>
      <c r="I230" s="4"/>
      <c r="J230" s="4"/>
      <c r="K230" s="4">
        <v>227</v>
      </c>
      <c r="L230" s="4">
        <v>6</v>
      </c>
      <c r="M230" s="4">
        <v>3</v>
      </c>
      <c r="N230" s="4" t="s">
        <v>143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3" x14ac:dyDescent="0.25">
      <c r="A231" s="4">
        <v>50</v>
      </c>
      <c r="B231" s="4">
        <v>0</v>
      </c>
      <c r="C231" s="4">
        <v>0</v>
      </c>
      <c r="D231" s="4">
        <v>1</v>
      </c>
      <c r="E231" s="4">
        <v>228</v>
      </c>
      <c r="F231" s="4">
        <f>ROUND(Source!AY223,O231)</f>
        <v>18331.95</v>
      </c>
      <c r="G231" s="4" t="s">
        <v>234</v>
      </c>
      <c r="H231" s="4" t="s">
        <v>235</v>
      </c>
      <c r="I231" s="4"/>
      <c r="J231" s="4"/>
      <c r="K231" s="4">
        <v>228</v>
      </c>
      <c r="L231" s="4">
        <v>7</v>
      </c>
      <c r="M231" s="4">
        <v>3</v>
      </c>
      <c r="N231" s="4" t="s">
        <v>143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3" x14ac:dyDescent="0.25">
      <c r="A232" s="4">
        <v>50</v>
      </c>
      <c r="B232" s="4">
        <v>0</v>
      </c>
      <c r="C232" s="4">
        <v>0</v>
      </c>
      <c r="D232" s="4">
        <v>1</v>
      </c>
      <c r="E232" s="4">
        <v>216</v>
      </c>
      <c r="F232" s="4">
        <f>ROUND(Source!AP223,O232)</f>
        <v>0</v>
      </c>
      <c r="G232" s="4" t="s">
        <v>236</v>
      </c>
      <c r="H232" s="4" t="s">
        <v>237</v>
      </c>
      <c r="I232" s="4"/>
      <c r="J232" s="4"/>
      <c r="K232" s="4">
        <v>216</v>
      </c>
      <c r="L232" s="4">
        <v>8</v>
      </c>
      <c r="M232" s="4">
        <v>3</v>
      </c>
      <c r="N232" s="4" t="s">
        <v>143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3" x14ac:dyDescent="0.25">
      <c r="A233" s="4">
        <v>50</v>
      </c>
      <c r="B233" s="4">
        <v>0</v>
      </c>
      <c r="C233" s="4">
        <v>0</v>
      </c>
      <c r="D233" s="4">
        <v>1</v>
      </c>
      <c r="E233" s="4">
        <v>223</v>
      </c>
      <c r="F233" s="4">
        <f>ROUND(Source!AQ223,O233)</f>
        <v>0</v>
      </c>
      <c r="G233" s="4" t="s">
        <v>238</v>
      </c>
      <c r="H233" s="4" t="s">
        <v>239</v>
      </c>
      <c r="I233" s="4"/>
      <c r="J233" s="4"/>
      <c r="K233" s="4">
        <v>223</v>
      </c>
      <c r="L233" s="4">
        <v>9</v>
      </c>
      <c r="M233" s="4">
        <v>3</v>
      </c>
      <c r="N233" s="4" t="s">
        <v>143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3" x14ac:dyDescent="0.25">
      <c r="A234" s="4">
        <v>50</v>
      </c>
      <c r="B234" s="4">
        <v>0</v>
      </c>
      <c r="C234" s="4">
        <v>0</v>
      </c>
      <c r="D234" s="4">
        <v>1</v>
      </c>
      <c r="E234" s="4">
        <v>229</v>
      </c>
      <c r="F234" s="4">
        <f>ROUND(Source!AZ223,O234)</f>
        <v>0</v>
      </c>
      <c r="G234" s="4" t="s">
        <v>240</v>
      </c>
      <c r="H234" s="4" t="s">
        <v>241</v>
      </c>
      <c r="I234" s="4"/>
      <c r="J234" s="4"/>
      <c r="K234" s="4">
        <v>229</v>
      </c>
      <c r="L234" s="4">
        <v>10</v>
      </c>
      <c r="M234" s="4">
        <v>3</v>
      </c>
      <c r="N234" s="4" t="s">
        <v>143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3" x14ac:dyDescent="0.25">
      <c r="A235" s="4">
        <v>50</v>
      </c>
      <c r="B235" s="4">
        <v>0</v>
      </c>
      <c r="C235" s="4">
        <v>0</v>
      </c>
      <c r="D235" s="4">
        <v>1</v>
      </c>
      <c r="E235" s="4">
        <v>203</v>
      </c>
      <c r="F235" s="4">
        <f>ROUND(Source!Q223,O235)</f>
        <v>825.6</v>
      </c>
      <c r="G235" s="4" t="s">
        <v>242</v>
      </c>
      <c r="H235" s="4" t="s">
        <v>243</v>
      </c>
      <c r="I235" s="4"/>
      <c r="J235" s="4"/>
      <c r="K235" s="4">
        <v>203</v>
      </c>
      <c r="L235" s="4">
        <v>11</v>
      </c>
      <c r="M235" s="4">
        <v>3</v>
      </c>
      <c r="N235" s="4" t="s">
        <v>143</v>
      </c>
      <c r="O235" s="4">
        <v>2</v>
      </c>
      <c r="P235" s="4"/>
      <c r="Q235" s="4"/>
      <c r="R235" s="4"/>
      <c r="S235" s="4"/>
      <c r="T235" s="4"/>
      <c r="U235" s="4"/>
      <c r="V235" s="4"/>
      <c r="W235" s="4"/>
    </row>
    <row r="236" spans="1:23" x14ac:dyDescent="0.25">
      <c r="A236" s="4">
        <v>50</v>
      </c>
      <c r="B236" s="4">
        <v>0</v>
      </c>
      <c r="C236" s="4">
        <v>0</v>
      </c>
      <c r="D236" s="4">
        <v>1</v>
      </c>
      <c r="E236" s="4">
        <v>231</v>
      </c>
      <c r="F236" s="4">
        <f>ROUND(Source!BB223,O236)</f>
        <v>0</v>
      </c>
      <c r="G236" s="4" t="s">
        <v>244</v>
      </c>
      <c r="H236" s="4" t="s">
        <v>245</v>
      </c>
      <c r="I236" s="4"/>
      <c r="J236" s="4"/>
      <c r="K236" s="4">
        <v>231</v>
      </c>
      <c r="L236" s="4">
        <v>12</v>
      </c>
      <c r="M236" s="4">
        <v>3</v>
      </c>
      <c r="N236" s="4" t="s">
        <v>143</v>
      </c>
      <c r="O236" s="4">
        <v>2</v>
      </c>
      <c r="P236" s="4"/>
      <c r="Q236" s="4"/>
      <c r="R236" s="4"/>
      <c r="S236" s="4"/>
      <c r="T236" s="4"/>
      <c r="U236" s="4"/>
      <c r="V236" s="4"/>
      <c r="W236" s="4"/>
    </row>
    <row r="237" spans="1:23" x14ac:dyDescent="0.25">
      <c r="A237" s="4">
        <v>50</v>
      </c>
      <c r="B237" s="4">
        <v>0</v>
      </c>
      <c r="C237" s="4">
        <v>0</v>
      </c>
      <c r="D237" s="4">
        <v>1</v>
      </c>
      <c r="E237" s="4">
        <v>204</v>
      </c>
      <c r="F237" s="4">
        <f>ROUND(Source!R223,O237)</f>
        <v>10.18</v>
      </c>
      <c r="G237" s="4" t="s">
        <v>246</v>
      </c>
      <c r="H237" s="4" t="s">
        <v>247</v>
      </c>
      <c r="I237" s="4"/>
      <c r="J237" s="4"/>
      <c r="K237" s="4">
        <v>204</v>
      </c>
      <c r="L237" s="4">
        <v>13</v>
      </c>
      <c r="M237" s="4">
        <v>3</v>
      </c>
      <c r="N237" s="4" t="s">
        <v>143</v>
      </c>
      <c r="O237" s="4">
        <v>2</v>
      </c>
      <c r="P237" s="4"/>
      <c r="Q237" s="4"/>
      <c r="R237" s="4"/>
      <c r="S237" s="4"/>
      <c r="T237" s="4"/>
      <c r="U237" s="4"/>
      <c r="V237" s="4"/>
      <c r="W237" s="4"/>
    </row>
    <row r="238" spans="1:23" x14ac:dyDescent="0.25">
      <c r="A238" s="4">
        <v>50</v>
      </c>
      <c r="B238" s="4">
        <v>0</v>
      </c>
      <c r="C238" s="4">
        <v>0</v>
      </c>
      <c r="D238" s="4">
        <v>1</v>
      </c>
      <c r="E238" s="4">
        <v>205</v>
      </c>
      <c r="F238" s="4">
        <f>ROUND(Source!S223,O238)</f>
        <v>56766.82</v>
      </c>
      <c r="G238" s="4" t="s">
        <v>248</v>
      </c>
      <c r="H238" s="4" t="s">
        <v>249</v>
      </c>
      <c r="I238" s="4"/>
      <c r="J238" s="4"/>
      <c r="K238" s="4">
        <v>205</v>
      </c>
      <c r="L238" s="4">
        <v>14</v>
      </c>
      <c r="M238" s="4">
        <v>3</v>
      </c>
      <c r="N238" s="4" t="s">
        <v>143</v>
      </c>
      <c r="O238" s="4">
        <v>2</v>
      </c>
      <c r="P238" s="4"/>
      <c r="Q238" s="4"/>
      <c r="R238" s="4"/>
      <c r="S238" s="4"/>
      <c r="T238" s="4"/>
      <c r="U238" s="4"/>
      <c r="V238" s="4"/>
      <c r="W238" s="4"/>
    </row>
    <row r="239" spans="1:23" x14ac:dyDescent="0.25">
      <c r="A239" s="4">
        <v>50</v>
      </c>
      <c r="B239" s="4">
        <v>0</v>
      </c>
      <c r="C239" s="4">
        <v>0</v>
      </c>
      <c r="D239" s="4">
        <v>1</v>
      </c>
      <c r="E239" s="4">
        <v>232</v>
      </c>
      <c r="F239" s="4">
        <f>ROUND(Source!BC223,O239)</f>
        <v>0</v>
      </c>
      <c r="G239" s="4" t="s">
        <v>250</v>
      </c>
      <c r="H239" s="4" t="s">
        <v>251</v>
      </c>
      <c r="I239" s="4"/>
      <c r="J239" s="4"/>
      <c r="K239" s="4">
        <v>232</v>
      </c>
      <c r="L239" s="4">
        <v>15</v>
      </c>
      <c r="M239" s="4">
        <v>3</v>
      </c>
      <c r="N239" s="4" t="s">
        <v>143</v>
      </c>
      <c r="O239" s="4">
        <v>2</v>
      </c>
      <c r="P239" s="4"/>
      <c r="Q239" s="4"/>
      <c r="R239" s="4"/>
      <c r="S239" s="4"/>
      <c r="T239" s="4"/>
      <c r="U239" s="4"/>
      <c r="V239" s="4"/>
      <c r="W239" s="4"/>
    </row>
    <row r="240" spans="1:23" x14ac:dyDescent="0.25">
      <c r="A240" s="4">
        <v>50</v>
      </c>
      <c r="B240" s="4">
        <v>0</v>
      </c>
      <c r="C240" s="4">
        <v>0</v>
      </c>
      <c r="D240" s="4">
        <v>1</v>
      </c>
      <c r="E240" s="4">
        <v>214</v>
      </c>
      <c r="F240" s="4">
        <f>ROUND(Source!AS223,O240)</f>
        <v>140654.53</v>
      </c>
      <c r="G240" s="4" t="s">
        <v>252</v>
      </c>
      <c r="H240" s="4" t="s">
        <v>253</v>
      </c>
      <c r="I240" s="4"/>
      <c r="J240" s="4"/>
      <c r="K240" s="4">
        <v>214</v>
      </c>
      <c r="L240" s="4">
        <v>16</v>
      </c>
      <c r="M240" s="4">
        <v>3</v>
      </c>
      <c r="N240" s="4" t="s">
        <v>143</v>
      </c>
      <c r="O240" s="4">
        <v>2</v>
      </c>
      <c r="P240" s="4"/>
      <c r="Q240" s="4"/>
      <c r="R240" s="4"/>
      <c r="S240" s="4"/>
      <c r="T240" s="4"/>
      <c r="U240" s="4"/>
      <c r="V240" s="4"/>
      <c r="W240" s="4"/>
    </row>
    <row r="241" spans="1:245" x14ac:dyDescent="0.25">
      <c r="A241" s="4">
        <v>50</v>
      </c>
      <c r="B241" s="4">
        <v>0</v>
      </c>
      <c r="C241" s="4">
        <v>0</v>
      </c>
      <c r="D241" s="4">
        <v>1</v>
      </c>
      <c r="E241" s="4">
        <v>215</v>
      </c>
      <c r="F241" s="4">
        <f>ROUND(Source!AT223,O241)</f>
        <v>0</v>
      </c>
      <c r="G241" s="4" t="s">
        <v>254</v>
      </c>
      <c r="H241" s="4" t="s">
        <v>255</v>
      </c>
      <c r="I241" s="4"/>
      <c r="J241" s="4"/>
      <c r="K241" s="4">
        <v>215</v>
      </c>
      <c r="L241" s="4">
        <v>17</v>
      </c>
      <c r="M241" s="4">
        <v>3</v>
      </c>
      <c r="N241" s="4" t="s">
        <v>143</v>
      </c>
      <c r="O241" s="4">
        <v>2</v>
      </c>
      <c r="P241" s="4"/>
      <c r="Q241" s="4"/>
      <c r="R241" s="4"/>
      <c r="S241" s="4"/>
      <c r="T241" s="4"/>
      <c r="U241" s="4"/>
      <c r="V241" s="4"/>
      <c r="W241" s="4"/>
    </row>
    <row r="242" spans="1:245" x14ac:dyDescent="0.25">
      <c r="A242" s="4">
        <v>50</v>
      </c>
      <c r="B242" s="4">
        <v>0</v>
      </c>
      <c r="C242" s="4">
        <v>0</v>
      </c>
      <c r="D242" s="4">
        <v>1</v>
      </c>
      <c r="E242" s="4">
        <v>217</v>
      </c>
      <c r="F242" s="4">
        <f>ROUND(Source!AU223,O242)</f>
        <v>0</v>
      </c>
      <c r="G242" s="4" t="s">
        <v>256</v>
      </c>
      <c r="H242" s="4" t="s">
        <v>257</v>
      </c>
      <c r="I242" s="4"/>
      <c r="J242" s="4"/>
      <c r="K242" s="4">
        <v>217</v>
      </c>
      <c r="L242" s="4">
        <v>18</v>
      </c>
      <c r="M242" s="4">
        <v>3</v>
      </c>
      <c r="N242" s="4" t="s">
        <v>143</v>
      </c>
      <c r="O242" s="4">
        <v>2</v>
      </c>
      <c r="P242" s="4"/>
      <c r="Q242" s="4"/>
      <c r="R242" s="4"/>
      <c r="S242" s="4"/>
      <c r="T242" s="4"/>
      <c r="U242" s="4"/>
      <c r="V242" s="4"/>
      <c r="W242" s="4"/>
    </row>
    <row r="243" spans="1:245" x14ac:dyDescent="0.25">
      <c r="A243" s="4">
        <v>50</v>
      </c>
      <c r="B243" s="4">
        <v>0</v>
      </c>
      <c r="C243" s="4">
        <v>0</v>
      </c>
      <c r="D243" s="4">
        <v>1</v>
      </c>
      <c r="E243" s="4">
        <v>230</v>
      </c>
      <c r="F243" s="4">
        <f>ROUND(Source!BA223,O243)</f>
        <v>0</v>
      </c>
      <c r="G243" s="4" t="s">
        <v>258</v>
      </c>
      <c r="H243" s="4" t="s">
        <v>259</v>
      </c>
      <c r="I243" s="4"/>
      <c r="J243" s="4"/>
      <c r="K243" s="4">
        <v>230</v>
      </c>
      <c r="L243" s="4">
        <v>19</v>
      </c>
      <c r="M243" s="4">
        <v>3</v>
      </c>
      <c r="N243" s="4" t="s">
        <v>143</v>
      </c>
      <c r="O243" s="4">
        <v>2</v>
      </c>
      <c r="P243" s="4"/>
      <c r="Q243" s="4"/>
      <c r="R243" s="4"/>
      <c r="S243" s="4"/>
      <c r="T243" s="4"/>
      <c r="U243" s="4"/>
      <c r="V243" s="4"/>
      <c r="W243" s="4"/>
    </row>
    <row r="244" spans="1:245" x14ac:dyDescent="0.25">
      <c r="A244" s="4">
        <v>50</v>
      </c>
      <c r="B244" s="4">
        <v>0</v>
      </c>
      <c r="C244" s="4">
        <v>0</v>
      </c>
      <c r="D244" s="4">
        <v>1</v>
      </c>
      <c r="E244" s="4">
        <v>206</v>
      </c>
      <c r="F244" s="4">
        <f>ROUND(Source!T223,O244)</f>
        <v>0</v>
      </c>
      <c r="G244" s="4" t="s">
        <v>260</v>
      </c>
      <c r="H244" s="4" t="s">
        <v>261</v>
      </c>
      <c r="I244" s="4"/>
      <c r="J244" s="4"/>
      <c r="K244" s="4">
        <v>206</v>
      </c>
      <c r="L244" s="4">
        <v>20</v>
      </c>
      <c r="M244" s="4">
        <v>3</v>
      </c>
      <c r="N244" s="4" t="s">
        <v>143</v>
      </c>
      <c r="O244" s="4">
        <v>2</v>
      </c>
      <c r="P244" s="4"/>
      <c r="Q244" s="4"/>
      <c r="R244" s="4"/>
      <c r="S244" s="4"/>
      <c r="T244" s="4"/>
      <c r="U244" s="4"/>
      <c r="V244" s="4"/>
      <c r="W244" s="4"/>
    </row>
    <row r="245" spans="1:245" x14ac:dyDescent="0.25">
      <c r="A245" s="4">
        <v>50</v>
      </c>
      <c r="B245" s="4">
        <v>0</v>
      </c>
      <c r="C245" s="4">
        <v>0</v>
      </c>
      <c r="D245" s="4">
        <v>1</v>
      </c>
      <c r="E245" s="4">
        <v>207</v>
      </c>
      <c r="F245" s="4">
        <f>Source!U223</f>
        <v>192.2</v>
      </c>
      <c r="G245" s="4" t="s">
        <v>262</v>
      </c>
      <c r="H245" s="4" t="s">
        <v>263</v>
      </c>
      <c r="I245" s="4"/>
      <c r="J245" s="4"/>
      <c r="K245" s="4">
        <v>207</v>
      </c>
      <c r="L245" s="4">
        <v>21</v>
      </c>
      <c r="M245" s="4">
        <v>3</v>
      </c>
      <c r="N245" s="4" t="s">
        <v>143</v>
      </c>
      <c r="O245" s="4">
        <v>-1</v>
      </c>
      <c r="P245" s="4"/>
      <c r="Q245" s="4"/>
      <c r="R245" s="4"/>
      <c r="S245" s="4"/>
      <c r="T245" s="4"/>
      <c r="U245" s="4"/>
      <c r="V245" s="4"/>
      <c r="W245" s="4"/>
    </row>
    <row r="246" spans="1:245" x14ac:dyDescent="0.25">
      <c r="A246" s="4">
        <v>50</v>
      </c>
      <c r="B246" s="4">
        <v>0</v>
      </c>
      <c r="C246" s="4">
        <v>0</v>
      </c>
      <c r="D246" s="4">
        <v>1</v>
      </c>
      <c r="E246" s="4">
        <v>208</v>
      </c>
      <c r="F246" s="4">
        <f>Source!V223</f>
        <v>0</v>
      </c>
      <c r="G246" s="4" t="s">
        <v>264</v>
      </c>
      <c r="H246" s="4" t="s">
        <v>265</v>
      </c>
      <c r="I246" s="4"/>
      <c r="J246" s="4"/>
      <c r="K246" s="4">
        <v>208</v>
      </c>
      <c r="L246" s="4">
        <v>22</v>
      </c>
      <c r="M246" s="4">
        <v>3</v>
      </c>
      <c r="N246" s="4" t="s">
        <v>143</v>
      </c>
      <c r="O246" s="4">
        <v>-1</v>
      </c>
      <c r="P246" s="4"/>
      <c r="Q246" s="4"/>
      <c r="R246" s="4"/>
      <c r="S246" s="4"/>
      <c r="T246" s="4"/>
      <c r="U246" s="4"/>
      <c r="V246" s="4"/>
      <c r="W246" s="4"/>
    </row>
    <row r="247" spans="1:245" x14ac:dyDescent="0.25">
      <c r="A247" s="4">
        <v>50</v>
      </c>
      <c r="B247" s="4">
        <v>0</v>
      </c>
      <c r="C247" s="4">
        <v>0</v>
      </c>
      <c r="D247" s="4">
        <v>1</v>
      </c>
      <c r="E247" s="4">
        <v>209</v>
      </c>
      <c r="F247" s="4">
        <f>ROUND(Source!W223,O247)</f>
        <v>0</v>
      </c>
      <c r="G247" s="4" t="s">
        <v>266</v>
      </c>
      <c r="H247" s="4" t="s">
        <v>267</v>
      </c>
      <c r="I247" s="4"/>
      <c r="J247" s="4"/>
      <c r="K247" s="4">
        <v>209</v>
      </c>
      <c r="L247" s="4">
        <v>23</v>
      </c>
      <c r="M247" s="4">
        <v>3</v>
      </c>
      <c r="N247" s="4" t="s">
        <v>143</v>
      </c>
      <c r="O247" s="4">
        <v>2</v>
      </c>
      <c r="P247" s="4"/>
      <c r="Q247" s="4"/>
      <c r="R247" s="4"/>
      <c r="S247" s="4"/>
      <c r="T247" s="4"/>
      <c r="U247" s="4"/>
      <c r="V247" s="4"/>
      <c r="W247" s="4"/>
    </row>
    <row r="248" spans="1:245" x14ac:dyDescent="0.25">
      <c r="A248" s="4">
        <v>50</v>
      </c>
      <c r="B248" s="4">
        <v>0</v>
      </c>
      <c r="C248" s="4">
        <v>0</v>
      </c>
      <c r="D248" s="4">
        <v>1</v>
      </c>
      <c r="E248" s="4">
        <v>210</v>
      </c>
      <c r="F248" s="4">
        <f>ROUND(Source!X223,O248)</f>
        <v>41439.78</v>
      </c>
      <c r="G248" s="4" t="s">
        <v>268</v>
      </c>
      <c r="H248" s="4" t="s">
        <v>269</v>
      </c>
      <c r="I248" s="4"/>
      <c r="J248" s="4"/>
      <c r="K248" s="4">
        <v>210</v>
      </c>
      <c r="L248" s="4">
        <v>24</v>
      </c>
      <c r="M248" s="4">
        <v>3</v>
      </c>
      <c r="N248" s="4" t="s">
        <v>143</v>
      </c>
      <c r="O248" s="4">
        <v>2</v>
      </c>
      <c r="P248" s="4"/>
      <c r="Q248" s="4"/>
      <c r="R248" s="4"/>
      <c r="S248" s="4"/>
      <c r="T248" s="4"/>
      <c r="U248" s="4"/>
      <c r="V248" s="4"/>
      <c r="W248" s="4"/>
    </row>
    <row r="249" spans="1:245" x14ac:dyDescent="0.25">
      <c r="A249" s="4">
        <v>50</v>
      </c>
      <c r="B249" s="4">
        <v>0</v>
      </c>
      <c r="C249" s="4">
        <v>0</v>
      </c>
      <c r="D249" s="4">
        <v>1</v>
      </c>
      <c r="E249" s="4">
        <v>211</v>
      </c>
      <c r="F249" s="4">
        <f>ROUND(Source!Y223,O249)</f>
        <v>23274.400000000001</v>
      </c>
      <c r="G249" s="4" t="s">
        <v>270</v>
      </c>
      <c r="H249" s="4" t="s">
        <v>271</v>
      </c>
      <c r="I249" s="4"/>
      <c r="J249" s="4"/>
      <c r="K249" s="4">
        <v>211</v>
      </c>
      <c r="L249" s="4">
        <v>25</v>
      </c>
      <c r="M249" s="4">
        <v>3</v>
      </c>
      <c r="N249" s="4" t="s">
        <v>143</v>
      </c>
      <c r="O249" s="4">
        <v>2</v>
      </c>
      <c r="P249" s="4"/>
      <c r="Q249" s="4"/>
      <c r="R249" s="4"/>
      <c r="S249" s="4"/>
      <c r="T249" s="4"/>
      <c r="U249" s="4"/>
      <c r="V249" s="4"/>
      <c r="W249" s="4"/>
    </row>
    <row r="250" spans="1:245" x14ac:dyDescent="0.25">
      <c r="A250" s="4">
        <v>50</v>
      </c>
      <c r="B250" s="4">
        <v>0</v>
      </c>
      <c r="C250" s="4">
        <v>0</v>
      </c>
      <c r="D250" s="4">
        <v>1</v>
      </c>
      <c r="E250" s="4">
        <v>224</v>
      </c>
      <c r="F250" s="4">
        <f>ROUND(Source!AR223,O250)</f>
        <v>140654.53</v>
      </c>
      <c r="G250" s="4" t="s">
        <v>272</v>
      </c>
      <c r="H250" s="4" t="s">
        <v>273</v>
      </c>
      <c r="I250" s="4"/>
      <c r="J250" s="4"/>
      <c r="K250" s="4">
        <v>224</v>
      </c>
      <c r="L250" s="4">
        <v>26</v>
      </c>
      <c r="M250" s="4">
        <v>3</v>
      </c>
      <c r="N250" s="4" t="s">
        <v>143</v>
      </c>
      <c r="O250" s="4">
        <v>2</v>
      </c>
      <c r="P250" s="4"/>
      <c r="Q250" s="4"/>
      <c r="R250" s="4"/>
      <c r="S250" s="4"/>
      <c r="T250" s="4"/>
      <c r="U250" s="4"/>
      <c r="V250" s="4"/>
      <c r="W250" s="4"/>
    </row>
    <row r="252" spans="1:245" x14ac:dyDescent="0.25">
      <c r="A252" s="1">
        <v>5</v>
      </c>
      <c r="B252" s="1">
        <v>1</v>
      </c>
      <c r="C252" s="1"/>
      <c r="D252" s="1">
        <f>ROW(A273)</f>
        <v>273</v>
      </c>
      <c r="E252" s="1"/>
      <c r="F252" s="1" t="s">
        <v>154</v>
      </c>
      <c r="G252" s="1" t="s">
        <v>470</v>
      </c>
      <c r="H252" s="1" t="s">
        <v>143</v>
      </c>
      <c r="I252" s="1">
        <v>0</v>
      </c>
      <c r="J252" s="1"/>
      <c r="K252" s="1"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 t="s">
        <v>143</v>
      </c>
      <c r="V252" s="1">
        <v>0</v>
      </c>
      <c r="W252" s="1"/>
      <c r="X252" s="1"/>
      <c r="Y252" s="1"/>
      <c r="Z252" s="1"/>
      <c r="AA252" s="1"/>
      <c r="AB252" s="1" t="s">
        <v>143</v>
      </c>
      <c r="AC252" s="1" t="s">
        <v>143</v>
      </c>
      <c r="AD252" s="1" t="s">
        <v>143</v>
      </c>
      <c r="AE252" s="1" t="s">
        <v>143</v>
      </c>
      <c r="AF252" s="1" t="s">
        <v>143</v>
      </c>
      <c r="AG252" s="1" t="s">
        <v>143</v>
      </c>
      <c r="AH252" s="1"/>
      <c r="AI252" s="1"/>
      <c r="AJ252" s="1"/>
      <c r="AK252" s="1"/>
      <c r="AL252" s="1"/>
      <c r="AM252" s="1"/>
      <c r="AN252" s="1"/>
      <c r="AO252" s="1"/>
      <c r="AP252" s="1" t="s">
        <v>143</v>
      </c>
      <c r="AQ252" s="1" t="s">
        <v>143</v>
      </c>
      <c r="AR252" s="1" t="s">
        <v>143</v>
      </c>
      <c r="AS252" s="1"/>
      <c r="AT252" s="1"/>
      <c r="AU252" s="1"/>
      <c r="AV252" s="1"/>
      <c r="AW252" s="1"/>
      <c r="AX252" s="1"/>
      <c r="AY252" s="1"/>
      <c r="AZ252" s="1" t="s">
        <v>143</v>
      </c>
      <c r="BA252" s="1"/>
      <c r="BB252" s="1" t="s">
        <v>143</v>
      </c>
      <c r="BC252" s="1" t="s">
        <v>143</v>
      </c>
      <c r="BD252" s="1" t="s">
        <v>143</v>
      </c>
      <c r="BE252" s="1" t="s">
        <v>143</v>
      </c>
      <c r="BF252" s="1" t="s">
        <v>143</v>
      </c>
      <c r="BG252" s="1" t="s">
        <v>143</v>
      </c>
      <c r="BH252" s="1" t="s">
        <v>143</v>
      </c>
      <c r="BI252" s="1" t="s">
        <v>143</v>
      </c>
      <c r="BJ252" s="1" t="s">
        <v>143</v>
      </c>
      <c r="BK252" s="1" t="s">
        <v>143</v>
      </c>
      <c r="BL252" s="1" t="s">
        <v>143</v>
      </c>
      <c r="BM252" s="1" t="s">
        <v>143</v>
      </c>
      <c r="BN252" s="1" t="s">
        <v>143</v>
      </c>
      <c r="BO252" s="1" t="s">
        <v>143</v>
      </c>
      <c r="BP252" s="1" t="s">
        <v>143</v>
      </c>
      <c r="BQ252" s="1"/>
      <c r="BR252" s="1"/>
      <c r="BS252" s="1"/>
      <c r="BT252" s="1"/>
      <c r="BU252" s="1"/>
      <c r="BV252" s="1"/>
      <c r="BW252" s="1"/>
      <c r="BX252" s="1">
        <v>0</v>
      </c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>
        <v>0</v>
      </c>
    </row>
    <row r="254" spans="1:245" x14ac:dyDescent="0.25">
      <c r="A254" s="2">
        <v>52</v>
      </c>
      <c r="B254" s="2">
        <f>B273</f>
        <v>1</v>
      </c>
      <c r="C254" s="2">
        <f>C273</f>
        <v>5</v>
      </c>
      <c r="D254" s="2">
        <f>D273</f>
        <v>252</v>
      </c>
      <c r="E254" s="2">
        <f>E273</f>
        <v>0</v>
      </c>
      <c r="F254" s="2" t="str">
        <f>F273</f>
        <v>Новый подраздел</v>
      </c>
      <c r="G254" s="2" t="s">
        <v>470</v>
      </c>
      <c r="H254" s="2"/>
      <c r="I254" s="2"/>
      <c r="J254" s="2"/>
      <c r="K254" s="2"/>
      <c r="L254" s="2"/>
      <c r="M254" s="2"/>
      <c r="N254" s="2"/>
      <c r="O254" s="2">
        <f t="shared" ref="O254:AT254" si="186">O273</f>
        <v>110260.41</v>
      </c>
      <c r="P254" s="2">
        <f t="shared" si="186"/>
        <v>91524.34</v>
      </c>
      <c r="Q254" s="2">
        <f t="shared" si="186"/>
        <v>12548.06</v>
      </c>
      <c r="R254" s="2">
        <f t="shared" si="186"/>
        <v>3334.18</v>
      </c>
      <c r="S254" s="2">
        <f t="shared" si="186"/>
        <v>6188.01</v>
      </c>
      <c r="T254" s="2">
        <f t="shared" si="186"/>
        <v>0</v>
      </c>
      <c r="U254" s="2">
        <f t="shared" si="186"/>
        <v>21.215199999999996</v>
      </c>
      <c r="V254" s="2">
        <f t="shared" si="186"/>
        <v>0</v>
      </c>
      <c r="W254" s="2">
        <f t="shared" si="186"/>
        <v>0</v>
      </c>
      <c r="X254" s="2">
        <f t="shared" si="186"/>
        <v>6930.58</v>
      </c>
      <c r="Y254" s="2">
        <f t="shared" si="186"/>
        <v>2537.08</v>
      </c>
      <c r="Z254" s="2">
        <f t="shared" si="186"/>
        <v>0</v>
      </c>
      <c r="AA254" s="2">
        <f t="shared" si="186"/>
        <v>0</v>
      </c>
      <c r="AB254" s="2">
        <f t="shared" si="186"/>
        <v>110260.41</v>
      </c>
      <c r="AC254" s="2">
        <f t="shared" si="186"/>
        <v>91524.34</v>
      </c>
      <c r="AD254" s="2">
        <f t="shared" si="186"/>
        <v>12548.06</v>
      </c>
      <c r="AE254" s="2">
        <f t="shared" si="186"/>
        <v>3334.18</v>
      </c>
      <c r="AF254" s="2">
        <f t="shared" si="186"/>
        <v>6188.01</v>
      </c>
      <c r="AG254" s="2">
        <f t="shared" si="186"/>
        <v>0</v>
      </c>
      <c r="AH254" s="2">
        <f t="shared" si="186"/>
        <v>21.215199999999996</v>
      </c>
      <c r="AI254" s="2">
        <f t="shared" si="186"/>
        <v>0</v>
      </c>
      <c r="AJ254" s="2">
        <f t="shared" si="186"/>
        <v>0</v>
      </c>
      <c r="AK254" s="2">
        <f t="shared" si="186"/>
        <v>6930.58</v>
      </c>
      <c r="AL254" s="2">
        <f t="shared" si="186"/>
        <v>2537.08</v>
      </c>
      <c r="AM254" s="2">
        <f t="shared" si="186"/>
        <v>0</v>
      </c>
      <c r="AN254" s="2">
        <f t="shared" si="186"/>
        <v>0</v>
      </c>
      <c r="AO254" s="2">
        <f t="shared" si="186"/>
        <v>0</v>
      </c>
      <c r="AP254" s="2">
        <f t="shared" si="186"/>
        <v>0</v>
      </c>
      <c r="AQ254" s="2">
        <f t="shared" si="186"/>
        <v>0</v>
      </c>
      <c r="AR254" s="2">
        <f t="shared" si="186"/>
        <v>124962.75</v>
      </c>
      <c r="AS254" s="2">
        <f t="shared" si="186"/>
        <v>124962.75</v>
      </c>
      <c r="AT254" s="2">
        <f t="shared" si="186"/>
        <v>0</v>
      </c>
      <c r="AU254" s="2">
        <f t="shared" ref="AU254:BZ254" si="187">AU273</f>
        <v>0</v>
      </c>
      <c r="AV254" s="2">
        <f t="shared" si="187"/>
        <v>91524.34</v>
      </c>
      <c r="AW254" s="2">
        <f t="shared" si="187"/>
        <v>91524.34</v>
      </c>
      <c r="AX254" s="2">
        <f t="shared" si="187"/>
        <v>0</v>
      </c>
      <c r="AY254" s="2">
        <f t="shared" si="187"/>
        <v>91524.34</v>
      </c>
      <c r="AZ254" s="2">
        <f t="shared" si="187"/>
        <v>0</v>
      </c>
      <c r="BA254" s="2">
        <f t="shared" si="187"/>
        <v>0</v>
      </c>
      <c r="BB254" s="2">
        <f t="shared" si="187"/>
        <v>0</v>
      </c>
      <c r="BC254" s="2">
        <f t="shared" si="187"/>
        <v>0</v>
      </c>
      <c r="BD254" s="2">
        <f t="shared" si="187"/>
        <v>0</v>
      </c>
      <c r="BE254" s="2">
        <f t="shared" si="187"/>
        <v>0</v>
      </c>
      <c r="BF254" s="2">
        <f t="shared" si="187"/>
        <v>0</v>
      </c>
      <c r="BG254" s="2">
        <f t="shared" si="187"/>
        <v>0</v>
      </c>
      <c r="BH254" s="2">
        <f t="shared" si="187"/>
        <v>0</v>
      </c>
      <c r="BI254" s="2">
        <f t="shared" si="187"/>
        <v>0</v>
      </c>
      <c r="BJ254" s="2">
        <f t="shared" si="187"/>
        <v>0</v>
      </c>
      <c r="BK254" s="2">
        <f t="shared" si="187"/>
        <v>0</v>
      </c>
      <c r="BL254" s="2">
        <f t="shared" si="187"/>
        <v>0</v>
      </c>
      <c r="BM254" s="2">
        <f t="shared" si="187"/>
        <v>0</v>
      </c>
      <c r="BN254" s="2">
        <f t="shared" si="187"/>
        <v>0</v>
      </c>
      <c r="BO254" s="2">
        <f t="shared" si="187"/>
        <v>0</v>
      </c>
      <c r="BP254" s="2">
        <f t="shared" si="187"/>
        <v>0</v>
      </c>
      <c r="BQ254" s="2">
        <f t="shared" si="187"/>
        <v>0</v>
      </c>
      <c r="BR254" s="2">
        <f t="shared" si="187"/>
        <v>0</v>
      </c>
      <c r="BS254" s="2">
        <f t="shared" si="187"/>
        <v>0</v>
      </c>
      <c r="BT254" s="2">
        <f t="shared" si="187"/>
        <v>0</v>
      </c>
      <c r="BU254" s="2">
        <f t="shared" si="187"/>
        <v>0</v>
      </c>
      <c r="BV254" s="2">
        <f t="shared" si="187"/>
        <v>0</v>
      </c>
      <c r="BW254" s="2">
        <f t="shared" si="187"/>
        <v>0</v>
      </c>
      <c r="BX254" s="2">
        <f t="shared" si="187"/>
        <v>0</v>
      </c>
      <c r="BY254" s="2">
        <f t="shared" si="187"/>
        <v>0</v>
      </c>
      <c r="BZ254" s="2">
        <f t="shared" si="187"/>
        <v>0</v>
      </c>
      <c r="CA254" s="2">
        <f t="shared" ref="CA254:DF254" si="188">CA273</f>
        <v>124962.75</v>
      </c>
      <c r="CB254" s="2">
        <f t="shared" si="188"/>
        <v>124962.75</v>
      </c>
      <c r="CC254" s="2">
        <f t="shared" si="188"/>
        <v>0</v>
      </c>
      <c r="CD254" s="2">
        <f t="shared" si="188"/>
        <v>0</v>
      </c>
      <c r="CE254" s="2">
        <f t="shared" si="188"/>
        <v>91524.34</v>
      </c>
      <c r="CF254" s="2">
        <f t="shared" si="188"/>
        <v>91524.34</v>
      </c>
      <c r="CG254" s="2">
        <f t="shared" si="188"/>
        <v>0</v>
      </c>
      <c r="CH254" s="2">
        <f t="shared" si="188"/>
        <v>91524.34</v>
      </c>
      <c r="CI254" s="2">
        <f t="shared" si="188"/>
        <v>0</v>
      </c>
      <c r="CJ254" s="2">
        <f t="shared" si="188"/>
        <v>0</v>
      </c>
      <c r="CK254" s="2">
        <f t="shared" si="188"/>
        <v>0</v>
      </c>
      <c r="CL254" s="2">
        <f t="shared" si="188"/>
        <v>0</v>
      </c>
      <c r="CM254" s="2">
        <f t="shared" si="188"/>
        <v>0</v>
      </c>
      <c r="CN254" s="2">
        <f t="shared" si="188"/>
        <v>0</v>
      </c>
      <c r="CO254" s="2">
        <f t="shared" si="188"/>
        <v>0</v>
      </c>
      <c r="CP254" s="2">
        <f t="shared" si="188"/>
        <v>0</v>
      </c>
      <c r="CQ254" s="2">
        <f t="shared" si="188"/>
        <v>0</v>
      </c>
      <c r="CR254" s="2">
        <f t="shared" si="188"/>
        <v>0</v>
      </c>
      <c r="CS254" s="2">
        <f t="shared" si="188"/>
        <v>0</v>
      </c>
      <c r="CT254" s="2">
        <f t="shared" si="188"/>
        <v>0</v>
      </c>
      <c r="CU254" s="2">
        <f t="shared" si="188"/>
        <v>0</v>
      </c>
      <c r="CV254" s="2">
        <f t="shared" si="188"/>
        <v>0</v>
      </c>
      <c r="CW254" s="2">
        <f t="shared" si="188"/>
        <v>0</v>
      </c>
      <c r="CX254" s="2">
        <f t="shared" si="188"/>
        <v>0</v>
      </c>
      <c r="CY254" s="2">
        <f t="shared" si="188"/>
        <v>0</v>
      </c>
      <c r="CZ254" s="2">
        <f t="shared" si="188"/>
        <v>0</v>
      </c>
      <c r="DA254" s="2">
        <f t="shared" si="188"/>
        <v>0</v>
      </c>
      <c r="DB254" s="2">
        <f t="shared" si="188"/>
        <v>0</v>
      </c>
      <c r="DC254" s="2">
        <f t="shared" si="188"/>
        <v>0</v>
      </c>
      <c r="DD254" s="2">
        <f t="shared" si="188"/>
        <v>0</v>
      </c>
      <c r="DE254" s="2">
        <f t="shared" si="188"/>
        <v>0</v>
      </c>
      <c r="DF254" s="2">
        <f t="shared" si="188"/>
        <v>0</v>
      </c>
      <c r="DG254" s="3">
        <f t="shared" ref="DG254:EL254" si="189">DG273</f>
        <v>0</v>
      </c>
      <c r="DH254" s="3">
        <f t="shared" si="189"/>
        <v>0</v>
      </c>
      <c r="DI254" s="3">
        <f t="shared" si="189"/>
        <v>0</v>
      </c>
      <c r="DJ254" s="3">
        <f t="shared" si="189"/>
        <v>0</v>
      </c>
      <c r="DK254" s="3">
        <f t="shared" si="189"/>
        <v>0</v>
      </c>
      <c r="DL254" s="3">
        <f t="shared" si="189"/>
        <v>0</v>
      </c>
      <c r="DM254" s="3">
        <f t="shared" si="189"/>
        <v>0</v>
      </c>
      <c r="DN254" s="3">
        <f t="shared" si="189"/>
        <v>0</v>
      </c>
      <c r="DO254" s="3">
        <f t="shared" si="189"/>
        <v>0</v>
      </c>
      <c r="DP254" s="3">
        <f t="shared" si="189"/>
        <v>0</v>
      </c>
      <c r="DQ254" s="3">
        <f t="shared" si="189"/>
        <v>0</v>
      </c>
      <c r="DR254" s="3">
        <f t="shared" si="189"/>
        <v>0</v>
      </c>
      <c r="DS254" s="3">
        <f t="shared" si="189"/>
        <v>0</v>
      </c>
      <c r="DT254" s="3">
        <f t="shared" si="189"/>
        <v>0</v>
      </c>
      <c r="DU254" s="3">
        <f t="shared" si="189"/>
        <v>0</v>
      </c>
      <c r="DV254" s="3">
        <f t="shared" si="189"/>
        <v>0</v>
      </c>
      <c r="DW254" s="3">
        <f t="shared" si="189"/>
        <v>0</v>
      </c>
      <c r="DX254" s="3">
        <f t="shared" si="189"/>
        <v>0</v>
      </c>
      <c r="DY254" s="3">
        <f t="shared" si="189"/>
        <v>0</v>
      </c>
      <c r="DZ254" s="3">
        <f t="shared" si="189"/>
        <v>0</v>
      </c>
      <c r="EA254" s="3">
        <f t="shared" si="189"/>
        <v>0</v>
      </c>
      <c r="EB254" s="3">
        <f t="shared" si="189"/>
        <v>0</v>
      </c>
      <c r="EC254" s="3">
        <f t="shared" si="189"/>
        <v>0</v>
      </c>
      <c r="ED254" s="3">
        <f t="shared" si="189"/>
        <v>0</v>
      </c>
      <c r="EE254" s="3">
        <f t="shared" si="189"/>
        <v>0</v>
      </c>
      <c r="EF254" s="3">
        <f t="shared" si="189"/>
        <v>0</v>
      </c>
      <c r="EG254" s="3">
        <f t="shared" si="189"/>
        <v>0</v>
      </c>
      <c r="EH254" s="3">
        <f t="shared" si="189"/>
        <v>0</v>
      </c>
      <c r="EI254" s="3">
        <f t="shared" si="189"/>
        <v>0</v>
      </c>
      <c r="EJ254" s="3">
        <f t="shared" si="189"/>
        <v>0</v>
      </c>
      <c r="EK254" s="3">
        <f t="shared" si="189"/>
        <v>0</v>
      </c>
      <c r="EL254" s="3">
        <f t="shared" si="189"/>
        <v>0</v>
      </c>
      <c r="EM254" s="3">
        <f t="shared" ref="EM254:FR254" si="190">EM273</f>
        <v>0</v>
      </c>
      <c r="EN254" s="3">
        <f t="shared" si="190"/>
        <v>0</v>
      </c>
      <c r="EO254" s="3">
        <f t="shared" si="190"/>
        <v>0</v>
      </c>
      <c r="EP254" s="3">
        <f t="shared" si="190"/>
        <v>0</v>
      </c>
      <c r="EQ254" s="3">
        <f t="shared" si="190"/>
        <v>0</v>
      </c>
      <c r="ER254" s="3">
        <f t="shared" si="190"/>
        <v>0</v>
      </c>
      <c r="ES254" s="3">
        <f t="shared" si="190"/>
        <v>0</v>
      </c>
      <c r="ET254" s="3">
        <f t="shared" si="190"/>
        <v>0</v>
      </c>
      <c r="EU254" s="3">
        <f t="shared" si="190"/>
        <v>0</v>
      </c>
      <c r="EV254" s="3">
        <f t="shared" si="190"/>
        <v>0</v>
      </c>
      <c r="EW254" s="3">
        <f t="shared" si="190"/>
        <v>0</v>
      </c>
      <c r="EX254" s="3">
        <f t="shared" si="190"/>
        <v>0</v>
      </c>
      <c r="EY254" s="3">
        <f t="shared" si="190"/>
        <v>0</v>
      </c>
      <c r="EZ254" s="3">
        <f t="shared" si="190"/>
        <v>0</v>
      </c>
      <c r="FA254" s="3">
        <f t="shared" si="190"/>
        <v>0</v>
      </c>
      <c r="FB254" s="3">
        <f t="shared" si="190"/>
        <v>0</v>
      </c>
      <c r="FC254" s="3">
        <f t="shared" si="190"/>
        <v>0</v>
      </c>
      <c r="FD254" s="3">
        <f t="shared" si="190"/>
        <v>0</v>
      </c>
      <c r="FE254" s="3">
        <f t="shared" si="190"/>
        <v>0</v>
      </c>
      <c r="FF254" s="3">
        <f t="shared" si="190"/>
        <v>0</v>
      </c>
      <c r="FG254" s="3">
        <f t="shared" si="190"/>
        <v>0</v>
      </c>
      <c r="FH254" s="3">
        <f t="shared" si="190"/>
        <v>0</v>
      </c>
      <c r="FI254" s="3">
        <f t="shared" si="190"/>
        <v>0</v>
      </c>
      <c r="FJ254" s="3">
        <f t="shared" si="190"/>
        <v>0</v>
      </c>
      <c r="FK254" s="3">
        <f t="shared" si="190"/>
        <v>0</v>
      </c>
      <c r="FL254" s="3">
        <f t="shared" si="190"/>
        <v>0</v>
      </c>
      <c r="FM254" s="3">
        <f t="shared" si="190"/>
        <v>0</v>
      </c>
      <c r="FN254" s="3">
        <f t="shared" si="190"/>
        <v>0</v>
      </c>
      <c r="FO254" s="3">
        <f t="shared" si="190"/>
        <v>0</v>
      </c>
      <c r="FP254" s="3">
        <f t="shared" si="190"/>
        <v>0</v>
      </c>
      <c r="FQ254" s="3">
        <f t="shared" si="190"/>
        <v>0</v>
      </c>
      <c r="FR254" s="3">
        <f t="shared" si="190"/>
        <v>0</v>
      </c>
      <c r="FS254" s="3">
        <f t="shared" ref="FS254:GX254" si="191">FS273</f>
        <v>0</v>
      </c>
      <c r="FT254" s="3">
        <f t="shared" si="191"/>
        <v>0</v>
      </c>
      <c r="FU254" s="3">
        <f t="shared" si="191"/>
        <v>0</v>
      </c>
      <c r="FV254" s="3">
        <f t="shared" si="191"/>
        <v>0</v>
      </c>
      <c r="FW254" s="3">
        <f t="shared" si="191"/>
        <v>0</v>
      </c>
      <c r="FX254" s="3">
        <f t="shared" si="191"/>
        <v>0</v>
      </c>
      <c r="FY254" s="3">
        <f t="shared" si="191"/>
        <v>0</v>
      </c>
      <c r="FZ254" s="3">
        <f t="shared" si="191"/>
        <v>0</v>
      </c>
      <c r="GA254" s="3">
        <f t="shared" si="191"/>
        <v>0</v>
      </c>
      <c r="GB254" s="3">
        <f t="shared" si="191"/>
        <v>0</v>
      </c>
      <c r="GC254" s="3">
        <f t="shared" si="191"/>
        <v>0</v>
      </c>
      <c r="GD254" s="3">
        <f t="shared" si="191"/>
        <v>0</v>
      </c>
      <c r="GE254" s="3">
        <f t="shared" si="191"/>
        <v>0</v>
      </c>
      <c r="GF254" s="3">
        <f t="shared" si="191"/>
        <v>0</v>
      </c>
      <c r="GG254" s="3">
        <f t="shared" si="191"/>
        <v>0</v>
      </c>
      <c r="GH254" s="3">
        <f t="shared" si="191"/>
        <v>0</v>
      </c>
      <c r="GI254" s="3">
        <f t="shared" si="191"/>
        <v>0</v>
      </c>
      <c r="GJ254" s="3">
        <f t="shared" si="191"/>
        <v>0</v>
      </c>
      <c r="GK254" s="3">
        <f t="shared" si="191"/>
        <v>0</v>
      </c>
      <c r="GL254" s="3">
        <f t="shared" si="191"/>
        <v>0</v>
      </c>
      <c r="GM254" s="3">
        <f t="shared" si="191"/>
        <v>0</v>
      </c>
      <c r="GN254" s="3">
        <f t="shared" si="191"/>
        <v>0</v>
      </c>
      <c r="GO254" s="3">
        <f t="shared" si="191"/>
        <v>0</v>
      </c>
      <c r="GP254" s="3">
        <f t="shared" si="191"/>
        <v>0</v>
      </c>
      <c r="GQ254" s="3">
        <f t="shared" si="191"/>
        <v>0</v>
      </c>
      <c r="GR254" s="3">
        <f t="shared" si="191"/>
        <v>0</v>
      </c>
      <c r="GS254" s="3">
        <f t="shared" si="191"/>
        <v>0</v>
      </c>
      <c r="GT254" s="3">
        <f t="shared" si="191"/>
        <v>0</v>
      </c>
      <c r="GU254" s="3">
        <f t="shared" si="191"/>
        <v>0</v>
      </c>
      <c r="GV254" s="3">
        <f t="shared" si="191"/>
        <v>0</v>
      </c>
      <c r="GW254" s="3">
        <f t="shared" si="191"/>
        <v>0</v>
      </c>
      <c r="GX254" s="3">
        <f t="shared" si="191"/>
        <v>0</v>
      </c>
    </row>
    <row r="256" spans="1:245" x14ac:dyDescent="0.25">
      <c r="A256">
        <v>17</v>
      </c>
      <c r="B256">
        <v>1</v>
      </c>
      <c r="C256">
        <f>ROW(SmtRes!A124)</f>
        <v>124</v>
      </c>
      <c r="D256">
        <f>ROW(EtalonRes!A133)</f>
        <v>133</v>
      </c>
      <c r="E256" t="s">
        <v>471</v>
      </c>
      <c r="F256" t="s">
        <v>472</v>
      </c>
      <c r="G256" t="s">
        <v>473</v>
      </c>
      <c r="H256" t="s">
        <v>474</v>
      </c>
      <c r="I256">
        <v>0.12</v>
      </c>
      <c r="J256">
        <v>0</v>
      </c>
      <c r="O256">
        <f t="shared" ref="O256:O271" si="192">ROUND(CP256,2)</f>
        <v>1642.97</v>
      </c>
      <c r="P256">
        <f t="shared" ref="P256:P271" si="193">ROUND((ROUND((AC256*AW256*I256),2)*BC256),2)</f>
        <v>21.16</v>
      </c>
      <c r="Q256">
        <f>(ROUND((ROUND((((ET256*1.25))*AV256*I256),2)*BB256),2)+ROUND((ROUND(((AE256-((EU256*1.25)))*AV256*I256),2)*BS256),2))</f>
        <v>1089.8599999999999</v>
      </c>
      <c r="R256">
        <f t="shared" ref="R256:R271" si="194">ROUND((ROUND((AE256*AV256*I256),2)*BS256),2)</f>
        <v>404.5</v>
      </c>
      <c r="S256">
        <f t="shared" ref="S256:S271" si="195">ROUND((ROUND((AF256*AV256*I256),2)*BA256),2)</f>
        <v>531.95000000000005</v>
      </c>
      <c r="T256">
        <f t="shared" ref="T256:T271" si="196">ROUND(CU256*I256,2)</f>
        <v>0</v>
      </c>
      <c r="U256">
        <f t="shared" ref="U256:U271" si="197">CV256*I256</f>
        <v>1.9871999999999999</v>
      </c>
      <c r="V256">
        <f t="shared" ref="V256:V271" si="198">CW256*I256</f>
        <v>0</v>
      </c>
      <c r="W256">
        <f t="shared" ref="W256:W271" si="199">ROUND(CX256*I256,2)</f>
        <v>0</v>
      </c>
      <c r="X256">
        <f t="shared" ref="X256:X271" si="200">ROUND(CY256,2)</f>
        <v>595.78</v>
      </c>
      <c r="Y256">
        <f t="shared" ref="Y256:Y271" si="201">ROUND(CZ256,2)</f>
        <v>218.1</v>
      </c>
      <c r="AA256">
        <v>31709269</v>
      </c>
      <c r="AB256">
        <f t="shared" ref="AB256:AB271" si="202">ROUND((AC256+AD256+AF256),6)</f>
        <v>1141.0385000000001</v>
      </c>
      <c r="AC256">
        <f t="shared" ref="AC256:AC271" si="203">ROUND((ES256),6)</f>
        <v>35.35</v>
      </c>
      <c r="AD256">
        <f>ROUND(((((ET256*1.25))-((EU256*1.25)))+AE256),6)</f>
        <v>931.47500000000002</v>
      </c>
      <c r="AE256">
        <f>ROUND(((EU256*1.25)),6)</f>
        <v>132.48750000000001</v>
      </c>
      <c r="AF256">
        <f>ROUND(((EV256*1.15)),6)</f>
        <v>174.21350000000001</v>
      </c>
      <c r="AG256">
        <f t="shared" ref="AG256:AG271" si="204">ROUND((AP256),6)</f>
        <v>0</v>
      </c>
      <c r="AH256">
        <f>((EW256*1.15))</f>
        <v>16.559999999999999</v>
      </c>
      <c r="AI256">
        <f>((EX256*1.25))</f>
        <v>0</v>
      </c>
      <c r="AJ256">
        <f t="shared" ref="AJ256:AJ271" si="205">(AS256)</f>
        <v>0</v>
      </c>
      <c r="AK256">
        <v>932.02</v>
      </c>
      <c r="AL256">
        <v>35.35</v>
      </c>
      <c r="AM256">
        <v>745.18</v>
      </c>
      <c r="AN256">
        <v>105.99</v>
      </c>
      <c r="AO256">
        <v>151.49</v>
      </c>
      <c r="AP256">
        <v>0</v>
      </c>
      <c r="AQ256">
        <v>14.4</v>
      </c>
      <c r="AR256">
        <v>0</v>
      </c>
      <c r="AS256">
        <v>0</v>
      </c>
      <c r="AT256">
        <v>112</v>
      </c>
      <c r="AU256">
        <v>41</v>
      </c>
      <c r="AV256">
        <v>1</v>
      </c>
      <c r="AW256">
        <v>1</v>
      </c>
      <c r="AZ256">
        <v>1</v>
      </c>
      <c r="BA256">
        <v>25.44</v>
      </c>
      <c r="BB256">
        <v>9.75</v>
      </c>
      <c r="BC256">
        <v>4.99</v>
      </c>
      <c r="BD256" t="s">
        <v>143</v>
      </c>
      <c r="BE256" t="s">
        <v>143</v>
      </c>
      <c r="BF256" t="s">
        <v>143</v>
      </c>
      <c r="BG256" t="s">
        <v>143</v>
      </c>
      <c r="BH256">
        <v>0</v>
      </c>
      <c r="BI256">
        <v>1</v>
      </c>
      <c r="BJ256" t="s">
        <v>475</v>
      </c>
      <c r="BM256">
        <v>146</v>
      </c>
      <c r="BN256">
        <v>0</v>
      </c>
      <c r="BO256" t="s">
        <v>472</v>
      </c>
      <c r="BP256">
        <v>1</v>
      </c>
      <c r="BQ256">
        <v>30</v>
      </c>
      <c r="BR256">
        <v>0</v>
      </c>
      <c r="BS256">
        <v>25.44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143</v>
      </c>
      <c r="BZ256">
        <v>112</v>
      </c>
      <c r="CA256">
        <v>41</v>
      </c>
      <c r="CE256">
        <v>30</v>
      </c>
      <c r="CF256">
        <v>0</v>
      </c>
      <c r="CG256">
        <v>0</v>
      </c>
      <c r="CM256">
        <v>0</v>
      </c>
      <c r="CN256" t="s">
        <v>143</v>
      </c>
      <c r="CO256">
        <v>0</v>
      </c>
      <c r="CP256">
        <f t="shared" ref="CP256:CP271" si="206">(P256+Q256+S256)</f>
        <v>1642.97</v>
      </c>
      <c r="CQ256">
        <f t="shared" ref="CQ256:CQ271" si="207">ROUND((ROUND((AC256*AW256*1),2)*BC256),2)</f>
        <v>176.4</v>
      </c>
      <c r="CR256">
        <f>(ROUND((ROUND((((ET256*1.25))*AV256*1),2)*BB256),2)+ROUND((ROUND(((AE256-((EU256*1.25)))*AV256*1),2)*BS256),2))</f>
        <v>9081.93</v>
      </c>
      <c r="CS256">
        <f t="shared" ref="CS256:CS271" si="208">ROUND((ROUND((AE256*AV256*1),2)*BS256),2)</f>
        <v>3370.55</v>
      </c>
      <c r="CT256">
        <f t="shared" ref="CT256:CT271" si="209">ROUND((ROUND((AF256*AV256*1),2)*BA256),2)</f>
        <v>4431.8999999999996</v>
      </c>
      <c r="CU256">
        <f t="shared" ref="CU256:CU271" si="210">AG256</f>
        <v>0</v>
      </c>
      <c r="CV256">
        <f t="shared" ref="CV256:CV271" si="211">(AH256*AV256)</f>
        <v>16.559999999999999</v>
      </c>
      <c r="CW256">
        <f t="shared" ref="CW256:CW271" si="212">AI256</f>
        <v>0</v>
      </c>
      <c r="CX256">
        <f t="shared" ref="CX256:CX271" si="213">AJ256</f>
        <v>0</v>
      </c>
      <c r="CY256">
        <f t="shared" ref="CY256:CY271" si="214">S256*(BZ256/100)</f>
        <v>595.78400000000011</v>
      </c>
      <c r="CZ256">
        <f t="shared" ref="CZ256:CZ271" si="215">S256*(CA256/100)</f>
        <v>218.09950000000001</v>
      </c>
      <c r="DC256" t="s">
        <v>143</v>
      </c>
      <c r="DD256" t="s">
        <v>143</v>
      </c>
      <c r="DE256" t="s">
        <v>169</v>
      </c>
      <c r="DF256" t="s">
        <v>169</v>
      </c>
      <c r="DG256" t="s">
        <v>170</v>
      </c>
      <c r="DH256" t="s">
        <v>143</v>
      </c>
      <c r="DI256" t="s">
        <v>170</v>
      </c>
      <c r="DJ256" t="s">
        <v>169</v>
      </c>
      <c r="DK256" t="s">
        <v>143</v>
      </c>
      <c r="DL256" t="s">
        <v>143</v>
      </c>
      <c r="DM256" t="s">
        <v>310</v>
      </c>
      <c r="DN256">
        <v>140</v>
      </c>
      <c r="DO256">
        <v>79</v>
      </c>
      <c r="DP256">
        <v>1.0469999999999999</v>
      </c>
      <c r="DQ256">
        <v>1.002</v>
      </c>
      <c r="DU256">
        <v>1013</v>
      </c>
      <c r="DV256" t="s">
        <v>474</v>
      </c>
      <c r="DW256" t="s">
        <v>474</v>
      </c>
      <c r="DX256">
        <v>1</v>
      </c>
      <c r="EE256">
        <v>31269957</v>
      </c>
      <c r="EF256">
        <v>30</v>
      </c>
      <c r="EG256" t="s">
        <v>171</v>
      </c>
      <c r="EH256">
        <v>0</v>
      </c>
      <c r="EI256" t="s">
        <v>143</v>
      </c>
      <c r="EJ256">
        <v>1</v>
      </c>
      <c r="EK256">
        <v>146</v>
      </c>
      <c r="EL256" t="s">
        <v>476</v>
      </c>
      <c r="EM256" t="s">
        <v>477</v>
      </c>
      <c r="EO256" t="s">
        <v>143</v>
      </c>
      <c r="EQ256">
        <v>0</v>
      </c>
      <c r="ER256">
        <v>932.02</v>
      </c>
      <c r="ES256">
        <v>35.35</v>
      </c>
      <c r="ET256">
        <v>745.18</v>
      </c>
      <c r="EU256">
        <v>105.99</v>
      </c>
      <c r="EV256">
        <v>151.49</v>
      </c>
      <c r="EW256">
        <v>14.4</v>
      </c>
      <c r="EX256">
        <v>0</v>
      </c>
      <c r="EY256">
        <v>0</v>
      </c>
      <c r="FQ256">
        <v>0</v>
      </c>
      <c r="FR256">
        <f t="shared" ref="FR256:FR271" si="216">ROUND(IF(AND(BH256=3,BI256=3),P256,0),2)</f>
        <v>0</v>
      </c>
      <c r="FS256">
        <v>0</v>
      </c>
      <c r="FX256">
        <v>140</v>
      </c>
      <c r="FY256">
        <v>113.5625</v>
      </c>
      <c r="GA256" t="s">
        <v>143</v>
      </c>
      <c r="GD256">
        <v>0</v>
      </c>
      <c r="GF256">
        <v>581611547</v>
      </c>
      <c r="GG256">
        <v>2</v>
      </c>
      <c r="GH256">
        <v>1</v>
      </c>
      <c r="GI256">
        <v>2</v>
      </c>
      <c r="GJ256">
        <v>0</v>
      </c>
      <c r="GK256">
        <f>ROUND(R256*(R12)/100,2)</f>
        <v>635.07000000000005</v>
      </c>
      <c r="GL256">
        <f t="shared" ref="GL256:GL271" si="217">ROUND(IF(AND(BH256=3,BI256=3,FS256&lt;&gt;0),P256,0),2)</f>
        <v>0</v>
      </c>
      <c r="GM256">
        <f t="shared" ref="GM256:GM271" si="218">ROUND(O256+X256+Y256+GK256,2)+GX256</f>
        <v>3091.92</v>
      </c>
      <c r="GN256">
        <f t="shared" ref="GN256:GN271" si="219">IF(OR(BI256=0,BI256=1),ROUND(O256+X256+Y256+GK256,2),0)</f>
        <v>3091.92</v>
      </c>
      <c r="GO256">
        <f t="shared" ref="GO256:GO271" si="220">IF(BI256=2,ROUND(O256+X256+Y256+GK256,2),0)</f>
        <v>0</v>
      </c>
      <c r="GP256">
        <f t="shared" ref="GP256:GP271" si="221">IF(BI256=4,ROUND(O256+X256+Y256+GK256,2)+GX256,0)</f>
        <v>0</v>
      </c>
      <c r="GR256">
        <v>0</v>
      </c>
      <c r="GS256">
        <v>3</v>
      </c>
      <c r="GT256">
        <v>0</v>
      </c>
      <c r="GU256" t="s">
        <v>143</v>
      </c>
      <c r="GV256">
        <f t="shared" ref="GV256:GV271" si="222">ROUND((GT256),6)</f>
        <v>0</v>
      </c>
      <c r="GW256">
        <v>1</v>
      </c>
      <c r="GX256">
        <f t="shared" ref="GX256:GX271" si="223">ROUND(HC256*I256,2)</f>
        <v>0</v>
      </c>
      <c r="HA256">
        <v>0</v>
      </c>
      <c r="HB256">
        <v>0</v>
      </c>
      <c r="HC256">
        <f t="shared" ref="HC256:HC271" si="224">GV256*GW256</f>
        <v>0</v>
      </c>
      <c r="IK256">
        <v>0</v>
      </c>
    </row>
    <row r="257" spans="1:245" x14ac:dyDescent="0.25">
      <c r="A257">
        <v>18</v>
      </c>
      <c r="B257">
        <v>1</v>
      </c>
      <c r="C257">
        <v>124</v>
      </c>
      <c r="E257" t="s">
        <v>478</v>
      </c>
      <c r="F257" t="s">
        <v>321</v>
      </c>
      <c r="G257" t="s">
        <v>322</v>
      </c>
      <c r="H257" t="s">
        <v>323</v>
      </c>
      <c r="I257">
        <v>13.2</v>
      </c>
      <c r="J257">
        <v>110</v>
      </c>
      <c r="O257">
        <f t="shared" si="192"/>
        <v>7289.68</v>
      </c>
      <c r="P257">
        <f t="shared" si="193"/>
        <v>7289.68</v>
      </c>
      <c r="Q257">
        <f>(ROUND((ROUND(((ET257)*AV257*I257),2)*BB257),2)+ROUND((ROUND(((AE257-(EU257))*AV257*I257),2)*BS257),2))</f>
        <v>0</v>
      </c>
      <c r="R257">
        <f t="shared" si="194"/>
        <v>0</v>
      </c>
      <c r="S257">
        <f t="shared" si="195"/>
        <v>0</v>
      </c>
      <c r="T257">
        <f t="shared" si="196"/>
        <v>0</v>
      </c>
      <c r="U257">
        <f t="shared" si="197"/>
        <v>0</v>
      </c>
      <c r="V257">
        <f t="shared" si="198"/>
        <v>0</v>
      </c>
      <c r="W257">
        <f t="shared" si="199"/>
        <v>0</v>
      </c>
      <c r="X257">
        <f t="shared" si="200"/>
        <v>0</v>
      </c>
      <c r="Y257">
        <f t="shared" si="201"/>
        <v>0</v>
      </c>
      <c r="AA257">
        <v>31709269</v>
      </c>
      <c r="AB257">
        <f t="shared" si="202"/>
        <v>104.99</v>
      </c>
      <c r="AC257">
        <f t="shared" si="203"/>
        <v>104.99</v>
      </c>
      <c r="AD257">
        <f>ROUND((((ET257)-(EU257))+AE257),6)</f>
        <v>0</v>
      </c>
      <c r="AE257">
        <f>ROUND((EU257),6)</f>
        <v>0</v>
      </c>
      <c r="AF257">
        <f>ROUND((EV257),6)</f>
        <v>0</v>
      </c>
      <c r="AG257">
        <f t="shared" si="204"/>
        <v>0</v>
      </c>
      <c r="AH257">
        <f>(EW257)</f>
        <v>0</v>
      </c>
      <c r="AI257">
        <f>(EX257)</f>
        <v>0</v>
      </c>
      <c r="AJ257">
        <f t="shared" si="205"/>
        <v>0</v>
      </c>
      <c r="AK257">
        <v>104.99</v>
      </c>
      <c r="AL257">
        <v>104.99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1</v>
      </c>
      <c r="AW257">
        <v>1</v>
      </c>
      <c r="AZ257">
        <v>1</v>
      </c>
      <c r="BA257">
        <v>1</v>
      </c>
      <c r="BB257">
        <v>1</v>
      </c>
      <c r="BC257">
        <v>5.26</v>
      </c>
      <c r="BD257" t="s">
        <v>143</v>
      </c>
      <c r="BE257" t="s">
        <v>143</v>
      </c>
      <c r="BF257" t="s">
        <v>143</v>
      </c>
      <c r="BG257" t="s">
        <v>143</v>
      </c>
      <c r="BH257">
        <v>3</v>
      </c>
      <c r="BI257">
        <v>1</v>
      </c>
      <c r="BJ257" t="s">
        <v>324</v>
      </c>
      <c r="BM257">
        <v>146</v>
      </c>
      <c r="BN257">
        <v>0</v>
      </c>
      <c r="BO257" t="s">
        <v>321</v>
      </c>
      <c r="BP257">
        <v>1</v>
      </c>
      <c r="BQ257">
        <v>30</v>
      </c>
      <c r="BR257">
        <v>0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143</v>
      </c>
      <c r="BZ257">
        <v>0</v>
      </c>
      <c r="CA257">
        <v>0</v>
      </c>
      <c r="CE257">
        <v>30</v>
      </c>
      <c r="CF257">
        <v>0</v>
      </c>
      <c r="CG257">
        <v>0</v>
      </c>
      <c r="CM257">
        <v>0</v>
      </c>
      <c r="CN257" t="s">
        <v>143</v>
      </c>
      <c r="CO257">
        <v>0</v>
      </c>
      <c r="CP257">
        <f t="shared" si="206"/>
        <v>7289.68</v>
      </c>
      <c r="CQ257">
        <f t="shared" si="207"/>
        <v>552.25</v>
      </c>
      <c r="CR257">
        <f>(ROUND((ROUND(((ET257)*AV257*1),2)*BB257),2)+ROUND((ROUND(((AE257-(EU257))*AV257*1),2)*BS257),2))</f>
        <v>0</v>
      </c>
      <c r="CS257">
        <f t="shared" si="208"/>
        <v>0</v>
      </c>
      <c r="CT257">
        <f t="shared" si="209"/>
        <v>0</v>
      </c>
      <c r="CU257">
        <f t="shared" si="210"/>
        <v>0</v>
      </c>
      <c r="CV257">
        <f t="shared" si="211"/>
        <v>0</v>
      </c>
      <c r="CW257">
        <f t="shared" si="212"/>
        <v>0</v>
      </c>
      <c r="CX257">
        <f t="shared" si="213"/>
        <v>0</v>
      </c>
      <c r="CY257">
        <f t="shared" si="214"/>
        <v>0</v>
      </c>
      <c r="CZ257">
        <f t="shared" si="215"/>
        <v>0</v>
      </c>
      <c r="DC257" t="s">
        <v>143</v>
      </c>
      <c r="DD257" t="s">
        <v>143</v>
      </c>
      <c r="DE257" t="s">
        <v>143</v>
      </c>
      <c r="DF257" t="s">
        <v>143</v>
      </c>
      <c r="DG257" t="s">
        <v>143</v>
      </c>
      <c r="DH257" t="s">
        <v>143</v>
      </c>
      <c r="DI257" t="s">
        <v>143</v>
      </c>
      <c r="DJ257" t="s">
        <v>143</v>
      </c>
      <c r="DK257" t="s">
        <v>143</v>
      </c>
      <c r="DL257" t="s">
        <v>143</v>
      </c>
      <c r="DM257" t="s">
        <v>143</v>
      </c>
      <c r="DN257">
        <v>140</v>
      </c>
      <c r="DO257">
        <v>79</v>
      </c>
      <c r="DP257">
        <v>1.0469999999999999</v>
      </c>
      <c r="DQ257">
        <v>1.002</v>
      </c>
      <c r="DU257">
        <v>1007</v>
      </c>
      <c r="DV257" t="s">
        <v>323</v>
      </c>
      <c r="DW257" t="s">
        <v>323</v>
      </c>
      <c r="DX257">
        <v>1</v>
      </c>
      <c r="EE257">
        <v>31269957</v>
      </c>
      <c r="EF257">
        <v>30</v>
      </c>
      <c r="EG257" t="s">
        <v>171</v>
      </c>
      <c r="EH257">
        <v>0</v>
      </c>
      <c r="EI257" t="s">
        <v>143</v>
      </c>
      <c r="EJ257">
        <v>1</v>
      </c>
      <c r="EK257">
        <v>146</v>
      </c>
      <c r="EL257" t="s">
        <v>476</v>
      </c>
      <c r="EM257" t="s">
        <v>477</v>
      </c>
      <c r="EO257" t="s">
        <v>143</v>
      </c>
      <c r="EQ257">
        <v>0</v>
      </c>
      <c r="ER257">
        <v>104.99</v>
      </c>
      <c r="ES257">
        <v>104.99</v>
      </c>
      <c r="ET257">
        <v>0</v>
      </c>
      <c r="EU257">
        <v>0</v>
      </c>
      <c r="EV257">
        <v>0</v>
      </c>
      <c r="EW257">
        <v>0</v>
      </c>
      <c r="EX257">
        <v>0</v>
      </c>
      <c r="FQ257">
        <v>0</v>
      </c>
      <c r="FR257">
        <f t="shared" si="216"/>
        <v>0</v>
      </c>
      <c r="FS257">
        <v>0</v>
      </c>
      <c r="FX257">
        <v>140</v>
      </c>
      <c r="FY257">
        <v>79</v>
      </c>
      <c r="GA257" t="s">
        <v>143</v>
      </c>
      <c r="GD257">
        <v>0</v>
      </c>
      <c r="GF257">
        <v>2069056849</v>
      </c>
      <c r="GG257">
        <v>2</v>
      </c>
      <c r="GH257">
        <v>1</v>
      </c>
      <c r="GI257">
        <v>2</v>
      </c>
      <c r="GJ257">
        <v>0</v>
      </c>
      <c r="GK257">
        <f>ROUND(R257*(R12)/100,2)</f>
        <v>0</v>
      </c>
      <c r="GL257">
        <f t="shared" si="217"/>
        <v>0</v>
      </c>
      <c r="GM257">
        <f t="shared" si="218"/>
        <v>7289.68</v>
      </c>
      <c r="GN257">
        <f t="shared" si="219"/>
        <v>7289.68</v>
      </c>
      <c r="GO257">
        <f t="shared" si="220"/>
        <v>0</v>
      </c>
      <c r="GP257">
        <f t="shared" si="221"/>
        <v>0</v>
      </c>
      <c r="GR257">
        <v>0</v>
      </c>
      <c r="GS257">
        <v>3</v>
      </c>
      <c r="GT257">
        <v>0</v>
      </c>
      <c r="GU257" t="s">
        <v>143</v>
      </c>
      <c r="GV257">
        <f t="shared" si="222"/>
        <v>0</v>
      </c>
      <c r="GW257">
        <v>1</v>
      </c>
      <c r="GX257">
        <f t="shared" si="223"/>
        <v>0</v>
      </c>
      <c r="HA257">
        <v>0</v>
      </c>
      <c r="HB257">
        <v>0</v>
      </c>
      <c r="HC257">
        <f t="shared" si="224"/>
        <v>0</v>
      </c>
      <c r="IK257">
        <v>0</v>
      </c>
    </row>
    <row r="258" spans="1:245" x14ac:dyDescent="0.25">
      <c r="A258">
        <v>17</v>
      </c>
      <c r="B258">
        <v>1</v>
      </c>
      <c r="C258">
        <f>ROW(SmtRes!A133)</f>
        <v>133</v>
      </c>
      <c r="D258">
        <f>ROW(EtalonRes!A142)</f>
        <v>142</v>
      </c>
      <c r="E258" t="s">
        <v>479</v>
      </c>
      <c r="F258" t="s">
        <v>480</v>
      </c>
      <c r="G258" t="s">
        <v>481</v>
      </c>
      <c r="H258" t="s">
        <v>474</v>
      </c>
      <c r="I258">
        <v>0.08</v>
      </c>
      <c r="J258">
        <v>0</v>
      </c>
      <c r="O258">
        <f t="shared" si="192"/>
        <v>5201.43</v>
      </c>
      <c r="P258">
        <f t="shared" si="193"/>
        <v>19.760000000000002</v>
      </c>
      <c r="Q258">
        <f>(ROUND((ROUND((((ET258*1.25))*AV258*I258),2)*BB258),2)+ROUND((ROUND(((AE258-((EU258*1.25)))*AV258*I258),2)*BS258),2))</f>
        <v>4649.72</v>
      </c>
      <c r="R258">
        <f t="shared" si="194"/>
        <v>1183.47</v>
      </c>
      <c r="S258">
        <f t="shared" si="195"/>
        <v>531.95000000000005</v>
      </c>
      <c r="T258">
        <f t="shared" si="196"/>
        <v>0</v>
      </c>
      <c r="U258">
        <f t="shared" si="197"/>
        <v>1.9872000000000001</v>
      </c>
      <c r="V258">
        <f t="shared" si="198"/>
        <v>0</v>
      </c>
      <c r="W258">
        <f t="shared" si="199"/>
        <v>0</v>
      </c>
      <c r="X258">
        <f t="shared" si="200"/>
        <v>595.78</v>
      </c>
      <c r="Y258">
        <f t="shared" si="201"/>
        <v>218.1</v>
      </c>
      <c r="AA258">
        <v>31709269</v>
      </c>
      <c r="AB258">
        <f t="shared" si="202"/>
        <v>6991.4795000000004</v>
      </c>
      <c r="AC258">
        <f t="shared" si="203"/>
        <v>49.49</v>
      </c>
      <c r="AD258">
        <f>ROUND(((((ET258*1.25))-((EU258*1.25)))+AE258),6)</f>
        <v>6680.6750000000002</v>
      </c>
      <c r="AE258">
        <f>ROUND(((EU258*1.25)),6)</f>
        <v>581.51250000000005</v>
      </c>
      <c r="AF258">
        <f>ROUND(((EV258*1.15)),6)</f>
        <v>261.31450000000001</v>
      </c>
      <c r="AG258">
        <f t="shared" si="204"/>
        <v>0</v>
      </c>
      <c r="AH258">
        <f>((EW258*1.15))</f>
        <v>24.84</v>
      </c>
      <c r="AI258">
        <f>((EX258*1.25))</f>
        <v>0</v>
      </c>
      <c r="AJ258">
        <f t="shared" si="205"/>
        <v>0</v>
      </c>
      <c r="AK258">
        <v>5621.26</v>
      </c>
      <c r="AL258">
        <v>49.49</v>
      </c>
      <c r="AM258">
        <v>5344.54</v>
      </c>
      <c r="AN258">
        <v>465.21</v>
      </c>
      <c r="AO258">
        <v>227.23</v>
      </c>
      <c r="AP258">
        <v>0</v>
      </c>
      <c r="AQ258">
        <v>21.6</v>
      </c>
      <c r="AR258">
        <v>0</v>
      </c>
      <c r="AS258">
        <v>0</v>
      </c>
      <c r="AT258">
        <v>112</v>
      </c>
      <c r="AU258">
        <v>41</v>
      </c>
      <c r="AV258">
        <v>1</v>
      </c>
      <c r="AW258">
        <v>1</v>
      </c>
      <c r="AZ258">
        <v>1</v>
      </c>
      <c r="BA258">
        <v>25.44</v>
      </c>
      <c r="BB258">
        <v>8.6999999999999993</v>
      </c>
      <c r="BC258">
        <v>4.99</v>
      </c>
      <c r="BD258" t="s">
        <v>143</v>
      </c>
      <c r="BE258" t="s">
        <v>143</v>
      </c>
      <c r="BF258" t="s">
        <v>143</v>
      </c>
      <c r="BG258" t="s">
        <v>143</v>
      </c>
      <c r="BH258">
        <v>0</v>
      </c>
      <c r="BI258">
        <v>1</v>
      </c>
      <c r="BJ258" t="s">
        <v>482</v>
      </c>
      <c r="BM258">
        <v>146</v>
      </c>
      <c r="BN258">
        <v>0</v>
      </c>
      <c r="BO258" t="s">
        <v>480</v>
      </c>
      <c r="BP258">
        <v>1</v>
      </c>
      <c r="BQ258">
        <v>30</v>
      </c>
      <c r="BR258">
        <v>0</v>
      </c>
      <c r="BS258">
        <v>25.44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143</v>
      </c>
      <c r="BZ258">
        <v>112</v>
      </c>
      <c r="CA258">
        <v>41</v>
      </c>
      <c r="CE258">
        <v>30</v>
      </c>
      <c r="CF258">
        <v>0</v>
      </c>
      <c r="CG258">
        <v>0</v>
      </c>
      <c r="CM258">
        <v>0</v>
      </c>
      <c r="CN258" t="s">
        <v>143</v>
      </c>
      <c r="CO258">
        <v>0</v>
      </c>
      <c r="CP258">
        <f t="shared" si="206"/>
        <v>5201.43</v>
      </c>
      <c r="CQ258">
        <f t="shared" si="207"/>
        <v>246.96</v>
      </c>
      <c r="CR258">
        <f>(ROUND((ROUND((((ET258*1.25))*AV258*1),2)*BB258),2)+ROUND((ROUND(((AE258-((EU258*1.25)))*AV258*1),2)*BS258),2))</f>
        <v>58121.919999999998</v>
      </c>
      <c r="CS258">
        <f t="shared" si="208"/>
        <v>14793.61</v>
      </c>
      <c r="CT258">
        <f t="shared" si="209"/>
        <v>6647.73</v>
      </c>
      <c r="CU258">
        <f t="shared" si="210"/>
        <v>0</v>
      </c>
      <c r="CV258">
        <f t="shared" si="211"/>
        <v>24.84</v>
      </c>
      <c r="CW258">
        <f t="shared" si="212"/>
        <v>0</v>
      </c>
      <c r="CX258">
        <f t="shared" si="213"/>
        <v>0</v>
      </c>
      <c r="CY258">
        <f t="shared" si="214"/>
        <v>595.78400000000011</v>
      </c>
      <c r="CZ258">
        <f t="shared" si="215"/>
        <v>218.09950000000001</v>
      </c>
      <c r="DC258" t="s">
        <v>143</v>
      </c>
      <c r="DD258" t="s">
        <v>143</v>
      </c>
      <c r="DE258" t="s">
        <v>169</v>
      </c>
      <c r="DF258" t="s">
        <v>169</v>
      </c>
      <c r="DG258" t="s">
        <v>170</v>
      </c>
      <c r="DH258" t="s">
        <v>143</v>
      </c>
      <c r="DI258" t="s">
        <v>170</v>
      </c>
      <c r="DJ258" t="s">
        <v>169</v>
      </c>
      <c r="DK258" t="s">
        <v>143</v>
      </c>
      <c r="DL258" t="s">
        <v>143</v>
      </c>
      <c r="DM258" t="s">
        <v>310</v>
      </c>
      <c r="DN258">
        <v>140</v>
      </c>
      <c r="DO258">
        <v>79</v>
      </c>
      <c r="DP258">
        <v>1.0469999999999999</v>
      </c>
      <c r="DQ258">
        <v>1.002</v>
      </c>
      <c r="DU258">
        <v>1013</v>
      </c>
      <c r="DV258" t="s">
        <v>474</v>
      </c>
      <c r="DW258" t="s">
        <v>474</v>
      </c>
      <c r="DX258">
        <v>1</v>
      </c>
      <c r="EE258">
        <v>31269957</v>
      </c>
      <c r="EF258">
        <v>30</v>
      </c>
      <c r="EG258" t="s">
        <v>171</v>
      </c>
      <c r="EH258">
        <v>0</v>
      </c>
      <c r="EI258" t="s">
        <v>143</v>
      </c>
      <c r="EJ258">
        <v>1</v>
      </c>
      <c r="EK258">
        <v>146</v>
      </c>
      <c r="EL258" t="s">
        <v>476</v>
      </c>
      <c r="EM258" t="s">
        <v>477</v>
      </c>
      <c r="EO258" t="s">
        <v>143</v>
      </c>
      <c r="EQ258">
        <v>0</v>
      </c>
      <c r="ER258">
        <v>5621.26</v>
      </c>
      <c r="ES258">
        <v>49.49</v>
      </c>
      <c r="ET258">
        <v>5344.54</v>
      </c>
      <c r="EU258">
        <v>465.21</v>
      </c>
      <c r="EV258">
        <v>227.23</v>
      </c>
      <c r="EW258">
        <v>21.6</v>
      </c>
      <c r="EX258">
        <v>0</v>
      </c>
      <c r="EY258">
        <v>0</v>
      </c>
      <c r="FQ258">
        <v>0</v>
      </c>
      <c r="FR258">
        <f t="shared" si="216"/>
        <v>0</v>
      </c>
      <c r="FS258">
        <v>0</v>
      </c>
      <c r="FX258">
        <v>140</v>
      </c>
      <c r="FY258">
        <v>113.5625</v>
      </c>
      <c r="GA258" t="s">
        <v>143</v>
      </c>
      <c r="GD258">
        <v>0</v>
      </c>
      <c r="GF258">
        <v>1132231996</v>
      </c>
      <c r="GG258">
        <v>2</v>
      </c>
      <c r="GH258">
        <v>1</v>
      </c>
      <c r="GI258">
        <v>2</v>
      </c>
      <c r="GJ258">
        <v>0</v>
      </c>
      <c r="GK258">
        <f>ROUND(R258*(R12)/100,2)</f>
        <v>1858.05</v>
      </c>
      <c r="GL258">
        <f t="shared" si="217"/>
        <v>0</v>
      </c>
      <c r="GM258">
        <f t="shared" si="218"/>
        <v>7873.36</v>
      </c>
      <c r="GN258">
        <f t="shared" si="219"/>
        <v>7873.36</v>
      </c>
      <c r="GO258">
        <f t="shared" si="220"/>
        <v>0</v>
      </c>
      <c r="GP258">
        <f t="shared" si="221"/>
        <v>0</v>
      </c>
      <c r="GR258">
        <v>0</v>
      </c>
      <c r="GS258">
        <v>3</v>
      </c>
      <c r="GT258">
        <v>0</v>
      </c>
      <c r="GU258" t="s">
        <v>143</v>
      </c>
      <c r="GV258">
        <f t="shared" si="222"/>
        <v>0</v>
      </c>
      <c r="GW258">
        <v>1</v>
      </c>
      <c r="GX258">
        <f t="shared" si="223"/>
        <v>0</v>
      </c>
      <c r="HA258">
        <v>0</v>
      </c>
      <c r="HB258">
        <v>0</v>
      </c>
      <c r="HC258">
        <f t="shared" si="224"/>
        <v>0</v>
      </c>
      <c r="IK258">
        <v>0</v>
      </c>
    </row>
    <row r="259" spans="1:245" x14ac:dyDescent="0.25">
      <c r="A259">
        <v>18</v>
      </c>
      <c r="B259">
        <v>1</v>
      </c>
      <c r="C259">
        <v>133</v>
      </c>
      <c r="E259" t="s">
        <v>483</v>
      </c>
      <c r="F259" t="s">
        <v>484</v>
      </c>
      <c r="G259" t="s">
        <v>485</v>
      </c>
      <c r="H259" t="s">
        <v>323</v>
      </c>
      <c r="I259">
        <v>10.08</v>
      </c>
      <c r="J259">
        <v>126</v>
      </c>
      <c r="O259">
        <f t="shared" si="192"/>
        <v>23443.89</v>
      </c>
      <c r="P259">
        <f t="shared" si="193"/>
        <v>23443.89</v>
      </c>
      <c r="Q259">
        <f>(ROUND((ROUND(((ET259)*AV259*I259),2)*BB259),2)+ROUND((ROUND(((AE259-(EU259))*AV259*I259),2)*BS259),2))</f>
        <v>0</v>
      </c>
      <c r="R259">
        <f t="shared" si="194"/>
        <v>0</v>
      </c>
      <c r="S259">
        <f t="shared" si="195"/>
        <v>0</v>
      </c>
      <c r="T259">
        <f t="shared" si="196"/>
        <v>0</v>
      </c>
      <c r="U259">
        <f t="shared" si="197"/>
        <v>0</v>
      </c>
      <c r="V259">
        <f t="shared" si="198"/>
        <v>0</v>
      </c>
      <c r="W259">
        <f t="shared" si="199"/>
        <v>0</v>
      </c>
      <c r="X259">
        <f t="shared" si="200"/>
        <v>0</v>
      </c>
      <c r="Y259">
        <f t="shared" si="201"/>
        <v>0</v>
      </c>
      <c r="AA259">
        <v>31709269</v>
      </c>
      <c r="AB259">
        <f t="shared" si="202"/>
        <v>234.69</v>
      </c>
      <c r="AC259">
        <f t="shared" si="203"/>
        <v>234.69</v>
      </c>
      <c r="AD259">
        <f>ROUND((((ET259)-(EU259))+AE259),6)</f>
        <v>0</v>
      </c>
      <c r="AE259">
        <f>ROUND((EU259),6)</f>
        <v>0</v>
      </c>
      <c r="AF259">
        <f>ROUND((EV259),6)</f>
        <v>0</v>
      </c>
      <c r="AG259">
        <f t="shared" si="204"/>
        <v>0</v>
      </c>
      <c r="AH259">
        <f>(EW259)</f>
        <v>0</v>
      </c>
      <c r="AI259">
        <f>(EX259)</f>
        <v>0</v>
      </c>
      <c r="AJ259">
        <f t="shared" si="205"/>
        <v>0</v>
      </c>
      <c r="AK259">
        <v>234.69</v>
      </c>
      <c r="AL259">
        <v>234.69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1</v>
      </c>
      <c r="AW259">
        <v>1</v>
      </c>
      <c r="AZ259">
        <v>1</v>
      </c>
      <c r="BA259">
        <v>1</v>
      </c>
      <c r="BB259">
        <v>1</v>
      </c>
      <c r="BC259">
        <v>9.91</v>
      </c>
      <c r="BD259" t="s">
        <v>143</v>
      </c>
      <c r="BE259" t="s">
        <v>143</v>
      </c>
      <c r="BF259" t="s">
        <v>143</v>
      </c>
      <c r="BG259" t="s">
        <v>143</v>
      </c>
      <c r="BH259">
        <v>3</v>
      </c>
      <c r="BI259">
        <v>1</v>
      </c>
      <c r="BJ259" t="s">
        <v>486</v>
      </c>
      <c r="BM259">
        <v>146</v>
      </c>
      <c r="BN259">
        <v>0</v>
      </c>
      <c r="BO259" t="s">
        <v>484</v>
      </c>
      <c r="BP259">
        <v>1</v>
      </c>
      <c r="BQ259">
        <v>30</v>
      </c>
      <c r="BR259">
        <v>0</v>
      </c>
      <c r="BS259">
        <v>1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143</v>
      </c>
      <c r="BZ259">
        <v>0</v>
      </c>
      <c r="CA259">
        <v>0</v>
      </c>
      <c r="CE259">
        <v>30</v>
      </c>
      <c r="CF259">
        <v>0</v>
      </c>
      <c r="CG259">
        <v>0</v>
      </c>
      <c r="CM259">
        <v>0</v>
      </c>
      <c r="CN259" t="s">
        <v>143</v>
      </c>
      <c r="CO259">
        <v>0</v>
      </c>
      <c r="CP259">
        <f t="shared" si="206"/>
        <v>23443.89</v>
      </c>
      <c r="CQ259">
        <f t="shared" si="207"/>
        <v>2325.7800000000002</v>
      </c>
      <c r="CR259">
        <f>(ROUND((ROUND(((ET259)*AV259*1),2)*BB259),2)+ROUND((ROUND(((AE259-(EU259))*AV259*1),2)*BS259),2))</f>
        <v>0</v>
      </c>
      <c r="CS259">
        <f t="shared" si="208"/>
        <v>0</v>
      </c>
      <c r="CT259">
        <f t="shared" si="209"/>
        <v>0</v>
      </c>
      <c r="CU259">
        <f t="shared" si="210"/>
        <v>0</v>
      </c>
      <c r="CV259">
        <f t="shared" si="211"/>
        <v>0</v>
      </c>
      <c r="CW259">
        <f t="shared" si="212"/>
        <v>0</v>
      </c>
      <c r="CX259">
        <f t="shared" si="213"/>
        <v>0</v>
      </c>
      <c r="CY259">
        <f t="shared" si="214"/>
        <v>0</v>
      </c>
      <c r="CZ259">
        <f t="shared" si="215"/>
        <v>0</v>
      </c>
      <c r="DC259" t="s">
        <v>143</v>
      </c>
      <c r="DD259" t="s">
        <v>143</v>
      </c>
      <c r="DE259" t="s">
        <v>143</v>
      </c>
      <c r="DF259" t="s">
        <v>143</v>
      </c>
      <c r="DG259" t="s">
        <v>143</v>
      </c>
      <c r="DH259" t="s">
        <v>143</v>
      </c>
      <c r="DI259" t="s">
        <v>143</v>
      </c>
      <c r="DJ259" t="s">
        <v>143</v>
      </c>
      <c r="DK259" t="s">
        <v>143</v>
      </c>
      <c r="DL259" t="s">
        <v>143</v>
      </c>
      <c r="DM259" t="s">
        <v>143</v>
      </c>
      <c r="DN259">
        <v>140</v>
      </c>
      <c r="DO259">
        <v>79</v>
      </c>
      <c r="DP259">
        <v>1.0469999999999999</v>
      </c>
      <c r="DQ259">
        <v>1.002</v>
      </c>
      <c r="DU259">
        <v>1007</v>
      </c>
      <c r="DV259" t="s">
        <v>323</v>
      </c>
      <c r="DW259" t="s">
        <v>323</v>
      </c>
      <c r="DX259">
        <v>1</v>
      </c>
      <c r="EE259">
        <v>31269957</v>
      </c>
      <c r="EF259">
        <v>30</v>
      </c>
      <c r="EG259" t="s">
        <v>171</v>
      </c>
      <c r="EH259">
        <v>0</v>
      </c>
      <c r="EI259" t="s">
        <v>143</v>
      </c>
      <c r="EJ259">
        <v>1</v>
      </c>
      <c r="EK259">
        <v>146</v>
      </c>
      <c r="EL259" t="s">
        <v>476</v>
      </c>
      <c r="EM259" t="s">
        <v>477</v>
      </c>
      <c r="EO259" t="s">
        <v>143</v>
      </c>
      <c r="EQ259">
        <v>0</v>
      </c>
      <c r="ER259">
        <v>234.69</v>
      </c>
      <c r="ES259">
        <v>234.69</v>
      </c>
      <c r="ET259">
        <v>0</v>
      </c>
      <c r="EU259">
        <v>0</v>
      </c>
      <c r="EV259">
        <v>0</v>
      </c>
      <c r="EW259">
        <v>0</v>
      </c>
      <c r="EX259">
        <v>0</v>
      </c>
      <c r="FQ259">
        <v>0</v>
      </c>
      <c r="FR259">
        <f t="shared" si="216"/>
        <v>0</v>
      </c>
      <c r="FS259">
        <v>0</v>
      </c>
      <c r="FX259">
        <v>140</v>
      </c>
      <c r="FY259">
        <v>79</v>
      </c>
      <c r="GA259" t="s">
        <v>143</v>
      </c>
      <c r="GD259">
        <v>0</v>
      </c>
      <c r="GF259">
        <v>-754482120</v>
      </c>
      <c r="GG259">
        <v>2</v>
      </c>
      <c r="GH259">
        <v>1</v>
      </c>
      <c r="GI259">
        <v>2</v>
      </c>
      <c r="GJ259">
        <v>0</v>
      </c>
      <c r="GK259">
        <f>ROUND(R259*(R12)/100,2)</f>
        <v>0</v>
      </c>
      <c r="GL259">
        <f t="shared" si="217"/>
        <v>0</v>
      </c>
      <c r="GM259">
        <f t="shared" si="218"/>
        <v>23443.89</v>
      </c>
      <c r="GN259">
        <f t="shared" si="219"/>
        <v>23443.89</v>
      </c>
      <c r="GO259">
        <f t="shared" si="220"/>
        <v>0</v>
      </c>
      <c r="GP259">
        <f t="shared" si="221"/>
        <v>0</v>
      </c>
      <c r="GR259">
        <v>0</v>
      </c>
      <c r="GS259">
        <v>3</v>
      </c>
      <c r="GT259">
        <v>0</v>
      </c>
      <c r="GU259" t="s">
        <v>143</v>
      </c>
      <c r="GV259">
        <f t="shared" si="222"/>
        <v>0</v>
      </c>
      <c r="GW259">
        <v>1</v>
      </c>
      <c r="GX259">
        <f t="shared" si="223"/>
        <v>0</v>
      </c>
      <c r="HA259">
        <v>0</v>
      </c>
      <c r="HB259">
        <v>0</v>
      </c>
      <c r="HC259">
        <f t="shared" si="224"/>
        <v>0</v>
      </c>
      <c r="IK259">
        <v>0</v>
      </c>
    </row>
    <row r="260" spans="1:245" x14ac:dyDescent="0.25">
      <c r="A260">
        <v>17</v>
      </c>
      <c r="B260">
        <v>1</v>
      </c>
      <c r="C260">
        <f>ROW(SmtRes!A143)</f>
        <v>143</v>
      </c>
      <c r="D260">
        <f>ROW(EtalonRes!A152)</f>
        <v>152</v>
      </c>
      <c r="E260" t="s">
        <v>487</v>
      </c>
      <c r="F260" t="s">
        <v>488</v>
      </c>
      <c r="G260" t="s">
        <v>489</v>
      </c>
      <c r="H260" t="s">
        <v>490</v>
      </c>
      <c r="I260">
        <v>0.04</v>
      </c>
      <c r="J260">
        <v>0</v>
      </c>
      <c r="O260">
        <f t="shared" si="192"/>
        <v>6244.96</v>
      </c>
      <c r="P260">
        <f t="shared" si="193"/>
        <v>1365.15</v>
      </c>
      <c r="Q260">
        <f>(ROUND((ROUND((((ET260*1.25))*AV260*I260),2)*BB260),2)+ROUND((ROUND(((AE260-((EU260*1.25)))*AV260*I260),2)*BS260),2))</f>
        <v>1296.08</v>
      </c>
      <c r="R260">
        <f t="shared" si="194"/>
        <v>201.99</v>
      </c>
      <c r="S260">
        <f t="shared" si="195"/>
        <v>3583.73</v>
      </c>
      <c r="T260">
        <f t="shared" si="196"/>
        <v>0</v>
      </c>
      <c r="U260">
        <f t="shared" si="197"/>
        <v>12.281999999999998</v>
      </c>
      <c r="V260">
        <f t="shared" si="198"/>
        <v>0</v>
      </c>
      <c r="W260">
        <f t="shared" si="199"/>
        <v>0</v>
      </c>
      <c r="X260">
        <f t="shared" si="200"/>
        <v>4013.78</v>
      </c>
      <c r="Y260">
        <f t="shared" si="201"/>
        <v>1469.33</v>
      </c>
      <c r="AA260">
        <v>31709269</v>
      </c>
      <c r="AB260">
        <f t="shared" si="202"/>
        <v>14180.896000000001</v>
      </c>
      <c r="AC260">
        <f t="shared" si="203"/>
        <v>6731.62</v>
      </c>
      <c r="AD260">
        <f>ROUND(((((ET260*1.25))-((EU260*1.25)))+AE260),6)</f>
        <v>3927.4124999999999</v>
      </c>
      <c r="AE260">
        <f>ROUND(((EU260*1.25)),6)</f>
        <v>198.38749999999999</v>
      </c>
      <c r="AF260">
        <f>ROUND(((EV260*1.15)),6)</f>
        <v>3521.8634999999999</v>
      </c>
      <c r="AG260">
        <f t="shared" si="204"/>
        <v>0</v>
      </c>
      <c r="AH260">
        <f>((EW260*1.15))</f>
        <v>307.04999999999995</v>
      </c>
      <c r="AI260">
        <f>((EX260*1.25))</f>
        <v>0</v>
      </c>
      <c r="AJ260">
        <f t="shared" si="205"/>
        <v>0</v>
      </c>
      <c r="AK260">
        <v>12936.04</v>
      </c>
      <c r="AL260">
        <v>6731.62</v>
      </c>
      <c r="AM260">
        <v>3141.93</v>
      </c>
      <c r="AN260">
        <v>158.71</v>
      </c>
      <c r="AO260">
        <v>3062.49</v>
      </c>
      <c r="AP260">
        <v>0</v>
      </c>
      <c r="AQ260">
        <v>267</v>
      </c>
      <c r="AR260">
        <v>0</v>
      </c>
      <c r="AS260">
        <v>0</v>
      </c>
      <c r="AT260">
        <v>112</v>
      </c>
      <c r="AU260">
        <v>41</v>
      </c>
      <c r="AV260">
        <v>1</v>
      </c>
      <c r="AW260">
        <v>1</v>
      </c>
      <c r="AZ260">
        <v>1</v>
      </c>
      <c r="BA260">
        <v>25.44</v>
      </c>
      <c r="BB260">
        <v>8.25</v>
      </c>
      <c r="BC260">
        <v>5.07</v>
      </c>
      <c r="BD260" t="s">
        <v>143</v>
      </c>
      <c r="BE260" t="s">
        <v>143</v>
      </c>
      <c r="BF260" t="s">
        <v>143</v>
      </c>
      <c r="BG260" t="s">
        <v>143</v>
      </c>
      <c r="BH260">
        <v>0</v>
      </c>
      <c r="BI260">
        <v>1</v>
      </c>
      <c r="BJ260" t="s">
        <v>491</v>
      </c>
      <c r="BM260">
        <v>152</v>
      </c>
      <c r="BN260">
        <v>0</v>
      </c>
      <c r="BO260" t="s">
        <v>488</v>
      </c>
      <c r="BP260">
        <v>1</v>
      </c>
      <c r="BQ260">
        <v>30</v>
      </c>
      <c r="BR260">
        <v>0</v>
      </c>
      <c r="BS260">
        <v>25.44</v>
      </c>
      <c r="BT260">
        <v>1</v>
      </c>
      <c r="BU260">
        <v>1</v>
      </c>
      <c r="BV260">
        <v>1</v>
      </c>
      <c r="BW260">
        <v>1</v>
      </c>
      <c r="BX260">
        <v>1</v>
      </c>
      <c r="BY260" t="s">
        <v>143</v>
      </c>
      <c r="BZ260">
        <v>112</v>
      </c>
      <c r="CA260">
        <v>41</v>
      </c>
      <c r="CE260">
        <v>30</v>
      </c>
      <c r="CF260">
        <v>0</v>
      </c>
      <c r="CG260">
        <v>0</v>
      </c>
      <c r="CM260">
        <v>0</v>
      </c>
      <c r="CN260" t="s">
        <v>143</v>
      </c>
      <c r="CO260">
        <v>0</v>
      </c>
      <c r="CP260">
        <f t="shared" si="206"/>
        <v>6244.96</v>
      </c>
      <c r="CQ260">
        <f t="shared" si="207"/>
        <v>34129.31</v>
      </c>
      <c r="CR260">
        <f>(ROUND((ROUND((((ET260*1.25))*AV260*1),2)*BB260),2)+ROUND((ROUND(((AE260-((EU260*1.25)))*AV260*1),2)*BS260),2))</f>
        <v>32401.13</v>
      </c>
      <c r="CS260">
        <f t="shared" si="208"/>
        <v>5047.04</v>
      </c>
      <c r="CT260">
        <f t="shared" si="209"/>
        <v>89596.12</v>
      </c>
      <c r="CU260">
        <f t="shared" si="210"/>
        <v>0</v>
      </c>
      <c r="CV260">
        <f t="shared" si="211"/>
        <v>307.04999999999995</v>
      </c>
      <c r="CW260">
        <f t="shared" si="212"/>
        <v>0</v>
      </c>
      <c r="CX260">
        <f t="shared" si="213"/>
        <v>0</v>
      </c>
      <c r="CY260">
        <f t="shared" si="214"/>
        <v>4013.7776000000003</v>
      </c>
      <c r="CZ260">
        <f t="shared" si="215"/>
        <v>1469.3292999999999</v>
      </c>
      <c r="DC260" t="s">
        <v>143</v>
      </c>
      <c r="DD260" t="s">
        <v>143</v>
      </c>
      <c r="DE260" t="s">
        <v>169</v>
      </c>
      <c r="DF260" t="s">
        <v>169</v>
      </c>
      <c r="DG260" t="s">
        <v>170</v>
      </c>
      <c r="DH260" t="s">
        <v>143</v>
      </c>
      <c r="DI260" t="s">
        <v>170</v>
      </c>
      <c r="DJ260" t="s">
        <v>169</v>
      </c>
      <c r="DK260" t="s">
        <v>143</v>
      </c>
      <c r="DL260" t="s">
        <v>143</v>
      </c>
      <c r="DM260" t="s">
        <v>143</v>
      </c>
      <c r="DN260">
        <v>140</v>
      </c>
      <c r="DO260">
        <v>79</v>
      </c>
      <c r="DP260">
        <v>1.0469999999999999</v>
      </c>
      <c r="DQ260">
        <v>1.002</v>
      </c>
      <c r="DU260">
        <v>1013</v>
      </c>
      <c r="DV260" t="s">
        <v>490</v>
      </c>
      <c r="DW260" t="s">
        <v>490</v>
      </c>
      <c r="DX260">
        <v>1</v>
      </c>
      <c r="EE260">
        <v>31269963</v>
      </c>
      <c r="EF260">
        <v>30</v>
      </c>
      <c r="EG260" t="s">
        <v>171</v>
      </c>
      <c r="EH260">
        <v>0</v>
      </c>
      <c r="EI260" t="s">
        <v>143</v>
      </c>
      <c r="EJ260">
        <v>1</v>
      </c>
      <c r="EK260">
        <v>152</v>
      </c>
      <c r="EL260" t="s">
        <v>492</v>
      </c>
      <c r="EM260" t="s">
        <v>493</v>
      </c>
      <c r="EO260" t="s">
        <v>143</v>
      </c>
      <c r="EQ260">
        <v>0</v>
      </c>
      <c r="ER260">
        <v>12936.04</v>
      </c>
      <c r="ES260">
        <v>6731.62</v>
      </c>
      <c r="ET260">
        <v>3141.93</v>
      </c>
      <c r="EU260">
        <v>158.71</v>
      </c>
      <c r="EV260">
        <v>3062.49</v>
      </c>
      <c r="EW260">
        <v>267</v>
      </c>
      <c r="EX260">
        <v>0</v>
      </c>
      <c r="EY260">
        <v>0</v>
      </c>
      <c r="FQ260">
        <v>0</v>
      </c>
      <c r="FR260">
        <f t="shared" si="216"/>
        <v>0</v>
      </c>
      <c r="FS260">
        <v>0</v>
      </c>
      <c r="FX260">
        <v>140</v>
      </c>
      <c r="FY260">
        <v>79</v>
      </c>
      <c r="GA260" t="s">
        <v>143</v>
      </c>
      <c r="GD260">
        <v>0</v>
      </c>
      <c r="GF260">
        <v>-146221353</v>
      </c>
      <c r="GG260">
        <v>2</v>
      </c>
      <c r="GH260">
        <v>1</v>
      </c>
      <c r="GI260">
        <v>2</v>
      </c>
      <c r="GJ260">
        <v>0</v>
      </c>
      <c r="GK260">
        <f>ROUND(R260*(R12)/100,2)</f>
        <v>317.12</v>
      </c>
      <c r="GL260">
        <f t="shared" si="217"/>
        <v>0</v>
      </c>
      <c r="GM260">
        <f t="shared" si="218"/>
        <v>12045.19</v>
      </c>
      <c r="GN260">
        <f t="shared" si="219"/>
        <v>12045.19</v>
      </c>
      <c r="GO260">
        <f t="shared" si="220"/>
        <v>0</v>
      </c>
      <c r="GP260">
        <f t="shared" si="221"/>
        <v>0</v>
      </c>
      <c r="GR260">
        <v>0</v>
      </c>
      <c r="GS260">
        <v>3</v>
      </c>
      <c r="GT260">
        <v>0</v>
      </c>
      <c r="GU260" t="s">
        <v>143</v>
      </c>
      <c r="GV260">
        <f t="shared" si="222"/>
        <v>0</v>
      </c>
      <c r="GW260">
        <v>1</v>
      </c>
      <c r="GX260">
        <f t="shared" si="223"/>
        <v>0</v>
      </c>
      <c r="HA260">
        <v>0</v>
      </c>
      <c r="HB260">
        <v>0</v>
      </c>
      <c r="HC260">
        <f t="shared" si="224"/>
        <v>0</v>
      </c>
      <c r="IK260">
        <v>0</v>
      </c>
    </row>
    <row r="261" spans="1:245" x14ac:dyDescent="0.25">
      <c r="A261">
        <v>18</v>
      </c>
      <c r="B261">
        <v>1</v>
      </c>
      <c r="C261">
        <v>141</v>
      </c>
      <c r="E261" t="s">
        <v>494</v>
      </c>
      <c r="F261" t="s">
        <v>495</v>
      </c>
      <c r="G261" t="s">
        <v>496</v>
      </c>
      <c r="H261" t="s">
        <v>323</v>
      </c>
      <c r="I261">
        <v>6.48</v>
      </c>
      <c r="J261">
        <v>162</v>
      </c>
      <c r="O261">
        <f t="shared" si="192"/>
        <v>25826.53</v>
      </c>
      <c r="P261">
        <f t="shared" si="193"/>
        <v>25826.53</v>
      </c>
      <c r="Q261">
        <f>(ROUND((ROUND(((ET261)*AV261*I261),2)*BB261),2)+ROUND((ROUND(((AE261-(EU261))*AV261*I261),2)*BS261),2))</f>
        <v>0</v>
      </c>
      <c r="R261">
        <f t="shared" si="194"/>
        <v>0</v>
      </c>
      <c r="S261">
        <f t="shared" si="195"/>
        <v>0</v>
      </c>
      <c r="T261">
        <f t="shared" si="196"/>
        <v>0</v>
      </c>
      <c r="U261">
        <f t="shared" si="197"/>
        <v>0</v>
      </c>
      <c r="V261">
        <f t="shared" si="198"/>
        <v>0</v>
      </c>
      <c r="W261">
        <f t="shared" si="199"/>
        <v>0</v>
      </c>
      <c r="X261">
        <f t="shared" si="200"/>
        <v>0</v>
      </c>
      <c r="Y261">
        <f t="shared" si="201"/>
        <v>0</v>
      </c>
      <c r="AA261">
        <v>31709269</v>
      </c>
      <c r="AB261">
        <f t="shared" si="202"/>
        <v>738.07</v>
      </c>
      <c r="AC261">
        <f t="shared" si="203"/>
        <v>738.07</v>
      </c>
      <c r="AD261">
        <f>ROUND((((ET261)-(EU261))+AE261),6)</f>
        <v>0</v>
      </c>
      <c r="AE261">
        <f>ROUND((EU261),6)</f>
        <v>0</v>
      </c>
      <c r="AF261">
        <f>ROUND((EV261),6)</f>
        <v>0</v>
      </c>
      <c r="AG261">
        <f t="shared" si="204"/>
        <v>0</v>
      </c>
      <c r="AH261">
        <f>(EW261)</f>
        <v>0</v>
      </c>
      <c r="AI261">
        <f>(EX261)</f>
        <v>0</v>
      </c>
      <c r="AJ261">
        <f t="shared" si="205"/>
        <v>0</v>
      </c>
      <c r="AK261">
        <v>738.07</v>
      </c>
      <c r="AL261">
        <v>738.07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5.4</v>
      </c>
      <c r="BD261" t="s">
        <v>143</v>
      </c>
      <c r="BE261" t="s">
        <v>143</v>
      </c>
      <c r="BF261" t="s">
        <v>143</v>
      </c>
      <c r="BG261" t="s">
        <v>143</v>
      </c>
      <c r="BH261">
        <v>3</v>
      </c>
      <c r="BI261">
        <v>1</v>
      </c>
      <c r="BJ261" t="s">
        <v>497</v>
      </c>
      <c r="BM261">
        <v>152</v>
      </c>
      <c r="BN261">
        <v>0</v>
      </c>
      <c r="BO261" t="s">
        <v>495</v>
      </c>
      <c r="BP261">
        <v>1</v>
      </c>
      <c r="BQ261">
        <v>30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143</v>
      </c>
      <c r="BZ261">
        <v>0</v>
      </c>
      <c r="CA261">
        <v>0</v>
      </c>
      <c r="CE261">
        <v>30</v>
      </c>
      <c r="CF261">
        <v>0</v>
      </c>
      <c r="CG261">
        <v>0</v>
      </c>
      <c r="CM261">
        <v>0</v>
      </c>
      <c r="CN261" t="s">
        <v>143</v>
      </c>
      <c r="CO261">
        <v>0</v>
      </c>
      <c r="CP261">
        <f t="shared" si="206"/>
        <v>25826.53</v>
      </c>
      <c r="CQ261">
        <f t="shared" si="207"/>
        <v>3985.58</v>
      </c>
      <c r="CR261">
        <f>(ROUND((ROUND(((ET261)*AV261*1),2)*BB261),2)+ROUND((ROUND(((AE261-(EU261))*AV261*1),2)*BS261),2))</f>
        <v>0</v>
      </c>
      <c r="CS261">
        <f t="shared" si="208"/>
        <v>0</v>
      </c>
      <c r="CT261">
        <f t="shared" si="209"/>
        <v>0</v>
      </c>
      <c r="CU261">
        <f t="shared" si="210"/>
        <v>0</v>
      </c>
      <c r="CV261">
        <f t="shared" si="211"/>
        <v>0</v>
      </c>
      <c r="CW261">
        <f t="shared" si="212"/>
        <v>0</v>
      </c>
      <c r="CX261">
        <f t="shared" si="213"/>
        <v>0</v>
      </c>
      <c r="CY261">
        <f t="shared" si="214"/>
        <v>0</v>
      </c>
      <c r="CZ261">
        <f t="shared" si="215"/>
        <v>0</v>
      </c>
      <c r="DC261" t="s">
        <v>143</v>
      </c>
      <c r="DD261" t="s">
        <v>143</v>
      </c>
      <c r="DE261" t="s">
        <v>143</v>
      </c>
      <c r="DF261" t="s">
        <v>143</v>
      </c>
      <c r="DG261" t="s">
        <v>143</v>
      </c>
      <c r="DH261" t="s">
        <v>143</v>
      </c>
      <c r="DI261" t="s">
        <v>143</v>
      </c>
      <c r="DJ261" t="s">
        <v>143</v>
      </c>
      <c r="DK261" t="s">
        <v>143</v>
      </c>
      <c r="DL261" t="s">
        <v>143</v>
      </c>
      <c r="DM261" t="s">
        <v>143</v>
      </c>
      <c r="DN261">
        <v>140</v>
      </c>
      <c r="DO261">
        <v>79</v>
      </c>
      <c r="DP261">
        <v>1.0469999999999999</v>
      </c>
      <c r="DQ261">
        <v>1.002</v>
      </c>
      <c r="DU261">
        <v>1007</v>
      </c>
      <c r="DV261" t="s">
        <v>323</v>
      </c>
      <c r="DW261" t="s">
        <v>323</v>
      </c>
      <c r="DX261">
        <v>1</v>
      </c>
      <c r="EE261">
        <v>31269963</v>
      </c>
      <c r="EF261">
        <v>30</v>
      </c>
      <c r="EG261" t="s">
        <v>171</v>
      </c>
      <c r="EH261">
        <v>0</v>
      </c>
      <c r="EI261" t="s">
        <v>143</v>
      </c>
      <c r="EJ261">
        <v>1</v>
      </c>
      <c r="EK261">
        <v>152</v>
      </c>
      <c r="EL261" t="s">
        <v>492</v>
      </c>
      <c r="EM261" t="s">
        <v>493</v>
      </c>
      <c r="EO261" t="s">
        <v>143</v>
      </c>
      <c r="EQ261">
        <v>0</v>
      </c>
      <c r="ER261">
        <v>738.07</v>
      </c>
      <c r="ES261">
        <v>738.07</v>
      </c>
      <c r="ET261">
        <v>0</v>
      </c>
      <c r="EU261">
        <v>0</v>
      </c>
      <c r="EV261">
        <v>0</v>
      </c>
      <c r="EW261">
        <v>0</v>
      </c>
      <c r="EX261">
        <v>0</v>
      </c>
      <c r="FQ261">
        <v>0</v>
      </c>
      <c r="FR261">
        <f t="shared" si="216"/>
        <v>0</v>
      </c>
      <c r="FS261">
        <v>0</v>
      </c>
      <c r="FX261">
        <v>140</v>
      </c>
      <c r="FY261">
        <v>79</v>
      </c>
      <c r="GA261" t="s">
        <v>143</v>
      </c>
      <c r="GD261">
        <v>0</v>
      </c>
      <c r="GF261">
        <v>-1406023826</v>
      </c>
      <c r="GG261">
        <v>2</v>
      </c>
      <c r="GH261">
        <v>1</v>
      </c>
      <c r="GI261">
        <v>2</v>
      </c>
      <c r="GJ261">
        <v>0</v>
      </c>
      <c r="GK261">
        <f>ROUND(R261*(R12)/100,2)</f>
        <v>0</v>
      </c>
      <c r="GL261">
        <f t="shared" si="217"/>
        <v>0</v>
      </c>
      <c r="GM261">
        <f t="shared" si="218"/>
        <v>25826.53</v>
      </c>
      <c r="GN261">
        <f t="shared" si="219"/>
        <v>25826.53</v>
      </c>
      <c r="GO261">
        <f t="shared" si="220"/>
        <v>0</v>
      </c>
      <c r="GP261">
        <f t="shared" si="221"/>
        <v>0</v>
      </c>
      <c r="GR261">
        <v>0</v>
      </c>
      <c r="GS261">
        <v>3</v>
      </c>
      <c r="GT261">
        <v>0</v>
      </c>
      <c r="GU261" t="s">
        <v>143</v>
      </c>
      <c r="GV261">
        <f t="shared" si="222"/>
        <v>0</v>
      </c>
      <c r="GW261">
        <v>1</v>
      </c>
      <c r="GX261">
        <f t="shared" si="223"/>
        <v>0</v>
      </c>
      <c r="HA261">
        <v>0</v>
      </c>
      <c r="HB261">
        <v>0</v>
      </c>
      <c r="HC261">
        <f t="shared" si="224"/>
        <v>0</v>
      </c>
      <c r="IK261">
        <v>0</v>
      </c>
    </row>
    <row r="262" spans="1:245" x14ac:dyDescent="0.25">
      <c r="A262">
        <v>17</v>
      </c>
      <c r="B262">
        <v>1</v>
      </c>
      <c r="C262">
        <f>ROW(SmtRes!A145)</f>
        <v>145</v>
      </c>
      <c r="D262">
        <f>ROW(EtalonRes!A154)</f>
        <v>154</v>
      </c>
      <c r="E262" t="s">
        <v>498</v>
      </c>
      <c r="F262" t="s">
        <v>499</v>
      </c>
      <c r="G262" t="s">
        <v>500</v>
      </c>
      <c r="H262" t="s">
        <v>501</v>
      </c>
      <c r="I262">
        <v>0.04</v>
      </c>
      <c r="J262">
        <v>0</v>
      </c>
      <c r="O262">
        <f t="shared" si="192"/>
        <v>156.96</v>
      </c>
      <c r="P262">
        <f t="shared" si="193"/>
        <v>0</v>
      </c>
      <c r="Q262">
        <f>(ROUND((ROUND((((ET262*1.25))*AV262*I262),2)*BB262),2)+ROUND((ROUND(((AE262-((EU262*1.25)))*AV262*I262),2)*BS262),2))</f>
        <v>0</v>
      </c>
      <c r="R262">
        <f t="shared" si="194"/>
        <v>0</v>
      </c>
      <c r="S262">
        <f t="shared" si="195"/>
        <v>156.96</v>
      </c>
      <c r="T262">
        <f t="shared" si="196"/>
        <v>0</v>
      </c>
      <c r="U262">
        <f t="shared" si="197"/>
        <v>0.52439999999999998</v>
      </c>
      <c r="V262">
        <f t="shared" si="198"/>
        <v>0</v>
      </c>
      <c r="W262">
        <f t="shared" si="199"/>
        <v>0</v>
      </c>
      <c r="X262">
        <f t="shared" si="200"/>
        <v>175.8</v>
      </c>
      <c r="Y262">
        <f t="shared" si="201"/>
        <v>64.349999999999994</v>
      </c>
      <c r="AA262">
        <v>31709269</v>
      </c>
      <c r="AB262">
        <f t="shared" si="202"/>
        <v>154.16900000000001</v>
      </c>
      <c r="AC262">
        <f t="shared" si="203"/>
        <v>0</v>
      </c>
      <c r="AD262">
        <f>ROUND(((((ET262*1.25))-((EU262*1.25)))+AE262),6)</f>
        <v>0</v>
      </c>
      <c r="AE262">
        <f>ROUND(((EU262*1.25)),6)</f>
        <v>0</v>
      </c>
      <c r="AF262">
        <f>ROUND(((EV262*1.15)),6)</f>
        <v>154.16900000000001</v>
      </c>
      <c r="AG262">
        <f t="shared" si="204"/>
        <v>0</v>
      </c>
      <c r="AH262">
        <f>((EW262*1.15))</f>
        <v>13.11</v>
      </c>
      <c r="AI262">
        <f>((EX262*1.25))</f>
        <v>0</v>
      </c>
      <c r="AJ262">
        <f t="shared" si="205"/>
        <v>0</v>
      </c>
      <c r="AK262">
        <v>134.06</v>
      </c>
      <c r="AL262">
        <v>0</v>
      </c>
      <c r="AM262">
        <v>0</v>
      </c>
      <c r="AN262">
        <v>0</v>
      </c>
      <c r="AO262">
        <v>134.06</v>
      </c>
      <c r="AP262">
        <v>0</v>
      </c>
      <c r="AQ262">
        <v>11.4</v>
      </c>
      <c r="AR262">
        <v>0</v>
      </c>
      <c r="AS262">
        <v>0</v>
      </c>
      <c r="AT262">
        <v>112</v>
      </c>
      <c r="AU262">
        <v>41</v>
      </c>
      <c r="AV262">
        <v>1</v>
      </c>
      <c r="AW262">
        <v>1</v>
      </c>
      <c r="AZ262">
        <v>1</v>
      </c>
      <c r="BA262">
        <v>25.44</v>
      </c>
      <c r="BB262">
        <v>1</v>
      </c>
      <c r="BC262">
        <v>1</v>
      </c>
      <c r="BD262" t="s">
        <v>143</v>
      </c>
      <c r="BE262" t="s">
        <v>143</v>
      </c>
      <c r="BF262" t="s">
        <v>143</v>
      </c>
      <c r="BG262" t="s">
        <v>143</v>
      </c>
      <c r="BH262">
        <v>0</v>
      </c>
      <c r="BI262">
        <v>1</v>
      </c>
      <c r="BJ262" t="s">
        <v>502</v>
      </c>
      <c r="BM262">
        <v>153</v>
      </c>
      <c r="BN262">
        <v>0</v>
      </c>
      <c r="BO262" t="s">
        <v>499</v>
      </c>
      <c r="BP262">
        <v>1</v>
      </c>
      <c r="BQ262">
        <v>30</v>
      </c>
      <c r="BR262">
        <v>0</v>
      </c>
      <c r="BS262">
        <v>25.44</v>
      </c>
      <c r="BT262">
        <v>1</v>
      </c>
      <c r="BU262">
        <v>1</v>
      </c>
      <c r="BV262">
        <v>1</v>
      </c>
      <c r="BW262">
        <v>1</v>
      </c>
      <c r="BX262">
        <v>1</v>
      </c>
      <c r="BY262" t="s">
        <v>143</v>
      </c>
      <c r="BZ262">
        <v>112</v>
      </c>
      <c r="CA262">
        <v>41</v>
      </c>
      <c r="CE262">
        <v>30</v>
      </c>
      <c r="CF262">
        <v>0</v>
      </c>
      <c r="CG262">
        <v>0</v>
      </c>
      <c r="CM262">
        <v>0</v>
      </c>
      <c r="CN262" t="s">
        <v>143</v>
      </c>
      <c r="CO262">
        <v>0</v>
      </c>
      <c r="CP262">
        <f t="shared" si="206"/>
        <v>156.96</v>
      </c>
      <c r="CQ262">
        <f t="shared" si="207"/>
        <v>0</v>
      </c>
      <c r="CR262">
        <f>(ROUND((ROUND((((ET262*1.25))*AV262*1),2)*BB262),2)+ROUND((ROUND(((AE262-((EU262*1.25)))*AV262*1),2)*BS262),2))</f>
        <v>0</v>
      </c>
      <c r="CS262">
        <f t="shared" si="208"/>
        <v>0</v>
      </c>
      <c r="CT262">
        <f t="shared" si="209"/>
        <v>3922.08</v>
      </c>
      <c r="CU262">
        <f t="shared" si="210"/>
        <v>0</v>
      </c>
      <c r="CV262">
        <f t="shared" si="211"/>
        <v>13.11</v>
      </c>
      <c r="CW262">
        <f t="shared" si="212"/>
        <v>0</v>
      </c>
      <c r="CX262">
        <f t="shared" si="213"/>
        <v>0</v>
      </c>
      <c r="CY262">
        <f t="shared" si="214"/>
        <v>175.79520000000002</v>
      </c>
      <c r="CZ262">
        <f t="shared" si="215"/>
        <v>64.3536</v>
      </c>
      <c r="DC262" t="s">
        <v>143</v>
      </c>
      <c r="DD262" t="s">
        <v>143</v>
      </c>
      <c r="DE262" t="s">
        <v>169</v>
      </c>
      <c r="DF262" t="s">
        <v>169</v>
      </c>
      <c r="DG262" t="s">
        <v>170</v>
      </c>
      <c r="DH262" t="s">
        <v>143</v>
      </c>
      <c r="DI262" t="s">
        <v>170</v>
      </c>
      <c r="DJ262" t="s">
        <v>169</v>
      </c>
      <c r="DK262" t="s">
        <v>143</v>
      </c>
      <c r="DL262" t="s">
        <v>143</v>
      </c>
      <c r="DM262" t="s">
        <v>143</v>
      </c>
      <c r="DN262">
        <v>140</v>
      </c>
      <c r="DO262">
        <v>79</v>
      </c>
      <c r="DP262">
        <v>1.0469999999999999</v>
      </c>
      <c r="DQ262">
        <v>1.03</v>
      </c>
      <c r="DU262">
        <v>1013</v>
      </c>
      <c r="DV262" t="s">
        <v>501</v>
      </c>
      <c r="DW262" t="s">
        <v>501</v>
      </c>
      <c r="DX262">
        <v>1</v>
      </c>
      <c r="EE262">
        <v>31269964</v>
      </c>
      <c r="EF262">
        <v>30</v>
      </c>
      <c r="EG262" t="s">
        <v>171</v>
      </c>
      <c r="EH262">
        <v>0</v>
      </c>
      <c r="EI262" t="s">
        <v>143</v>
      </c>
      <c r="EJ262">
        <v>1</v>
      </c>
      <c r="EK262">
        <v>153</v>
      </c>
      <c r="EL262" t="s">
        <v>172</v>
      </c>
      <c r="EM262" t="s">
        <v>173</v>
      </c>
      <c r="EO262" t="s">
        <v>143</v>
      </c>
      <c r="EQ262">
        <v>0</v>
      </c>
      <c r="ER262">
        <v>134.06</v>
      </c>
      <c r="ES262">
        <v>0</v>
      </c>
      <c r="ET262">
        <v>0</v>
      </c>
      <c r="EU262">
        <v>0</v>
      </c>
      <c r="EV262">
        <v>134.06</v>
      </c>
      <c r="EW262">
        <v>11.4</v>
      </c>
      <c r="EX262">
        <v>0</v>
      </c>
      <c r="EY262">
        <v>0</v>
      </c>
      <c r="FQ262">
        <v>0</v>
      </c>
      <c r="FR262">
        <f t="shared" si="216"/>
        <v>0</v>
      </c>
      <c r="FS262">
        <v>0</v>
      </c>
      <c r="FX262">
        <v>140</v>
      </c>
      <c r="FY262">
        <v>79</v>
      </c>
      <c r="GA262" t="s">
        <v>143</v>
      </c>
      <c r="GD262">
        <v>0</v>
      </c>
      <c r="GF262">
        <v>-1038360656</v>
      </c>
      <c r="GG262">
        <v>2</v>
      </c>
      <c r="GH262">
        <v>1</v>
      </c>
      <c r="GI262">
        <v>2</v>
      </c>
      <c r="GJ262">
        <v>0</v>
      </c>
      <c r="GK262">
        <f>ROUND(R262*(R12)/100,2)</f>
        <v>0</v>
      </c>
      <c r="GL262">
        <f t="shared" si="217"/>
        <v>0</v>
      </c>
      <c r="GM262">
        <f t="shared" si="218"/>
        <v>397.11</v>
      </c>
      <c r="GN262">
        <f t="shared" si="219"/>
        <v>397.11</v>
      </c>
      <c r="GO262">
        <f t="shared" si="220"/>
        <v>0</v>
      </c>
      <c r="GP262">
        <f t="shared" si="221"/>
        <v>0</v>
      </c>
      <c r="GR262">
        <v>0</v>
      </c>
      <c r="GS262">
        <v>3</v>
      </c>
      <c r="GT262">
        <v>0</v>
      </c>
      <c r="GU262" t="s">
        <v>143</v>
      </c>
      <c r="GV262">
        <f t="shared" si="222"/>
        <v>0</v>
      </c>
      <c r="GW262">
        <v>1</v>
      </c>
      <c r="GX262">
        <f t="shared" si="223"/>
        <v>0</v>
      </c>
      <c r="HA262">
        <v>0</v>
      </c>
      <c r="HB262">
        <v>0</v>
      </c>
      <c r="HC262">
        <f t="shared" si="224"/>
        <v>0</v>
      </c>
      <c r="IK262">
        <v>0</v>
      </c>
    </row>
    <row r="263" spans="1:245" x14ac:dyDescent="0.25">
      <c r="A263">
        <v>18</v>
      </c>
      <c r="B263">
        <v>1</v>
      </c>
      <c r="C263">
        <v>145</v>
      </c>
      <c r="E263" t="s">
        <v>503</v>
      </c>
      <c r="F263" t="s">
        <v>391</v>
      </c>
      <c r="G263" t="s">
        <v>392</v>
      </c>
      <c r="H263" t="s">
        <v>362</v>
      </c>
      <c r="I263">
        <v>46</v>
      </c>
      <c r="J263">
        <v>1150</v>
      </c>
      <c r="O263">
        <f t="shared" si="192"/>
        <v>6213.89</v>
      </c>
      <c r="P263">
        <f t="shared" si="193"/>
        <v>6213.89</v>
      </c>
      <c r="Q263">
        <f>(ROUND((ROUND(((ET263)*AV263*I263),2)*BB263),2)+ROUND((ROUND(((AE263-(EU263))*AV263*I263),2)*BS263),2))</f>
        <v>0</v>
      </c>
      <c r="R263">
        <f t="shared" si="194"/>
        <v>0</v>
      </c>
      <c r="S263">
        <f t="shared" si="195"/>
        <v>0</v>
      </c>
      <c r="T263">
        <f t="shared" si="196"/>
        <v>0</v>
      </c>
      <c r="U263">
        <f t="shared" si="197"/>
        <v>0</v>
      </c>
      <c r="V263">
        <f t="shared" si="198"/>
        <v>0</v>
      </c>
      <c r="W263">
        <f t="shared" si="199"/>
        <v>0</v>
      </c>
      <c r="X263">
        <f t="shared" si="200"/>
        <v>0</v>
      </c>
      <c r="Y263">
        <f t="shared" si="201"/>
        <v>0</v>
      </c>
      <c r="AA263">
        <v>31709269</v>
      </c>
      <c r="AB263">
        <f t="shared" si="202"/>
        <v>21.14</v>
      </c>
      <c r="AC263">
        <f t="shared" si="203"/>
        <v>21.14</v>
      </c>
      <c r="AD263">
        <f>ROUND((((ET263)-(EU263))+AE263),6)</f>
        <v>0</v>
      </c>
      <c r="AE263">
        <f>ROUND((EU263),6)</f>
        <v>0</v>
      </c>
      <c r="AF263">
        <f>ROUND((EV263),6)</f>
        <v>0</v>
      </c>
      <c r="AG263">
        <f t="shared" si="204"/>
        <v>0</v>
      </c>
      <c r="AH263">
        <f>(EW263)</f>
        <v>0</v>
      </c>
      <c r="AI263">
        <f>(EX263)</f>
        <v>0</v>
      </c>
      <c r="AJ263">
        <f t="shared" si="205"/>
        <v>0</v>
      </c>
      <c r="AK263">
        <v>21.14</v>
      </c>
      <c r="AL263">
        <v>21.14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v>6.39</v>
      </c>
      <c r="BD263" t="s">
        <v>143</v>
      </c>
      <c r="BE263" t="s">
        <v>143</v>
      </c>
      <c r="BF263" t="s">
        <v>143</v>
      </c>
      <c r="BG263" t="s">
        <v>143</v>
      </c>
      <c r="BH263">
        <v>3</v>
      </c>
      <c r="BI263">
        <v>1</v>
      </c>
      <c r="BJ263" t="s">
        <v>393</v>
      </c>
      <c r="BM263">
        <v>153</v>
      </c>
      <c r="BN263">
        <v>0</v>
      </c>
      <c r="BO263" t="s">
        <v>391</v>
      </c>
      <c r="BP263">
        <v>1</v>
      </c>
      <c r="BQ263">
        <v>30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143</v>
      </c>
      <c r="BZ263">
        <v>0</v>
      </c>
      <c r="CA263">
        <v>0</v>
      </c>
      <c r="CE263">
        <v>30</v>
      </c>
      <c r="CF263">
        <v>0</v>
      </c>
      <c r="CG263">
        <v>0</v>
      </c>
      <c r="CM263">
        <v>0</v>
      </c>
      <c r="CN263" t="s">
        <v>143</v>
      </c>
      <c r="CO263">
        <v>0</v>
      </c>
      <c r="CP263">
        <f t="shared" si="206"/>
        <v>6213.89</v>
      </c>
      <c r="CQ263">
        <f t="shared" si="207"/>
        <v>135.08000000000001</v>
      </c>
      <c r="CR263">
        <f>(ROUND((ROUND(((ET263)*AV263*1),2)*BB263),2)+ROUND((ROUND(((AE263-(EU263))*AV263*1),2)*BS263),2))</f>
        <v>0</v>
      </c>
      <c r="CS263">
        <f t="shared" si="208"/>
        <v>0</v>
      </c>
      <c r="CT263">
        <f t="shared" si="209"/>
        <v>0</v>
      </c>
      <c r="CU263">
        <f t="shared" si="210"/>
        <v>0</v>
      </c>
      <c r="CV263">
        <f t="shared" si="211"/>
        <v>0</v>
      </c>
      <c r="CW263">
        <f t="shared" si="212"/>
        <v>0</v>
      </c>
      <c r="CX263">
        <f t="shared" si="213"/>
        <v>0</v>
      </c>
      <c r="CY263">
        <f t="shared" si="214"/>
        <v>0</v>
      </c>
      <c r="CZ263">
        <f t="shared" si="215"/>
        <v>0</v>
      </c>
      <c r="DC263" t="s">
        <v>143</v>
      </c>
      <c r="DD263" t="s">
        <v>143</v>
      </c>
      <c r="DE263" t="s">
        <v>143</v>
      </c>
      <c r="DF263" t="s">
        <v>143</v>
      </c>
      <c r="DG263" t="s">
        <v>143</v>
      </c>
      <c r="DH263" t="s">
        <v>143</v>
      </c>
      <c r="DI263" t="s">
        <v>143</v>
      </c>
      <c r="DJ263" t="s">
        <v>143</v>
      </c>
      <c r="DK263" t="s">
        <v>143</v>
      </c>
      <c r="DL263" t="s">
        <v>143</v>
      </c>
      <c r="DM263" t="s">
        <v>143</v>
      </c>
      <c r="DN263">
        <v>140</v>
      </c>
      <c r="DO263">
        <v>79</v>
      </c>
      <c r="DP263">
        <v>1.0469999999999999</v>
      </c>
      <c r="DQ263">
        <v>1.03</v>
      </c>
      <c r="DU263">
        <v>1005</v>
      </c>
      <c r="DV263" t="s">
        <v>362</v>
      </c>
      <c r="DW263" t="s">
        <v>362</v>
      </c>
      <c r="DX263">
        <v>1</v>
      </c>
      <c r="EE263">
        <v>31269964</v>
      </c>
      <c r="EF263">
        <v>30</v>
      </c>
      <c r="EG263" t="s">
        <v>171</v>
      </c>
      <c r="EH263">
        <v>0</v>
      </c>
      <c r="EI263" t="s">
        <v>143</v>
      </c>
      <c r="EJ263">
        <v>1</v>
      </c>
      <c r="EK263">
        <v>153</v>
      </c>
      <c r="EL263" t="s">
        <v>172</v>
      </c>
      <c r="EM263" t="s">
        <v>173</v>
      </c>
      <c r="EO263" t="s">
        <v>143</v>
      </c>
      <c r="EQ263">
        <v>0</v>
      </c>
      <c r="ER263">
        <v>21.14</v>
      </c>
      <c r="ES263">
        <v>21.14</v>
      </c>
      <c r="ET263">
        <v>0</v>
      </c>
      <c r="EU263">
        <v>0</v>
      </c>
      <c r="EV263">
        <v>0</v>
      </c>
      <c r="EW263">
        <v>0</v>
      </c>
      <c r="EX263">
        <v>0</v>
      </c>
      <c r="FQ263">
        <v>0</v>
      </c>
      <c r="FR263">
        <f t="shared" si="216"/>
        <v>0</v>
      </c>
      <c r="FS263">
        <v>0</v>
      </c>
      <c r="FX263">
        <v>140</v>
      </c>
      <c r="FY263">
        <v>79</v>
      </c>
      <c r="GA263" t="s">
        <v>143</v>
      </c>
      <c r="GD263">
        <v>0</v>
      </c>
      <c r="GF263">
        <v>2103007680</v>
      </c>
      <c r="GG263">
        <v>2</v>
      </c>
      <c r="GH263">
        <v>1</v>
      </c>
      <c r="GI263">
        <v>2</v>
      </c>
      <c r="GJ263">
        <v>0</v>
      </c>
      <c r="GK263">
        <f>ROUND(R263*(R12)/100,2)</f>
        <v>0</v>
      </c>
      <c r="GL263">
        <f t="shared" si="217"/>
        <v>0</v>
      </c>
      <c r="GM263">
        <f t="shared" si="218"/>
        <v>6213.89</v>
      </c>
      <c r="GN263">
        <f t="shared" si="219"/>
        <v>6213.89</v>
      </c>
      <c r="GO263">
        <f t="shared" si="220"/>
        <v>0</v>
      </c>
      <c r="GP263">
        <f t="shared" si="221"/>
        <v>0</v>
      </c>
      <c r="GR263">
        <v>0</v>
      </c>
      <c r="GS263">
        <v>3</v>
      </c>
      <c r="GT263">
        <v>0</v>
      </c>
      <c r="GU263" t="s">
        <v>143</v>
      </c>
      <c r="GV263">
        <f t="shared" si="222"/>
        <v>0</v>
      </c>
      <c r="GW263">
        <v>1</v>
      </c>
      <c r="GX263">
        <f t="shared" si="223"/>
        <v>0</v>
      </c>
      <c r="HA263">
        <v>0</v>
      </c>
      <c r="HB263">
        <v>0</v>
      </c>
      <c r="HC263">
        <f t="shared" si="224"/>
        <v>0</v>
      </c>
      <c r="IK263">
        <v>0</v>
      </c>
    </row>
    <row r="264" spans="1:245" x14ac:dyDescent="0.25">
      <c r="A264">
        <v>17</v>
      </c>
      <c r="B264">
        <v>1</v>
      </c>
      <c r="C264">
        <f>ROW(SmtRes!A156)</f>
        <v>156</v>
      </c>
      <c r="D264">
        <f>ROW(EtalonRes!A165)</f>
        <v>165</v>
      </c>
      <c r="E264" t="s">
        <v>504</v>
      </c>
      <c r="F264" t="s">
        <v>505</v>
      </c>
      <c r="G264" t="s">
        <v>506</v>
      </c>
      <c r="H264" t="s">
        <v>355</v>
      </c>
      <c r="I264">
        <v>0.4</v>
      </c>
      <c r="J264">
        <v>0</v>
      </c>
      <c r="O264">
        <f t="shared" si="192"/>
        <v>3486.45</v>
      </c>
      <c r="P264">
        <f t="shared" si="193"/>
        <v>256.05</v>
      </c>
      <c r="Q264">
        <f>(ROUND((ROUND((((ET264*1.25))*AV264*I264),2)*BB264),2)+ROUND((ROUND(((AE264-((EU264*1.25)))*AV264*I264),2)*BS264),2))</f>
        <v>2619.84</v>
      </c>
      <c r="R264">
        <f t="shared" si="194"/>
        <v>739.29</v>
      </c>
      <c r="S264">
        <f t="shared" si="195"/>
        <v>610.55999999999995</v>
      </c>
      <c r="T264">
        <f t="shared" si="196"/>
        <v>0</v>
      </c>
      <c r="U264">
        <f t="shared" si="197"/>
        <v>1.9733999999999998</v>
      </c>
      <c r="V264">
        <f t="shared" si="198"/>
        <v>0</v>
      </c>
      <c r="W264">
        <f t="shared" si="199"/>
        <v>0</v>
      </c>
      <c r="X264">
        <f t="shared" si="200"/>
        <v>683.83</v>
      </c>
      <c r="Y264">
        <f t="shared" si="201"/>
        <v>250.33</v>
      </c>
      <c r="AA264">
        <v>31709269</v>
      </c>
      <c r="AB264">
        <f t="shared" si="202"/>
        <v>800.07550000000003</v>
      </c>
      <c r="AC264">
        <f t="shared" si="203"/>
        <v>57.83</v>
      </c>
      <c r="AD264">
        <f>ROUND(((((ET264*1.25))-((EU264*1.25)))+AE264),6)</f>
        <v>682.25</v>
      </c>
      <c r="AE264">
        <f>ROUND(((EU264*1.25)),6)</f>
        <v>72.650000000000006</v>
      </c>
      <c r="AF264">
        <f>ROUND(((EV264*1.15)),6)</f>
        <v>59.9955</v>
      </c>
      <c r="AG264">
        <f t="shared" si="204"/>
        <v>0</v>
      </c>
      <c r="AH264">
        <f>((EW264*1.15))</f>
        <v>4.9334999999999996</v>
      </c>
      <c r="AI264">
        <f>((EX264*1.25))</f>
        <v>0</v>
      </c>
      <c r="AJ264">
        <f t="shared" si="205"/>
        <v>0</v>
      </c>
      <c r="AK264">
        <v>655.8</v>
      </c>
      <c r="AL264">
        <v>57.83</v>
      </c>
      <c r="AM264">
        <v>545.79999999999995</v>
      </c>
      <c r="AN264">
        <v>58.12</v>
      </c>
      <c r="AO264">
        <v>52.17</v>
      </c>
      <c r="AP264">
        <v>0</v>
      </c>
      <c r="AQ264">
        <v>4.29</v>
      </c>
      <c r="AR264">
        <v>0</v>
      </c>
      <c r="AS264">
        <v>0</v>
      </c>
      <c r="AT264">
        <v>112</v>
      </c>
      <c r="AU264">
        <v>41</v>
      </c>
      <c r="AV264">
        <v>1</v>
      </c>
      <c r="AW264">
        <v>1</v>
      </c>
      <c r="AZ264">
        <v>1</v>
      </c>
      <c r="BA264">
        <v>25.44</v>
      </c>
      <c r="BB264">
        <v>9.6</v>
      </c>
      <c r="BC264">
        <v>11.07</v>
      </c>
      <c r="BD264" t="s">
        <v>143</v>
      </c>
      <c r="BE264" t="s">
        <v>143</v>
      </c>
      <c r="BF264" t="s">
        <v>143</v>
      </c>
      <c r="BG264" t="s">
        <v>143</v>
      </c>
      <c r="BH264">
        <v>0</v>
      </c>
      <c r="BI264">
        <v>1</v>
      </c>
      <c r="BJ264" t="s">
        <v>507</v>
      </c>
      <c r="BM264">
        <v>158</v>
      </c>
      <c r="BN264">
        <v>0</v>
      </c>
      <c r="BO264" t="s">
        <v>505</v>
      </c>
      <c r="BP264">
        <v>1</v>
      </c>
      <c r="BQ264">
        <v>30</v>
      </c>
      <c r="BR264">
        <v>0</v>
      </c>
      <c r="BS264">
        <v>25.44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143</v>
      </c>
      <c r="BZ264">
        <v>112</v>
      </c>
      <c r="CA264">
        <v>41</v>
      </c>
      <c r="CE264">
        <v>30</v>
      </c>
      <c r="CF264">
        <v>0</v>
      </c>
      <c r="CG264">
        <v>0</v>
      </c>
      <c r="CM264">
        <v>0</v>
      </c>
      <c r="CN264" t="s">
        <v>143</v>
      </c>
      <c r="CO264">
        <v>0</v>
      </c>
      <c r="CP264">
        <f t="shared" si="206"/>
        <v>3486.4500000000003</v>
      </c>
      <c r="CQ264">
        <f t="shared" si="207"/>
        <v>640.17999999999995</v>
      </c>
      <c r="CR264">
        <f>(ROUND((ROUND((((ET264*1.25))*AV264*1),2)*BB264),2)+ROUND((ROUND(((AE264-((EU264*1.25)))*AV264*1),2)*BS264),2))</f>
        <v>6549.6</v>
      </c>
      <c r="CS264">
        <f t="shared" si="208"/>
        <v>1848.22</v>
      </c>
      <c r="CT264">
        <f t="shared" si="209"/>
        <v>1526.4</v>
      </c>
      <c r="CU264">
        <f t="shared" si="210"/>
        <v>0</v>
      </c>
      <c r="CV264">
        <f t="shared" si="211"/>
        <v>4.9334999999999996</v>
      </c>
      <c r="CW264">
        <f t="shared" si="212"/>
        <v>0</v>
      </c>
      <c r="CX264">
        <f t="shared" si="213"/>
        <v>0</v>
      </c>
      <c r="CY264">
        <f t="shared" si="214"/>
        <v>683.82719999999995</v>
      </c>
      <c r="CZ264">
        <f t="shared" si="215"/>
        <v>250.32959999999997</v>
      </c>
      <c r="DC264" t="s">
        <v>143</v>
      </c>
      <c r="DD264" t="s">
        <v>143</v>
      </c>
      <c r="DE264" t="s">
        <v>169</v>
      </c>
      <c r="DF264" t="s">
        <v>169</v>
      </c>
      <c r="DG264" t="s">
        <v>170</v>
      </c>
      <c r="DH264" t="s">
        <v>143</v>
      </c>
      <c r="DI264" t="s">
        <v>170</v>
      </c>
      <c r="DJ264" t="s">
        <v>169</v>
      </c>
      <c r="DK264" t="s">
        <v>143</v>
      </c>
      <c r="DL264" t="s">
        <v>143</v>
      </c>
      <c r="DM264" t="s">
        <v>310</v>
      </c>
      <c r="DN264">
        <v>140</v>
      </c>
      <c r="DO264">
        <v>79</v>
      </c>
      <c r="DP264">
        <v>1.0469999999999999</v>
      </c>
      <c r="DQ264">
        <v>1</v>
      </c>
      <c r="DU264">
        <v>1013</v>
      </c>
      <c r="DV264" t="s">
        <v>355</v>
      </c>
      <c r="DW264" t="s">
        <v>355</v>
      </c>
      <c r="DX264">
        <v>1</v>
      </c>
      <c r="EE264">
        <v>31269969</v>
      </c>
      <c r="EF264">
        <v>30</v>
      </c>
      <c r="EG264" t="s">
        <v>171</v>
      </c>
      <c r="EH264">
        <v>0</v>
      </c>
      <c r="EI264" t="s">
        <v>143</v>
      </c>
      <c r="EJ264">
        <v>1</v>
      </c>
      <c r="EK264">
        <v>158</v>
      </c>
      <c r="EL264" t="s">
        <v>508</v>
      </c>
      <c r="EM264" t="s">
        <v>509</v>
      </c>
      <c r="EO264" t="s">
        <v>143</v>
      </c>
      <c r="EQ264">
        <v>0</v>
      </c>
      <c r="ER264">
        <v>655.8</v>
      </c>
      <c r="ES264">
        <v>57.83</v>
      </c>
      <c r="ET264">
        <v>545.79999999999995</v>
      </c>
      <c r="EU264">
        <v>58.12</v>
      </c>
      <c r="EV264">
        <v>52.17</v>
      </c>
      <c r="EW264">
        <v>4.29</v>
      </c>
      <c r="EX264">
        <v>0</v>
      </c>
      <c r="EY264">
        <v>0</v>
      </c>
      <c r="FQ264">
        <v>0</v>
      </c>
      <c r="FR264">
        <f t="shared" si="216"/>
        <v>0</v>
      </c>
      <c r="FS264">
        <v>0</v>
      </c>
      <c r="FX264">
        <v>140</v>
      </c>
      <c r="FY264">
        <v>113.5625</v>
      </c>
      <c r="GA264" t="s">
        <v>143</v>
      </c>
      <c r="GD264">
        <v>0</v>
      </c>
      <c r="GF264">
        <v>-1974592847</v>
      </c>
      <c r="GG264">
        <v>2</v>
      </c>
      <c r="GH264">
        <v>1</v>
      </c>
      <c r="GI264">
        <v>2</v>
      </c>
      <c r="GJ264">
        <v>0</v>
      </c>
      <c r="GK264">
        <f>ROUND(R264*(R12)/100,2)</f>
        <v>1160.69</v>
      </c>
      <c r="GL264">
        <f t="shared" si="217"/>
        <v>0</v>
      </c>
      <c r="GM264">
        <f t="shared" si="218"/>
        <v>5581.3</v>
      </c>
      <c r="GN264">
        <f t="shared" si="219"/>
        <v>5581.3</v>
      </c>
      <c r="GO264">
        <f t="shared" si="220"/>
        <v>0</v>
      </c>
      <c r="GP264">
        <f t="shared" si="221"/>
        <v>0</v>
      </c>
      <c r="GR264">
        <v>0</v>
      </c>
      <c r="GS264">
        <v>3</v>
      </c>
      <c r="GT264">
        <v>0</v>
      </c>
      <c r="GU264" t="s">
        <v>143</v>
      </c>
      <c r="GV264">
        <f t="shared" si="222"/>
        <v>0</v>
      </c>
      <c r="GW264">
        <v>1</v>
      </c>
      <c r="GX264">
        <f t="shared" si="223"/>
        <v>0</v>
      </c>
      <c r="HA264">
        <v>0</v>
      </c>
      <c r="HB264">
        <v>0</v>
      </c>
      <c r="HC264">
        <f t="shared" si="224"/>
        <v>0</v>
      </c>
      <c r="IK264">
        <v>0</v>
      </c>
    </row>
    <row r="265" spans="1:245" x14ac:dyDescent="0.25">
      <c r="A265">
        <v>18</v>
      </c>
      <c r="B265">
        <v>1</v>
      </c>
      <c r="C265">
        <v>156</v>
      </c>
      <c r="E265" t="s">
        <v>510</v>
      </c>
      <c r="F265" t="s">
        <v>511</v>
      </c>
      <c r="G265" t="s">
        <v>512</v>
      </c>
      <c r="H265" t="s">
        <v>205</v>
      </c>
      <c r="I265">
        <v>3.8319999999999994</v>
      </c>
      <c r="J265">
        <v>9.5799999999999983</v>
      </c>
      <c r="O265">
        <f t="shared" si="192"/>
        <v>10619.11</v>
      </c>
      <c r="P265">
        <f t="shared" si="193"/>
        <v>10619.11</v>
      </c>
      <c r="Q265">
        <f>(ROUND((ROUND(((ET265)*AV265*I265),2)*BB265),2)+ROUND((ROUND(((AE265-(EU265))*AV265*I265),2)*BS265),2))</f>
        <v>0</v>
      </c>
      <c r="R265">
        <f t="shared" si="194"/>
        <v>0</v>
      </c>
      <c r="S265">
        <f t="shared" si="195"/>
        <v>0</v>
      </c>
      <c r="T265">
        <f t="shared" si="196"/>
        <v>0</v>
      </c>
      <c r="U265">
        <f t="shared" si="197"/>
        <v>0</v>
      </c>
      <c r="V265">
        <f t="shared" si="198"/>
        <v>0</v>
      </c>
      <c r="W265">
        <f t="shared" si="199"/>
        <v>0</v>
      </c>
      <c r="X265">
        <f t="shared" si="200"/>
        <v>0</v>
      </c>
      <c r="Y265">
        <f t="shared" si="201"/>
        <v>0</v>
      </c>
      <c r="AA265">
        <v>31709269</v>
      </c>
      <c r="AB265">
        <f t="shared" si="202"/>
        <v>296.7</v>
      </c>
      <c r="AC265">
        <f t="shared" si="203"/>
        <v>296.7</v>
      </c>
      <c r="AD265">
        <f>ROUND((((ET265)-(EU265))+AE265),6)</f>
        <v>0</v>
      </c>
      <c r="AE265">
        <f>ROUND((EU265),6)</f>
        <v>0</v>
      </c>
      <c r="AF265">
        <f>ROUND((EV265),6)</f>
        <v>0</v>
      </c>
      <c r="AG265">
        <f t="shared" si="204"/>
        <v>0</v>
      </c>
      <c r="AH265">
        <f>(EW265)</f>
        <v>0</v>
      </c>
      <c r="AI265">
        <f>(EX265)</f>
        <v>0</v>
      </c>
      <c r="AJ265">
        <f t="shared" si="205"/>
        <v>0</v>
      </c>
      <c r="AK265">
        <v>296.7</v>
      </c>
      <c r="AL265">
        <v>296.7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9.34</v>
      </c>
      <c r="BD265" t="s">
        <v>143</v>
      </c>
      <c r="BE265" t="s">
        <v>143</v>
      </c>
      <c r="BF265" t="s">
        <v>143</v>
      </c>
      <c r="BG265" t="s">
        <v>143</v>
      </c>
      <c r="BH265">
        <v>3</v>
      </c>
      <c r="BI265">
        <v>1</v>
      </c>
      <c r="BJ265" t="s">
        <v>513</v>
      </c>
      <c r="BM265">
        <v>158</v>
      </c>
      <c r="BN265">
        <v>0</v>
      </c>
      <c r="BO265" t="s">
        <v>511</v>
      </c>
      <c r="BP265">
        <v>1</v>
      </c>
      <c r="BQ265">
        <v>30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143</v>
      </c>
      <c r="BZ265">
        <v>0</v>
      </c>
      <c r="CA265">
        <v>0</v>
      </c>
      <c r="CE265">
        <v>30</v>
      </c>
      <c r="CF265">
        <v>0</v>
      </c>
      <c r="CG265">
        <v>0</v>
      </c>
      <c r="CM265">
        <v>0</v>
      </c>
      <c r="CN265" t="s">
        <v>143</v>
      </c>
      <c r="CO265">
        <v>0</v>
      </c>
      <c r="CP265">
        <f t="shared" si="206"/>
        <v>10619.11</v>
      </c>
      <c r="CQ265">
        <f t="shared" si="207"/>
        <v>2771.18</v>
      </c>
      <c r="CR265">
        <f>(ROUND((ROUND(((ET265)*AV265*1),2)*BB265),2)+ROUND((ROUND(((AE265-(EU265))*AV265*1),2)*BS265),2))</f>
        <v>0</v>
      </c>
      <c r="CS265">
        <f t="shared" si="208"/>
        <v>0</v>
      </c>
      <c r="CT265">
        <f t="shared" si="209"/>
        <v>0</v>
      </c>
      <c r="CU265">
        <f t="shared" si="210"/>
        <v>0</v>
      </c>
      <c r="CV265">
        <f t="shared" si="211"/>
        <v>0</v>
      </c>
      <c r="CW265">
        <f t="shared" si="212"/>
        <v>0</v>
      </c>
      <c r="CX265">
        <f t="shared" si="213"/>
        <v>0</v>
      </c>
      <c r="CY265">
        <f t="shared" si="214"/>
        <v>0</v>
      </c>
      <c r="CZ265">
        <f t="shared" si="215"/>
        <v>0</v>
      </c>
      <c r="DC265" t="s">
        <v>143</v>
      </c>
      <c r="DD265" t="s">
        <v>143</v>
      </c>
      <c r="DE265" t="s">
        <v>143</v>
      </c>
      <c r="DF265" t="s">
        <v>143</v>
      </c>
      <c r="DG265" t="s">
        <v>143</v>
      </c>
      <c r="DH265" t="s">
        <v>143</v>
      </c>
      <c r="DI265" t="s">
        <v>143</v>
      </c>
      <c r="DJ265" t="s">
        <v>143</v>
      </c>
      <c r="DK265" t="s">
        <v>143</v>
      </c>
      <c r="DL265" t="s">
        <v>143</v>
      </c>
      <c r="DM265" t="s">
        <v>143</v>
      </c>
      <c r="DN265">
        <v>140</v>
      </c>
      <c r="DO265">
        <v>79</v>
      </c>
      <c r="DP265">
        <v>1.0469999999999999</v>
      </c>
      <c r="DQ265">
        <v>1</v>
      </c>
      <c r="DU265">
        <v>1009</v>
      </c>
      <c r="DV265" t="s">
        <v>205</v>
      </c>
      <c r="DW265" t="s">
        <v>205</v>
      </c>
      <c r="DX265">
        <v>1000</v>
      </c>
      <c r="EE265">
        <v>31269969</v>
      </c>
      <c r="EF265">
        <v>30</v>
      </c>
      <c r="EG265" t="s">
        <v>171</v>
      </c>
      <c r="EH265">
        <v>0</v>
      </c>
      <c r="EI265" t="s">
        <v>143</v>
      </c>
      <c r="EJ265">
        <v>1</v>
      </c>
      <c r="EK265">
        <v>158</v>
      </c>
      <c r="EL265" t="s">
        <v>508</v>
      </c>
      <c r="EM265" t="s">
        <v>509</v>
      </c>
      <c r="EO265" t="s">
        <v>143</v>
      </c>
      <c r="EQ265">
        <v>0</v>
      </c>
      <c r="ER265">
        <v>296.7</v>
      </c>
      <c r="ES265">
        <v>296.7</v>
      </c>
      <c r="ET265">
        <v>0</v>
      </c>
      <c r="EU265">
        <v>0</v>
      </c>
      <c r="EV265">
        <v>0</v>
      </c>
      <c r="EW265">
        <v>0</v>
      </c>
      <c r="EX265">
        <v>0</v>
      </c>
      <c r="FQ265">
        <v>0</v>
      </c>
      <c r="FR265">
        <f t="shared" si="216"/>
        <v>0</v>
      </c>
      <c r="FS265">
        <v>0</v>
      </c>
      <c r="FX265">
        <v>140</v>
      </c>
      <c r="FY265">
        <v>79</v>
      </c>
      <c r="GA265" t="s">
        <v>143</v>
      </c>
      <c r="GD265">
        <v>0</v>
      </c>
      <c r="GF265">
        <v>-2026741202</v>
      </c>
      <c r="GG265">
        <v>2</v>
      </c>
      <c r="GH265">
        <v>1</v>
      </c>
      <c r="GI265">
        <v>2</v>
      </c>
      <c r="GJ265">
        <v>0</v>
      </c>
      <c r="GK265">
        <f>ROUND(R265*(R12)/100,2)</f>
        <v>0</v>
      </c>
      <c r="GL265">
        <f t="shared" si="217"/>
        <v>0</v>
      </c>
      <c r="GM265">
        <f t="shared" si="218"/>
        <v>10619.11</v>
      </c>
      <c r="GN265">
        <f t="shared" si="219"/>
        <v>10619.11</v>
      </c>
      <c r="GO265">
        <f t="shared" si="220"/>
        <v>0</v>
      </c>
      <c r="GP265">
        <f t="shared" si="221"/>
        <v>0</v>
      </c>
      <c r="GR265">
        <v>0</v>
      </c>
      <c r="GS265">
        <v>3</v>
      </c>
      <c r="GT265">
        <v>0</v>
      </c>
      <c r="GU265" t="s">
        <v>143</v>
      </c>
      <c r="GV265">
        <f t="shared" si="222"/>
        <v>0</v>
      </c>
      <c r="GW265">
        <v>1</v>
      </c>
      <c r="GX265">
        <f t="shared" si="223"/>
        <v>0</v>
      </c>
      <c r="HA265">
        <v>0</v>
      </c>
      <c r="HB265">
        <v>0</v>
      </c>
      <c r="HC265">
        <f t="shared" si="224"/>
        <v>0</v>
      </c>
      <c r="IK265">
        <v>0</v>
      </c>
    </row>
    <row r="266" spans="1:245" x14ac:dyDescent="0.25">
      <c r="A266">
        <v>17</v>
      </c>
      <c r="B266">
        <v>1</v>
      </c>
      <c r="C266">
        <f>ROW(SmtRes!A160)</f>
        <v>160</v>
      </c>
      <c r="D266">
        <f>ROW(EtalonRes!A170)</f>
        <v>170</v>
      </c>
      <c r="E266" t="s">
        <v>514</v>
      </c>
      <c r="F266" t="s">
        <v>515</v>
      </c>
      <c r="G266" t="s">
        <v>516</v>
      </c>
      <c r="H266" t="s">
        <v>355</v>
      </c>
      <c r="I266">
        <v>0.4</v>
      </c>
      <c r="J266">
        <v>0</v>
      </c>
      <c r="O266">
        <f t="shared" si="192"/>
        <v>217.51</v>
      </c>
      <c r="P266">
        <f t="shared" si="193"/>
        <v>0</v>
      </c>
      <c r="Q266">
        <f>(ROUND((ROUND((((ET266*1.25))*AV266*I266),2)*BB266),2)+ROUND((ROUND(((AE266-((EU266*1.25)))*AV266*I266),2)*BS266),2))</f>
        <v>136.36000000000001</v>
      </c>
      <c r="R266">
        <f t="shared" si="194"/>
        <v>32.82</v>
      </c>
      <c r="S266">
        <f t="shared" si="195"/>
        <v>81.150000000000006</v>
      </c>
      <c r="T266">
        <f t="shared" si="196"/>
        <v>0</v>
      </c>
      <c r="U266">
        <f t="shared" si="197"/>
        <v>0.24379999999999999</v>
      </c>
      <c r="V266">
        <f t="shared" si="198"/>
        <v>0</v>
      </c>
      <c r="W266">
        <f t="shared" si="199"/>
        <v>0</v>
      </c>
      <c r="X266">
        <f t="shared" si="200"/>
        <v>90.89</v>
      </c>
      <c r="Y266">
        <f t="shared" si="201"/>
        <v>33.270000000000003</v>
      </c>
      <c r="AA266">
        <v>31709269</v>
      </c>
      <c r="AB266">
        <f t="shared" si="202"/>
        <v>44.457000000000001</v>
      </c>
      <c r="AC266">
        <f t="shared" si="203"/>
        <v>0</v>
      </c>
      <c r="AD266">
        <f>ROUND(((((ET266*1.25))-((EU266*1.25)))+AE266),6)</f>
        <v>36.487499999999997</v>
      </c>
      <c r="AE266">
        <f>ROUND(((EU266*1.25)),6)</f>
        <v>3.2124999999999999</v>
      </c>
      <c r="AF266">
        <f>ROUND(((EV266*1.15)),6)</f>
        <v>7.9695</v>
      </c>
      <c r="AG266">
        <f t="shared" si="204"/>
        <v>0</v>
      </c>
      <c r="AH266">
        <f>((EW266*1.15))</f>
        <v>0.60949999999999993</v>
      </c>
      <c r="AI266">
        <f>((EX266*1.25))</f>
        <v>0</v>
      </c>
      <c r="AJ266">
        <f t="shared" si="205"/>
        <v>0</v>
      </c>
      <c r="AK266">
        <v>36.119999999999997</v>
      </c>
      <c r="AL266">
        <v>0</v>
      </c>
      <c r="AM266">
        <v>29.19</v>
      </c>
      <c r="AN266">
        <v>2.57</v>
      </c>
      <c r="AO266">
        <v>6.93</v>
      </c>
      <c r="AP266">
        <v>0</v>
      </c>
      <c r="AQ266">
        <v>0.53</v>
      </c>
      <c r="AR266">
        <v>0</v>
      </c>
      <c r="AS266">
        <v>0</v>
      </c>
      <c r="AT266">
        <v>112</v>
      </c>
      <c r="AU266">
        <v>41</v>
      </c>
      <c r="AV266">
        <v>1</v>
      </c>
      <c r="AW266">
        <v>1</v>
      </c>
      <c r="AZ266">
        <v>1</v>
      </c>
      <c r="BA266">
        <v>25.44</v>
      </c>
      <c r="BB266">
        <v>9.34</v>
      </c>
      <c r="BC266">
        <v>1</v>
      </c>
      <c r="BD266" t="s">
        <v>143</v>
      </c>
      <c r="BE266" t="s">
        <v>143</v>
      </c>
      <c r="BF266" t="s">
        <v>143</v>
      </c>
      <c r="BG266" t="s">
        <v>143</v>
      </c>
      <c r="BH266">
        <v>0</v>
      </c>
      <c r="BI266">
        <v>1</v>
      </c>
      <c r="BJ266" t="s">
        <v>517</v>
      </c>
      <c r="BM266">
        <v>158</v>
      </c>
      <c r="BN266">
        <v>0</v>
      </c>
      <c r="BO266" t="s">
        <v>515</v>
      </c>
      <c r="BP266">
        <v>1</v>
      </c>
      <c r="BQ266">
        <v>30</v>
      </c>
      <c r="BR266">
        <v>0</v>
      </c>
      <c r="BS266">
        <v>25.44</v>
      </c>
      <c r="BT266">
        <v>1</v>
      </c>
      <c r="BU266">
        <v>1</v>
      </c>
      <c r="BV266">
        <v>1</v>
      </c>
      <c r="BW266">
        <v>1</v>
      </c>
      <c r="BX266">
        <v>1</v>
      </c>
      <c r="BY266" t="s">
        <v>143</v>
      </c>
      <c r="BZ266">
        <v>112</v>
      </c>
      <c r="CA266">
        <v>41</v>
      </c>
      <c r="CE266">
        <v>30</v>
      </c>
      <c r="CF266">
        <v>0</v>
      </c>
      <c r="CG266">
        <v>0</v>
      </c>
      <c r="CM266">
        <v>0</v>
      </c>
      <c r="CN266" t="s">
        <v>143</v>
      </c>
      <c r="CO266">
        <v>0</v>
      </c>
      <c r="CP266">
        <f t="shared" si="206"/>
        <v>217.51000000000002</v>
      </c>
      <c r="CQ266">
        <f t="shared" si="207"/>
        <v>0</v>
      </c>
      <c r="CR266">
        <f>(ROUND((ROUND((((ET266*1.25))*AV266*1),2)*BB266),2)+ROUND((ROUND(((AE266-((EU266*1.25)))*AV266*1),2)*BS266),2))</f>
        <v>340.82</v>
      </c>
      <c r="CS266">
        <f t="shared" si="208"/>
        <v>81.66</v>
      </c>
      <c r="CT266">
        <f t="shared" si="209"/>
        <v>202.76</v>
      </c>
      <c r="CU266">
        <f t="shared" si="210"/>
        <v>0</v>
      </c>
      <c r="CV266">
        <f t="shared" si="211"/>
        <v>0.60949999999999993</v>
      </c>
      <c r="CW266">
        <f t="shared" si="212"/>
        <v>0</v>
      </c>
      <c r="CX266">
        <f t="shared" si="213"/>
        <v>0</v>
      </c>
      <c r="CY266">
        <f t="shared" si="214"/>
        <v>90.888000000000019</v>
      </c>
      <c r="CZ266">
        <f t="shared" si="215"/>
        <v>33.271500000000003</v>
      </c>
      <c r="DC266" t="s">
        <v>143</v>
      </c>
      <c r="DD266" t="s">
        <v>143</v>
      </c>
      <c r="DE266" t="s">
        <v>169</v>
      </c>
      <c r="DF266" t="s">
        <v>169</v>
      </c>
      <c r="DG266" t="s">
        <v>170</v>
      </c>
      <c r="DH266" t="s">
        <v>143</v>
      </c>
      <c r="DI266" t="s">
        <v>170</v>
      </c>
      <c r="DJ266" t="s">
        <v>169</v>
      </c>
      <c r="DK266" t="s">
        <v>143</v>
      </c>
      <c r="DL266" t="s">
        <v>143</v>
      </c>
      <c r="DM266" t="s">
        <v>310</v>
      </c>
      <c r="DN266">
        <v>140</v>
      </c>
      <c r="DO266">
        <v>79</v>
      </c>
      <c r="DP266">
        <v>1.0469999999999999</v>
      </c>
      <c r="DQ266">
        <v>1</v>
      </c>
      <c r="DU266">
        <v>1013</v>
      </c>
      <c r="DV266" t="s">
        <v>355</v>
      </c>
      <c r="DW266" t="s">
        <v>355</v>
      </c>
      <c r="DX266">
        <v>1</v>
      </c>
      <c r="EE266">
        <v>31269969</v>
      </c>
      <c r="EF266">
        <v>30</v>
      </c>
      <c r="EG266" t="s">
        <v>171</v>
      </c>
      <c r="EH266">
        <v>0</v>
      </c>
      <c r="EI266" t="s">
        <v>143</v>
      </c>
      <c r="EJ266">
        <v>1</v>
      </c>
      <c r="EK266">
        <v>158</v>
      </c>
      <c r="EL266" t="s">
        <v>508</v>
      </c>
      <c r="EM266" t="s">
        <v>509</v>
      </c>
      <c r="EO266" t="s">
        <v>143</v>
      </c>
      <c r="EQ266">
        <v>0</v>
      </c>
      <c r="ER266">
        <v>36.119999999999997</v>
      </c>
      <c r="ES266">
        <v>0</v>
      </c>
      <c r="ET266">
        <v>29.19</v>
      </c>
      <c r="EU266">
        <v>2.57</v>
      </c>
      <c r="EV266">
        <v>6.93</v>
      </c>
      <c r="EW266">
        <v>0.53</v>
      </c>
      <c r="EX266">
        <v>0</v>
      </c>
      <c r="EY266">
        <v>0</v>
      </c>
      <c r="FQ266">
        <v>0</v>
      </c>
      <c r="FR266">
        <f t="shared" si="216"/>
        <v>0</v>
      </c>
      <c r="FS266">
        <v>0</v>
      </c>
      <c r="FX266">
        <v>140</v>
      </c>
      <c r="FY266">
        <v>113.5625</v>
      </c>
      <c r="GA266" t="s">
        <v>143</v>
      </c>
      <c r="GD266">
        <v>0</v>
      </c>
      <c r="GF266">
        <v>983279028</v>
      </c>
      <c r="GG266">
        <v>2</v>
      </c>
      <c r="GH266">
        <v>1</v>
      </c>
      <c r="GI266">
        <v>2</v>
      </c>
      <c r="GJ266">
        <v>0</v>
      </c>
      <c r="GK266">
        <f>ROUND(R266*(R12)/100,2)</f>
        <v>51.53</v>
      </c>
      <c r="GL266">
        <f t="shared" si="217"/>
        <v>0</v>
      </c>
      <c r="GM266">
        <f t="shared" si="218"/>
        <v>393.2</v>
      </c>
      <c r="GN266">
        <f t="shared" si="219"/>
        <v>393.2</v>
      </c>
      <c r="GO266">
        <f t="shared" si="220"/>
        <v>0</v>
      </c>
      <c r="GP266">
        <f t="shared" si="221"/>
        <v>0</v>
      </c>
      <c r="GR266">
        <v>0</v>
      </c>
      <c r="GS266">
        <v>3</v>
      </c>
      <c r="GT266">
        <v>0</v>
      </c>
      <c r="GU266" t="s">
        <v>143</v>
      </c>
      <c r="GV266">
        <f t="shared" si="222"/>
        <v>0</v>
      </c>
      <c r="GW266">
        <v>1</v>
      </c>
      <c r="GX266">
        <f t="shared" si="223"/>
        <v>0</v>
      </c>
      <c r="HA266">
        <v>0</v>
      </c>
      <c r="HB266">
        <v>0</v>
      </c>
      <c r="HC266">
        <f t="shared" si="224"/>
        <v>0</v>
      </c>
      <c r="IK266">
        <v>0</v>
      </c>
    </row>
    <row r="267" spans="1:245" x14ac:dyDescent="0.25">
      <c r="A267">
        <v>18</v>
      </c>
      <c r="B267">
        <v>1</v>
      </c>
      <c r="C267">
        <v>160</v>
      </c>
      <c r="E267" t="s">
        <v>518</v>
      </c>
      <c r="F267" t="s">
        <v>511</v>
      </c>
      <c r="G267" t="s">
        <v>512</v>
      </c>
      <c r="H267" t="s">
        <v>205</v>
      </c>
      <c r="I267">
        <v>0.96</v>
      </c>
      <c r="J267">
        <v>2.4</v>
      </c>
      <c r="O267">
        <f t="shared" si="192"/>
        <v>2660.31</v>
      </c>
      <c r="P267">
        <f t="shared" si="193"/>
        <v>2660.31</v>
      </c>
      <c r="Q267">
        <f>(ROUND((ROUND(((ET267)*AV267*I267),2)*BB267),2)+ROUND((ROUND(((AE267-(EU267))*AV267*I267),2)*BS267),2))</f>
        <v>0</v>
      </c>
      <c r="R267">
        <f t="shared" si="194"/>
        <v>0</v>
      </c>
      <c r="S267">
        <f t="shared" si="195"/>
        <v>0</v>
      </c>
      <c r="T267">
        <f t="shared" si="196"/>
        <v>0</v>
      </c>
      <c r="U267">
        <f t="shared" si="197"/>
        <v>0</v>
      </c>
      <c r="V267">
        <f t="shared" si="198"/>
        <v>0</v>
      </c>
      <c r="W267">
        <f t="shared" si="199"/>
        <v>0</v>
      </c>
      <c r="X267">
        <f t="shared" si="200"/>
        <v>0</v>
      </c>
      <c r="Y267">
        <f t="shared" si="201"/>
        <v>0</v>
      </c>
      <c r="AA267">
        <v>31709269</v>
      </c>
      <c r="AB267">
        <f t="shared" si="202"/>
        <v>296.7</v>
      </c>
      <c r="AC267">
        <f t="shared" si="203"/>
        <v>296.7</v>
      </c>
      <c r="AD267">
        <f>ROUND((((ET267)-(EU267))+AE267),6)</f>
        <v>0</v>
      </c>
      <c r="AE267">
        <f>ROUND((EU267),6)</f>
        <v>0</v>
      </c>
      <c r="AF267">
        <f>ROUND((EV267),6)</f>
        <v>0</v>
      </c>
      <c r="AG267">
        <f t="shared" si="204"/>
        <v>0</v>
      </c>
      <c r="AH267">
        <f>(EW267)</f>
        <v>0</v>
      </c>
      <c r="AI267">
        <f>(EX267)</f>
        <v>0</v>
      </c>
      <c r="AJ267">
        <f t="shared" si="205"/>
        <v>0</v>
      </c>
      <c r="AK267">
        <v>296.7</v>
      </c>
      <c r="AL267">
        <v>296.7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9.34</v>
      </c>
      <c r="BD267" t="s">
        <v>143</v>
      </c>
      <c r="BE267" t="s">
        <v>143</v>
      </c>
      <c r="BF267" t="s">
        <v>143</v>
      </c>
      <c r="BG267" t="s">
        <v>143</v>
      </c>
      <c r="BH267">
        <v>3</v>
      </c>
      <c r="BI267">
        <v>1</v>
      </c>
      <c r="BJ267" t="s">
        <v>513</v>
      </c>
      <c r="BM267">
        <v>158</v>
      </c>
      <c r="BN267">
        <v>0</v>
      </c>
      <c r="BO267" t="s">
        <v>511</v>
      </c>
      <c r="BP267">
        <v>1</v>
      </c>
      <c r="BQ267">
        <v>30</v>
      </c>
      <c r="BR267">
        <v>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143</v>
      </c>
      <c r="BZ267">
        <v>0</v>
      </c>
      <c r="CA267">
        <v>0</v>
      </c>
      <c r="CE267">
        <v>30</v>
      </c>
      <c r="CF267">
        <v>0</v>
      </c>
      <c r="CG267">
        <v>0</v>
      </c>
      <c r="CM267">
        <v>0</v>
      </c>
      <c r="CN267" t="s">
        <v>143</v>
      </c>
      <c r="CO267">
        <v>0</v>
      </c>
      <c r="CP267">
        <f t="shared" si="206"/>
        <v>2660.31</v>
      </c>
      <c r="CQ267">
        <f t="shared" si="207"/>
        <v>2771.18</v>
      </c>
      <c r="CR267">
        <f>(ROUND((ROUND(((ET267)*AV267*1),2)*BB267),2)+ROUND((ROUND(((AE267-(EU267))*AV267*1),2)*BS267),2))</f>
        <v>0</v>
      </c>
      <c r="CS267">
        <f t="shared" si="208"/>
        <v>0</v>
      </c>
      <c r="CT267">
        <f t="shared" si="209"/>
        <v>0</v>
      </c>
      <c r="CU267">
        <f t="shared" si="210"/>
        <v>0</v>
      </c>
      <c r="CV267">
        <f t="shared" si="211"/>
        <v>0</v>
      </c>
      <c r="CW267">
        <f t="shared" si="212"/>
        <v>0</v>
      </c>
      <c r="CX267">
        <f t="shared" si="213"/>
        <v>0</v>
      </c>
      <c r="CY267">
        <f t="shared" si="214"/>
        <v>0</v>
      </c>
      <c r="CZ267">
        <f t="shared" si="215"/>
        <v>0</v>
      </c>
      <c r="DC267" t="s">
        <v>143</v>
      </c>
      <c r="DD267" t="s">
        <v>143</v>
      </c>
      <c r="DE267" t="s">
        <v>143</v>
      </c>
      <c r="DF267" t="s">
        <v>143</v>
      </c>
      <c r="DG267" t="s">
        <v>143</v>
      </c>
      <c r="DH267" t="s">
        <v>143</v>
      </c>
      <c r="DI267" t="s">
        <v>143</v>
      </c>
      <c r="DJ267" t="s">
        <v>143</v>
      </c>
      <c r="DK267" t="s">
        <v>143</v>
      </c>
      <c r="DL267" t="s">
        <v>143</v>
      </c>
      <c r="DM267" t="s">
        <v>143</v>
      </c>
      <c r="DN267">
        <v>140</v>
      </c>
      <c r="DO267">
        <v>79</v>
      </c>
      <c r="DP267">
        <v>1.0469999999999999</v>
      </c>
      <c r="DQ267">
        <v>1</v>
      </c>
      <c r="DU267">
        <v>1009</v>
      </c>
      <c r="DV267" t="s">
        <v>205</v>
      </c>
      <c r="DW267" t="s">
        <v>205</v>
      </c>
      <c r="DX267">
        <v>1000</v>
      </c>
      <c r="EE267">
        <v>31269969</v>
      </c>
      <c r="EF267">
        <v>30</v>
      </c>
      <c r="EG267" t="s">
        <v>171</v>
      </c>
      <c r="EH267">
        <v>0</v>
      </c>
      <c r="EI267" t="s">
        <v>143</v>
      </c>
      <c r="EJ267">
        <v>1</v>
      </c>
      <c r="EK267">
        <v>158</v>
      </c>
      <c r="EL267" t="s">
        <v>508</v>
      </c>
      <c r="EM267" t="s">
        <v>509</v>
      </c>
      <c r="EO267" t="s">
        <v>143</v>
      </c>
      <c r="EQ267">
        <v>0</v>
      </c>
      <c r="ER267">
        <v>296.7</v>
      </c>
      <c r="ES267">
        <v>296.7</v>
      </c>
      <c r="ET267">
        <v>0</v>
      </c>
      <c r="EU267">
        <v>0</v>
      </c>
      <c r="EV267">
        <v>0</v>
      </c>
      <c r="EW267">
        <v>0</v>
      </c>
      <c r="EX267">
        <v>0</v>
      </c>
      <c r="FQ267">
        <v>0</v>
      </c>
      <c r="FR267">
        <f t="shared" si="216"/>
        <v>0</v>
      </c>
      <c r="FS267">
        <v>0</v>
      </c>
      <c r="FX267">
        <v>140</v>
      </c>
      <c r="FY267">
        <v>79</v>
      </c>
      <c r="GA267" t="s">
        <v>143</v>
      </c>
      <c r="GD267">
        <v>0</v>
      </c>
      <c r="GF267">
        <v>-2026741202</v>
      </c>
      <c r="GG267">
        <v>2</v>
      </c>
      <c r="GH267">
        <v>1</v>
      </c>
      <c r="GI267">
        <v>2</v>
      </c>
      <c r="GJ267">
        <v>0</v>
      </c>
      <c r="GK267">
        <f>ROUND(R267*(R12)/100,2)</f>
        <v>0</v>
      </c>
      <c r="GL267">
        <f t="shared" si="217"/>
        <v>0</v>
      </c>
      <c r="GM267">
        <f t="shared" si="218"/>
        <v>2660.31</v>
      </c>
      <c r="GN267">
        <f t="shared" si="219"/>
        <v>2660.31</v>
      </c>
      <c r="GO267">
        <f t="shared" si="220"/>
        <v>0</v>
      </c>
      <c r="GP267">
        <f t="shared" si="221"/>
        <v>0</v>
      </c>
      <c r="GR267">
        <v>0</v>
      </c>
      <c r="GS267">
        <v>3</v>
      </c>
      <c r="GT267">
        <v>0</v>
      </c>
      <c r="GU267" t="s">
        <v>143</v>
      </c>
      <c r="GV267">
        <f t="shared" si="222"/>
        <v>0</v>
      </c>
      <c r="GW267">
        <v>1</v>
      </c>
      <c r="GX267">
        <f t="shared" si="223"/>
        <v>0</v>
      </c>
      <c r="HA267">
        <v>0</v>
      </c>
      <c r="HB267">
        <v>0</v>
      </c>
      <c r="HC267">
        <f t="shared" si="224"/>
        <v>0</v>
      </c>
      <c r="IK267">
        <v>0</v>
      </c>
    </row>
    <row r="268" spans="1:245" x14ac:dyDescent="0.25">
      <c r="A268">
        <v>17</v>
      </c>
      <c r="B268">
        <v>1</v>
      </c>
      <c r="C268">
        <f>ROW(SmtRes!A171)</f>
        <v>171</v>
      </c>
      <c r="D268">
        <f>ROW(EtalonRes!A181)</f>
        <v>181</v>
      </c>
      <c r="E268" t="s">
        <v>519</v>
      </c>
      <c r="F268" t="s">
        <v>505</v>
      </c>
      <c r="G268" t="s">
        <v>520</v>
      </c>
      <c r="H268" t="s">
        <v>355</v>
      </c>
      <c r="I268">
        <v>0.4</v>
      </c>
      <c r="J268">
        <v>0</v>
      </c>
      <c r="O268">
        <f t="shared" si="192"/>
        <v>3486.45</v>
      </c>
      <c r="P268">
        <f t="shared" si="193"/>
        <v>256.05</v>
      </c>
      <c r="Q268">
        <f>(ROUND((ROUND((((ET268*1.25))*AV268*I268),2)*BB268),2)+ROUND((ROUND(((AE268-((EU268*1.25)))*AV268*I268),2)*BS268),2))</f>
        <v>2619.84</v>
      </c>
      <c r="R268">
        <f t="shared" si="194"/>
        <v>739.29</v>
      </c>
      <c r="S268">
        <f t="shared" si="195"/>
        <v>610.55999999999995</v>
      </c>
      <c r="T268">
        <f t="shared" si="196"/>
        <v>0</v>
      </c>
      <c r="U268">
        <f t="shared" si="197"/>
        <v>1.9733999999999998</v>
      </c>
      <c r="V268">
        <f t="shared" si="198"/>
        <v>0</v>
      </c>
      <c r="W268">
        <f t="shared" si="199"/>
        <v>0</v>
      </c>
      <c r="X268">
        <f t="shared" si="200"/>
        <v>683.83</v>
      </c>
      <c r="Y268">
        <f t="shared" si="201"/>
        <v>250.33</v>
      </c>
      <c r="AA268">
        <v>31709269</v>
      </c>
      <c r="AB268">
        <f t="shared" si="202"/>
        <v>800.07550000000003</v>
      </c>
      <c r="AC268">
        <f t="shared" si="203"/>
        <v>57.83</v>
      </c>
      <c r="AD268">
        <f>ROUND(((((ET268*1.25))-((EU268*1.25)))+AE268),6)</f>
        <v>682.25</v>
      </c>
      <c r="AE268">
        <f>ROUND(((EU268*1.25)),6)</f>
        <v>72.650000000000006</v>
      </c>
      <c r="AF268">
        <f>ROUND(((EV268*1.15)),6)</f>
        <v>59.9955</v>
      </c>
      <c r="AG268">
        <f t="shared" si="204"/>
        <v>0</v>
      </c>
      <c r="AH268">
        <f>((EW268*1.15))</f>
        <v>4.9334999999999996</v>
      </c>
      <c r="AI268">
        <f>((EX268*1.25))</f>
        <v>0</v>
      </c>
      <c r="AJ268">
        <f t="shared" si="205"/>
        <v>0</v>
      </c>
      <c r="AK268">
        <v>655.8</v>
      </c>
      <c r="AL268">
        <v>57.83</v>
      </c>
      <c r="AM268">
        <v>545.79999999999995</v>
      </c>
      <c r="AN268">
        <v>58.12</v>
      </c>
      <c r="AO268">
        <v>52.17</v>
      </c>
      <c r="AP268">
        <v>0</v>
      </c>
      <c r="AQ268">
        <v>4.29</v>
      </c>
      <c r="AR268">
        <v>0</v>
      </c>
      <c r="AS268">
        <v>0</v>
      </c>
      <c r="AT268">
        <v>112</v>
      </c>
      <c r="AU268">
        <v>41</v>
      </c>
      <c r="AV268">
        <v>1</v>
      </c>
      <c r="AW268">
        <v>1</v>
      </c>
      <c r="AZ268">
        <v>1</v>
      </c>
      <c r="BA268">
        <v>25.44</v>
      </c>
      <c r="BB268">
        <v>9.6</v>
      </c>
      <c r="BC268">
        <v>11.07</v>
      </c>
      <c r="BD268" t="s">
        <v>143</v>
      </c>
      <c r="BE268" t="s">
        <v>143</v>
      </c>
      <c r="BF268" t="s">
        <v>143</v>
      </c>
      <c r="BG268" t="s">
        <v>143</v>
      </c>
      <c r="BH268">
        <v>0</v>
      </c>
      <c r="BI268">
        <v>1</v>
      </c>
      <c r="BJ268" t="s">
        <v>507</v>
      </c>
      <c r="BM268">
        <v>158</v>
      </c>
      <c r="BN268">
        <v>0</v>
      </c>
      <c r="BO268" t="s">
        <v>505</v>
      </c>
      <c r="BP268">
        <v>1</v>
      </c>
      <c r="BQ268">
        <v>30</v>
      </c>
      <c r="BR268">
        <v>0</v>
      </c>
      <c r="BS268">
        <v>25.44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143</v>
      </c>
      <c r="BZ268">
        <v>112</v>
      </c>
      <c r="CA268">
        <v>41</v>
      </c>
      <c r="CE268">
        <v>30</v>
      </c>
      <c r="CF268">
        <v>0</v>
      </c>
      <c r="CG268">
        <v>0</v>
      </c>
      <c r="CM268">
        <v>0</v>
      </c>
      <c r="CN268" t="s">
        <v>143</v>
      </c>
      <c r="CO268">
        <v>0</v>
      </c>
      <c r="CP268">
        <f t="shared" si="206"/>
        <v>3486.4500000000003</v>
      </c>
      <c r="CQ268">
        <f t="shared" si="207"/>
        <v>640.17999999999995</v>
      </c>
      <c r="CR268">
        <f>(ROUND((ROUND((((ET268*1.25))*AV268*1),2)*BB268),2)+ROUND((ROUND(((AE268-((EU268*1.25)))*AV268*1),2)*BS268),2))</f>
        <v>6549.6</v>
      </c>
      <c r="CS268">
        <f t="shared" si="208"/>
        <v>1848.22</v>
      </c>
      <c r="CT268">
        <f t="shared" si="209"/>
        <v>1526.4</v>
      </c>
      <c r="CU268">
        <f t="shared" si="210"/>
        <v>0</v>
      </c>
      <c r="CV268">
        <f t="shared" si="211"/>
        <v>4.9334999999999996</v>
      </c>
      <c r="CW268">
        <f t="shared" si="212"/>
        <v>0</v>
      </c>
      <c r="CX268">
        <f t="shared" si="213"/>
        <v>0</v>
      </c>
      <c r="CY268">
        <f t="shared" si="214"/>
        <v>683.82719999999995</v>
      </c>
      <c r="CZ268">
        <f t="shared" si="215"/>
        <v>250.32959999999997</v>
      </c>
      <c r="DC268" t="s">
        <v>143</v>
      </c>
      <c r="DD268" t="s">
        <v>143</v>
      </c>
      <c r="DE268" t="s">
        <v>169</v>
      </c>
      <c r="DF268" t="s">
        <v>169</v>
      </c>
      <c r="DG268" t="s">
        <v>170</v>
      </c>
      <c r="DH268" t="s">
        <v>143</v>
      </c>
      <c r="DI268" t="s">
        <v>170</v>
      </c>
      <c r="DJ268" t="s">
        <v>169</v>
      </c>
      <c r="DK268" t="s">
        <v>143</v>
      </c>
      <c r="DL268" t="s">
        <v>143</v>
      </c>
      <c r="DM268" t="s">
        <v>310</v>
      </c>
      <c r="DN268">
        <v>140</v>
      </c>
      <c r="DO268">
        <v>79</v>
      </c>
      <c r="DP268">
        <v>1.0469999999999999</v>
      </c>
      <c r="DQ268">
        <v>1</v>
      </c>
      <c r="DU268">
        <v>1013</v>
      </c>
      <c r="DV268" t="s">
        <v>355</v>
      </c>
      <c r="DW268" t="s">
        <v>355</v>
      </c>
      <c r="DX268">
        <v>1</v>
      </c>
      <c r="EE268">
        <v>31269969</v>
      </c>
      <c r="EF268">
        <v>30</v>
      </c>
      <c r="EG268" t="s">
        <v>171</v>
      </c>
      <c r="EH268">
        <v>0</v>
      </c>
      <c r="EI268" t="s">
        <v>143</v>
      </c>
      <c r="EJ268">
        <v>1</v>
      </c>
      <c r="EK268">
        <v>158</v>
      </c>
      <c r="EL268" t="s">
        <v>508</v>
      </c>
      <c r="EM268" t="s">
        <v>509</v>
      </c>
      <c r="EO268" t="s">
        <v>143</v>
      </c>
      <c r="EQ268">
        <v>0</v>
      </c>
      <c r="ER268">
        <v>655.8</v>
      </c>
      <c r="ES268">
        <v>57.83</v>
      </c>
      <c r="ET268">
        <v>545.79999999999995</v>
      </c>
      <c r="EU268">
        <v>58.12</v>
      </c>
      <c r="EV268">
        <v>52.17</v>
      </c>
      <c r="EW268">
        <v>4.29</v>
      </c>
      <c r="EX268">
        <v>0</v>
      </c>
      <c r="EY268">
        <v>0</v>
      </c>
      <c r="FQ268">
        <v>0</v>
      </c>
      <c r="FR268">
        <f t="shared" si="216"/>
        <v>0</v>
      </c>
      <c r="FS268">
        <v>0</v>
      </c>
      <c r="FX268">
        <v>140</v>
      </c>
      <c r="FY268">
        <v>113.5625</v>
      </c>
      <c r="GA268" t="s">
        <v>143</v>
      </c>
      <c r="GD268">
        <v>0</v>
      </c>
      <c r="GF268">
        <v>-783969318</v>
      </c>
      <c r="GG268">
        <v>2</v>
      </c>
      <c r="GH268">
        <v>1</v>
      </c>
      <c r="GI268">
        <v>2</v>
      </c>
      <c r="GJ268">
        <v>0</v>
      </c>
      <c r="GK268">
        <f>ROUND(R268*(R12)/100,2)</f>
        <v>1160.69</v>
      </c>
      <c r="GL268">
        <f t="shared" si="217"/>
        <v>0</v>
      </c>
      <c r="GM268">
        <f t="shared" si="218"/>
        <v>5581.3</v>
      </c>
      <c r="GN268">
        <f t="shared" si="219"/>
        <v>5581.3</v>
      </c>
      <c r="GO268">
        <f t="shared" si="220"/>
        <v>0</v>
      </c>
      <c r="GP268">
        <f t="shared" si="221"/>
        <v>0</v>
      </c>
      <c r="GR268">
        <v>0</v>
      </c>
      <c r="GS268">
        <v>3</v>
      </c>
      <c r="GT268">
        <v>0</v>
      </c>
      <c r="GU268" t="s">
        <v>143</v>
      </c>
      <c r="GV268">
        <f t="shared" si="222"/>
        <v>0</v>
      </c>
      <c r="GW268">
        <v>1</v>
      </c>
      <c r="GX268">
        <f t="shared" si="223"/>
        <v>0</v>
      </c>
      <c r="HA268">
        <v>0</v>
      </c>
      <c r="HB268">
        <v>0</v>
      </c>
      <c r="HC268">
        <f t="shared" si="224"/>
        <v>0</v>
      </c>
      <c r="IK268">
        <v>0</v>
      </c>
    </row>
    <row r="269" spans="1:245" x14ac:dyDescent="0.25">
      <c r="A269">
        <v>18</v>
      </c>
      <c r="B269">
        <v>1</v>
      </c>
      <c r="C269">
        <v>171</v>
      </c>
      <c r="E269" t="s">
        <v>521</v>
      </c>
      <c r="F269" t="s">
        <v>522</v>
      </c>
      <c r="G269" t="s">
        <v>523</v>
      </c>
      <c r="H269" t="s">
        <v>205</v>
      </c>
      <c r="I269">
        <v>3.8639999999999994</v>
      </c>
      <c r="J269">
        <v>9.6599999999999984</v>
      </c>
      <c r="O269">
        <f t="shared" si="192"/>
        <v>10837.71</v>
      </c>
      <c r="P269">
        <f t="shared" si="193"/>
        <v>10837.71</v>
      </c>
      <c r="Q269">
        <f>(ROUND((ROUND(((ET269)*AV269*I269),2)*BB269),2)+ROUND((ROUND(((AE269-(EU269))*AV269*I269),2)*BS269),2))</f>
        <v>0</v>
      </c>
      <c r="R269">
        <f t="shared" si="194"/>
        <v>0</v>
      </c>
      <c r="S269">
        <f t="shared" si="195"/>
        <v>0</v>
      </c>
      <c r="T269">
        <f t="shared" si="196"/>
        <v>0</v>
      </c>
      <c r="U269">
        <f t="shared" si="197"/>
        <v>0</v>
      </c>
      <c r="V269">
        <f t="shared" si="198"/>
        <v>0</v>
      </c>
      <c r="W269">
        <f t="shared" si="199"/>
        <v>0</v>
      </c>
      <c r="X269">
        <f t="shared" si="200"/>
        <v>0</v>
      </c>
      <c r="Y269">
        <f t="shared" si="201"/>
        <v>0</v>
      </c>
      <c r="AA269">
        <v>31709269</v>
      </c>
      <c r="AB269">
        <f t="shared" si="202"/>
        <v>307.88</v>
      </c>
      <c r="AC269">
        <f t="shared" si="203"/>
        <v>307.88</v>
      </c>
      <c r="AD269">
        <f>ROUND((((ET269)-(EU269))+AE269),6)</f>
        <v>0</v>
      </c>
      <c r="AE269">
        <f>ROUND((EU269),6)</f>
        <v>0</v>
      </c>
      <c r="AF269">
        <f>ROUND((EV269),6)</f>
        <v>0</v>
      </c>
      <c r="AG269">
        <f t="shared" si="204"/>
        <v>0</v>
      </c>
      <c r="AH269">
        <f>(EW269)</f>
        <v>0</v>
      </c>
      <c r="AI269">
        <f>(EX269)</f>
        <v>0</v>
      </c>
      <c r="AJ269">
        <f t="shared" si="205"/>
        <v>0</v>
      </c>
      <c r="AK269">
        <v>307.88</v>
      </c>
      <c r="AL269">
        <v>307.88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9.11</v>
      </c>
      <c r="BD269" t="s">
        <v>143</v>
      </c>
      <c r="BE269" t="s">
        <v>143</v>
      </c>
      <c r="BF269" t="s">
        <v>143</v>
      </c>
      <c r="BG269" t="s">
        <v>143</v>
      </c>
      <c r="BH269">
        <v>3</v>
      </c>
      <c r="BI269">
        <v>1</v>
      </c>
      <c r="BJ269" t="s">
        <v>524</v>
      </c>
      <c r="BM269">
        <v>158</v>
      </c>
      <c r="BN269">
        <v>0</v>
      </c>
      <c r="BO269" t="s">
        <v>522</v>
      </c>
      <c r="BP269">
        <v>1</v>
      </c>
      <c r="BQ269">
        <v>30</v>
      </c>
      <c r="BR269">
        <v>0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143</v>
      </c>
      <c r="BZ269">
        <v>0</v>
      </c>
      <c r="CA269">
        <v>0</v>
      </c>
      <c r="CE269">
        <v>30</v>
      </c>
      <c r="CF269">
        <v>0</v>
      </c>
      <c r="CG269">
        <v>0</v>
      </c>
      <c r="CM269">
        <v>0</v>
      </c>
      <c r="CN269" t="s">
        <v>143</v>
      </c>
      <c r="CO269">
        <v>0</v>
      </c>
      <c r="CP269">
        <f t="shared" si="206"/>
        <v>10837.71</v>
      </c>
      <c r="CQ269">
        <f t="shared" si="207"/>
        <v>2804.79</v>
      </c>
      <c r="CR269">
        <f>(ROUND((ROUND(((ET269)*AV269*1),2)*BB269),2)+ROUND((ROUND(((AE269-(EU269))*AV269*1),2)*BS269),2))</f>
        <v>0</v>
      </c>
      <c r="CS269">
        <f t="shared" si="208"/>
        <v>0</v>
      </c>
      <c r="CT269">
        <f t="shared" si="209"/>
        <v>0</v>
      </c>
      <c r="CU269">
        <f t="shared" si="210"/>
        <v>0</v>
      </c>
      <c r="CV269">
        <f t="shared" si="211"/>
        <v>0</v>
      </c>
      <c r="CW269">
        <f t="shared" si="212"/>
        <v>0</v>
      </c>
      <c r="CX269">
        <f t="shared" si="213"/>
        <v>0</v>
      </c>
      <c r="CY269">
        <f t="shared" si="214"/>
        <v>0</v>
      </c>
      <c r="CZ269">
        <f t="shared" si="215"/>
        <v>0</v>
      </c>
      <c r="DC269" t="s">
        <v>143</v>
      </c>
      <c r="DD269" t="s">
        <v>143</v>
      </c>
      <c r="DE269" t="s">
        <v>143</v>
      </c>
      <c r="DF269" t="s">
        <v>143</v>
      </c>
      <c r="DG269" t="s">
        <v>143</v>
      </c>
      <c r="DH269" t="s">
        <v>143</v>
      </c>
      <c r="DI269" t="s">
        <v>143</v>
      </c>
      <c r="DJ269" t="s">
        <v>143</v>
      </c>
      <c r="DK269" t="s">
        <v>143</v>
      </c>
      <c r="DL269" t="s">
        <v>143</v>
      </c>
      <c r="DM269" t="s">
        <v>143</v>
      </c>
      <c r="DN269">
        <v>140</v>
      </c>
      <c r="DO269">
        <v>79</v>
      </c>
      <c r="DP269">
        <v>1.0469999999999999</v>
      </c>
      <c r="DQ269">
        <v>1</v>
      </c>
      <c r="DU269">
        <v>1009</v>
      </c>
      <c r="DV269" t="s">
        <v>205</v>
      </c>
      <c r="DW269" t="s">
        <v>205</v>
      </c>
      <c r="DX269">
        <v>1000</v>
      </c>
      <c r="EE269">
        <v>31269969</v>
      </c>
      <c r="EF269">
        <v>30</v>
      </c>
      <c r="EG269" t="s">
        <v>171</v>
      </c>
      <c r="EH269">
        <v>0</v>
      </c>
      <c r="EI269" t="s">
        <v>143</v>
      </c>
      <c r="EJ269">
        <v>1</v>
      </c>
      <c r="EK269">
        <v>158</v>
      </c>
      <c r="EL269" t="s">
        <v>508</v>
      </c>
      <c r="EM269" t="s">
        <v>509</v>
      </c>
      <c r="EO269" t="s">
        <v>143</v>
      </c>
      <c r="EQ269">
        <v>0</v>
      </c>
      <c r="ER269">
        <v>307.88</v>
      </c>
      <c r="ES269">
        <v>307.88</v>
      </c>
      <c r="ET269">
        <v>0</v>
      </c>
      <c r="EU269">
        <v>0</v>
      </c>
      <c r="EV269">
        <v>0</v>
      </c>
      <c r="EW269">
        <v>0</v>
      </c>
      <c r="EX269">
        <v>0</v>
      </c>
      <c r="FQ269">
        <v>0</v>
      </c>
      <c r="FR269">
        <f t="shared" si="216"/>
        <v>0</v>
      </c>
      <c r="FS269">
        <v>0</v>
      </c>
      <c r="FX269">
        <v>140</v>
      </c>
      <c r="FY269">
        <v>79</v>
      </c>
      <c r="GA269" t="s">
        <v>143</v>
      </c>
      <c r="GD269">
        <v>0</v>
      </c>
      <c r="GF269">
        <v>305310980</v>
      </c>
      <c r="GG269">
        <v>2</v>
      </c>
      <c r="GH269">
        <v>1</v>
      </c>
      <c r="GI269">
        <v>2</v>
      </c>
      <c r="GJ269">
        <v>0</v>
      </c>
      <c r="GK269">
        <f>ROUND(R269*(R12)/100,2)</f>
        <v>0</v>
      </c>
      <c r="GL269">
        <f t="shared" si="217"/>
        <v>0</v>
      </c>
      <c r="GM269">
        <f t="shared" si="218"/>
        <v>10837.71</v>
      </c>
      <c r="GN269">
        <f t="shared" si="219"/>
        <v>10837.71</v>
      </c>
      <c r="GO269">
        <f t="shared" si="220"/>
        <v>0</v>
      </c>
      <c r="GP269">
        <f t="shared" si="221"/>
        <v>0</v>
      </c>
      <c r="GR269">
        <v>0</v>
      </c>
      <c r="GS269">
        <v>3</v>
      </c>
      <c r="GT269">
        <v>0</v>
      </c>
      <c r="GU269" t="s">
        <v>143</v>
      </c>
      <c r="GV269">
        <f t="shared" si="222"/>
        <v>0</v>
      </c>
      <c r="GW269">
        <v>1</v>
      </c>
      <c r="GX269">
        <f t="shared" si="223"/>
        <v>0</v>
      </c>
      <c r="HA269">
        <v>0</v>
      </c>
      <c r="HB269">
        <v>0</v>
      </c>
      <c r="HC269">
        <f t="shared" si="224"/>
        <v>0</v>
      </c>
      <c r="IK269">
        <v>0</v>
      </c>
    </row>
    <row r="270" spans="1:245" x14ac:dyDescent="0.25">
      <c r="A270">
        <v>17</v>
      </c>
      <c r="B270">
        <v>1</v>
      </c>
      <c r="C270">
        <f>ROW(SmtRes!A175)</f>
        <v>175</v>
      </c>
      <c r="D270">
        <f>ROW(EtalonRes!A186)</f>
        <v>186</v>
      </c>
      <c r="E270" t="s">
        <v>525</v>
      </c>
      <c r="F270" t="s">
        <v>515</v>
      </c>
      <c r="G270" t="s">
        <v>516</v>
      </c>
      <c r="H270" t="s">
        <v>355</v>
      </c>
      <c r="I270">
        <v>0.4</v>
      </c>
      <c r="J270">
        <v>0</v>
      </c>
      <c r="O270">
        <f t="shared" si="192"/>
        <v>217.51</v>
      </c>
      <c r="P270">
        <f t="shared" si="193"/>
        <v>0</v>
      </c>
      <c r="Q270">
        <f>(ROUND((ROUND((((ET270*1.25))*AV270*I270),2)*BB270),2)+ROUND((ROUND(((AE270-((EU270*1.25)))*AV270*I270),2)*BS270),2))</f>
        <v>136.36000000000001</v>
      </c>
      <c r="R270">
        <f t="shared" si="194"/>
        <v>32.82</v>
      </c>
      <c r="S270">
        <f t="shared" si="195"/>
        <v>81.150000000000006</v>
      </c>
      <c r="T270">
        <f t="shared" si="196"/>
        <v>0</v>
      </c>
      <c r="U270">
        <f t="shared" si="197"/>
        <v>0.24379999999999999</v>
      </c>
      <c r="V270">
        <f t="shared" si="198"/>
        <v>0</v>
      </c>
      <c r="W270">
        <f t="shared" si="199"/>
        <v>0</v>
      </c>
      <c r="X270">
        <f t="shared" si="200"/>
        <v>90.89</v>
      </c>
      <c r="Y270">
        <f t="shared" si="201"/>
        <v>33.270000000000003</v>
      </c>
      <c r="AA270">
        <v>31709269</v>
      </c>
      <c r="AB270">
        <f t="shared" si="202"/>
        <v>44.457000000000001</v>
      </c>
      <c r="AC270">
        <f t="shared" si="203"/>
        <v>0</v>
      </c>
      <c r="AD270">
        <f>ROUND(((((ET270*1.25))-((EU270*1.25)))+AE270),6)</f>
        <v>36.487499999999997</v>
      </c>
      <c r="AE270">
        <f>ROUND(((EU270*1.25)),6)</f>
        <v>3.2124999999999999</v>
      </c>
      <c r="AF270">
        <f>ROUND(((EV270*1.15)),6)</f>
        <v>7.9695</v>
      </c>
      <c r="AG270">
        <f t="shared" si="204"/>
        <v>0</v>
      </c>
      <c r="AH270">
        <f>((EW270*1.15))</f>
        <v>0.60949999999999993</v>
      </c>
      <c r="AI270">
        <f>((EX270*1.25))</f>
        <v>0</v>
      </c>
      <c r="AJ270">
        <f t="shared" si="205"/>
        <v>0</v>
      </c>
      <c r="AK270">
        <v>36.119999999999997</v>
      </c>
      <c r="AL270">
        <v>0</v>
      </c>
      <c r="AM270">
        <v>29.19</v>
      </c>
      <c r="AN270">
        <v>2.57</v>
      </c>
      <c r="AO270">
        <v>6.93</v>
      </c>
      <c r="AP270">
        <v>0</v>
      </c>
      <c r="AQ270">
        <v>0.53</v>
      </c>
      <c r="AR270">
        <v>0</v>
      </c>
      <c r="AS270">
        <v>0</v>
      </c>
      <c r="AT270">
        <v>112</v>
      </c>
      <c r="AU270">
        <v>41</v>
      </c>
      <c r="AV270">
        <v>1</v>
      </c>
      <c r="AW270">
        <v>1</v>
      </c>
      <c r="AZ270">
        <v>1</v>
      </c>
      <c r="BA270">
        <v>25.44</v>
      </c>
      <c r="BB270">
        <v>9.34</v>
      </c>
      <c r="BC270">
        <v>1</v>
      </c>
      <c r="BD270" t="s">
        <v>143</v>
      </c>
      <c r="BE270" t="s">
        <v>143</v>
      </c>
      <c r="BF270" t="s">
        <v>143</v>
      </c>
      <c r="BG270" t="s">
        <v>143</v>
      </c>
      <c r="BH270">
        <v>0</v>
      </c>
      <c r="BI270">
        <v>1</v>
      </c>
      <c r="BJ270" t="s">
        <v>517</v>
      </c>
      <c r="BM270">
        <v>158</v>
      </c>
      <c r="BN270">
        <v>0</v>
      </c>
      <c r="BO270" t="s">
        <v>515</v>
      </c>
      <c r="BP270">
        <v>1</v>
      </c>
      <c r="BQ270">
        <v>30</v>
      </c>
      <c r="BR270">
        <v>0</v>
      </c>
      <c r="BS270">
        <v>25.44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143</v>
      </c>
      <c r="BZ270">
        <v>112</v>
      </c>
      <c r="CA270">
        <v>41</v>
      </c>
      <c r="CE270">
        <v>30</v>
      </c>
      <c r="CF270">
        <v>0</v>
      </c>
      <c r="CG270">
        <v>0</v>
      </c>
      <c r="CM270">
        <v>0</v>
      </c>
      <c r="CN270" t="s">
        <v>143</v>
      </c>
      <c r="CO270">
        <v>0</v>
      </c>
      <c r="CP270">
        <f t="shared" si="206"/>
        <v>217.51000000000002</v>
      </c>
      <c r="CQ270">
        <f t="shared" si="207"/>
        <v>0</v>
      </c>
      <c r="CR270">
        <f>(ROUND((ROUND((((ET270*1.25))*AV270*1),2)*BB270),2)+ROUND((ROUND(((AE270-((EU270*1.25)))*AV270*1),2)*BS270),2))</f>
        <v>340.82</v>
      </c>
      <c r="CS270">
        <f t="shared" si="208"/>
        <v>81.66</v>
      </c>
      <c r="CT270">
        <f t="shared" si="209"/>
        <v>202.76</v>
      </c>
      <c r="CU270">
        <f t="shared" si="210"/>
        <v>0</v>
      </c>
      <c r="CV270">
        <f t="shared" si="211"/>
        <v>0.60949999999999993</v>
      </c>
      <c r="CW270">
        <f t="shared" si="212"/>
        <v>0</v>
      </c>
      <c r="CX270">
        <f t="shared" si="213"/>
        <v>0</v>
      </c>
      <c r="CY270">
        <f t="shared" si="214"/>
        <v>90.888000000000019</v>
      </c>
      <c r="CZ270">
        <f t="shared" si="215"/>
        <v>33.271500000000003</v>
      </c>
      <c r="DC270" t="s">
        <v>143</v>
      </c>
      <c r="DD270" t="s">
        <v>143</v>
      </c>
      <c r="DE270" t="s">
        <v>169</v>
      </c>
      <c r="DF270" t="s">
        <v>169</v>
      </c>
      <c r="DG270" t="s">
        <v>170</v>
      </c>
      <c r="DH270" t="s">
        <v>143</v>
      </c>
      <c r="DI270" t="s">
        <v>170</v>
      </c>
      <c r="DJ270" t="s">
        <v>169</v>
      </c>
      <c r="DK270" t="s">
        <v>143</v>
      </c>
      <c r="DL270" t="s">
        <v>143</v>
      </c>
      <c r="DM270" t="s">
        <v>310</v>
      </c>
      <c r="DN270">
        <v>140</v>
      </c>
      <c r="DO270">
        <v>79</v>
      </c>
      <c r="DP270">
        <v>1.0469999999999999</v>
      </c>
      <c r="DQ270">
        <v>1</v>
      </c>
      <c r="DU270">
        <v>1013</v>
      </c>
      <c r="DV270" t="s">
        <v>355</v>
      </c>
      <c r="DW270" t="s">
        <v>355</v>
      </c>
      <c r="DX270">
        <v>1</v>
      </c>
      <c r="EE270">
        <v>31269969</v>
      </c>
      <c r="EF270">
        <v>30</v>
      </c>
      <c r="EG270" t="s">
        <v>171</v>
      </c>
      <c r="EH270">
        <v>0</v>
      </c>
      <c r="EI270" t="s">
        <v>143</v>
      </c>
      <c r="EJ270">
        <v>1</v>
      </c>
      <c r="EK270">
        <v>158</v>
      </c>
      <c r="EL270" t="s">
        <v>508</v>
      </c>
      <c r="EM270" t="s">
        <v>509</v>
      </c>
      <c r="EO270" t="s">
        <v>143</v>
      </c>
      <c r="EQ270">
        <v>0</v>
      </c>
      <c r="ER270">
        <v>36.119999999999997</v>
      </c>
      <c r="ES270">
        <v>0</v>
      </c>
      <c r="ET270">
        <v>29.19</v>
      </c>
      <c r="EU270">
        <v>2.57</v>
      </c>
      <c r="EV270">
        <v>6.93</v>
      </c>
      <c r="EW270">
        <v>0.53</v>
      </c>
      <c r="EX270">
        <v>0</v>
      </c>
      <c r="EY270">
        <v>0</v>
      </c>
      <c r="FQ270">
        <v>0</v>
      </c>
      <c r="FR270">
        <f t="shared" si="216"/>
        <v>0</v>
      </c>
      <c r="FS270">
        <v>0</v>
      </c>
      <c r="FX270">
        <v>140</v>
      </c>
      <c r="FY270">
        <v>113.5625</v>
      </c>
      <c r="GA270" t="s">
        <v>143</v>
      </c>
      <c r="GD270">
        <v>0</v>
      </c>
      <c r="GF270">
        <v>983279028</v>
      </c>
      <c r="GG270">
        <v>2</v>
      </c>
      <c r="GH270">
        <v>1</v>
      </c>
      <c r="GI270">
        <v>2</v>
      </c>
      <c r="GJ270">
        <v>0</v>
      </c>
      <c r="GK270">
        <f>ROUND(R270*(R12)/100,2)</f>
        <v>51.53</v>
      </c>
      <c r="GL270">
        <f t="shared" si="217"/>
        <v>0</v>
      </c>
      <c r="GM270">
        <f t="shared" si="218"/>
        <v>393.2</v>
      </c>
      <c r="GN270">
        <f t="shared" si="219"/>
        <v>393.2</v>
      </c>
      <c r="GO270">
        <f t="shared" si="220"/>
        <v>0</v>
      </c>
      <c r="GP270">
        <f t="shared" si="221"/>
        <v>0</v>
      </c>
      <c r="GR270">
        <v>0</v>
      </c>
      <c r="GS270">
        <v>3</v>
      </c>
      <c r="GT270">
        <v>0</v>
      </c>
      <c r="GU270" t="s">
        <v>143</v>
      </c>
      <c r="GV270">
        <f t="shared" si="222"/>
        <v>0</v>
      </c>
      <c r="GW270">
        <v>1</v>
      </c>
      <c r="GX270">
        <f t="shared" si="223"/>
        <v>0</v>
      </c>
      <c r="HA270">
        <v>0</v>
      </c>
      <c r="HB270">
        <v>0</v>
      </c>
      <c r="HC270">
        <f t="shared" si="224"/>
        <v>0</v>
      </c>
      <c r="IK270">
        <v>0</v>
      </c>
    </row>
    <row r="271" spans="1:245" x14ac:dyDescent="0.25">
      <c r="A271">
        <v>18</v>
      </c>
      <c r="B271">
        <v>1</v>
      </c>
      <c r="C271">
        <v>175</v>
      </c>
      <c r="E271" t="s">
        <v>526</v>
      </c>
      <c r="F271" t="s">
        <v>522</v>
      </c>
      <c r="G271" t="s">
        <v>523</v>
      </c>
      <c r="H271" t="s">
        <v>205</v>
      </c>
      <c r="I271">
        <v>0.96799999999999997</v>
      </c>
      <c r="J271">
        <v>2.42</v>
      </c>
      <c r="O271">
        <f t="shared" si="192"/>
        <v>2715.05</v>
      </c>
      <c r="P271">
        <f t="shared" si="193"/>
        <v>2715.05</v>
      </c>
      <c r="Q271">
        <f>(ROUND((ROUND(((ET271)*AV271*I271),2)*BB271),2)+ROUND((ROUND(((AE271-(EU271))*AV271*I271),2)*BS271),2))</f>
        <v>0</v>
      </c>
      <c r="R271">
        <f t="shared" si="194"/>
        <v>0</v>
      </c>
      <c r="S271">
        <f t="shared" si="195"/>
        <v>0</v>
      </c>
      <c r="T271">
        <f t="shared" si="196"/>
        <v>0</v>
      </c>
      <c r="U271">
        <f t="shared" si="197"/>
        <v>0</v>
      </c>
      <c r="V271">
        <f t="shared" si="198"/>
        <v>0</v>
      </c>
      <c r="W271">
        <f t="shared" si="199"/>
        <v>0</v>
      </c>
      <c r="X271">
        <f t="shared" si="200"/>
        <v>0</v>
      </c>
      <c r="Y271">
        <f t="shared" si="201"/>
        <v>0</v>
      </c>
      <c r="AA271">
        <v>31709269</v>
      </c>
      <c r="AB271">
        <f t="shared" si="202"/>
        <v>307.88</v>
      </c>
      <c r="AC271">
        <f t="shared" si="203"/>
        <v>307.88</v>
      </c>
      <c r="AD271">
        <f>ROUND((((ET271)-(EU271))+AE271),6)</f>
        <v>0</v>
      </c>
      <c r="AE271">
        <f>ROUND((EU271),6)</f>
        <v>0</v>
      </c>
      <c r="AF271">
        <f>ROUND((EV271),6)</f>
        <v>0</v>
      </c>
      <c r="AG271">
        <f t="shared" si="204"/>
        <v>0</v>
      </c>
      <c r="AH271">
        <f>(EW271)</f>
        <v>0</v>
      </c>
      <c r="AI271">
        <f>(EX271)</f>
        <v>0</v>
      </c>
      <c r="AJ271">
        <f t="shared" si="205"/>
        <v>0</v>
      </c>
      <c r="AK271">
        <v>307.88</v>
      </c>
      <c r="AL271">
        <v>307.88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9.11</v>
      </c>
      <c r="BD271" t="s">
        <v>143</v>
      </c>
      <c r="BE271" t="s">
        <v>143</v>
      </c>
      <c r="BF271" t="s">
        <v>143</v>
      </c>
      <c r="BG271" t="s">
        <v>143</v>
      </c>
      <c r="BH271">
        <v>3</v>
      </c>
      <c r="BI271">
        <v>1</v>
      </c>
      <c r="BJ271" t="s">
        <v>524</v>
      </c>
      <c r="BM271">
        <v>158</v>
      </c>
      <c r="BN271">
        <v>0</v>
      </c>
      <c r="BO271" t="s">
        <v>522</v>
      </c>
      <c r="BP271">
        <v>1</v>
      </c>
      <c r="BQ271">
        <v>30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143</v>
      </c>
      <c r="BZ271">
        <v>0</v>
      </c>
      <c r="CA271">
        <v>0</v>
      </c>
      <c r="CE271">
        <v>30</v>
      </c>
      <c r="CF271">
        <v>0</v>
      </c>
      <c r="CG271">
        <v>0</v>
      </c>
      <c r="CM271">
        <v>0</v>
      </c>
      <c r="CN271" t="s">
        <v>143</v>
      </c>
      <c r="CO271">
        <v>0</v>
      </c>
      <c r="CP271">
        <f t="shared" si="206"/>
        <v>2715.05</v>
      </c>
      <c r="CQ271">
        <f t="shared" si="207"/>
        <v>2804.79</v>
      </c>
      <c r="CR271">
        <f>(ROUND((ROUND(((ET271)*AV271*1),2)*BB271),2)+ROUND((ROUND(((AE271-(EU271))*AV271*1),2)*BS271),2))</f>
        <v>0</v>
      </c>
      <c r="CS271">
        <f t="shared" si="208"/>
        <v>0</v>
      </c>
      <c r="CT271">
        <f t="shared" si="209"/>
        <v>0</v>
      </c>
      <c r="CU271">
        <f t="shared" si="210"/>
        <v>0</v>
      </c>
      <c r="CV271">
        <f t="shared" si="211"/>
        <v>0</v>
      </c>
      <c r="CW271">
        <f t="shared" si="212"/>
        <v>0</v>
      </c>
      <c r="CX271">
        <f t="shared" si="213"/>
        <v>0</v>
      </c>
      <c r="CY271">
        <f t="shared" si="214"/>
        <v>0</v>
      </c>
      <c r="CZ271">
        <f t="shared" si="215"/>
        <v>0</v>
      </c>
      <c r="DC271" t="s">
        <v>143</v>
      </c>
      <c r="DD271" t="s">
        <v>143</v>
      </c>
      <c r="DE271" t="s">
        <v>143</v>
      </c>
      <c r="DF271" t="s">
        <v>143</v>
      </c>
      <c r="DG271" t="s">
        <v>143</v>
      </c>
      <c r="DH271" t="s">
        <v>143</v>
      </c>
      <c r="DI271" t="s">
        <v>143</v>
      </c>
      <c r="DJ271" t="s">
        <v>143</v>
      </c>
      <c r="DK271" t="s">
        <v>143</v>
      </c>
      <c r="DL271" t="s">
        <v>143</v>
      </c>
      <c r="DM271" t="s">
        <v>143</v>
      </c>
      <c r="DN271">
        <v>140</v>
      </c>
      <c r="DO271">
        <v>79</v>
      </c>
      <c r="DP271">
        <v>1.0469999999999999</v>
      </c>
      <c r="DQ271">
        <v>1</v>
      </c>
      <c r="DU271">
        <v>1009</v>
      </c>
      <c r="DV271" t="s">
        <v>205</v>
      </c>
      <c r="DW271" t="s">
        <v>205</v>
      </c>
      <c r="DX271">
        <v>1000</v>
      </c>
      <c r="EE271">
        <v>31269969</v>
      </c>
      <c r="EF271">
        <v>30</v>
      </c>
      <c r="EG271" t="s">
        <v>171</v>
      </c>
      <c r="EH271">
        <v>0</v>
      </c>
      <c r="EI271" t="s">
        <v>143</v>
      </c>
      <c r="EJ271">
        <v>1</v>
      </c>
      <c r="EK271">
        <v>158</v>
      </c>
      <c r="EL271" t="s">
        <v>508</v>
      </c>
      <c r="EM271" t="s">
        <v>509</v>
      </c>
      <c r="EO271" t="s">
        <v>143</v>
      </c>
      <c r="EQ271">
        <v>0</v>
      </c>
      <c r="ER271">
        <v>307.88</v>
      </c>
      <c r="ES271">
        <v>307.88</v>
      </c>
      <c r="ET271">
        <v>0</v>
      </c>
      <c r="EU271">
        <v>0</v>
      </c>
      <c r="EV271">
        <v>0</v>
      </c>
      <c r="EW271">
        <v>0</v>
      </c>
      <c r="EX271">
        <v>0</v>
      </c>
      <c r="FQ271">
        <v>0</v>
      </c>
      <c r="FR271">
        <f t="shared" si="216"/>
        <v>0</v>
      </c>
      <c r="FS271">
        <v>0</v>
      </c>
      <c r="FX271">
        <v>140</v>
      </c>
      <c r="FY271">
        <v>79</v>
      </c>
      <c r="GA271" t="s">
        <v>143</v>
      </c>
      <c r="GD271">
        <v>0</v>
      </c>
      <c r="GF271">
        <v>305310980</v>
      </c>
      <c r="GG271">
        <v>2</v>
      </c>
      <c r="GH271">
        <v>1</v>
      </c>
      <c r="GI271">
        <v>2</v>
      </c>
      <c r="GJ271">
        <v>0</v>
      </c>
      <c r="GK271">
        <f>ROUND(R271*(R12)/100,2)</f>
        <v>0</v>
      </c>
      <c r="GL271">
        <f t="shared" si="217"/>
        <v>0</v>
      </c>
      <c r="GM271">
        <f t="shared" si="218"/>
        <v>2715.05</v>
      </c>
      <c r="GN271">
        <f t="shared" si="219"/>
        <v>2715.05</v>
      </c>
      <c r="GO271">
        <f t="shared" si="220"/>
        <v>0</v>
      </c>
      <c r="GP271">
        <f t="shared" si="221"/>
        <v>0</v>
      </c>
      <c r="GR271">
        <v>0</v>
      </c>
      <c r="GS271">
        <v>3</v>
      </c>
      <c r="GT271">
        <v>0</v>
      </c>
      <c r="GU271" t="s">
        <v>143</v>
      </c>
      <c r="GV271">
        <f t="shared" si="222"/>
        <v>0</v>
      </c>
      <c r="GW271">
        <v>1</v>
      </c>
      <c r="GX271">
        <f t="shared" si="223"/>
        <v>0</v>
      </c>
      <c r="HA271">
        <v>0</v>
      </c>
      <c r="HB271">
        <v>0</v>
      </c>
      <c r="HC271">
        <f t="shared" si="224"/>
        <v>0</v>
      </c>
      <c r="IK271">
        <v>0</v>
      </c>
    </row>
    <row r="273" spans="1:206" x14ac:dyDescent="0.25">
      <c r="A273" s="2">
        <v>51</v>
      </c>
      <c r="B273" s="2">
        <f>B252</f>
        <v>1</v>
      </c>
      <c r="C273" s="2">
        <f>A252</f>
        <v>5</v>
      </c>
      <c r="D273" s="2">
        <f>ROW(A252)</f>
        <v>252</v>
      </c>
      <c r="E273" s="2"/>
      <c r="F273" s="2" t="str">
        <f>IF(F252&lt;&gt;"",F252,"")</f>
        <v>Новый подраздел</v>
      </c>
      <c r="G273" s="2" t="s">
        <v>470</v>
      </c>
      <c r="H273" s="2">
        <v>0</v>
      </c>
      <c r="I273" s="2"/>
      <c r="J273" s="2"/>
      <c r="K273" s="2"/>
      <c r="L273" s="2"/>
      <c r="M273" s="2"/>
      <c r="N273" s="2"/>
      <c r="O273" s="2">
        <f t="shared" ref="O273:T273" si="225">ROUND(AB273,2)</f>
        <v>110260.41</v>
      </c>
      <c r="P273" s="2">
        <f t="shared" si="225"/>
        <v>91524.34</v>
      </c>
      <c r="Q273" s="2">
        <f t="shared" si="225"/>
        <v>12548.06</v>
      </c>
      <c r="R273" s="2">
        <f t="shared" si="225"/>
        <v>3334.18</v>
      </c>
      <c r="S273" s="2">
        <f t="shared" si="225"/>
        <v>6188.01</v>
      </c>
      <c r="T273" s="2">
        <f t="shared" si="225"/>
        <v>0</v>
      </c>
      <c r="U273" s="2">
        <f>AH273</f>
        <v>21.215199999999996</v>
      </c>
      <c r="V273" s="2">
        <f>AI273</f>
        <v>0</v>
      </c>
      <c r="W273" s="2">
        <f>ROUND(AJ273,2)</f>
        <v>0</v>
      </c>
      <c r="X273" s="2">
        <f>ROUND(AK273,2)</f>
        <v>6930.58</v>
      </c>
      <c r="Y273" s="2">
        <f>ROUND(AL273,2)</f>
        <v>2537.08</v>
      </c>
      <c r="Z273" s="2"/>
      <c r="AA273" s="2"/>
      <c r="AB273" s="2">
        <f>ROUND(SUMIF(AA256:AA271,"=31709269",O256:O271),2)</f>
        <v>110260.41</v>
      </c>
      <c r="AC273" s="2">
        <f>ROUND(SUMIF(AA256:AA271,"=31709269",P256:P271),2)</f>
        <v>91524.34</v>
      </c>
      <c r="AD273" s="2">
        <f>ROUND(SUMIF(AA256:AA271,"=31709269",Q256:Q271),2)</f>
        <v>12548.06</v>
      </c>
      <c r="AE273" s="2">
        <f>ROUND(SUMIF(AA256:AA271,"=31709269",R256:R271),2)</f>
        <v>3334.18</v>
      </c>
      <c r="AF273" s="2">
        <f>ROUND(SUMIF(AA256:AA271,"=31709269",S256:S271),2)</f>
        <v>6188.01</v>
      </c>
      <c r="AG273" s="2">
        <f>ROUND(SUMIF(AA256:AA271,"=31709269",T256:T271),2)</f>
        <v>0</v>
      </c>
      <c r="AH273" s="2">
        <f>SUMIF(AA256:AA271,"=31709269",U256:U271)</f>
        <v>21.215199999999996</v>
      </c>
      <c r="AI273" s="2">
        <f>SUMIF(AA256:AA271,"=31709269",V256:V271)</f>
        <v>0</v>
      </c>
      <c r="AJ273" s="2">
        <f>ROUND(SUMIF(AA256:AA271,"=31709269",W256:W271),2)</f>
        <v>0</v>
      </c>
      <c r="AK273" s="2">
        <f>ROUND(SUMIF(AA256:AA271,"=31709269",X256:X271),2)</f>
        <v>6930.58</v>
      </c>
      <c r="AL273" s="2">
        <f>ROUND(SUMIF(AA256:AA271,"=31709269",Y256:Y271),2)</f>
        <v>2537.08</v>
      </c>
      <c r="AM273" s="2"/>
      <c r="AN273" s="2"/>
      <c r="AO273" s="2">
        <f t="shared" ref="AO273:BC273" si="226">ROUND(BX273,2)</f>
        <v>0</v>
      </c>
      <c r="AP273" s="2">
        <f t="shared" si="226"/>
        <v>0</v>
      </c>
      <c r="AQ273" s="2">
        <f t="shared" si="226"/>
        <v>0</v>
      </c>
      <c r="AR273" s="2">
        <f t="shared" si="226"/>
        <v>124962.75</v>
      </c>
      <c r="AS273" s="2">
        <f t="shared" si="226"/>
        <v>124962.75</v>
      </c>
      <c r="AT273" s="2">
        <f t="shared" si="226"/>
        <v>0</v>
      </c>
      <c r="AU273" s="2">
        <f t="shared" si="226"/>
        <v>0</v>
      </c>
      <c r="AV273" s="2">
        <f t="shared" si="226"/>
        <v>91524.34</v>
      </c>
      <c r="AW273" s="2">
        <f t="shared" si="226"/>
        <v>91524.34</v>
      </c>
      <c r="AX273" s="2">
        <f t="shared" si="226"/>
        <v>0</v>
      </c>
      <c r="AY273" s="2">
        <f t="shared" si="226"/>
        <v>91524.34</v>
      </c>
      <c r="AZ273" s="2">
        <f t="shared" si="226"/>
        <v>0</v>
      </c>
      <c r="BA273" s="2">
        <f t="shared" si="226"/>
        <v>0</v>
      </c>
      <c r="BB273" s="2">
        <f t="shared" si="226"/>
        <v>0</v>
      </c>
      <c r="BC273" s="2">
        <f t="shared" si="226"/>
        <v>0</v>
      </c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>
        <f>ROUND(SUMIF(AA256:AA271,"=31709269",FQ256:FQ271),2)</f>
        <v>0</v>
      </c>
      <c r="BY273" s="2">
        <f>ROUND(SUMIF(AA256:AA271,"=31709269",FR256:FR271),2)</f>
        <v>0</v>
      </c>
      <c r="BZ273" s="2">
        <f>ROUND(SUMIF(AA256:AA271,"=31709269",GL256:GL271),2)</f>
        <v>0</v>
      </c>
      <c r="CA273" s="2">
        <f>ROUND(SUMIF(AA256:AA271,"=31709269",GM256:GM271),2)</f>
        <v>124962.75</v>
      </c>
      <c r="CB273" s="2">
        <f>ROUND(SUMIF(AA256:AA271,"=31709269",GN256:GN271),2)</f>
        <v>124962.75</v>
      </c>
      <c r="CC273" s="2">
        <f>ROUND(SUMIF(AA256:AA271,"=31709269",GO256:GO271),2)</f>
        <v>0</v>
      </c>
      <c r="CD273" s="2">
        <f>ROUND(SUMIF(AA256:AA271,"=31709269",GP256:GP271),2)</f>
        <v>0</v>
      </c>
      <c r="CE273" s="2">
        <f>AC273-BX273</f>
        <v>91524.34</v>
      </c>
      <c r="CF273" s="2">
        <f>AC273-BY273</f>
        <v>91524.34</v>
      </c>
      <c r="CG273" s="2">
        <f>BX273-BZ273</f>
        <v>0</v>
      </c>
      <c r="CH273" s="2">
        <f>AC273-BX273-BY273+BZ273</f>
        <v>91524.34</v>
      </c>
      <c r="CI273" s="2">
        <f>BY273-BZ273</f>
        <v>0</v>
      </c>
      <c r="CJ273" s="2">
        <f>ROUND(SUMIF(AA256:AA271,"=31709269",GX256:GX271),2)</f>
        <v>0</v>
      </c>
      <c r="CK273" s="2">
        <f>ROUND(SUMIF(AA256:AA271,"=31709269",GY256:GY271),2)</f>
        <v>0</v>
      </c>
      <c r="CL273" s="2">
        <f>ROUND(SUMIF(AA256:AA271,"=31709269",GZ256:GZ271),2)</f>
        <v>0</v>
      </c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>
        <v>0</v>
      </c>
    </row>
    <row r="275" spans="1:206" x14ac:dyDescent="0.25">
      <c r="A275" s="4">
        <v>50</v>
      </c>
      <c r="B275" s="4">
        <v>0</v>
      </c>
      <c r="C275" s="4">
        <v>0</v>
      </c>
      <c r="D275" s="4">
        <v>1</v>
      </c>
      <c r="E275" s="4">
        <v>201</v>
      </c>
      <c r="F275" s="4">
        <f>ROUND(Source!O273,O275)</f>
        <v>110260.41</v>
      </c>
      <c r="G275" s="4" t="s">
        <v>222</v>
      </c>
      <c r="H275" s="4" t="s">
        <v>223</v>
      </c>
      <c r="I275" s="4"/>
      <c r="J275" s="4"/>
      <c r="K275" s="4">
        <v>201</v>
      </c>
      <c r="L275" s="4">
        <v>1</v>
      </c>
      <c r="M275" s="4">
        <v>3</v>
      </c>
      <c r="N275" s="4" t="s">
        <v>143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06" x14ac:dyDescent="0.25">
      <c r="A276" s="4">
        <v>50</v>
      </c>
      <c r="B276" s="4">
        <v>0</v>
      </c>
      <c r="C276" s="4">
        <v>0</v>
      </c>
      <c r="D276" s="4">
        <v>1</v>
      </c>
      <c r="E276" s="4">
        <v>202</v>
      </c>
      <c r="F276" s="4">
        <f>ROUND(Source!P273,O276)</f>
        <v>91524.34</v>
      </c>
      <c r="G276" s="4" t="s">
        <v>224</v>
      </c>
      <c r="H276" s="4" t="s">
        <v>225</v>
      </c>
      <c r="I276" s="4"/>
      <c r="J276" s="4"/>
      <c r="K276" s="4">
        <v>202</v>
      </c>
      <c r="L276" s="4">
        <v>2</v>
      </c>
      <c r="M276" s="4">
        <v>3</v>
      </c>
      <c r="N276" s="4" t="s">
        <v>143</v>
      </c>
      <c r="O276" s="4">
        <v>2</v>
      </c>
      <c r="P276" s="4"/>
      <c r="Q276" s="4"/>
      <c r="R276" s="4"/>
      <c r="S276" s="4"/>
      <c r="T276" s="4"/>
      <c r="U276" s="4"/>
      <c r="V276" s="4"/>
      <c r="W276" s="4"/>
    </row>
    <row r="277" spans="1:206" x14ac:dyDescent="0.25">
      <c r="A277" s="4">
        <v>50</v>
      </c>
      <c r="B277" s="4">
        <v>0</v>
      </c>
      <c r="C277" s="4">
        <v>0</v>
      </c>
      <c r="D277" s="4">
        <v>1</v>
      </c>
      <c r="E277" s="4">
        <v>222</v>
      </c>
      <c r="F277" s="4">
        <f>ROUND(Source!AO273,O277)</f>
        <v>0</v>
      </c>
      <c r="G277" s="4" t="s">
        <v>226</v>
      </c>
      <c r="H277" s="4" t="s">
        <v>227</v>
      </c>
      <c r="I277" s="4"/>
      <c r="J277" s="4"/>
      <c r="K277" s="4">
        <v>222</v>
      </c>
      <c r="L277" s="4">
        <v>3</v>
      </c>
      <c r="M277" s="4">
        <v>3</v>
      </c>
      <c r="N277" s="4" t="s">
        <v>143</v>
      </c>
      <c r="O277" s="4">
        <v>2</v>
      </c>
      <c r="P277" s="4"/>
      <c r="Q277" s="4"/>
      <c r="R277" s="4"/>
      <c r="S277" s="4"/>
      <c r="T277" s="4"/>
      <c r="U277" s="4"/>
      <c r="V277" s="4"/>
      <c r="W277" s="4"/>
    </row>
    <row r="278" spans="1:206" x14ac:dyDescent="0.25">
      <c r="A278" s="4">
        <v>50</v>
      </c>
      <c r="B278" s="4">
        <v>0</v>
      </c>
      <c r="C278" s="4">
        <v>0</v>
      </c>
      <c r="D278" s="4">
        <v>1</v>
      </c>
      <c r="E278" s="4">
        <v>225</v>
      </c>
      <c r="F278" s="4">
        <f>ROUND(Source!AV273,O278)</f>
        <v>91524.34</v>
      </c>
      <c r="G278" s="4" t="s">
        <v>228</v>
      </c>
      <c r="H278" s="4" t="s">
        <v>229</v>
      </c>
      <c r="I278" s="4"/>
      <c r="J278" s="4"/>
      <c r="K278" s="4">
        <v>225</v>
      </c>
      <c r="L278" s="4">
        <v>4</v>
      </c>
      <c r="M278" s="4">
        <v>3</v>
      </c>
      <c r="N278" s="4" t="s">
        <v>143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06" x14ac:dyDescent="0.25">
      <c r="A279" s="4">
        <v>50</v>
      </c>
      <c r="B279" s="4">
        <v>0</v>
      </c>
      <c r="C279" s="4">
        <v>0</v>
      </c>
      <c r="D279" s="4">
        <v>1</v>
      </c>
      <c r="E279" s="4">
        <v>226</v>
      </c>
      <c r="F279" s="4">
        <f>ROUND(Source!AW273,O279)</f>
        <v>91524.34</v>
      </c>
      <c r="G279" s="4" t="s">
        <v>230</v>
      </c>
      <c r="H279" s="4" t="s">
        <v>231</v>
      </c>
      <c r="I279" s="4"/>
      <c r="J279" s="4"/>
      <c r="K279" s="4">
        <v>226</v>
      </c>
      <c r="L279" s="4">
        <v>5</v>
      </c>
      <c r="M279" s="4">
        <v>3</v>
      </c>
      <c r="N279" s="4" t="s">
        <v>143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06" x14ac:dyDescent="0.25">
      <c r="A280" s="4">
        <v>50</v>
      </c>
      <c r="B280" s="4">
        <v>0</v>
      </c>
      <c r="C280" s="4">
        <v>0</v>
      </c>
      <c r="D280" s="4">
        <v>1</v>
      </c>
      <c r="E280" s="4">
        <v>227</v>
      </c>
      <c r="F280" s="4">
        <f>ROUND(Source!AX273,O280)</f>
        <v>0</v>
      </c>
      <c r="G280" s="4" t="s">
        <v>232</v>
      </c>
      <c r="H280" s="4" t="s">
        <v>233</v>
      </c>
      <c r="I280" s="4"/>
      <c r="J280" s="4"/>
      <c r="K280" s="4">
        <v>227</v>
      </c>
      <c r="L280" s="4">
        <v>6</v>
      </c>
      <c r="M280" s="4">
        <v>3</v>
      </c>
      <c r="N280" s="4" t="s">
        <v>143</v>
      </c>
      <c r="O280" s="4">
        <v>2</v>
      </c>
      <c r="P280" s="4"/>
      <c r="Q280" s="4"/>
      <c r="R280" s="4"/>
      <c r="S280" s="4"/>
      <c r="T280" s="4"/>
      <c r="U280" s="4"/>
      <c r="V280" s="4"/>
      <c r="W280" s="4"/>
    </row>
    <row r="281" spans="1:206" x14ac:dyDescent="0.25">
      <c r="A281" s="4">
        <v>50</v>
      </c>
      <c r="B281" s="4">
        <v>0</v>
      </c>
      <c r="C281" s="4">
        <v>0</v>
      </c>
      <c r="D281" s="4">
        <v>1</v>
      </c>
      <c r="E281" s="4">
        <v>228</v>
      </c>
      <c r="F281" s="4">
        <f>ROUND(Source!AY273,O281)</f>
        <v>91524.34</v>
      </c>
      <c r="G281" s="4" t="s">
        <v>234</v>
      </c>
      <c r="H281" s="4" t="s">
        <v>235</v>
      </c>
      <c r="I281" s="4"/>
      <c r="J281" s="4"/>
      <c r="K281" s="4">
        <v>228</v>
      </c>
      <c r="L281" s="4">
        <v>7</v>
      </c>
      <c r="M281" s="4">
        <v>3</v>
      </c>
      <c r="N281" s="4" t="s">
        <v>143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06" x14ac:dyDescent="0.25">
      <c r="A282" s="4">
        <v>50</v>
      </c>
      <c r="B282" s="4">
        <v>0</v>
      </c>
      <c r="C282" s="4">
        <v>0</v>
      </c>
      <c r="D282" s="4">
        <v>1</v>
      </c>
      <c r="E282" s="4">
        <v>216</v>
      </c>
      <c r="F282" s="4">
        <f>ROUND(Source!AP273,O282)</f>
        <v>0</v>
      </c>
      <c r="G282" s="4" t="s">
        <v>236</v>
      </c>
      <c r="H282" s="4" t="s">
        <v>237</v>
      </c>
      <c r="I282" s="4"/>
      <c r="J282" s="4"/>
      <c r="K282" s="4">
        <v>216</v>
      </c>
      <c r="L282" s="4">
        <v>8</v>
      </c>
      <c r="M282" s="4">
        <v>3</v>
      </c>
      <c r="N282" s="4" t="s">
        <v>143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3" spans="1:206" x14ac:dyDescent="0.25">
      <c r="A283" s="4">
        <v>50</v>
      </c>
      <c r="B283" s="4">
        <v>0</v>
      </c>
      <c r="C283" s="4">
        <v>0</v>
      </c>
      <c r="D283" s="4">
        <v>1</v>
      </c>
      <c r="E283" s="4">
        <v>223</v>
      </c>
      <c r="F283" s="4">
        <f>ROUND(Source!AQ273,O283)</f>
        <v>0</v>
      </c>
      <c r="G283" s="4" t="s">
        <v>238</v>
      </c>
      <c r="H283" s="4" t="s">
        <v>239</v>
      </c>
      <c r="I283" s="4"/>
      <c r="J283" s="4"/>
      <c r="K283" s="4">
        <v>223</v>
      </c>
      <c r="L283" s="4">
        <v>9</v>
      </c>
      <c r="M283" s="4">
        <v>3</v>
      </c>
      <c r="N283" s="4" t="s">
        <v>143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</row>
    <row r="284" spans="1:206" x14ac:dyDescent="0.25">
      <c r="A284" s="4">
        <v>50</v>
      </c>
      <c r="B284" s="4">
        <v>0</v>
      </c>
      <c r="C284" s="4">
        <v>0</v>
      </c>
      <c r="D284" s="4">
        <v>1</v>
      </c>
      <c r="E284" s="4">
        <v>229</v>
      </c>
      <c r="F284" s="4">
        <f>ROUND(Source!AZ273,O284)</f>
        <v>0</v>
      </c>
      <c r="G284" s="4" t="s">
        <v>240</v>
      </c>
      <c r="H284" s="4" t="s">
        <v>241</v>
      </c>
      <c r="I284" s="4"/>
      <c r="J284" s="4"/>
      <c r="K284" s="4">
        <v>229</v>
      </c>
      <c r="L284" s="4">
        <v>10</v>
      </c>
      <c r="M284" s="4">
        <v>3</v>
      </c>
      <c r="N284" s="4" t="s">
        <v>143</v>
      </c>
      <c r="O284" s="4">
        <v>2</v>
      </c>
      <c r="P284" s="4"/>
      <c r="Q284" s="4"/>
      <c r="R284" s="4"/>
      <c r="S284" s="4"/>
      <c r="T284" s="4"/>
      <c r="U284" s="4"/>
      <c r="V284" s="4"/>
      <c r="W284" s="4"/>
    </row>
    <row r="285" spans="1:206" x14ac:dyDescent="0.25">
      <c r="A285" s="4">
        <v>50</v>
      </c>
      <c r="B285" s="4">
        <v>0</v>
      </c>
      <c r="C285" s="4">
        <v>0</v>
      </c>
      <c r="D285" s="4">
        <v>1</v>
      </c>
      <c r="E285" s="4">
        <v>203</v>
      </c>
      <c r="F285" s="4">
        <f>ROUND(Source!Q273,O285)</f>
        <v>12548.06</v>
      </c>
      <c r="G285" s="4" t="s">
        <v>242</v>
      </c>
      <c r="H285" s="4" t="s">
        <v>243</v>
      </c>
      <c r="I285" s="4"/>
      <c r="J285" s="4"/>
      <c r="K285" s="4">
        <v>203</v>
      </c>
      <c r="L285" s="4">
        <v>11</v>
      </c>
      <c r="M285" s="4">
        <v>3</v>
      </c>
      <c r="N285" s="4" t="s">
        <v>143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</row>
    <row r="286" spans="1:206" x14ac:dyDescent="0.25">
      <c r="A286" s="4">
        <v>50</v>
      </c>
      <c r="B286" s="4">
        <v>0</v>
      </c>
      <c r="C286" s="4">
        <v>0</v>
      </c>
      <c r="D286" s="4">
        <v>1</v>
      </c>
      <c r="E286" s="4">
        <v>231</v>
      </c>
      <c r="F286" s="4">
        <f>ROUND(Source!BB273,O286)</f>
        <v>0</v>
      </c>
      <c r="G286" s="4" t="s">
        <v>244</v>
      </c>
      <c r="H286" s="4" t="s">
        <v>245</v>
      </c>
      <c r="I286" s="4"/>
      <c r="J286" s="4"/>
      <c r="K286" s="4">
        <v>231</v>
      </c>
      <c r="L286" s="4">
        <v>12</v>
      </c>
      <c r="M286" s="4">
        <v>3</v>
      </c>
      <c r="N286" s="4" t="s">
        <v>143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06" x14ac:dyDescent="0.25">
      <c r="A287" s="4">
        <v>50</v>
      </c>
      <c r="B287" s="4">
        <v>0</v>
      </c>
      <c r="C287" s="4">
        <v>0</v>
      </c>
      <c r="D287" s="4">
        <v>1</v>
      </c>
      <c r="E287" s="4">
        <v>204</v>
      </c>
      <c r="F287" s="4">
        <f>ROUND(Source!R273,O287)</f>
        <v>3334.18</v>
      </c>
      <c r="G287" s="4" t="s">
        <v>246</v>
      </c>
      <c r="H287" s="4" t="s">
        <v>247</v>
      </c>
      <c r="I287" s="4"/>
      <c r="J287" s="4"/>
      <c r="K287" s="4">
        <v>204</v>
      </c>
      <c r="L287" s="4">
        <v>13</v>
      </c>
      <c r="M287" s="4">
        <v>3</v>
      </c>
      <c r="N287" s="4" t="s">
        <v>143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06" x14ac:dyDescent="0.25">
      <c r="A288" s="4">
        <v>50</v>
      </c>
      <c r="B288" s="4">
        <v>0</v>
      </c>
      <c r="C288" s="4">
        <v>0</v>
      </c>
      <c r="D288" s="4">
        <v>1</v>
      </c>
      <c r="E288" s="4">
        <v>205</v>
      </c>
      <c r="F288" s="4">
        <f>ROUND(Source!S273,O288)</f>
        <v>6188.01</v>
      </c>
      <c r="G288" s="4" t="s">
        <v>248</v>
      </c>
      <c r="H288" s="4" t="s">
        <v>249</v>
      </c>
      <c r="I288" s="4"/>
      <c r="J288" s="4"/>
      <c r="K288" s="4">
        <v>205</v>
      </c>
      <c r="L288" s="4">
        <v>14</v>
      </c>
      <c r="M288" s="4">
        <v>3</v>
      </c>
      <c r="N288" s="4" t="s">
        <v>143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06" x14ac:dyDescent="0.25">
      <c r="A289" s="4">
        <v>50</v>
      </c>
      <c r="B289" s="4">
        <v>0</v>
      </c>
      <c r="C289" s="4">
        <v>0</v>
      </c>
      <c r="D289" s="4">
        <v>1</v>
      </c>
      <c r="E289" s="4">
        <v>232</v>
      </c>
      <c r="F289" s="4">
        <f>ROUND(Source!BC273,O289)</f>
        <v>0</v>
      </c>
      <c r="G289" s="4" t="s">
        <v>250</v>
      </c>
      <c r="H289" s="4" t="s">
        <v>251</v>
      </c>
      <c r="I289" s="4"/>
      <c r="J289" s="4"/>
      <c r="K289" s="4">
        <v>232</v>
      </c>
      <c r="L289" s="4">
        <v>15</v>
      </c>
      <c r="M289" s="4">
        <v>3</v>
      </c>
      <c r="N289" s="4" t="s">
        <v>143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06" x14ac:dyDescent="0.25">
      <c r="A290" s="4">
        <v>50</v>
      </c>
      <c r="B290" s="4">
        <v>0</v>
      </c>
      <c r="C290" s="4">
        <v>0</v>
      </c>
      <c r="D290" s="4">
        <v>1</v>
      </c>
      <c r="E290" s="4">
        <v>214</v>
      </c>
      <c r="F290" s="4">
        <f>ROUND(Source!AS273,O290)</f>
        <v>124962.75</v>
      </c>
      <c r="G290" s="4" t="s">
        <v>252</v>
      </c>
      <c r="H290" s="4" t="s">
        <v>253</v>
      </c>
      <c r="I290" s="4"/>
      <c r="J290" s="4"/>
      <c r="K290" s="4">
        <v>214</v>
      </c>
      <c r="L290" s="4">
        <v>16</v>
      </c>
      <c r="M290" s="4">
        <v>3</v>
      </c>
      <c r="N290" s="4" t="s">
        <v>143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1" spans="1:206" x14ac:dyDescent="0.25">
      <c r="A291" s="4">
        <v>50</v>
      </c>
      <c r="B291" s="4">
        <v>0</v>
      </c>
      <c r="C291" s="4">
        <v>0</v>
      </c>
      <c r="D291" s="4">
        <v>1</v>
      </c>
      <c r="E291" s="4">
        <v>215</v>
      </c>
      <c r="F291" s="4">
        <f>ROUND(Source!AT273,O291)</f>
        <v>0</v>
      </c>
      <c r="G291" s="4" t="s">
        <v>254</v>
      </c>
      <c r="H291" s="4" t="s">
        <v>255</v>
      </c>
      <c r="I291" s="4"/>
      <c r="J291" s="4"/>
      <c r="K291" s="4">
        <v>215</v>
      </c>
      <c r="L291" s="4">
        <v>17</v>
      </c>
      <c r="M291" s="4">
        <v>3</v>
      </c>
      <c r="N291" s="4" t="s">
        <v>143</v>
      </c>
      <c r="O291" s="4">
        <v>2</v>
      </c>
      <c r="P291" s="4"/>
      <c r="Q291" s="4"/>
      <c r="R291" s="4"/>
      <c r="S291" s="4"/>
      <c r="T291" s="4"/>
      <c r="U291" s="4"/>
      <c r="V291" s="4"/>
      <c r="W291" s="4"/>
    </row>
    <row r="292" spans="1:206" x14ac:dyDescent="0.25">
      <c r="A292" s="4">
        <v>50</v>
      </c>
      <c r="B292" s="4">
        <v>0</v>
      </c>
      <c r="C292" s="4">
        <v>0</v>
      </c>
      <c r="D292" s="4">
        <v>1</v>
      </c>
      <c r="E292" s="4">
        <v>217</v>
      </c>
      <c r="F292" s="4">
        <f>ROUND(Source!AU273,O292)</f>
        <v>0</v>
      </c>
      <c r="G292" s="4" t="s">
        <v>256</v>
      </c>
      <c r="H292" s="4" t="s">
        <v>257</v>
      </c>
      <c r="I292" s="4"/>
      <c r="J292" s="4"/>
      <c r="K292" s="4">
        <v>217</v>
      </c>
      <c r="L292" s="4">
        <v>18</v>
      </c>
      <c r="M292" s="4">
        <v>3</v>
      </c>
      <c r="N292" s="4" t="s">
        <v>143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06" x14ac:dyDescent="0.25">
      <c r="A293" s="4">
        <v>50</v>
      </c>
      <c r="B293" s="4">
        <v>0</v>
      </c>
      <c r="C293" s="4">
        <v>0</v>
      </c>
      <c r="D293" s="4">
        <v>1</v>
      </c>
      <c r="E293" s="4">
        <v>230</v>
      </c>
      <c r="F293" s="4">
        <f>ROUND(Source!BA273,O293)</f>
        <v>0</v>
      </c>
      <c r="G293" s="4" t="s">
        <v>258</v>
      </c>
      <c r="H293" s="4" t="s">
        <v>259</v>
      </c>
      <c r="I293" s="4"/>
      <c r="J293" s="4"/>
      <c r="K293" s="4">
        <v>230</v>
      </c>
      <c r="L293" s="4">
        <v>19</v>
      </c>
      <c r="M293" s="4">
        <v>3</v>
      </c>
      <c r="N293" s="4" t="s">
        <v>143</v>
      </c>
      <c r="O293" s="4">
        <v>2</v>
      </c>
      <c r="P293" s="4"/>
      <c r="Q293" s="4"/>
      <c r="R293" s="4"/>
      <c r="S293" s="4"/>
      <c r="T293" s="4"/>
      <c r="U293" s="4"/>
      <c r="V293" s="4"/>
      <c r="W293" s="4"/>
    </row>
    <row r="294" spans="1:206" x14ac:dyDescent="0.25">
      <c r="A294" s="4">
        <v>50</v>
      </c>
      <c r="B294" s="4">
        <v>0</v>
      </c>
      <c r="C294" s="4">
        <v>0</v>
      </c>
      <c r="D294" s="4">
        <v>1</v>
      </c>
      <c r="E294" s="4">
        <v>206</v>
      </c>
      <c r="F294" s="4">
        <f>ROUND(Source!T273,O294)</f>
        <v>0</v>
      </c>
      <c r="G294" s="4" t="s">
        <v>260</v>
      </c>
      <c r="H294" s="4" t="s">
        <v>261</v>
      </c>
      <c r="I294" s="4"/>
      <c r="J294" s="4"/>
      <c r="K294" s="4">
        <v>206</v>
      </c>
      <c r="L294" s="4">
        <v>20</v>
      </c>
      <c r="M294" s="4">
        <v>3</v>
      </c>
      <c r="N294" s="4" t="s">
        <v>143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06" x14ac:dyDescent="0.25">
      <c r="A295" s="4">
        <v>50</v>
      </c>
      <c r="B295" s="4">
        <v>0</v>
      </c>
      <c r="C295" s="4">
        <v>0</v>
      </c>
      <c r="D295" s="4">
        <v>1</v>
      </c>
      <c r="E295" s="4">
        <v>207</v>
      </c>
      <c r="F295" s="4">
        <f>Source!U273</f>
        <v>21.215199999999996</v>
      </c>
      <c r="G295" s="4" t="s">
        <v>262</v>
      </c>
      <c r="H295" s="4" t="s">
        <v>263</v>
      </c>
      <c r="I295" s="4"/>
      <c r="J295" s="4"/>
      <c r="K295" s="4">
        <v>207</v>
      </c>
      <c r="L295" s="4">
        <v>21</v>
      </c>
      <c r="M295" s="4">
        <v>3</v>
      </c>
      <c r="N295" s="4" t="s">
        <v>143</v>
      </c>
      <c r="O295" s="4">
        <v>-1</v>
      </c>
      <c r="P295" s="4"/>
      <c r="Q295" s="4"/>
      <c r="R295" s="4"/>
      <c r="S295" s="4"/>
      <c r="T295" s="4"/>
      <c r="U295" s="4"/>
      <c r="V295" s="4"/>
      <c r="W295" s="4"/>
    </row>
    <row r="296" spans="1:206" x14ac:dyDescent="0.25">
      <c r="A296" s="4">
        <v>50</v>
      </c>
      <c r="B296" s="4">
        <v>0</v>
      </c>
      <c r="C296" s="4">
        <v>0</v>
      </c>
      <c r="D296" s="4">
        <v>1</v>
      </c>
      <c r="E296" s="4">
        <v>208</v>
      </c>
      <c r="F296" s="4">
        <f>Source!V273</f>
        <v>0</v>
      </c>
      <c r="G296" s="4" t="s">
        <v>264</v>
      </c>
      <c r="H296" s="4" t="s">
        <v>265</v>
      </c>
      <c r="I296" s="4"/>
      <c r="J296" s="4"/>
      <c r="K296" s="4">
        <v>208</v>
      </c>
      <c r="L296" s="4">
        <v>22</v>
      </c>
      <c r="M296" s="4">
        <v>3</v>
      </c>
      <c r="N296" s="4" t="s">
        <v>143</v>
      </c>
      <c r="O296" s="4">
        <v>-1</v>
      </c>
      <c r="P296" s="4"/>
      <c r="Q296" s="4"/>
      <c r="R296" s="4"/>
      <c r="S296" s="4"/>
      <c r="T296" s="4"/>
      <c r="U296" s="4"/>
      <c r="V296" s="4"/>
      <c r="W296" s="4"/>
    </row>
    <row r="297" spans="1:206" x14ac:dyDescent="0.25">
      <c r="A297" s="4">
        <v>50</v>
      </c>
      <c r="B297" s="4">
        <v>0</v>
      </c>
      <c r="C297" s="4">
        <v>0</v>
      </c>
      <c r="D297" s="4">
        <v>1</v>
      </c>
      <c r="E297" s="4">
        <v>209</v>
      </c>
      <c r="F297" s="4">
        <f>ROUND(Source!W273,O297)</f>
        <v>0</v>
      </c>
      <c r="G297" s="4" t="s">
        <v>266</v>
      </c>
      <c r="H297" s="4" t="s">
        <v>267</v>
      </c>
      <c r="I297" s="4"/>
      <c r="J297" s="4"/>
      <c r="K297" s="4">
        <v>209</v>
      </c>
      <c r="L297" s="4">
        <v>23</v>
      </c>
      <c r="M297" s="4">
        <v>3</v>
      </c>
      <c r="N297" s="4" t="s">
        <v>143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06" x14ac:dyDescent="0.25">
      <c r="A298" s="4">
        <v>50</v>
      </c>
      <c r="B298" s="4">
        <v>0</v>
      </c>
      <c r="C298" s="4">
        <v>0</v>
      </c>
      <c r="D298" s="4">
        <v>1</v>
      </c>
      <c r="E298" s="4">
        <v>210</v>
      </c>
      <c r="F298" s="4">
        <f>ROUND(Source!X273,O298)</f>
        <v>6930.58</v>
      </c>
      <c r="G298" s="4" t="s">
        <v>268</v>
      </c>
      <c r="H298" s="4" t="s">
        <v>269</v>
      </c>
      <c r="I298" s="4"/>
      <c r="J298" s="4"/>
      <c r="K298" s="4">
        <v>210</v>
      </c>
      <c r="L298" s="4">
        <v>24</v>
      </c>
      <c r="M298" s="4">
        <v>3</v>
      </c>
      <c r="N298" s="4" t="s">
        <v>143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06" x14ac:dyDescent="0.25">
      <c r="A299" s="4">
        <v>50</v>
      </c>
      <c r="B299" s="4">
        <v>0</v>
      </c>
      <c r="C299" s="4">
        <v>0</v>
      </c>
      <c r="D299" s="4">
        <v>1</v>
      </c>
      <c r="E299" s="4">
        <v>211</v>
      </c>
      <c r="F299" s="4">
        <f>ROUND(Source!Y273,O299)</f>
        <v>2537.08</v>
      </c>
      <c r="G299" s="4" t="s">
        <v>270</v>
      </c>
      <c r="H299" s="4" t="s">
        <v>271</v>
      </c>
      <c r="I299" s="4"/>
      <c r="J299" s="4"/>
      <c r="K299" s="4">
        <v>211</v>
      </c>
      <c r="L299" s="4">
        <v>25</v>
      </c>
      <c r="M299" s="4">
        <v>3</v>
      </c>
      <c r="N299" s="4" t="s">
        <v>143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06" x14ac:dyDescent="0.25">
      <c r="A300" s="4">
        <v>50</v>
      </c>
      <c r="B300" s="4">
        <v>0</v>
      </c>
      <c r="C300" s="4">
        <v>0</v>
      </c>
      <c r="D300" s="4">
        <v>1</v>
      </c>
      <c r="E300" s="4">
        <v>224</v>
      </c>
      <c r="F300" s="4">
        <f>ROUND(Source!AR273,O300)</f>
        <v>124962.75</v>
      </c>
      <c r="G300" s="4" t="s">
        <v>272</v>
      </c>
      <c r="H300" s="4" t="s">
        <v>273</v>
      </c>
      <c r="I300" s="4"/>
      <c r="J300" s="4"/>
      <c r="K300" s="4">
        <v>224</v>
      </c>
      <c r="L300" s="4">
        <v>26</v>
      </c>
      <c r="M300" s="4">
        <v>3</v>
      </c>
      <c r="N300" s="4" t="s">
        <v>143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2" spans="1:206" x14ac:dyDescent="0.25">
      <c r="A302" s="2">
        <v>51</v>
      </c>
      <c r="B302" s="2">
        <f>B24</f>
        <v>1</v>
      </c>
      <c r="C302" s="2">
        <f>A24</f>
        <v>4</v>
      </c>
      <c r="D302" s="2">
        <f>ROW(A24)</f>
        <v>24</v>
      </c>
      <c r="E302" s="2"/>
      <c r="F302" s="2" t="str">
        <f>IF(F24&lt;&gt;"",F24,"")</f>
        <v>Новый раздел</v>
      </c>
      <c r="G302" s="2" t="s">
        <v>153</v>
      </c>
      <c r="H302" s="2">
        <v>0</v>
      </c>
      <c r="I302" s="2"/>
      <c r="J302" s="2"/>
      <c r="K302" s="2"/>
      <c r="L302" s="2"/>
      <c r="M302" s="2"/>
      <c r="N302" s="2"/>
      <c r="O302" s="2">
        <f t="shared" ref="O302:T302" si="227">ROUND(O44+O83+O130+O186+O223+O273+AB302,2)</f>
        <v>1923831.6</v>
      </c>
      <c r="P302" s="2">
        <f t="shared" si="227"/>
        <v>1242126.27</v>
      </c>
      <c r="Q302" s="2">
        <f t="shared" si="227"/>
        <v>299751.71999999997</v>
      </c>
      <c r="R302" s="2">
        <f t="shared" si="227"/>
        <v>62315.55</v>
      </c>
      <c r="S302" s="2">
        <f t="shared" si="227"/>
        <v>381953.61</v>
      </c>
      <c r="T302" s="2">
        <f t="shared" si="227"/>
        <v>0</v>
      </c>
      <c r="U302" s="2">
        <f>U44+U83+U130+U186+U223+U273+AH302</f>
        <v>1306.95848</v>
      </c>
      <c r="V302" s="2">
        <f>V44+V83+V130+V186+V223+V273+AI302</f>
        <v>0</v>
      </c>
      <c r="W302" s="2">
        <f>ROUND(W44+W83+W130+W186+W223+W273+AJ302,2)</f>
        <v>0</v>
      </c>
      <c r="X302" s="2">
        <f>ROUND(X44+X83+X130+X186+X223+X273+AK302,2)</f>
        <v>286383.15999999997</v>
      </c>
      <c r="Y302" s="2">
        <f>ROUND(Y44+Y83+Y130+Y186+Y223+Y273+AL302,2)</f>
        <v>156878.35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>
        <f t="shared" ref="AO302:BC302" si="228">ROUND(AO44+AO83+AO130+AO186+AO223+AO273+BX302,2)</f>
        <v>0</v>
      </c>
      <c r="AP302" s="2">
        <f t="shared" si="228"/>
        <v>0</v>
      </c>
      <c r="AQ302" s="2">
        <f t="shared" si="228"/>
        <v>0</v>
      </c>
      <c r="AR302" s="2">
        <f t="shared" si="228"/>
        <v>2464928.5499999998</v>
      </c>
      <c r="AS302" s="2">
        <f t="shared" si="228"/>
        <v>2339023.2200000002</v>
      </c>
      <c r="AT302" s="2">
        <f t="shared" si="228"/>
        <v>0</v>
      </c>
      <c r="AU302" s="2">
        <f t="shared" si="228"/>
        <v>125905.33</v>
      </c>
      <c r="AV302" s="2">
        <f t="shared" si="228"/>
        <v>1242126.27</v>
      </c>
      <c r="AW302" s="2">
        <f t="shared" si="228"/>
        <v>1242126.27</v>
      </c>
      <c r="AX302" s="2">
        <f t="shared" si="228"/>
        <v>0</v>
      </c>
      <c r="AY302" s="2">
        <f t="shared" si="228"/>
        <v>1242126.27</v>
      </c>
      <c r="AZ302" s="2">
        <f t="shared" si="228"/>
        <v>0</v>
      </c>
      <c r="BA302" s="2">
        <f t="shared" si="228"/>
        <v>0</v>
      </c>
      <c r="BB302" s="2">
        <f t="shared" si="228"/>
        <v>0</v>
      </c>
      <c r="BC302" s="2">
        <f t="shared" si="228"/>
        <v>0</v>
      </c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>
        <v>0</v>
      </c>
    </row>
    <row r="304" spans="1:206" x14ac:dyDescent="0.25">
      <c r="A304" s="4">
        <v>50</v>
      </c>
      <c r="B304" s="4">
        <v>0</v>
      </c>
      <c r="C304" s="4">
        <v>0</v>
      </c>
      <c r="D304" s="4">
        <v>1</v>
      </c>
      <c r="E304" s="4">
        <v>201</v>
      </c>
      <c r="F304" s="4">
        <f>ROUND(Source!O302,O304)</f>
        <v>1923831.6</v>
      </c>
      <c r="G304" s="4" t="s">
        <v>222</v>
      </c>
      <c r="H304" s="4" t="s">
        <v>223</v>
      </c>
      <c r="I304" s="4"/>
      <c r="J304" s="4"/>
      <c r="K304" s="4">
        <v>201</v>
      </c>
      <c r="L304" s="4">
        <v>1</v>
      </c>
      <c r="M304" s="4">
        <v>3</v>
      </c>
      <c r="N304" s="4" t="s">
        <v>143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3" x14ac:dyDescent="0.25">
      <c r="A305" s="4">
        <v>50</v>
      </c>
      <c r="B305" s="4">
        <v>0</v>
      </c>
      <c r="C305" s="4">
        <v>0</v>
      </c>
      <c r="D305" s="4">
        <v>1</v>
      </c>
      <c r="E305" s="4">
        <v>202</v>
      </c>
      <c r="F305" s="4">
        <f>ROUND(Source!P302,O305)</f>
        <v>1242126.27</v>
      </c>
      <c r="G305" s="4" t="s">
        <v>224</v>
      </c>
      <c r="H305" s="4" t="s">
        <v>225</v>
      </c>
      <c r="I305" s="4"/>
      <c r="J305" s="4"/>
      <c r="K305" s="4">
        <v>202</v>
      </c>
      <c r="L305" s="4">
        <v>2</v>
      </c>
      <c r="M305" s="4">
        <v>3</v>
      </c>
      <c r="N305" s="4" t="s">
        <v>143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3" x14ac:dyDescent="0.25">
      <c r="A306" s="4">
        <v>50</v>
      </c>
      <c r="B306" s="4">
        <v>0</v>
      </c>
      <c r="C306" s="4">
        <v>0</v>
      </c>
      <c r="D306" s="4">
        <v>1</v>
      </c>
      <c r="E306" s="4">
        <v>222</v>
      </c>
      <c r="F306" s="4">
        <f>ROUND(Source!AO302,O306)</f>
        <v>0</v>
      </c>
      <c r="G306" s="4" t="s">
        <v>226</v>
      </c>
      <c r="H306" s="4" t="s">
        <v>227</v>
      </c>
      <c r="I306" s="4"/>
      <c r="J306" s="4"/>
      <c r="K306" s="4">
        <v>222</v>
      </c>
      <c r="L306" s="4">
        <v>3</v>
      </c>
      <c r="M306" s="4">
        <v>3</v>
      </c>
      <c r="N306" s="4" t="s">
        <v>143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3" x14ac:dyDescent="0.25">
      <c r="A307" s="4">
        <v>50</v>
      </c>
      <c r="B307" s="4">
        <v>0</v>
      </c>
      <c r="C307" s="4">
        <v>0</v>
      </c>
      <c r="D307" s="4">
        <v>1</v>
      </c>
      <c r="E307" s="4">
        <v>225</v>
      </c>
      <c r="F307" s="4">
        <f>ROUND(Source!AV302,O307)</f>
        <v>1242126.27</v>
      </c>
      <c r="G307" s="4" t="s">
        <v>228</v>
      </c>
      <c r="H307" s="4" t="s">
        <v>229</v>
      </c>
      <c r="I307" s="4"/>
      <c r="J307" s="4"/>
      <c r="K307" s="4">
        <v>225</v>
      </c>
      <c r="L307" s="4">
        <v>4</v>
      </c>
      <c r="M307" s="4">
        <v>3</v>
      </c>
      <c r="N307" s="4" t="s">
        <v>143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8" spans="1:23" x14ac:dyDescent="0.25">
      <c r="A308" s="4">
        <v>50</v>
      </c>
      <c r="B308" s="4">
        <v>0</v>
      </c>
      <c r="C308" s="4">
        <v>0</v>
      </c>
      <c r="D308" s="4">
        <v>1</v>
      </c>
      <c r="E308" s="4">
        <v>226</v>
      </c>
      <c r="F308" s="4">
        <f>ROUND(Source!AW302,O308)</f>
        <v>1242126.27</v>
      </c>
      <c r="G308" s="4" t="s">
        <v>230</v>
      </c>
      <c r="H308" s="4" t="s">
        <v>231</v>
      </c>
      <c r="I308" s="4"/>
      <c r="J308" s="4"/>
      <c r="K308" s="4">
        <v>226</v>
      </c>
      <c r="L308" s="4">
        <v>5</v>
      </c>
      <c r="M308" s="4">
        <v>3</v>
      </c>
      <c r="N308" s="4" t="s">
        <v>143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3" x14ac:dyDescent="0.25">
      <c r="A309" s="4">
        <v>50</v>
      </c>
      <c r="B309" s="4">
        <v>0</v>
      </c>
      <c r="C309" s="4">
        <v>0</v>
      </c>
      <c r="D309" s="4">
        <v>1</v>
      </c>
      <c r="E309" s="4">
        <v>227</v>
      </c>
      <c r="F309" s="4">
        <f>ROUND(Source!AX302,O309)</f>
        <v>0</v>
      </c>
      <c r="G309" s="4" t="s">
        <v>232</v>
      </c>
      <c r="H309" s="4" t="s">
        <v>233</v>
      </c>
      <c r="I309" s="4"/>
      <c r="J309" s="4"/>
      <c r="K309" s="4">
        <v>227</v>
      </c>
      <c r="L309" s="4">
        <v>6</v>
      </c>
      <c r="M309" s="4">
        <v>3</v>
      </c>
      <c r="N309" s="4" t="s">
        <v>143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3" x14ac:dyDescent="0.25">
      <c r="A310" s="4">
        <v>50</v>
      </c>
      <c r="B310" s="4">
        <v>0</v>
      </c>
      <c r="C310" s="4">
        <v>0</v>
      </c>
      <c r="D310" s="4">
        <v>1</v>
      </c>
      <c r="E310" s="4">
        <v>228</v>
      </c>
      <c r="F310" s="4">
        <f>ROUND(Source!AY302,O310)</f>
        <v>1242126.27</v>
      </c>
      <c r="G310" s="4" t="s">
        <v>234</v>
      </c>
      <c r="H310" s="4" t="s">
        <v>235</v>
      </c>
      <c r="I310" s="4"/>
      <c r="J310" s="4"/>
      <c r="K310" s="4">
        <v>228</v>
      </c>
      <c r="L310" s="4">
        <v>7</v>
      </c>
      <c r="M310" s="4">
        <v>3</v>
      </c>
      <c r="N310" s="4" t="s">
        <v>143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3" x14ac:dyDescent="0.25">
      <c r="A311" s="4">
        <v>50</v>
      </c>
      <c r="B311" s="4">
        <v>0</v>
      </c>
      <c r="C311" s="4">
        <v>0</v>
      </c>
      <c r="D311" s="4">
        <v>1</v>
      </c>
      <c r="E311" s="4">
        <v>216</v>
      </c>
      <c r="F311" s="4">
        <f>ROUND(Source!AP302,O311)</f>
        <v>0</v>
      </c>
      <c r="G311" s="4" t="s">
        <v>236</v>
      </c>
      <c r="H311" s="4" t="s">
        <v>237</v>
      </c>
      <c r="I311" s="4"/>
      <c r="J311" s="4"/>
      <c r="K311" s="4">
        <v>216</v>
      </c>
      <c r="L311" s="4">
        <v>8</v>
      </c>
      <c r="M311" s="4">
        <v>3</v>
      </c>
      <c r="N311" s="4" t="s">
        <v>143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3" x14ac:dyDescent="0.25">
      <c r="A312" s="4">
        <v>50</v>
      </c>
      <c r="B312" s="4">
        <v>0</v>
      </c>
      <c r="C312" s="4">
        <v>0</v>
      </c>
      <c r="D312" s="4">
        <v>1</v>
      </c>
      <c r="E312" s="4">
        <v>223</v>
      </c>
      <c r="F312" s="4">
        <f>ROUND(Source!AQ302,O312)</f>
        <v>0</v>
      </c>
      <c r="G312" s="4" t="s">
        <v>238</v>
      </c>
      <c r="H312" s="4" t="s">
        <v>239</v>
      </c>
      <c r="I312" s="4"/>
      <c r="J312" s="4"/>
      <c r="K312" s="4">
        <v>223</v>
      </c>
      <c r="L312" s="4">
        <v>9</v>
      </c>
      <c r="M312" s="4">
        <v>3</v>
      </c>
      <c r="N312" s="4" t="s">
        <v>143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3" spans="1:23" x14ac:dyDescent="0.25">
      <c r="A313" s="4">
        <v>50</v>
      </c>
      <c r="B313" s="4">
        <v>0</v>
      </c>
      <c r="C313" s="4">
        <v>0</v>
      </c>
      <c r="D313" s="4">
        <v>1</v>
      </c>
      <c r="E313" s="4">
        <v>229</v>
      </c>
      <c r="F313" s="4">
        <f>ROUND(Source!AZ302,O313)</f>
        <v>0</v>
      </c>
      <c r="G313" s="4" t="s">
        <v>240</v>
      </c>
      <c r="H313" s="4" t="s">
        <v>241</v>
      </c>
      <c r="I313" s="4"/>
      <c r="J313" s="4"/>
      <c r="K313" s="4">
        <v>229</v>
      </c>
      <c r="L313" s="4">
        <v>10</v>
      </c>
      <c r="M313" s="4">
        <v>3</v>
      </c>
      <c r="N313" s="4" t="s">
        <v>143</v>
      </c>
      <c r="O313" s="4">
        <v>2</v>
      </c>
      <c r="P313" s="4"/>
      <c r="Q313" s="4"/>
      <c r="R313" s="4"/>
      <c r="S313" s="4"/>
      <c r="T313" s="4"/>
      <c r="U313" s="4"/>
      <c r="V313" s="4"/>
      <c r="W313" s="4"/>
    </row>
    <row r="314" spans="1:23" x14ac:dyDescent="0.25">
      <c r="A314" s="4">
        <v>50</v>
      </c>
      <c r="B314" s="4">
        <v>0</v>
      </c>
      <c r="C314" s="4">
        <v>0</v>
      </c>
      <c r="D314" s="4">
        <v>1</v>
      </c>
      <c r="E314" s="4">
        <v>203</v>
      </c>
      <c r="F314" s="4">
        <f>ROUND(Source!Q302,O314)</f>
        <v>299751.71999999997</v>
      </c>
      <c r="G314" s="4" t="s">
        <v>242</v>
      </c>
      <c r="H314" s="4" t="s">
        <v>243</v>
      </c>
      <c r="I314" s="4"/>
      <c r="J314" s="4"/>
      <c r="K314" s="4">
        <v>203</v>
      </c>
      <c r="L314" s="4">
        <v>11</v>
      </c>
      <c r="M314" s="4">
        <v>3</v>
      </c>
      <c r="N314" s="4" t="s">
        <v>143</v>
      </c>
      <c r="O314" s="4">
        <v>2</v>
      </c>
      <c r="P314" s="4"/>
      <c r="Q314" s="4"/>
      <c r="R314" s="4"/>
      <c r="S314" s="4"/>
      <c r="T314" s="4"/>
      <c r="U314" s="4"/>
      <c r="V314" s="4"/>
      <c r="W314" s="4"/>
    </row>
    <row r="315" spans="1:23" x14ac:dyDescent="0.25">
      <c r="A315" s="4">
        <v>50</v>
      </c>
      <c r="B315" s="4">
        <v>0</v>
      </c>
      <c r="C315" s="4">
        <v>0</v>
      </c>
      <c r="D315" s="4">
        <v>1</v>
      </c>
      <c r="E315" s="4">
        <v>231</v>
      </c>
      <c r="F315" s="4">
        <f>ROUND(Source!BB302,O315)</f>
        <v>0</v>
      </c>
      <c r="G315" s="4" t="s">
        <v>244</v>
      </c>
      <c r="H315" s="4" t="s">
        <v>245</v>
      </c>
      <c r="I315" s="4"/>
      <c r="J315" s="4"/>
      <c r="K315" s="4">
        <v>231</v>
      </c>
      <c r="L315" s="4">
        <v>12</v>
      </c>
      <c r="M315" s="4">
        <v>3</v>
      </c>
      <c r="N315" s="4" t="s">
        <v>143</v>
      </c>
      <c r="O315" s="4">
        <v>2</v>
      </c>
      <c r="P315" s="4"/>
      <c r="Q315" s="4"/>
      <c r="R315" s="4"/>
      <c r="S315" s="4"/>
      <c r="T315" s="4"/>
      <c r="U315" s="4"/>
      <c r="V315" s="4"/>
      <c r="W315" s="4"/>
    </row>
    <row r="316" spans="1:23" x14ac:dyDescent="0.25">
      <c r="A316" s="4">
        <v>50</v>
      </c>
      <c r="B316" s="4">
        <v>0</v>
      </c>
      <c r="C316" s="4">
        <v>0</v>
      </c>
      <c r="D316" s="4">
        <v>1</v>
      </c>
      <c r="E316" s="4">
        <v>204</v>
      </c>
      <c r="F316" s="4">
        <f>ROUND(Source!R302,O316)</f>
        <v>62315.55</v>
      </c>
      <c r="G316" s="4" t="s">
        <v>246</v>
      </c>
      <c r="H316" s="4" t="s">
        <v>247</v>
      </c>
      <c r="I316" s="4"/>
      <c r="J316" s="4"/>
      <c r="K316" s="4">
        <v>204</v>
      </c>
      <c r="L316" s="4">
        <v>13</v>
      </c>
      <c r="M316" s="4">
        <v>3</v>
      </c>
      <c r="N316" s="4" t="s">
        <v>143</v>
      </c>
      <c r="O316" s="4">
        <v>2</v>
      </c>
      <c r="P316" s="4"/>
      <c r="Q316" s="4"/>
      <c r="R316" s="4"/>
      <c r="S316" s="4"/>
      <c r="T316" s="4"/>
      <c r="U316" s="4"/>
      <c r="V316" s="4"/>
      <c r="W316" s="4"/>
    </row>
    <row r="317" spans="1:23" x14ac:dyDescent="0.25">
      <c r="A317" s="4">
        <v>50</v>
      </c>
      <c r="B317" s="4">
        <v>0</v>
      </c>
      <c r="C317" s="4">
        <v>0</v>
      </c>
      <c r="D317" s="4">
        <v>1</v>
      </c>
      <c r="E317" s="4">
        <v>205</v>
      </c>
      <c r="F317" s="4">
        <f>ROUND(Source!S302,O317)</f>
        <v>381953.61</v>
      </c>
      <c r="G317" s="4" t="s">
        <v>248</v>
      </c>
      <c r="H317" s="4" t="s">
        <v>249</v>
      </c>
      <c r="I317" s="4"/>
      <c r="J317" s="4"/>
      <c r="K317" s="4">
        <v>205</v>
      </c>
      <c r="L317" s="4">
        <v>14</v>
      </c>
      <c r="M317" s="4">
        <v>3</v>
      </c>
      <c r="N317" s="4" t="s">
        <v>143</v>
      </c>
      <c r="O317" s="4">
        <v>2</v>
      </c>
      <c r="P317" s="4"/>
      <c r="Q317" s="4"/>
      <c r="R317" s="4"/>
      <c r="S317" s="4"/>
      <c r="T317" s="4"/>
      <c r="U317" s="4"/>
      <c r="V317" s="4"/>
      <c r="W317" s="4"/>
    </row>
    <row r="318" spans="1:23" x14ac:dyDescent="0.25">
      <c r="A318" s="4">
        <v>50</v>
      </c>
      <c r="B318" s="4">
        <v>0</v>
      </c>
      <c r="C318" s="4">
        <v>0</v>
      </c>
      <c r="D318" s="4">
        <v>1</v>
      </c>
      <c r="E318" s="4">
        <v>232</v>
      </c>
      <c r="F318" s="4">
        <f>ROUND(Source!BC302,O318)</f>
        <v>0</v>
      </c>
      <c r="G318" s="4" t="s">
        <v>250</v>
      </c>
      <c r="H318" s="4" t="s">
        <v>251</v>
      </c>
      <c r="I318" s="4"/>
      <c r="J318" s="4"/>
      <c r="K318" s="4">
        <v>232</v>
      </c>
      <c r="L318" s="4">
        <v>15</v>
      </c>
      <c r="M318" s="4">
        <v>3</v>
      </c>
      <c r="N318" s="4" t="s">
        <v>143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</row>
    <row r="319" spans="1:23" x14ac:dyDescent="0.25">
      <c r="A319" s="4">
        <v>50</v>
      </c>
      <c r="B319" s="4">
        <v>0</v>
      </c>
      <c r="C319" s="4">
        <v>0</v>
      </c>
      <c r="D319" s="4">
        <v>1</v>
      </c>
      <c r="E319" s="4">
        <v>214</v>
      </c>
      <c r="F319" s="4">
        <f>ROUND(Source!AS302,O319)</f>
        <v>2339023.2200000002</v>
      </c>
      <c r="G319" s="4" t="s">
        <v>252</v>
      </c>
      <c r="H319" s="4" t="s">
        <v>253</v>
      </c>
      <c r="I319" s="4"/>
      <c r="J319" s="4"/>
      <c r="K319" s="4">
        <v>214</v>
      </c>
      <c r="L319" s="4">
        <v>16</v>
      </c>
      <c r="M319" s="4">
        <v>3</v>
      </c>
      <c r="N319" s="4" t="s">
        <v>143</v>
      </c>
      <c r="O319" s="4">
        <v>2</v>
      </c>
      <c r="P319" s="4"/>
      <c r="Q319" s="4"/>
      <c r="R319" s="4"/>
      <c r="S319" s="4"/>
      <c r="T319" s="4"/>
      <c r="U319" s="4"/>
      <c r="V319" s="4"/>
      <c r="W319" s="4"/>
    </row>
    <row r="320" spans="1:23" x14ac:dyDescent="0.25">
      <c r="A320" s="4">
        <v>50</v>
      </c>
      <c r="B320" s="4">
        <v>0</v>
      </c>
      <c r="C320" s="4">
        <v>0</v>
      </c>
      <c r="D320" s="4">
        <v>1</v>
      </c>
      <c r="E320" s="4">
        <v>215</v>
      </c>
      <c r="F320" s="4">
        <f>ROUND(Source!AT302,O320)</f>
        <v>0</v>
      </c>
      <c r="G320" s="4" t="s">
        <v>254</v>
      </c>
      <c r="H320" s="4" t="s">
        <v>255</v>
      </c>
      <c r="I320" s="4"/>
      <c r="J320" s="4"/>
      <c r="K320" s="4">
        <v>215</v>
      </c>
      <c r="L320" s="4">
        <v>17</v>
      </c>
      <c r="M320" s="4">
        <v>3</v>
      </c>
      <c r="N320" s="4" t="s">
        <v>143</v>
      </c>
      <c r="O320" s="4">
        <v>2</v>
      </c>
      <c r="P320" s="4"/>
      <c r="Q320" s="4"/>
      <c r="R320" s="4"/>
      <c r="S320" s="4"/>
      <c r="T320" s="4"/>
      <c r="U320" s="4"/>
      <c r="V320" s="4"/>
      <c r="W320" s="4"/>
    </row>
    <row r="321" spans="1:206" x14ac:dyDescent="0.25">
      <c r="A321" s="4">
        <v>50</v>
      </c>
      <c r="B321" s="4">
        <v>0</v>
      </c>
      <c r="C321" s="4">
        <v>0</v>
      </c>
      <c r="D321" s="4">
        <v>1</v>
      </c>
      <c r="E321" s="4">
        <v>217</v>
      </c>
      <c r="F321" s="4">
        <f>ROUND(Source!AU302,O321)</f>
        <v>125905.33</v>
      </c>
      <c r="G321" s="4" t="s">
        <v>256</v>
      </c>
      <c r="H321" s="4" t="s">
        <v>257</v>
      </c>
      <c r="I321" s="4"/>
      <c r="J321" s="4"/>
      <c r="K321" s="4">
        <v>217</v>
      </c>
      <c r="L321" s="4">
        <v>18</v>
      </c>
      <c r="M321" s="4">
        <v>3</v>
      </c>
      <c r="N321" s="4" t="s">
        <v>143</v>
      </c>
      <c r="O321" s="4">
        <v>2</v>
      </c>
      <c r="P321" s="4"/>
      <c r="Q321" s="4"/>
      <c r="R321" s="4"/>
      <c r="S321" s="4"/>
      <c r="T321" s="4"/>
      <c r="U321" s="4"/>
      <c r="V321" s="4"/>
      <c r="W321" s="4"/>
    </row>
    <row r="322" spans="1:206" x14ac:dyDescent="0.25">
      <c r="A322" s="4">
        <v>50</v>
      </c>
      <c r="B322" s="4">
        <v>0</v>
      </c>
      <c r="C322" s="4">
        <v>0</v>
      </c>
      <c r="D322" s="4">
        <v>1</v>
      </c>
      <c r="E322" s="4">
        <v>230</v>
      </c>
      <c r="F322" s="4">
        <f>ROUND(Source!BA302,O322)</f>
        <v>0</v>
      </c>
      <c r="G322" s="4" t="s">
        <v>258</v>
      </c>
      <c r="H322" s="4" t="s">
        <v>259</v>
      </c>
      <c r="I322" s="4"/>
      <c r="J322" s="4"/>
      <c r="K322" s="4">
        <v>230</v>
      </c>
      <c r="L322" s="4">
        <v>19</v>
      </c>
      <c r="M322" s="4">
        <v>3</v>
      </c>
      <c r="N322" s="4" t="s">
        <v>143</v>
      </c>
      <c r="O322" s="4">
        <v>2</v>
      </c>
      <c r="P322" s="4"/>
      <c r="Q322" s="4"/>
      <c r="R322" s="4"/>
      <c r="S322" s="4"/>
      <c r="T322" s="4"/>
      <c r="U322" s="4"/>
      <c r="V322" s="4"/>
      <c r="W322" s="4"/>
    </row>
    <row r="323" spans="1:206" x14ac:dyDescent="0.25">
      <c r="A323" s="4">
        <v>50</v>
      </c>
      <c r="B323" s="4">
        <v>0</v>
      </c>
      <c r="C323" s="4">
        <v>0</v>
      </c>
      <c r="D323" s="4">
        <v>1</v>
      </c>
      <c r="E323" s="4">
        <v>206</v>
      </c>
      <c r="F323" s="4">
        <f>ROUND(Source!T302,O323)</f>
        <v>0</v>
      </c>
      <c r="G323" s="4" t="s">
        <v>260</v>
      </c>
      <c r="H323" s="4" t="s">
        <v>261</v>
      </c>
      <c r="I323" s="4"/>
      <c r="J323" s="4"/>
      <c r="K323" s="4">
        <v>206</v>
      </c>
      <c r="L323" s="4">
        <v>20</v>
      </c>
      <c r="M323" s="4">
        <v>3</v>
      </c>
      <c r="N323" s="4" t="s">
        <v>143</v>
      </c>
      <c r="O323" s="4">
        <v>2</v>
      </c>
      <c r="P323" s="4"/>
      <c r="Q323" s="4"/>
      <c r="R323" s="4"/>
      <c r="S323" s="4"/>
      <c r="T323" s="4"/>
      <c r="U323" s="4"/>
      <c r="V323" s="4"/>
      <c r="W323" s="4"/>
    </row>
    <row r="324" spans="1:206" x14ac:dyDescent="0.25">
      <c r="A324" s="4">
        <v>50</v>
      </c>
      <c r="B324" s="4">
        <v>0</v>
      </c>
      <c r="C324" s="4">
        <v>0</v>
      </c>
      <c r="D324" s="4">
        <v>1</v>
      </c>
      <c r="E324" s="4">
        <v>207</v>
      </c>
      <c r="F324" s="4">
        <f>Source!U302</f>
        <v>1306.95848</v>
      </c>
      <c r="G324" s="4" t="s">
        <v>262</v>
      </c>
      <c r="H324" s="4" t="s">
        <v>263</v>
      </c>
      <c r="I324" s="4"/>
      <c r="J324" s="4"/>
      <c r="K324" s="4">
        <v>207</v>
      </c>
      <c r="L324" s="4">
        <v>21</v>
      </c>
      <c r="M324" s="4">
        <v>3</v>
      </c>
      <c r="N324" s="4" t="s">
        <v>143</v>
      </c>
      <c r="O324" s="4">
        <v>-1</v>
      </c>
      <c r="P324" s="4"/>
      <c r="Q324" s="4"/>
      <c r="R324" s="4"/>
      <c r="S324" s="4"/>
      <c r="T324" s="4"/>
      <c r="U324" s="4"/>
      <c r="V324" s="4"/>
      <c r="W324" s="4"/>
    </row>
    <row r="325" spans="1:206" x14ac:dyDescent="0.25">
      <c r="A325" s="4">
        <v>50</v>
      </c>
      <c r="B325" s="4">
        <v>0</v>
      </c>
      <c r="C325" s="4">
        <v>0</v>
      </c>
      <c r="D325" s="4">
        <v>1</v>
      </c>
      <c r="E325" s="4">
        <v>208</v>
      </c>
      <c r="F325" s="4">
        <f>Source!V302</f>
        <v>0</v>
      </c>
      <c r="G325" s="4" t="s">
        <v>264</v>
      </c>
      <c r="H325" s="4" t="s">
        <v>265</v>
      </c>
      <c r="I325" s="4"/>
      <c r="J325" s="4"/>
      <c r="K325" s="4">
        <v>208</v>
      </c>
      <c r="L325" s="4">
        <v>22</v>
      </c>
      <c r="M325" s="4">
        <v>3</v>
      </c>
      <c r="N325" s="4" t="s">
        <v>143</v>
      </c>
      <c r="O325" s="4">
        <v>-1</v>
      </c>
      <c r="P325" s="4"/>
      <c r="Q325" s="4"/>
      <c r="R325" s="4"/>
      <c r="S325" s="4"/>
      <c r="T325" s="4"/>
      <c r="U325" s="4"/>
      <c r="V325" s="4"/>
      <c r="W325" s="4"/>
    </row>
    <row r="326" spans="1:206" x14ac:dyDescent="0.25">
      <c r="A326" s="4">
        <v>50</v>
      </c>
      <c r="B326" s="4">
        <v>0</v>
      </c>
      <c r="C326" s="4">
        <v>0</v>
      </c>
      <c r="D326" s="4">
        <v>1</v>
      </c>
      <c r="E326" s="4">
        <v>209</v>
      </c>
      <c r="F326" s="4">
        <f>ROUND(Source!W302,O326)</f>
        <v>0</v>
      </c>
      <c r="G326" s="4" t="s">
        <v>266</v>
      </c>
      <c r="H326" s="4" t="s">
        <v>267</v>
      </c>
      <c r="I326" s="4"/>
      <c r="J326" s="4"/>
      <c r="K326" s="4">
        <v>209</v>
      </c>
      <c r="L326" s="4">
        <v>23</v>
      </c>
      <c r="M326" s="4">
        <v>3</v>
      </c>
      <c r="N326" s="4" t="s">
        <v>143</v>
      </c>
      <c r="O326" s="4">
        <v>2</v>
      </c>
      <c r="P326" s="4"/>
      <c r="Q326" s="4"/>
      <c r="R326" s="4"/>
      <c r="S326" s="4"/>
      <c r="T326" s="4"/>
      <c r="U326" s="4"/>
      <c r="V326" s="4"/>
      <c r="W326" s="4"/>
    </row>
    <row r="327" spans="1:206" x14ac:dyDescent="0.25">
      <c r="A327" s="4">
        <v>50</v>
      </c>
      <c r="B327" s="4">
        <v>0</v>
      </c>
      <c r="C327" s="4">
        <v>0</v>
      </c>
      <c r="D327" s="4">
        <v>1</v>
      </c>
      <c r="E327" s="4">
        <v>210</v>
      </c>
      <c r="F327" s="4">
        <f>ROUND(Source!X302,O327)</f>
        <v>286383.15999999997</v>
      </c>
      <c r="G327" s="4" t="s">
        <v>268</v>
      </c>
      <c r="H327" s="4" t="s">
        <v>269</v>
      </c>
      <c r="I327" s="4"/>
      <c r="J327" s="4"/>
      <c r="K327" s="4">
        <v>210</v>
      </c>
      <c r="L327" s="4">
        <v>24</v>
      </c>
      <c r="M327" s="4">
        <v>3</v>
      </c>
      <c r="N327" s="4" t="s">
        <v>143</v>
      </c>
      <c r="O327" s="4">
        <v>2</v>
      </c>
      <c r="P327" s="4"/>
      <c r="Q327" s="4"/>
      <c r="R327" s="4"/>
      <c r="S327" s="4"/>
      <c r="T327" s="4"/>
      <c r="U327" s="4"/>
      <c r="V327" s="4"/>
      <c r="W327" s="4"/>
    </row>
    <row r="328" spans="1:206" x14ac:dyDescent="0.25">
      <c r="A328" s="4">
        <v>50</v>
      </c>
      <c r="B328" s="4">
        <v>0</v>
      </c>
      <c r="C328" s="4">
        <v>0</v>
      </c>
      <c r="D328" s="4">
        <v>1</v>
      </c>
      <c r="E328" s="4">
        <v>211</v>
      </c>
      <c r="F328" s="4">
        <f>ROUND(Source!Y302,O328)</f>
        <v>156878.35</v>
      </c>
      <c r="G328" s="4" t="s">
        <v>270</v>
      </c>
      <c r="H328" s="4" t="s">
        <v>271</v>
      </c>
      <c r="I328" s="4"/>
      <c r="J328" s="4"/>
      <c r="K328" s="4">
        <v>211</v>
      </c>
      <c r="L328" s="4">
        <v>25</v>
      </c>
      <c r="M328" s="4">
        <v>3</v>
      </c>
      <c r="N328" s="4" t="s">
        <v>143</v>
      </c>
      <c r="O328" s="4">
        <v>2</v>
      </c>
      <c r="P328" s="4"/>
      <c r="Q328" s="4"/>
      <c r="R328" s="4"/>
      <c r="S328" s="4"/>
      <c r="T328" s="4"/>
      <c r="U328" s="4"/>
      <c r="V328" s="4"/>
      <c r="W328" s="4"/>
    </row>
    <row r="329" spans="1:206" x14ac:dyDescent="0.25">
      <c r="A329" s="4">
        <v>50</v>
      </c>
      <c r="B329" s="4">
        <v>0</v>
      </c>
      <c r="C329" s="4">
        <v>0</v>
      </c>
      <c r="D329" s="4">
        <v>1</v>
      </c>
      <c r="E329" s="4">
        <v>224</v>
      </c>
      <c r="F329" s="4">
        <f>ROUND(Source!AR302,O329)</f>
        <v>2464928.5499999998</v>
      </c>
      <c r="G329" s="4" t="s">
        <v>272</v>
      </c>
      <c r="H329" s="4" t="s">
        <v>273</v>
      </c>
      <c r="I329" s="4"/>
      <c r="J329" s="4"/>
      <c r="K329" s="4">
        <v>224</v>
      </c>
      <c r="L329" s="4">
        <v>26</v>
      </c>
      <c r="M329" s="4">
        <v>3</v>
      </c>
      <c r="N329" s="4" t="s">
        <v>143</v>
      </c>
      <c r="O329" s="4">
        <v>2</v>
      </c>
      <c r="P329" s="4"/>
      <c r="Q329" s="4"/>
      <c r="R329" s="4"/>
      <c r="S329" s="4"/>
      <c r="T329" s="4"/>
      <c r="U329" s="4"/>
      <c r="V329" s="4"/>
      <c r="W329" s="4"/>
    </row>
    <row r="331" spans="1:206" x14ac:dyDescent="0.25">
      <c r="A331" s="1">
        <v>4</v>
      </c>
      <c r="B331" s="1">
        <v>1</v>
      </c>
      <c r="C331" s="1"/>
      <c r="D331" s="1">
        <f>ROW(A676)</f>
        <v>676</v>
      </c>
      <c r="E331" s="1"/>
      <c r="F331" s="1" t="s">
        <v>152</v>
      </c>
      <c r="G331" s="1" t="s">
        <v>527</v>
      </c>
      <c r="H331" s="1" t="s">
        <v>143</v>
      </c>
      <c r="I331" s="1">
        <v>0</v>
      </c>
      <c r="J331" s="1"/>
      <c r="K331" s="1">
        <v>0</v>
      </c>
      <c r="L331" s="1"/>
      <c r="M331" s="1"/>
      <c r="N331" s="1"/>
      <c r="O331" s="1"/>
      <c r="P331" s="1"/>
      <c r="Q331" s="1"/>
      <c r="R331" s="1"/>
      <c r="S331" s="1"/>
      <c r="T331" s="1"/>
      <c r="U331" s="1" t="s">
        <v>143</v>
      </c>
      <c r="V331" s="1">
        <v>0</v>
      </c>
      <c r="W331" s="1"/>
      <c r="X331" s="1"/>
      <c r="Y331" s="1"/>
      <c r="Z331" s="1"/>
      <c r="AA331" s="1"/>
      <c r="AB331" s="1" t="s">
        <v>143</v>
      </c>
      <c r="AC331" s="1" t="s">
        <v>143</v>
      </c>
      <c r="AD331" s="1" t="s">
        <v>143</v>
      </c>
      <c r="AE331" s="1" t="s">
        <v>143</v>
      </c>
      <c r="AF331" s="1" t="s">
        <v>143</v>
      </c>
      <c r="AG331" s="1" t="s">
        <v>143</v>
      </c>
      <c r="AH331" s="1"/>
      <c r="AI331" s="1"/>
      <c r="AJ331" s="1"/>
      <c r="AK331" s="1"/>
      <c r="AL331" s="1"/>
      <c r="AM331" s="1"/>
      <c r="AN331" s="1"/>
      <c r="AO331" s="1"/>
      <c r="AP331" s="1" t="s">
        <v>143</v>
      </c>
      <c r="AQ331" s="1" t="s">
        <v>143</v>
      </c>
      <c r="AR331" s="1" t="s">
        <v>143</v>
      </c>
      <c r="AS331" s="1"/>
      <c r="AT331" s="1"/>
      <c r="AU331" s="1"/>
      <c r="AV331" s="1"/>
      <c r="AW331" s="1"/>
      <c r="AX331" s="1"/>
      <c r="AY331" s="1"/>
      <c r="AZ331" s="1" t="s">
        <v>143</v>
      </c>
      <c r="BA331" s="1"/>
      <c r="BB331" s="1" t="s">
        <v>143</v>
      </c>
      <c r="BC331" s="1" t="s">
        <v>143</v>
      </c>
      <c r="BD331" s="1" t="s">
        <v>143</v>
      </c>
      <c r="BE331" s="1" t="s">
        <v>143</v>
      </c>
      <c r="BF331" s="1" t="s">
        <v>143</v>
      </c>
      <c r="BG331" s="1" t="s">
        <v>143</v>
      </c>
      <c r="BH331" s="1" t="s">
        <v>143</v>
      </c>
      <c r="BI331" s="1" t="s">
        <v>143</v>
      </c>
      <c r="BJ331" s="1" t="s">
        <v>143</v>
      </c>
      <c r="BK331" s="1" t="s">
        <v>143</v>
      </c>
      <c r="BL331" s="1" t="s">
        <v>143</v>
      </c>
      <c r="BM331" s="1" t="s">
        <v>143</v>
      </c>
      <c r="BN331" s="1" t="s">
        <v>143</v>
      </c>
      <c r="BO331" s="1" t="s">
        <v>143</v>
      </c>
      <c r="BP331" s="1" t="s">
        <v>143</v>
      </c>
      <c r="BQ331" s="1"/>
      <c r="BR331" s="1"/>
      <c r="BS331" s="1"/>
      <c r="BT331" s="1"/>
      <c r="BU331" s="1"/>
      <c r="BV331" s="1"/>
      <c r="BW331" s="1"/>
      <c r="BX331" s="1">
        <v>0</v>
      </c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>
        <v>0</v>
      </c>
    </row>
    <row r="333" spans="1:206" x14ac:dyDescent="0.25">
      <c r="A333" s="2">
        <v>52</v>
      </c>
      <c r="B333" s="2">
        <f>B676</f>
        <v>1</v>
      </c>
      <c r="C333" s="2">
        <f>C676</f>
        <v>4</v>
      </c>
      <c r="D333" s="2">
        <f>D676</f>
        <v>331</v>
      </c>
      <c r="E333" s="2">
        <f>E676</f>
        <v>0</v>
      </c>
      <c r="F333" s="2" t="str">
        <f>F676</f>
        <v>Новый раздел</v>
      </c>
      <c r="G333" s="2" t="s">
        <v>527</v>
      </c>
      <c r="H333" s="2"/>
      <c r="I333" s="2"/>
      <c r="J333" s="2"/>
      <c r="K333" s="2"/>
      <c r="L333" s="2"/>
      <c r="M333" s="2"/>
      <c r="N333" s="2"/>
      <c r="O333" s="2">
        <f t="shared" ref="O333:AT333" si="229">O676</f>
        <v>2063990.92</v>
      </c>
      <c r="P333" s="2">
        <f t="shared" si="229"/>
        <v>1526159.21</v>
      </c>
      <c r="Q333" s="2">
        <f t="shared" si="229"/>
        <v>161297.82999999999</v>
      </c>
      <c r="R333" s="2">
        <f t="shared" si="229"/>
        <v>41353.51</v>
      </c>
      <c r="S333" s="2">
        <f t="shared" si="229"/>
        <v>376533.88</v>
      </c>
      <c r="T333" s="2">
        <f t="shared" si="229"/>
        <v>0</v>
      </c>
      <c r="U333" s="2">
        <f t="shared" si="229"/>
        <v>1266.0496479999997</v>
      </c>
      <c r="V333" s="2">
        <f t="shared" si="229"/>
        <v>0</v>
      </c>
      <c r="W333" s="2">
        <f t="shared" si="229"/>
        <v>0</v>
      </c>
      <c r="X333" s="2">
        <f t="shared" si="229"/>
        <v>283533.51</v>
      </c>
      <c r="Y333" s="2">
        <f t="shared" si="229"/>
        <v>154749.91</v>
      </c>
      <c r="Z333" s="2">
        <f t="shared" si="229"/>
        <v>0</v>
      </c>
      <c r="AA333" s="2">
        <f t="shared" si="229"/>
        <v>0</v>
      </c>
      <c r="AB333" s="2">
        <f t="shared" si="229"/>
        <v>0</v>
      </c>
      <c r="AC333" s="2">
        <f t="shared" si="229"/>
        <v>0</v>
      </c>
      <c r="AD333" s="2">
        <f t="shared" si="229"/>
        <v>0</v>
      </c>
      <c r="AE333" s="2">
        <f t="shared" si="229"/>
        <v>0</v>
      </c>
      <c r="AF333" s="2">
        <f t="shared" si="229"/>
        <v>0</v>
      </c>
      <c r="AG333" s="2">
        <f t="shared" si="229"/>
        <v>0</v>
      </c>
      <c r="AH333" s="2">
        <f t="shared" si="229"/>
        <v>0</v>
      </c>
      <c r="AI333" s="2">
        <f t="shared" si="229"/>
        <v>0</v>
      </c>
      <c r="AJ333" s="2">
        <f t="shared" si="229"/>
        <v>0</v>
      </c>
      <c r="AK333" s="2">
        <f t="shared" si="229"/>
        <v>0</v>
      </c>
      <c r="AL333" s="2">
        <f t="shared" si="229"/>
        <v>0</v>
      </c>
      <c r="AM333" s="2">
        <f t="shared" si="229"/>
        <v>0</v>
      </c>
      <c r="AN333" s="2">
        <f t="shared" si="229"/>
        <v>0</v>
      </c>
      <c r="AO333" s="2">
        <f t="shared" si="229"/>
        <v>0</v>
      </c>
      <c r="AP333" s="2">
        <f t="shared" si="229"/>
        <v>0</v>
      </c>
      <c r="AQ333" s="2">
        <f t="shared" si="229"/>
        <v>0</v>
      </c>
      <c r="AR333" s="2">
        <f t="shared" si="229"/>
        <v>2567199.37</v>
      </c>
      <c r="AS333" s="2">
        <f t="shared" si="229"/>
        <v>2501667.8199999998</v>
      </c>
      <c r="AT333" s="2">
        <f t="shared" si="229"/>
        <v>0</v>
      </c>
      <c r="AU333" s="2">
        <f t="shared" ref="AU333:BZ333" si="230">AU676</f>
        <v>65531.55</v>
      </c>
      <c r="AV333" s="2">
        <f t="shared" si="230"/>
        <v>1526159.21</v>
      </c>
      <c r="AW333" s="2">
        <f t="shared" si="230"/>
        <v>1526159.21</v>
      </c>
      <c r="AX333" s="2">
        <f t="shared" si="230"/>
        <v>0</v>
      </c>
      <c r="AY333" s="2">
        <f t="shared" si="230"/>
        <v>1526159.21</v>
      </c>
      <c r="AZ333" s="2">
        <f t="shared" si="230"/>
        <v>0</v>
      </c>
      <c r="BA333" s="2">
        <f t="shared" si="230"/>
        <v>0</v>
      </c>
      <c r="BB333" s="2">
        <f t="shared" si="230"/>
        <v>0</v>
      </c>
      <c r="BC333" s="2">
        <f t="shared" si="230"/>
        <v>0</v>
      </c>
      <c r="BD333" s="2">
        <f t="shared" si="230"/>
        <v>0</v>
      </c>
      <c r="BE333" s="2">
        <f t="shared" si="230"/>
        <v>0</v>
      </c>
      <c r="BF333" s="2">
        <f t="shared" si="230"/>
        <v>0</v>
      </c>
      <c r="BG333" s="2">
        <f t="shared" si="230"/>
        <v>0</v>
      </c>
      <c r="BH333" s="2">
        <f t="shared" si="230"/>
        <v>0</v>
      </c>
      <c r="BI333" s="2">
        <f t="shared" si="230"/>
        <v>0</v>
      </c>
      <c r="BJ333" s="2">
        <f t="shared" si="230"/>
        <v>0</v>
      </c>
      <c r="BK333" s="2">
        <f t="shared" si="230"/>
        <v>0</v>
      </c>
      <c r="BL333" s="2">
        <f t="shared" si="230"/>
        <v>0</v>
      </c>
      <c r="BM333" s="2">
        <f t="shared" si="230"/>
        <v>0</v>
      </c>
      <c r="BN333" s="2">
        <f t="shared" si="230"/>
        <v>0</v>
      </c>
      <c r="BO333" s="2">
        <f t="shared" si="230"/>
        <v>0</v>
      </c>
      <c r="BP333" s="2">
        <f t="shared" si="230"/>
        <v>0</v>
      </c>
      <c r="BQ333" s="2">
        <f t="shared" si="230"/>
        <v>0</v>
      </c>
      <c r="BR333" s="2">
        <f t="shared" si="230"/>
        <v>0</v>
      </c>
      <c r="BS333" s="2">
        <f t="shared" si="230"/>
        <v>0</v>
      </c>
      <c r="BT333" s="2">
        <f t="shared" si="230"/>
        <v>0</v>
      </c>
      <c r="BU333" s="2">
        <f t="shared" si="230"/>
        <v>0</v>
      </c>
      <c r="BV333" s="2">
        <f t="shared" si="230"/>
        <v>0</v>
      </c>
      <c r="BW333" s="2">
        <f t="shared" si="230"/>
        <v>0</v>
      </c>
      <c r="BX333" s="2">
        <f t="shared" si="230"/>
        <v>0</v>
      </c>
      <c r="BY333" s="2">
        <f t="shared" si="230"/>
        <v>0</v>
      </c>
      <c r="BZ333" s="2">
        <f t="shared" si="230"/>
        <v>0</v>
      </c>
      <c r="CA333" s="2">
        <f t="shared" ref="CA333:DF333" si="231">CA676</f>
        <v>0</v>
      </c>
      <c r="CB333" s="2">
        <f t="shared" si="231"/>
        <v>0</v>
      </c>
      <c r="CC333" s="2">
        <f t="shared" si="231"/>
        <v>0</v>
      </c>
      <c r="CD333" s="2">
        <f t="shared" si="231"/>
        <v>0</v>
      </c>
      <c r="CE333" s="2">
        <f t="shared" si="231"/>
        <v>0</v>
      </c>
      <c r="CF333" s="2">
        <f t="shared" si="231"/>
        <v>0</v>
      </c>
      <c r="CG333" s="2">
        <f t="shared" si="231"/>
        <v>0</v>
      </c>
      <c r="CH333" s="2">
        <f t="shared" si="231"/>
        <v>0</v>
      </c>
      <c r="CI333" s="2">
        <f t="shared" si="231"/>
        <v>0</v>
      </c>
      <c r="CJ333" s="2">
        <f t="shared" si="231"/>
        <v>0</v>
      </c>
      <c r="CK333" s="2">
        <f t="shared" si="231"/>
        <v>0</v>
      </c>
      <c r="CL333" s="2">
        <f t="shared" si="231"/>
        <v>0</v>
      </c>
      <c r="CM333" s="2">
        <f t="shared" si="231"/>
        <v>0</v>
      </c>
      <c r="CN333" s="2">
        <f t="shared" si="231"/>
        <v>0</v>
      </c>
      <c r="CO333" s="2">
        <f t="shared" si="231"/>
        <v>0</v>
      </c>
      <c r="CP333" s="2">
        <f t="shared" si="231"/>
        <v>0</v>
      </c>
      <c r="CQ333" s="2">
        <f t="shared" si="231"/>
        <v>0</v>
      </c>
      <c r="CR333" s="2">
        <f t="shared" si="231"/>
        <v>0</v>
      </c>
      <c r="CS333" s="2">
        <f t="shared" si="231"/>
        <v>0</v>
      </c>
      <c r="CT333" s="2">
        <f t="shared" si="231"/>
        <v>0</v>
      </c>
      <c r="CU333" s="2">
        <f t="shared" si="231"/>
        <v>0</v>
      </c>
      <c r="CV333" s="2">
        <f t="shared" si="231"/>
        <v>0</v>
      </c>
      <c r="CW333" s="2">
        <f t="shared" si="231"/>
        <v>0</v>
      </c>
      <c r="CX333" s="2">
        <f t="shared" si="231"/>
        <v>0</v>
      </c>
      <c r="CY333" s="2">
        <f t="shared" si="231"/>
        <v>0</v>
      </c>
      <c r="CZ333" s="2">
        <f t="shared" si="231"/>
        <v>0</v>
      </c>
      <c r="DA333" s="2">
        <f t="shared" si="231"/>
        <v>0</v>
      </c>
      <c r="DB333" s="2">
        <f t="shared" si="231"/>
        <v>0</v>
      </c>
      <c r="DC333" s="2">
        <f t="shared" si="231"/>
        <v>0</v>
      </c>
      <c r="DD333" s="2">
        <f t="shared" si="231"/>
        <v>0</v>
      </c>
      <c r="DE333" s="2">
        <f t="shared" si="231"/>
        <v>0</v>
      </c>
      <c r="DF333" s="2">
        <f t="shared" si="231"/>
        <v>0</v>
      </c>
      <c r="DG333" s="3">
        <f t="shared" ref="DG333:EL333" si="232">DG676</f>
        <v>0</v>
      </c>
      <c r="DH333" s="3">
        <f t="shared" si="232"/>
        <v>0</v>
      </c>
      <c r="DI333" s="3">
        <f t="shared" si="232"/>
        <v>0</v>
      </c>
      <c r="DJ333" s="3">
        <f t="shared" si="232"/>
        <v>0</v>
      </c>
      <c r="DK333" s="3">
        <f t="shared" si="232"/>
        <v>0</v>
      </c>
      <c r="DL333" s="3">
        <f t="shared" si="232"/>
        <v>0</v>
      </c>
      <c r="DM333" s="3">
        <f t="shared" si="232"/>
        <v>0</v>
      </c>
      <c r="DN333" s="3">
        <f t="shared" si="232"/>
        <v>0</v>
      </c>
      <c r="DO333" s="3">
        <f t="shared" si="232"/>
        <v>0</v>
      </c>
      <c r="DP333" s="3">
        <f t="shared" si="232"/>
        <v>0</v>
      </c>
      <c r="DQ333" s="3">
        <f t="shared" si="232"/>
        <v>0</v>
      </c>
      <c r="DR333" s="3">
        <f t="shared" si="232"/>
        <v>0</v>
      </c>
      <c r="DS333" s="3">
        <f t="shared" si="232"/>
        <v>0</v>
      </c>
      <c r="DT333" s="3">
        <f t="shared" si="232"/>
        <v>0</v>
      </c>
      <c r="DU333" s="3">
        <f t="shared" si="232"/>
        <v>0</v>
      </c>
      <c r="DV333" s="3">
        <f t="shared" si="232"/>
        <v>0</v>
      </c>
      <c r="DW333" s="3">
        <f t="shared" si="232"/>
        <v>0</v>
      </c>
      <c r="DX333" s="3">
        <f t="shared" si="232"/>
        <v>0</v>
      </c>
      <c r="DY333" s="3">
        <f t="shared" si="232"/>
        <v>0</v>
      </c>
      <c r="DZ333" s="3">
        <f t="shared" si="232"/>
        <v>0</v>
      </c>
      <c r="EA333" s="3">
        <f t="shared" si="232"/>
        <v>0</v>
      </c>
      <c r="EB333" s="3">
        <f t="shared" si="232"/>
        <v>0</v>
      </c>
      <c r="EC333" s="3">
        <f t="shared" si="232"/>
        <v>0</v>
      </c>
      <c r="ED333" s="3">
        <f t="shared" si="232"/>
        <v>0</v>
      </c>
      <c r="EE333" s="3">
        <f t="shared" si="232"/>
        <v>0</v>
      </c>
      <c r="EF333" s="3">
        <f t="shared" si="232"/>
        <v>0</v>
      </c>
      <c r="EG333" s="3">
        <f t="shared" si="232"/>
        <v>0</v>
      </c>
      <c r="EH333" s="3">
        <f t="shared" si="232"/>
        <v>0</v>
      </c>
      <c r="EI333" s="3">
        <f t="shared" si="232"/>
        <v>0</v>
      </c>
      <c r="EJ333" s="3">
        <f t="shared" si="232"/>
        <v>0</v>
      </c>
      <c r="EK333" s="3">
        <f t="shared" si="232"/>
        <v>0</v>
      </c>
      <c r="EL333" s="3">
        <f t="shared" si="232"/>
        <v>0</v>
      </c>
      <c r="EM333" s="3">
        <f t="shared" ref="EM333:FR333" si="233">EM676</f>
        <v>0</v>
      </c>
      <c r="EN333" s="3">
        <f t="shared" si="233"/>
        <v>0</v>
      </c>
      <c r="EO333" s="3">
        <f t="shared" si="233"/>
        <v>0</v>
      </c>
      <c r="EP333" s="3">
        <f t="shared" si="233"/>
        <v>0</v>
      </c>
      <c r="EQ333" s="3">
        <f t="shared" si="233"/>
        <v>0</v>
      </c>
      <c r="ER333" s="3">
        <f t="shared" si="233"/>
        <v>0</v>
      </c>
      <c r="ES333" s="3">
        <f t="shared" si="233"/>
        <v>0</v>
      </c>
      <c r="ET333" s="3">
        <f t="shared" si="233"/>
        <v>0</v>
      </c>
      <c r="EU333" s="3">
        <f t="shared" si="233"/>
        <v>0</v>
      </c>
      <c r="EV333" s="3">
        <f t="shared" si="233"/>
        <v>0</v>
      </c>
      <c r="EW333" s="3">
        <f t="shared" si="233"/>
        <v>0</v>
      </c>
      <c r="EX333" s="3">
        <f t="shared" si="233"/>
        <v>0</v>
      </c>
      <c r="EY333" s="3">
        <f t="shared" si="233"/>
        <v>0</v>
      </c>
      <c r="EZ333" s="3">
        <f t="shared" si="233"/>
        <v>0</v>
      </c>
      <c r="FA333" s="3">
        <f t="shared" si="233"/>
        <v>0</v>
      </c>
      <c r="FB333" s="3">
        <f t="shared" si="233"/>
        <v>0</v>
      </c>
      <c r="FC333" s="3">
        <f t="shared" si="233"/>
        <v>0</v>
      </c>
      <c r="FD333" s="3">
        <f t="shared" si="233"/>
        <v>0</v>
      </c>
      <c r="FE333" s="3">
        <f t="shared" si="233"/>
        <v>0</v>
      </c>
      <c r="FF333" s="3">
        <f t="shared" si="233"/>
        <v>0</v>
      </c>
      <c r="FG333" s="3">
        <f t="shared" si="233"/>
        <v>0</v>
      </c>
      <c r="FH333" s="3">
        <f t="shared" si="233"/>
        <v>0</v>
      </c>
      <c r="FI333" s="3">
        <f t="shared" si="233"/>
        <v>0</v>
      </c>
      <c r="FJ333" s="3">
        <f t="shared" si="233"/>
        <v>0</v>
      </c>
      <c r="FK333" s="3">
        <f t="shared" si="233"/>
        <v>0</v>
      </c>
      <c r="FL333" s="3">
        <f t="shared" si="233"/>
        <v>0</v>
      </c>
      <c r="FM333" s="3">
        <f t="shared" si="233"/>
        <v>0</v>
      </c>
      <c r="FN333" s="3">
        <f t="shared" si="233"/>
        <v>0</v>
      </c>
      <c r="FO333" s="3">
        <f t="shared" si="233"/>
        <v>0</v>
      </c>
      <c r="FP333" s="3">
        <f t="shared" si="233"/>
        <v>0</v>
      </c>
      <c r="FQ333" s="3">
        <f t="shared" si="233"/>
        <v>0</v>
      </c>
      <c r="FR333" s="3">
        <f t="shared" si="233"/>
        <v>0</v>
      </c>
      <c r="FS333" s="3">
        <f t="shared" ref="FS333:GX333" si="234">FS676</f>
        <v>0</v>
      </c>
      <c r="FT333" s="3">
        <f t="shared" si="234"/>
        <v>0</v>
      </c>
      <c r="FU333" s="3">
        <f t="shared" si="234"/>
        <v>0</v>
      </c>
      <c r="FV333" s="3">
        <f t="shared" si="234"/>
        <v>0</v>
      </c>
      <c r="FW333" s="3">
        <f t="shared" si="234"/>
        <v>0</v>
      </c>
      <c r="FX333" s="3">
        <f t="shared" si="234"/>
        <v>0</v>
      </c>
      <c r="FY333" s="3">
        <f t="shared" si="234"/>
        <v>0</v>
      </c>
      <c r="FZ333" s="3">
        <f t="shared" si="234"/>
        <v>0</v>
      </c>
      <c r="GA333" s="3">
        <f t="shared" si="234"/>
        <v>0</v>
      </c>
      <c r="GB333" s="3">
        <f t="shared" si="234"/>
        <v>0</v>
      </c>
      <c r="GC333" s="3">
        <f t="shared" si="234"/>
        <v>0</v>
      </c>
      <c r="GD333" s="3">
        <f t="shared" si="234"/>
        <v>0</v>
      </c>
      <c r="GE333" s="3">
        <f t="shared" si="234"/>
        <v>0</v>
      </c>
      <c r="GF333" s="3">
        <f t="shared" si="234"/>
        <v>0</v>
      </c>
      <c r="GG333" s="3">
        <f t="shared" si="234"/>
        <v>0</v>
      </c>
      <c r="GH333" s="3">
        <f t="shared" si="234"/>
        <v>0</v>
      </c>
      <c r="GI333" s="3">
        <f t="shared" si="234"/>
        <v>0</v>
      </c>
      <c r="GJ333" s="3">
        <f t="shared" si="234"/>
        <v>0</v>
      </c>
      <c r="GK333" s="3">
        <f t="shared" si="234"/>
        <v>0</v>
      </c>
      <c r="GL333" s="3">
        <f t="shared" si="234"/>
        <v>0</v>
      </c>
      <c r="GM333" s="3">
        <f t="shared" si="234"/>
        <v>0</v>
      </c>
      <c r="GN333" s="3">
        <f t="shared" si="234"/>
        <v>0</v>
      </c>
      <c r="GO333" s="3">
        <f t="shared" si="234"/>
        <v>0</v>
      </c>
      <c r="GP333" s="3">
        <f t="shared" si="234"/>
        <v>0</v>
      </c>
      <c r="GQ333" s="3">
        <f t="shared" si="234"/>
        <v>0</v>
      </c>
      <c r="GR333" s="3">
        <f t="shared" si="234"/>
        <v>0</v>
      </c>
      <c r="GS333" s="3">
        <f t="shared" si="234"/>
        <v>0</v>
      </c>
      <c r="GT333" s="3">
        <f t="shared" si="234"/>
        <v>0</v>
      </c>
      <c r="GU333" s="3">
        <f t="shared" si="234"/>
        <v>0</v>
      </c>
      <c r="GV333" s="3">
        <f t="shared" si="234"/>
        <v>0</v>
      </c>
      <c r="GW333" s="3">
        <f t="shared" si="234"/>
        <v>0</v>
      </c>
      <c r="GX333" s="3">
        <f t="shared" si="234"/>
        <v>0</v>
      </c>
    </row>
    <row r="335" spans="1:206" x14ac:dyDescent="0.25">
      <c r="A335" s="1">
        <v>5</v>
      </c>
      <c r="B335" s="1">
        <v>1</v>
      </c>
      <c r="C335" s="1"/>
      <c r="D335" s="1">
        <f>ROW(A351)</f>
        <v>351</v>
      </c>
      <c r="E335" s="1"/>
      <c r="F335" s="1" t="s">
        <v>154</v>
      </c>
      <c r="G335" s="1" t="s">
        <v>155</v>
      </c>
      <c r="H335" s="1" t="s">
        <v>143</v>
      </c>
      <c r="I335" s="1">
        <v>0</v>
      </c>
      <c r="J335" s="1"/>
      <c r="K335" s="1">
        <v>0</v>
      </c>
      <c r="L335" s="1"/>
      <c r="M335" s="1"/>
      <c r="N335" s="1"/>
      <c r="O335" s="1"/>
      <c r="P335" s="1"/>
      <c r="Q335" s="1"/>
      <c r="R335" s="1"/>
      <c r="S335" s="1"/>
      <c r="T335" s="1"/>
      <c r="U335" s="1" t="s">
        <v>143</v>
      </c>
      <c r="V335" s="1">
        <v>0</v>
      </c>
      <c r="W335" s="1"/>
      <c r="X335" s="1"/>
      <c r="Y335" s="1"/>
      <c r="Z335" s="1"/>
      <c r="AA335" s="1"/>
      <c r="AB335" s="1" t="s">
        <v>143</v>
      </c>
      <c r="AC335" s="1" t="s">
        <v>143</v>
      </c>
      <c r="AD335" s="1" t="s">
        <v>143</v>
      </c>
      <c r="AE335" s="1" t="s">
        <v>143</v>
      </c>
      <c r="AF335" s="1" t="s">
        <v>143</v>
      </c>
      <c r="AG335" s="1" t="s">
        <v>143</v>
      </c>
      <c r="AH335" s="1"/>
      <c r="AI335" s="1"/>
      <c r="AJ335" s="1"/>
      <c r="AK335" s="1"/>
      <c r="AL335" s="1"/>
      <c r="AM335" s="1"/>
      <c r="AN335" s="1"/>
      <c r="AO335" s="1"/>
      <c r="AP335" s="1" t="s">
        <v>143</v>
      </c>
      <c r="AQ335" s="1" t="s">
        <v>143</v>
      </c>
      <c r="AR335" s="1" t="s">
        <v>143</v>
      </c>
      <c r="AS335" s="1"/>
      <c r="AT335" s="1"/>
      <c r="AU335" s="1"/>
      <c r="AV335" s="1"/>
      <c r="AW335" s="1"/>
      <c r="AX335" s="1"/>
      <c r="AY335" s="1"/>
      <c r="AZ335" s="1" t="s">
        <v>143</v>
      </c>
      <c r="BA335" s="1"/>
      <c r="BB335" s="1" t="s">
        <v>143</v>
      </c>
      <c r="BC335" s="1" t="s">
        <v>143</v>
      </c>
      <c r="BD335" s="1" t="s">
        <v>143</v>
      </c>
      <c r="BE335" s="1" t="s">
        <v>143</v>
      </c>
      <c r="BF335" s="1" t="s">
        <v>143</v>
      </c>
      <c r="BG335" s="1" t="s">
        <v>143</v>
      </c>
      <c r="BH335" s="1" t="s">
        <v>143</v>
      </c>
      <c r="BI335" s="1" t="s">
        <v>143</v>
      </c>
      <c r="BJ335" s="1" t="s">
        <v>143</v>
      </c>
      <c r="BK335" s="1" t="s">
        <v>143</v>
      </c>
      <c r="BL335" s="1" t="s">
        <v>143</v>
      </c>
      <c r="BM335" s="1" t="s">
        <v>143</v>
      </c>
      <c r="BN335" s="1" t="s">
        <v>143</v>
      </c>
      <c r="BO335" s="1" t="s">
        <v>143</v>
      </c>
      <c r="BP335" s="1" t="s">
        <v>143</v>
      </c>
      <c r="BQ335" s="1"/>
      <c r="BR335" s="1"/>
      <c r="BS335" s="1"/>
      <c r="BT335" s="1"/>
      <c r="BU335" s="1"/>
      <c r="BV335" s="1"/>
      <c r="BW335" s="1"/>
      <c r="BX335" s="1">
        <v>0</v>
      </c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>
        <v>0</v>
      </c>
    </row>
    <row r="337" spans="1:245" x14ac:dyDescent="0.25">
      <c r="A337" s="2">
        <v>52</v>
      </c>
      <c r="B337" s="2">
        <f>B351</f>
        <v>1</v>
      </c>
      <c r="C337" s="2">
        <f>C351</f>
        <v>5</v>
      </c>
      <c r="D337" s="2">
        <f>D351</f>
        <v>335</v>
      </c>
      <c r="E337" s="2">
        <f>E351</f>
        <v>0</v>
      </c>
      <c r="F337" s="2" t="str">
        <f>F351</f>
        <v>Новый подраздел</v>
      </c>
      <c r="G337" s="2" t="s">
        <v>155</v>
      </c>
      <c r="H337" s="2"/>
      <c r="I337" s="2"/>
      <c r="J337" s="2"/>
      <c r="K337" s="2"/>
      <c r="L337" s="2"/>
      <c r="M337" s="2"/>
      <c r="N337" s="2"/>
      <c r="O337" s="2">
        <f t="shared" ref="O337:AT337" si="235">O351</f>
        <v>82549.429999999993</v>
      </c>
      <c r="P337" s="2">
        <f t="shared" si="235"/>
        <v>1608.31</v>
      </c>
      <c r="Q337" s="2">
        <f t="shared" si="235"/>
        <v>73965.72</v>
      </c>
      <c r="R337" s="2">
        <f t="shared" si="235"/>
        <v>13884.39</v>
      </c>
      <c r="S337" s="2">
        <f t="shared" si="235"/>
        <v>6975.4</v>
      </c>
      <c r="T337" s="2">
        <f t="shared" si="235"/>
        <v>0</v>
      </c>
      <c r="U337" s="2">
        <f t="shared" si="235"/>
        <v>25.667500000000004</v>
      </c>
      <c r="V337" s="2">
        <f t="shared" si="235"/>
        <v>0</v>
      </c>
      <c r="W337" s="2">
        <f t="shared" si="235"/>
        <v>0</v>
      </c>
      <c r="X337" s="2">
        <f t="shared" si="235"/>
        <v>5529.55</v>
      </c>
      <c r="Y337" s="2">
        <f t="shared" si="235"/>
        <v>2859.92</v>
      </c>
      <c r="Z337" s="2">
        <f t="shared" si="235"/>
        <v>0</v>
      </c>
      <c r="AA337" s="2">
        <f t="shared" si="235"/>
        <v>0</v>
      </c>
      <c r="AB337" s="2">
        <f t="shared" si="235"/>
        <v>82549.429999999993</v>
      </c>
      <c r="AC337" s="2">
        <f t="shared" si="235"/>
        <v>1608.31</v>
      </c>
      <c r="AD337" s="2">
        <f t="shared" si="235"/>
        <v>73965.72</v>
      </c>
      <c r="AE337" s="2">
        <f t="shared" si="235"/>
        <v>13884.39</v>
      </c>
      <c r="AF337" s="2">
        <f t="shared" si="235"/>
        <v>6975.4</v>
      </c>
      <c r="AG337" s="2">
        <f t="shared" si="235"/>
        <v>0</v>
      </c>
      <c r="AH337" s="2">
        <f t="shared" si="235"/>
        <v>25.667500000000004</v>
      </c>
      <c r="AI337" s="2">
        <f t="shared" si="235"/>
        <v>0</v>
      </c>
      <c r="AJ337" s="2">
        <f t="shared" si="235"/>
        <v>0</v>
      </c>
      <c r="AK337" s="2">
        <f t="shared" si="235"/>
        <v>5529.55</v>
      </c>
      <c r="AL337" s="2">
        <f t="shared" si="235"/>
        <v>2859.92</v>
      </c>
      <c r="AM337" s="2">
        <f t="shared" si="235"/>
        <v>0</v>
      </c>
      <c r="AN337" s="2">
        <f t="shared" si="235"/>
        <v>0</v>
      </c>
      <c r="AO337" s="2">
        <f t="shared" si="235"/>
        <v>0</v>
      </c>
      <c r="AP337" s="2">
        <f t="shared" si="235"/>
        <v>0</v>
      </c>
      <c r="AQ337" s="2">
        <f t="shared" si="235"/>
        <v>0</v>
      </c>
      <c r="AR337" s="2">
        <f t="shared" si="235"/>
        <v>112737.4</v>
      </c>
      <c r="AS337" s="2">
        <f t="shared" si="235"/>
        <v>63731.199999999997</v>
      </c>
      <c r="AT337" s="2">
        <f t="shared" si="235"/>
        <v>0</v>
      </c>
      <c r="AU337" s="2">
        <f t="shared" ref="AU337:BZ337" si="236">AU351</f>
        <v>49006.2</v>
      </c>
      <c r="AV337" s="2">
        <f t="shared" si="236"/>
        <v>1608.31</v>
      </c>
      <c r="AW337" s="2">
        <f t="shared" si="236"/>
        <v>1608.31</v>
      </c>
      <c r="AX337" s="2">
        <f t="shared" si="236"/>
        <v>0</v>
      </c>
      <c r="AY337" s="2">
        <f t="shared" si="236"/>
        <v>1608.31</v>
      </c>
      <c r="AZ337" s="2">
        <f t="shared" si="236"/>
        <v>0</v>
      </c>
      <c r="BA337" s="2">
        <f t="shared" si="236"/>
        <v>0</v>
      </c>
      <c r="BB337" s="2">
        <f t="shared" si="236"/>
        <v>0</v>
      </c>
      <c r="BC337" s="2">
        <f t="shared" si="236"/>
        <v>0</v>
      </c>
      <c r="BD337" s="2">
        <f t="shared" si="236"/>
        <v>0</v>
      </c>
      <c r="BE337" s="2">
        <f t="shared" si="236"/>
        <v>0</v>
      </c>
      <c r="BF337" s="2">
        <f t="shared" si="236"/>
        <v>0</v>
      </c>
      <c r="BG337" s="2">
        <f t="shared" si="236"/>
        <v>0</v>
      </c>
      <c r="BH337" s="2">
        <f t="shared" si="236"/>
        <v>0</v>
      </c>
      <c r="BI337" s="2">
        <f t="shared" si="236"/>
        <v>0</v>
      </c>
      <c r="BJ337" s="2">
        <f t="shared" si="236"/>
        <v>0</v>
      </c>
      <c r="BK337" s="2">
        <f t="shared" si="236"/>
        <v>0</v>
      </c>
      <c r="BL337" s="2">
        <f t="shared" si="236"/>
        <v>0</v>
      </c>
      <c r="BM337" s="2">
        <f t="shared" si="236"/>
        <v>0</v>
      </c>
      <c r="BN337" s="2">
        <f t="shared" si="236"/>
        <v>0</v>
      </c>
      <c r="BO337" s="2">
        <f t="shared" si="236"/>
        <v>0</v>
      </c>
      <c r="BP337" s="2">
        <f t="shared" si="236"/>
        <v>0</v>
      </c>
      <c r="BQ337" s="2">
        <f t="shared" si="236"/>
        <v>0</v>
      </c>
      <c r="BR337" s="2">
        <f t="shared" si="236"/>
        <v>0</v>
      </c>
      <c r="BS337" s="2">
        <f t="shared" si="236"/>
        <v>0</v>
      </c>
      <c r="BT337" s="2">
        <f t="shared" si="236"/>
        <v>0</v>
      </c>
      <c r="BU337" s="2">
        <f t="shared" si="236"/>
        <v>0</v>
      </c>
      <c r="BV337" s="2">
        <f t="shared" si="236"/>
        <v>0</v>
      </c>
      <c r="BW337" s="2">
        <f t="shared" si="236"/>
        <v>0</v>
      </c>
      <c r="BX337" s="2">
        <f t="shared" si="236"/>
        <v>0</v>
      </c>
      <c r="BY337" s="2">
        <f t="shared" si="236"/>
        <v>0</v>
      </c>
      <c r="BZ337" s="2">
        <f t="shared" si="236"/>
        <v>0</v>
      </c>
      <c r="CA337" s="2">
        <f t="shared" ref="CA337:DF337" si="237">CA351</f>
        <v>112737.4</v>
      </c>
      <c r="CB337" s="2">
        <f t="shared" si="237"/>
        <v>63731.199999999997</v>
      </c>
      <c r="CC337" s="2">
        <f t="shared" si="237"/>
        <v>0</v>
      </c>
      <c r="CD337" s="2">
        <f t="shared" si="237"/>
        <v>49006.2</v>
      </c>
      <c r="CE337" s="2">
        <f t="shared" si="237"/>
        <v>1608.31</v>
      </c>
      <c r="CF337" s="2">
        <f t="shared" si="237"/>
        <v>1608.31</v>
      </c>
      <c r="CG337" s="2">
        <f t="shared" si="237"/>
        <v>0</v>
      </c>
      <c r="CH337" s="2">
        <f t="shared" si="237"/>
        <v>1608.31</v>
      </c>
      <c r="CI337" s="2">
        <f t="shared" si="237"/>
        <v>0</v>
      </c>
      <c r="CJ337" s="2">
        <f t="shared" si="237"/>
        <v>0</v>
      </c>
      <c r="CK337" s="2">
        <f t="shared" si="237"/>
        <v>0</v>
      </c>
      <c r="CL337" s="2">
        <f t="shared" si="237"/>
        <v>0</v>
      </c>
      <c r="CM337" s="2">
        <f t="shared" si="237"/>
        <v>0</v>
      </c>
      <c r="CN337" s="2">
        <f t="shared" si="237"/>
        <v>0</v>
      </c>
      <c r="CO337" s="2">
        <f t="shared" si="237"/>
        <v>0</v>
      </c>
      <c r="CP337" s="2">
        <f t="shared" si="237"/>
        <v>0</v>
      </c>
      <c r="CQ337" s="2">
        <f t="shared" si="237"/>
        <v>0</v>
      </c>
      <c r="CR337" s="2">
        <f t="shared" si="237"/>
        <v>0</v>
      </c>
      <c r="CS337" s="2">
        <f t="shared" si="237"/>
        <v>0</v>
      </c>
      <c r="CT337" s="2">
        <f t="shared" si="237"/>
        <v>0</v>
      </c>
      <c r="CU337" s="2">
        <f t="shared" si="237"/>
        <v>0</v>
      </c>
      <c r="CV337" s="2">
        <f t="shared" si="237"/>
        <v>0</v>
      </c>
      <c r="CW337" s="2">
        <f t="shared" si="237"/>
        <v>0</v>
      </c>
      <c r="CX337" s="2">
        <f t="shared" si="237"/>
        <v>0</v>
      </c>
      <c r="CY337" s="2">
        <f t="shared" si="237"/>
        <v>0</v>
      </c>
      <c r="CZ337" s="2">
        <f t="shared" si="237"/>
        <v>0</v>
      </c>
      <c r="DA337" s="2">
        <f t="shared" si="237"/>
        <v>0</v>
      </c>
      <c r="DB337" s="2">
        <f t="shared" si="237"/>
        <v>0</v>
      </c>
      <c r="DC337" s="2">
        <f t="shared" si="237"/>
        <v>0</v>
      </c>
      <c r="DD337" s="2">
        <f t="shared" si="237"/>
        <v>0</v>
      </c>
      <c r="DE337" s="2">
        <f t="shared" si="237"/>
        <v>0</v>
      </c>
      <c r="DF337" s="2">
        <f t="shared" si="237"/>
        <v>0</v>
      </c>
      <c r="DG337" s="3">
        <f t="shared" ref="DG337:EL337" si="238">DG351</f>
        <v>0</v>
      </c>
      <c r="DH337" s="3">
        <f t="shared" si="238"/>
        <v>0</v>
      </c>
      <c r="DI337" s="3">
        <f t="shared" si="238"/>
        <v>0</v>
      </c>
      <c r="DJ337" s="3">
        <f t="shared" si="238"/>
        <v>0</v>
      </c>
      <c r="DK337" s="3">
        <f t="shared" si="238"/>
        <v>0</v>
      </c>
      <c r="DL337" s="3">
        <f t="shared" si="238"/>
        <v>0</v>
      </c>
      <c r="DM337" s="3">
        <f t="shared" si="238"/>
        <v>0</v>
      </c>
      <c r="DN337" s="3">
        <f t="shared" si="238"/>
        <v>0</v>
      </c>
      <c r="DO337" s="3">
        <f t="shared" si="238"/>
        <v>0</v>
      </c>
      <c r="DP337" s="3">
        <f t="shared" si="238"/>
        <v>0</v>
      </c>
      <c r="DQ337" s="3">
        <f t="shared" si="238"/>
        <v>0</v>
      </c>
      <c r="DR337" s="3">
        <f t="shared" si="238"/>
        <v>0</v>
      </c>
      <c r="DS337" s="3">
        <f t="shared" si="238"/>
        <v>0</v>
      </c>
      <c r="DT337" s="3">
        <f t="shared" si="238"/>
        <v>0</v>
      </c>
      <c r="DU337" s="3">
        <f t="shared" si="238"/>
        <v>0</v>
      </c>
      <c r="DV337" s="3">
        <f t="shared" si="238"/>
        <v>0</v>
      </c>
      <c r="DW337" s="3">
        <f t="shared" si="238"/>
        <v>0</v>
      </c>
      <c r="DX337" s="3">
        <f t="shared" si="238"/>
        <v>0</v>
      </c>
      <c r="DY337" s="3">
        <f t="shared" si="238"/>
        <v>0</v>
      </c>
      <c r="DZ337" s="3">
        <f t="shared" si="238"/>
        <v>0</v>
      </c>
      <c r="EA337" s="3">
        <f t="shared" si="238"/>
        <v>0</v>
      </c>
      <c r="EB337" s="3">
        <f t="shared" si="238"/>
        <v>0</v>
      </c>
      <c r="EC337" s="3">
        <f t="shared" si="238"/>
        <v>0</v>
      </c>
      <c r="ED337" s="3">
        <f t="shared" si="238"/>
        <v>0</v>
      </c>
      <c r="EE337" s="3">
        <f t="shared" si="238"/>
        <v>0</v>
      </c>
      <c r="EF337" s="3">
        <f t="shared" si="238"/>
        <v>0</v>
      </c>
      <c r="EG337" s="3">
        <f t="shared" si="238"/>
        <v>0</v>
      </c>
      <c r="EH337" s="3">
        <f t="shared" si="238"/>
        <v>0</v>
      </c>
      <c r="EI337" s="3">
        <f t="shared" si="238"/>
        <v>0</v>
      </c>
      <c r="EJ337" s="3">
        <f t="shared" si="238"/>
        <v>0</v>
      </c>
      <c r="EK337" s="3">
        <f t="shared" si="238"/>
        <v>0</v>
      </c>
      <c r="EL337" s="3">
        <f t="shared" si="238"/>
        <v>0</v>
      </c>
      <c r="EM337" s="3">
        <f t="shared" ref="EM337:FR337" si="239">EM351</f>
        <v>0</v>
      </c>
      <c r="EN337" s="3">
        <f t="shared" si="239"/>
        <v>0</v>
      </c>
      <c r="EO337" s="3">
        <f t="shared" si="239"/>
        <v>0</v>
      </c>
      <c r="EP337" s="3">
        <f t="shared" si="239"/>
        <v>0</v>
      </c>
      <c r="EQ337" s="3">
        <f t="shared" si="239"/>
        <v>0</v>
      </c>
      <c r="ER337" s="3">
        <f t="shared" si="239"/>
        <v>0</v>
      </c>
      <c r="ES337" s="3">
        <f t="shared" si="239"/>
        <v>0</v>
      </c>
      <c r="ET337" s="3">
        <f t="shared" si="239"/>
        <v>0</v>
      </c>
      <c r="EU337" s="3">
        <f t="shared" si="239"/>
        <v>0</v>
      </c>
      <c r="EV337" s="3">
        <f t="shared" si="239"/>
        <v>0</v>
      </c>
      <c r="EW337" s="3">
        <f t="shared" si="239"/>
        <v>0</v>
      </c>
      <c r="EX337" s="3">
        <f t="shared" si="239"/>
        <v>0</v>
      </c>
      <c r="EY337" s="3">
        <f t="shared" si="239"/>
        <v>0</v>
      </c>
      <c r="EZ337" s="3">
        <f t="shared" si="239"/>
        <v>0</v>
      </c>
      <c r="FA337" s="3">
        <f t="shared" si="239"/>
        <v>0</v>
      </c>
      <c r="FB337" s="3">
        <f t="shared" si="239"/>
        <v>0</v>
      </c>
      <c r="FC337" s="3">
        <f t="shared" si="239"/>
        <v>0</v>
      </c>
      <c r="FD337" s="3">
        <f t="shared" si="239"/>
        <v>0</v>
      </c>
      <c r="FE337" s="3">
        <f t="shared" si="239"/>
        <v>0</v>
      </c>
      <c r="FF337" s="3">
        <f t="shared" si="239"/>
        <v>0</v>
      </c>
      <c r="FG337" s="3">
        <f t="shared" si="239"/>
        <v>0</v>
      </c>
      <c r="FH337" s="3">
        <f t="shared" si="239"/>
        <v>0</v>
      </c>
      <c r="FI337" s="3">
        <f t="shared" si="239"/>
        <v>0</v>
      </c>
      <c r="FJ337" s="3">
        <f t="shared" si="239"/>
        <v>0</v>
      </c>
      <c r="FK337" s="3">
        <f t="shared" si="239"/>
        <v>0</v>
      </c>
      <c r="FL337" s="3">
        <f t="shared" si="239"/>
        <v>0</v>
      </c>
      <c r="FM337" s="3">
        <f t="shared" si="239"/>
        <v>0</v>
      </c>
      <c r="FN337" s="3">
        <f t="shared" si="239"/>
        <v>0</v>
      </c>
      <c r="FO337" s="3">
        <f t="shared" si="239"/>
        <v>0</v>
      </c>
      <c r="FP337" s="3">
        <f t="shared" si="239"/>
        <v>0</v>
      </c>
      <c r="FQ337" s="3">
        <f t="shared" si="239"/>
        <v>0</v>
      </c>
      <c r="FR337" s="3">
        <f t="shared" si="239"/>
        <v>0</v>
      </c>
      <c r="FS337" s="3">
        <f t="shared" ref="FS337:GX337" si="240">FS351</f>
        <v>0</v>
      </c>
      <c r="FT337" s="3">
        <f t="shared" si="240"/>
        <v>0</v>
      </c>
      <c r="FU337" s="3">
        <f t="shared" si="240"/>
        <v>0</v>
      </c>
      <c r="FV337" s="3">
        <f t="shared" si="240"/>
        <v>0</v>
      </c>
      <c r="FW337" s="3">
        <f t="shared" si="240"/>
        <v>0</v>
      </c>
      <c r="FX337" s="3">
        <f t="shared" si="240"/>
        <v>0</v>
      </c>
      <c r="FY337" s="3">
        <f t="shared" si="240"/>
        <v>0</v>
      </c>
      <c r="FZ337" s="3">
        <f t="shared" si="240"/>
        <v>0</v>
      </c>
      <c r="GA337" s="3">
        <f t="shared" si="240"/>
        <v>0</v>
      </c>
      <c r="GB337" s="3">
        <f t="shared" si="240"/>
        <v>0</v>
      </c>
      <c r="GC337" s="3">
        <f t="shared" si="240"/>
        <v>0</v>
      </c>
      <c r="GD337" s="3">
        <f t="shared" si="240"/>
        <v>0</v>
      </c>
      <c r="GE337" s="3">
        <f t="shared" si="240"/>
        <v>0</v>
      </c>
      <c r="GF337" s="3">
        <f t="shared" si="240"/>
        <v>0</v>
      </c>
      <c r="GG337" s="3">
        <f t="shared" si="240"/>
        <v>0</v>
      </c>
      <c r="GH337" s="3">
        <f t="shared" si="240"/>
        <v>0</v>
      </c>
      <c r="GI337" s="3">
        <f t="shared" si="240"/>
        <v>0</v>
      </c>
      <c r="GJ337" s="3">
        <f t="shared" si="240"/>
        <v>0</v>
      </c>
      <c r="GK337" s="3">
        <f t="shared" si="240"/>
        <v>0</v>
      </c>
      <c r="GL337" s="3">
        <f t="shared" si="240"/>
        <v>0</v>
      </c>
      <c r="GM337" s="3">
        <f t="shared" si="240"/>
        <v>0</v>
      </c>
      <c r="GN337" s="3">
        <f t="shared" si="240"/>
        <v>0</v>
      </c>
      <c r="GO337" s="3">
        <f t="shared" si="240"/>
        <v>0</v>
      </c>
      <c r="GP337" s="3">
        <f t="shared" si="240"/>
        <v>0</v>
      </c>
      <c r="GQ337" s="3">
        <f t="shared" si="240"/>
        <v>0</v>
      </c>
      <c r="GR337" s="3">
        <f t="shared" si="240"/>
        <v>0</v>
      </c>
      <c r="GS337" s="3">
        <f t="shared" si="240"/>
        <v>0</v>
      </c>
      <c r="GT337" s="3">
        <f t="shared" si="240"/>
        <v>0</v>
      </c>
      <c r="GU337" s="3">
        <f t="shared" si="240"/>
        <v>0</v>
      </c>
      <c r="GV337" s="3">
        <f t="shared" si="240"/>
        <v>0</v>
      </c>
      <c r="GW337" s="3">
        <f t="shared" si="240"/>
        <v>0</v>
      </c>
      <c r="GX337" s="3">
        <f t="shared" si="240"/>
        <v>0</v>
      </c>
    </row>
    <row r="339" spans="1:245" x14ac:dyDescent="0.25">
      <c r="A339">
        <v>17</v>
      </c>
      <c r="B339">
        <v>1</v>
      </c>
      <c r="C339">
        <f>ROW(SmtRes!A177)</f>
        <v>177</v>
      </c>
      <c r="D339">
        <f>ROW(EtalonRes!A188)</f>
        <v>188</v>
      </c>
      <c r="E339" t="s">
        <v>528</v>
      </c>
      <c r="F339" t="s">
        <v>157</v>
      </c>
      <c r="G339" t="s">
        <v>158</v>
      </c>
      <c r="H339" t="s">
        <v>159</v>
      </c>
      <c r="I339">
        <v>50</v>
      </c>
      <c r="J339">
        <v>0</v>
      </c>
      <c r="O339">
        <f t="shared" ref="O339:O349" si="241">ROUND(CP339,2)</f>
        <v>1037.94</v>
      </c>
      <c r="P339">
        <f t="shared" ref="P339:P349" si="242">ROUND((ROUND((AC339*AW339*I339),2)*BC339),2)</f>
        <v>0</v>
      </c>
      <c r="Q339">
        <f>(ROUND((ROUND(((ET339)*AV339*I339),2)*BB339),2)+ROUND((ROUND(((AE339-(EU339))*AV339*I339),2)*BS339),2))</f>
        <v>516.41999999999996</v>
      </c>
      <c r="R339">
        <f t="shared" ref="R339:R349" si="243">ROUND((ROUND((AE339*AV339*I339),2)*BS339),2)</f>
        <v>190.8</v>
      </c>
      <c r="S339">
        <f t="shared" ref="S339:S349" si="244">ROUND((ROUND((AF339*AV339*I339),2)*BA339),2)</f>
        <v>521.52</v>
      </c>
      <c r="T339">
        <f t="shared" ref="T339:T349" si="245">ROUND(CU339*I339,2)</f>
        <v>0</v>
      </c>
      <c r="U339">
        <f t="shared" ref="U339:U349" si="246">CV339*I339</f>
        <v>2</v>
      </c>
      <c r="V339">
        <f t="shared" ref="V339:V349" si="247">CW339*I339</f>
        <v>0</v>
      </c>
      <c r="W339">
        <f t="shared" ref="W339:W349" si="248">ROUND(CX339*I339,2)</f>
        <v>0</v>
      </c>
      <c r="X339">
        <f t="shared" ref="X339:X349" si="249">ROUND(CY339,2)</f>
        <v>584.1</v>
      </c>
      <c r="Y339">
        <f t="shared" ref="Y339:Y349" si="250">ROUND(CZ339,2)</f>
        <v>213.82</v>
      </c>
      <c r="AA339">
        <v>31709269</v>
      </c>
      <c r="AB339">
        <f t="shared" ref="AB339:AB349" si="251">ROUND((AC339+AD339+AF339),6)</f>
        <v>1.55</v>
      </c>
      <c r="AC339">
        <f t="shared" ref="AC339:AC349" si="252">ROUND((ES339),6)</f>
        <v>0</v>
      </c>
      <c r="AD339">
        <f>ROUND((((ET339)-(EU339))+AE339),6)</f>
        <v>1.1399999999999999</v>
      </c>
      <c r="AE339">
        <f>ROUND((EU339),6)</f>
        <v>0.15</v>
      </c>
      <c r="AF339">
        <f>ROUND((EV339),6)</f>
        <v>0.41</v>
      </c>
      <c r="AG339">
        <f t="shared" ref="AG339:AG349" si="253">ROUND((AP339),6)</f>
        <v>0</v>
      </c>
      <c r="AH339">
        <f>(EW339)</f>
        <v>0.04</v>
      </c>
      <c r="AI339">
        <f>(EX339)</f>
        <v>0</v>
      </c>
      <c r="AJ339">
        <f t="shared" ref="AJ339:AJ349" si="254">(AS339)</f>
        <v>0</v>
      </c>
      <c r="AK339">
        <v>1.55</v>
      </c>
      <c r="AL339">
        <v>0</v>
      </c>
      <c r="AM339">
        <v>1.1399999999999999</v>
      </c>
      <c r="AN339">
        <v>0.15</v>
      </c>
      <c r="AO339">
        <v>0.41</v>
      </c>
      <c r="AP339">
        <v>0</v>
      </c>
      <c r="AQ339">
        <v>0.04</v>
      </c>
      <c r="AR339">
        <v>0</v>
      </c>
      <c r="AS339">
        <v>0</v>
      </c>
      <c r="AT339">
        <v>112</v>
      </c>
      <c r="AU339">
        <v>41</v>
      </c>
      <c r="AV339">
        <v>1</v>
      </c>
      <c r="AW339">
        <v>1</v>
      </c>
      <c r="AZ339">
        <v>1</v>
      </c>
      <c r="BA339">
        <v>25.44</v>
      </c>
      <c r="BB339">
        <v>9.06</v>
      </c>
      <c r="BC339">
        <v>1</v>
      </c>
      <c r="BD339" t="s">
        <v>143</v>
      </c>
      <c r="BE339" t="s">
        <v>143</v>
      </c>
      <c r="BF339" t="s">
        <v>143</v>
      </c>
      <c r="BG339" t="s">
        <v>143</v>
      </c>
      <c r="BH339">
        <v>0</v>
      </c>
      <c r="BI339">
        <v>1</v>
      </c>
      <c r="BJ339" t="s">
        <v>160</v>
      </c>
      <c r="BM339">
        <v>668</v>
      </c>
      <c r="BN339">
        <v>0</v>
      </c>
      <c r="BO339" t="s">
        <v>157</v>
      </c>
      <c r="BP339">
        <v>1</v>
      </c>
      <c r="BQ339">
        <v>60</v>
      </c>
      <c r="BR339">
        <v>0</v>
      </c>
      <c r="BS339">
        <v>25.44</v>
      </c>
      <c r="BT339">
        <v>1</v>
      </c>
      <c r="BU339">
        <v>1</v>
      </c>
      <c r="BV339">
        <v>1</v>
      </c>
      <c r="BW339">
        <v>1</v>
      </c>
      <c r="BX339">
        <v>1</v>
      </c>
      <c r="BY339" t="s">
        <v>143</v>
      </c>
      <c r="BZ339">
        <v>112</v>
      </c>
      <c r="CA339">
        <v>41</v>
      </c>
      <c r="CE339">
        <v>30</v>
      </c>
      <c r="CF339">
        <v>0</v>
      </c>
      <c r="CG339">
        <v>0</v>
      </c>
      <c r="CM339">
        <v>0</v>
      </c>
      <c r="CN339" t="s">
        <v>143</v>
      </c>
      <c r="CO339">
        <v>0</v>
      </c>
      <c r="CP339">
        <f t="shared" ref="CP339:CP349" si="255">(P339+Q339+S339)</f>
        <v>1037.94</v>
      </c>
      <c r="CQ339">
        <f t="shared" ref="CQ339:CQ349" si="256">ROUND((ROUND((AC339*AW339*1),2)*BC339),2)</f>
        <v>0</v>
      </c>
      <c r="CR339">
        <f>(ROUND((ROUND(((ET339)*AV339*1),2)*BB339),2)+ROUND((ROUND(((AE339-(EU339))*AV339*1),2)*BS339),2))</f>
        <v>10.33</v>
      </c>
      <c r="CS339">
        <f t="shared" ref="CS339:CS349" si="257">ROUND((ROUND((AE339*AV339*1),2)*BS339),2)</f>
        <v>3.82</v>
      </c>
      <c r="CT339">
        <f t="shared" ref="CT339:CT349" si="258">ROUND((ROUND((AF339*AV339*1),2)*BA339),2)</f>
        <v>10.43</v>
      </c>
      <c r="CU339">
        <f t="shared" ref="CU339:CU349" si="259">AG339</f>
        <v>0</v>
      </c>
      <c r="CV339">
        <f t="shared" ref="CV339:CV349" si="260">(AH339*AV339)</f>
        <v>0.04</v>
      </c>
      <c r="CW339">
        <f t="shared" ref="CW339:CW349" si="261">AI339</f>
        <v>0</v>
      </c>
      <c r="CX339">
        <f t="shared" ref="CX339:CX349" si="262">AJ339</f>
        <v>0</v>
      </c>
      <c r="CY339">
        <f t="shared" ref="CY339:CY349" si="263">S339*(BZ339/100)</f>
        <v>584.10239999999999</v>
      </c>
      <c r="CZ339">
        <f t="shared" ref="CZ339:CZ349" si="264">S339*(CA339/100)</f>
        <v>213.82319999999999</v>
      </c>
      <c r="DC339" t="s">
        <v>143</v>
      </c>
      <c r="DD339" t="s">
        <v>143</v>
      </c>
      <c r="DE339" t="s">
        <v>143</v>
      </c>
      <c r="DF339" t="s">
        <v>143</v>
      </c>
      <c r="DG339" t="s">
        <v>143</v>
      </c>
      <c r="DH339" t="s">
        <v>143</v>
      </c>
      <c r="DI339" t="s">
        <v>143</v>
      </c>
      <c r="DJ339" t="s">
        <v>143</v>
      </c>
      <c r="DK339" t="s">
        <v>143</v>
      </c>
      <c r="DL339" t="s">
        <v>143</v>
      </c>
      <c r="DM339" t="s">
        <v>143</v>
      </c>
      <c r="DN339">
        <v>140</v>
      </c>
      <c r="DO339">
        <v>79</v>
      </c>
      <c r="DP339">
        <v>1</v>
      </c>
      <c r="DQ339">
        <v>1</v>
      </c>
      <c r="DU339">
        <v>1013</v>
      </c>
      <c r="DV339" t="s">
        <v>159</v>
      </c>
      <c r="DW339" t="s">
        <v>159</v>
      </c>
      <c r="DX339">
        <v>1</v>
      </c>
      <c r="EE339">
        <v>31270479</v>
      </c>
      <c r="EF339">
        <v>60</v>
      </c>
      <c r="EG339" t="s">
        <v>161</v>
      </c>
      <c r="EH339">
        <v>0</v>
      </c>
      <c r="EI339" t="s">
        <v>143</v>
      </c>
      <c r="EJ339">
        <v>1</v>
      </c>
      <c r="EK339">
        <v>668</v>
      </c>
      <c r="EL339" t="s">
        <v>162</v>
      </c>
      <c r="EM339" t="s">
        <v>163</v>
      </c>
      <c r="EO339" t="s">
        <v>143</v>
      </c>
      <c r="EQ339">
        <v>0</v>
      </c>
      <c r="ER339">
        <v>1.55</v>
      </c>
      <c r="ES339">
        <v>0</v>
      </c>
      <c r="ET339">
        <v>1.1399999999999999</v>
      </c>
      <c r="EU339">
        <v>0.15</v>
      </c>
      <c r="EV339">
        <v>0.41</v>
      </c>
      <c r="EW339">
        <v>0.04</v>
      </c>
      <c r="EX339">
        <v>0</v>
      </c>
      <c r="EY339">
        <v>0</v>
      </c>
      <c r="FQ339">
        <v>0</v>
      </c>
      <c r="FR339">
        <f t="shared" ref="FR339:FR349" si="265">ROUND(IF(AND(BH339=3,BI339=3),P339,0),2)</f>
        <v>0</v>
      </c>
      <c r="FS339">
        <v>0</v>
      </c>
      <c r="FX339">
        <v>140</v>
      </c>
      <c r="FY339">
        <v>79</v>
      </c>
      <c r="GA339" t="s">
        <v>143</v>
      </c>
      <c r="GD339">
        <v>0</v>
      </c>
      <c r="GF339">
        <v>-1196878554</v>
      </c>
      <c r="GG339">
        <v>2</v>
      </c>
      <c r="GH339">
        <v>1</v>
      </c>
      <c r="GI339">
        <v>2</v>
      </c>
      <c r="GJ339">
        <v>0</v>
      </c>
      <c r="GK339">
        <f>ROUND(R339*(R12)/100,2)</f>
        <v>299.56</v>
      </c>
      <c r="GL339">
        <f t="shared" ref="GL339:GL349" si="266">ROUND(IF(AND(BH339=3,BI339=3,FS339&lt;&gt;0),P339,0),2)</f>
        <v>0</v>
      </c>
      <c r="GM339">
        <f t="shared" ref="GM339:GM349" si="267">ROUND(O339+X339+Y339+GK339,2)+GX339</f>
        <v>2135.42</v>
      </c>
      <c r="GN339">
        <f t="shared" ref="GN339:GN349" si="268">IF(OR(BI339=0,BI339=1),ROUND(O339+X339+Y339+GK339,2),0)</f>
        <v>2135.42</v>
      </c>
      <c r="GO339">
        <f t="shared" ref="GO339:GO349" si="269">IF(BI339=2,ROUND(O339+X339+Y339+GK339,2),0)</f>
        <v>0</v>
      </c>
      <c r="GP339">
        <f t="shared" ref="GP339:GP349" si="270">IF(BI339=4,ROUND(O339+X339+Y339+GK339,2)+GX339,0)</f>
        <v>0</v>
      </c>
      <c r="GR339">
        <v>0</v>
      </c>
      <c r="GS339">
        <v>3</v>
      </c>
      <c r="GT339">
        <v>0</v>
      </c>
      <c r="GU339" t="s">
        <v>143</v>
      </c>
      <c r="GV339">
        <f t="shared" ref="GV339:GV349" si="271">ROUND((GT339),6)</f>
        <v>0</v>
      </c>
      <c r="GW339">
        <v>1</v>
      </c>
      <c r="GX339">
        <f t="shared" ref="GX339:GX349" si="272">ROUND(HC339*I339,2)</f>
        <v>0</v>
      </c>
      <c r="HA339">
        <v>0</v>
      </c>
      <c r="HB339">
        <v>0</v>
      </c>
      <c r="HC339">
        <f t="shared" ref="HC339:HC349" si="273">GV339*GW339</f>
        <v>0</v>
      </c>
      <c r="IK339">
        <v>0</v>
      </c>
    </row>
    <row r="340" spans="1:245" x14ac:dyDescent="0.25">
      <c r="A340">
        <v>17</v>
      </c>
      <c r="B340">
        <v>1</v>
      </c>
      <c r="C340">
        <f>ROW(SmtRes!A185)</f>
        <v>185</v>
      </c>
      <c r="D340">
        <f>ROW(EtalonRes!A196)</f>
        <v>196</v>
      </c>
      <c r="E340" t="s">
        <v>529</v>
      </c>
      <c r="F340" t="s">
        <v>165</v>
      </c>
      <c r="G340" t="s">
        <v>166</v>
      </c>
      <c r="H340" t="s">
        <v>167</v>
      </c>
      <c r="I340">
        <v>0.5</v>
      </c>
      <c r="J340">
        <v>0</v>
      </c>
      <c r="O340">
        <f t="shared" si="241"/>
        <v>19484.939999999999</v>
      </c>
      <c r="P340">
        <f t="shared" si="242"/>
        <v>1608.31</v>
      </c>
      <c r="Q340">
        <f>(ROUND((ROUND((((ET340*1.25))*AV340*I340),2)*BB340),2)+ROUND((ROUND(((AE340-((EU340*1.25)))*AV340*I340),2)*BS340),2))</f>
        <v>16761.34</v>
      </c>
      <c r="R340">
        <f t="shared" si="243"/>
        <v>10055.67</v>
      </c>
      <c r="S340">
        <f t="shared" si="244"/>
        <v>1115.29</v>
      </c>
      <c r="T340">
        <f t="shared" si="245"/>
        <v>0</v>
      </c>
      <c r="U340">
        <f t="shared" si="246"/>
        <v>4.2894999999999994</v>
      </c>
      <c r="V340">
        <f t="shared" si="247"/>
        <v>0</v>
      </c>
      <c r="W340">
        <f t="shared" si="248"/>
        <v>0</v>
      </c>
      <c r="X340">
        <f t="shared" si="249"/>
        <v>1249.1199999999999</v>
      </c>
      <c r="Y340">
        <f t="shared" si="250"/>
        <v>457.27</v>
      </c>
      <c r="AA340">
        <v>31709269</v>
      </c>
      <c r="AB340">
        <f t="shared" si="251"/>
        <v>6502.3710000000001</v>
      </c>
      <c r="AC340">
        <f t="shared" si="252"/>
        <v>564.32000000000005</v>
      </c>
      <c r="AD340">
        <f>ROUND(((((ET340*1.25))-((EU340*1.25)))+AE340),6)</f>
        <v>5850.375</v>
      </c>
      <c r="AE340">
        <f>ROUND(((EU340*1.25)),6)</f>
        <v>790.53750000000002</v>
      </c>
      <c r="AF340">
        <f>ROUND(((EV340*1.15)),6)</f>
        <v>87.676000000000002</v>
      </c>
      <c r="AG340">
        <f t="shared" si="253"/>
        <v>0</v>
      </c>
      <c r="AH340">
        <f>((EW340*1.15))</f>
        <v>8.5789999999999988</v>
      </c>
      <c r="AI340">
        <f>((EX340*1.25))</f>
        <v>0</v>
      </c>
      <c r="AJ340">
        <f t="shared" si="254"/>
        <v>0</v>
      </c>
      <c r="AK340">
        <v>5320.86</v>
      </c>
      <c r="AL340">
        <v>564.32000000000005</v>
      </c>
      <c r="AM340">
        <v>4680.3</v>
      </c>
      <c r="AN340">
        <v>632.42999999999995</v>
      </c>
      <c r="AO340">
        <v>76.239999999999995</v>
      </c>
      <c r="AP340">
        <v>0</v>
      </c>
      <c r="AQ340">
        <v>7.46</v>
      </c>
      <c r="AR340">
        <v>0</v>
      </c>
      <c r="AS340">
        <v>0</v>
      </c>
      <c r="AT340">
        <v>112</v>
      </c>
      <c r="AU340">
        <v>41</v>
      </c>
      <c r="AV340">
        <v>1</v>
      </c>
      <c r="AW340">
        <v>1</v>
      </c>
      <c r="AZ340">
        <v>1</v>
      </c>
      <c r="BA340">
        <v>25.44</v>
      </c>
      <c r="BB340">
        <v>5.73</v>
      </c>
      <c r="BC340">
        <v>5.7</v>
      </c>
      <c r="BD340" t="s">
        <v>143</v>
      </c>
      <c r="BE340" t="s">
        <v>143</v>
      </c>
      <c r="BF340" t="s">
        <v>143</v>
      </c>
      <c r="BG340" t="s">
        <v>143</v>
      </c>
      <c r="BH340">
        <v>0</v>
      </c>
      <c r="BI340">
        <v>1</v>
      </c>
      <c r="BJ340" t="s">
        <v>168</v>
      </c>
      <c r="BM340">
        <v>153</v>
      </c>
      <c r="BN340">
        <v>0</v>
      </c>
      <c r="BO340" t="s">
        <v>165</v>
      </c>
      <c r="BP340">
        <v>1</v>
      </c>
      <c r="BQ340">
        <v>30</v>
      </c>
      <c r="BR340">
        <v>0</v>
      </c>
      <c r="BS340">
        <v>25.44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143</v>
      </c>
      <c r="BZ340">
        <v>112</v>
      </c>
      <c r="CA340">
        <v>41</v>
      </c>
      <c r="CE340">
        <v>30</v>
      </c>
      <c r="CF340">
        <v>0</v>
      </c>
      <c r="CG340">
        <v>0</v>
      </c>
      <c r="CM340">
        <v>0</v>
      </c>
      <c r="CN340" t="s">
        <v>143</v>
      </c>
      <c r="CO340">
        <v>0</v>
      </c>
      <c r="CP340">
        <f t="shared" si="255"/>
        <v>19484.940000000002</v>
      </c>
      <c r="CQ340">
        <f t="shared" si="256"/>
        <v>3216.62</v>
      </c>
      <c r="CR340">
        <f>(ROUND((ROUND((((ET340*1.25))*AV340*1),2)*BB340),2)+ROUND((ROUND(((AE340-((EU340*1.25)))*AV340*1),2)*BS340),2))</f>
        <v>33522.68</v>
      </c>
      <c r="CS340">
        <f t="shared" si="257"/>
        <v>20111.34</v>
      </c>
      <c r="CT340">
        <f t="shared" si="258"/>
        <v>2230.58</v>
      </c>
      <c r="CU340">
        <f t="shared" si="259"/>
        <v>0</v>
      </c>
      <c r="CV340">
        <f t="shared" si="260"/>
        <v>8.5789999999999988</v>
      </c>
      <c r="CW340">
        <f t="shared" si="261"/>
        <v>0</v>
      </c>
      <c r="CX340">
        <f t="shared" si="262"/>
        <v>0</v>
      </c>
      <c r="CY340">
        <f t="shared" si="263"/>
        <v>1249.1248000000001</v>
      </c>
      <c r="CZ340">
        <f t="shared" si="264"/>
        <v>457.26889999999997</v>
      </c>
      <c r="DC340" t="s">
        <v>143</v>
      </c>
      <c r="DD340" t="s">
        <v>143</v>
      </c>
      <c r="DE340" t="s">
        <v>169</v>
      </c>
      <c r="DF340" t="s">
        <v>169</v>
      </c>
      <c r="DG340" t="s">
        <v>170</v>
      </c>
      <c r="DH340" t="s">
        <v>143</v>
      </c>
      <c r="DI340" t="s">
        <v>170</v>
      </c>
      <c r="DJ340" t="s">
        <v>169</v>
      </c>
      <c r="DK340" t="s">
        <v>143</v>
      </c>
      <c r="DL340" t="s">
        <v>143</v>
      </c>
      <c r="DM340" t="s">
        <v>143</v>
      </c>
      <c r="DN340">
        <v>140</v>
      </c>
      <c r="DO340">
        <v>79</v>
      </c>
      <c r="DP340">
        <v>1.0469999999999999</v>
      </c>
      <c r="DQ340">
        <v>1.03</v>
      </c>
      <c r="DU340">
        <v>1013</v>
      </c>
      <c r="DV340" t="s">
        <v>167</v>
      </c>
      <c r="DW340" t="s">
        <v>167</v>
      </c>
      <c r="DX340">
        <v>1</v>
      </c>
      <c r="EE340">
        <v>31269964</v>
      </c>
      <c r="EF340">
        <v>30</v>
      </c>
      <c r="EG340" t="s">
        <v>171</v>
      </c>
      <c r="EH340">
        <v>0</v>
      </c>
      <c r="EI340" t="s">
        <v>143</v>
      </c>
      <c r="EJ340">
        <v>1</v>
      </c>
      <c r="EK340">
        <v>153</v>
      </c>
      <c r="EL340" t="s">
        <v>172</v>
      </c>
      <c r="EM340" t="s">
        <v>173</v>
      </c>
      <c r="EO340" t="s">
        <v>143</v>
      </c>
      <c r="EQ340">
        <v>0</v>
      </c>
      <c r="ER340">
        <v>5320.86</v>
      </c>
      <c r="ES340">
        <v>564.32000000000005</v>
      </c>
      <c r="ET340">
        <v>4680.3</v>
      </c>
      <c r="EU340">
        <v>632.42999999999995</v>
      </c>
      <c r="EV340">
        <v>76.239999999999995</v>
      </c>
      <c r="EW340">
        <v>7.46</v>
      </c>
      <c r="EX340">
        <v>0</v>
      </c>
      <c r="EY340">
        <v>0</v>
      </c>
      <c r="FQ340">
        <v>0</v>
      </c>
      <c r="FR340">
        <f t="shared" si="265"/>
        <v>0</v>
      </c>
      <c r="FS340">
        <v>0</v>
      </c>
      <c r="FX340">
        <v>140</v>
      </c>
      <c r="FY340">
        <v>79</v>
      </c>
      <c r="GA340" t="s">
        <v>143</v>
      </c>
      <c r="GD340">
        <v>0</v>
      </c>
      <c r="GF340">
        <v>1477124069</v>
      </c>
      <c r="GG340">
        <v>2</v>
      </c>
      <c r="GH340">
        <v>1</v>
      </c>
      <c r="GI340">
        <v>2</v>
      </c>
      <c r="GJ340">
        <v>0</v>
      </c>
      <c r="GK340">
        <f>ROUND(R340*(R12)/100,2)</f>
        <v>15787.4</v>
      </c>
      <c r="GL340">
        <f t="shared" si="266"/>
        <v>0</v>
      </c>
      <c r="GM340">
        <f t="shared" si="267"/>
        <v>36978.730000000003</v>
      </c>
      <c r="GN340">
        <f t="shared" si="268"/>
        <v>36978.730000000003</v>
      </c>
      <c r="GO340">
        <f t="shared" si="269"/>
        <v>0</v>
      </c>
      <c r="GP340">
        <f t="shared" si="270"/>
        <v>0</v>
      </c>
      <c r="GR340">
        <v>0</v>
      </c>
      <c r="GS340">
        <v>3</v>
      </c>
      <c r="GT340">
        <v>0</v>
      </c>
      <c r="GU340" t="s">
        <v>143</v>
      </c>
      <c r="GV340">
        <f t="shared" si="271"/>
        <v>0</v>
      </c>
      <c r="GW340">
        <v>1</v>
      </c>
      <c r="GX340">
        <f t="shared" si="272"/>
        <v>0</v>
      </c>
      <c r="HA340">
        <v>0</v>
      </c>
      <c r="HB340">
        <v>0</v>
      </c>
      <c r="HC340">
        <f t="shared" si="273"/>
        <v>0</v>
      </c>
      <c r="IK340">
        <v>0</v>
      </c>
    </row>
    <row r="341" spans="1:245" x14ac:dyDescent="0.25">
      <c r="A341">
        <v>17</v>
      </c>
      <c r="B341">
        <v>1</v>
      </c>
      <c r="C341">
        <f>ROW(SmtRes!A190)</f>
        <v>190</v>
      </c>
      <c r="D341">
        <f>ROW(EtalonRes!A201)</f>
        <v>201</v>
      </c>
      <c r="E341" t="s">
        <v>530</v>
      </c>
      <c r="F341" t="s">
        <v>175</v>
      </c>
      <c r="G341" t="s">
        <v>531</v>
      </c>
      <c r="H341" t="s">
        <v>177</v>
      </c>
      <c r="I341">
        <v>0.05</v>
      </c>
      <c r="J341">
        <v>0</v>
      </c>
      <c r="O341">
        <f t="shared" si="241"/>
        <v>3718.31</v>
      </c>
      <c r="P341">
        <f t="shared" si="242"/>
        <v>0</v>
      </c>
      <c r="Q341">
        <f t="shared" ref="Q341:Q349" si="274">(ROUND((ROUND(((ET341)*AV341*I341),2)*BB341),2)+ROUND((ROUND(((AE341-(EU341))*AV341*I341),2)*BS341),2))</f>
        <v>1571.17</v>
      </c>
      <c r="R341">
        <f t="shared" si="243"/>
        <v>935.17</v>
      </c>
      <c r="S341">
        <f t="shared" si="244"/>
        <v>2147.14</v>
      </c>
      <c r="T341">
        <f t="shared" si="245"/>
        <v>0</v>
      </c>
      <c r="U341">
        <f t="shared" si="246"/>
        <v>7.75</v>
      </c>
      <c r="V341">
        <f t="shared" si="247"/>
        <v>0</v>
      </c>
      <c r="W341">
        <f t="shared" si="248"/>
        <v>0</v>
      </c>
      <c r="X341">
        <f t="shared" si="249"/>
        <v>1460.06</v>
      </c>
      <c r="Y341">
        <f t="shared" si="250"/>
        <v>880.33</v>
      </c>
      <c r="AA341">
        <v>31709269</v>
      </c>
      <c r="AB341">
        <f t="shared" si="251"/>
        <v>4401.5</v>
      </c>
      <c r="AC341">
        <f t="shared" si="252"/>
        <v>0</v>
      </c>
      <c r="AD341">
        <f t="shared" ref="AD341:AD349" si="275">ROUND((((ET341)-(EU341))+AE341),6)</f>
        <v>2713.55</v>
      </c>
      <c r="AE341">
        <f t="shared" ref="AE341:AE349" si="276">ROUND((EU341),6)</f>
        <v>735.23</v>
      </c>
      <c r="AF341">
        <f t="shared" ref="AF341:AF349" si="277">ROUND((EV341),6)</f>
        <v>1687.95</v>
      </c>
      <c r="AG341">
        <f t="shared" si="253"/>
        <v>0</v>
      </c>
      <c r="AH341">
        <f t="shared" ref="AH341:AH349" si="278">(EW341)</f>
        <v>155</v>
      </c>
      <c r="AI341">
        <f t="shared" ref="AI341:AI349" si="279">(EX341)</f>
        <v>0</v>
      </c>
      <c r="AJ341">
        <f t="shared" si="254"/>
        <v>0</v>
      </c>
      <c r="AK341">
        <v>4401.5</v>
      </c>
      <c r="AL341">
        <v>0</v>
      </c>
      <c r="AM341">
        <v>2713.55</v>
      </c>
      <c r="AN341">
        <v>735.23</v>
      </c>
      <c r="AO341">
        <v>1687.95</v>
      </c>
      <c r="AP341">
        <v>0</v>
      </c>
      <c r="AQ341">
        <v>155</v>
      </c>
      <c r="AR341">
        <v>0</v>
      </c>
      <c r="AS341">
        <v>0</v>
      </c>
      <c r="AT341">
        <v>68</v>
      </c>
      <c r="AU341">
        <v>41</v>
      </c>
      <c r="AV341">
        <v>1</v>
      </c>
      <c r="AW341">
        <v>1</v>
      </c>
      <c r="AZ341">
        <v>1</v>
      </c>
      <c r="BA341">
        <v>25.44</v>
      </c>
      <c r="BB341">
        <v>11.58</v>
      </c>
      <c r="BC341">
        <v>1</v>
      </c>
      <c r="BD341" t="s">
        <v>143</v>
      </c>
      <c r="BE341" t="s">
        <v>143</v>
      </c>
      <c r="BF341" t="s">
        <v>143</v>
      </c>
      <c r="BG341" t="s">
        <v>143</v>
      </c>
      <c r="BH341">
        <v>0</v>
      </c>
      <c r="BI341">
        <v>1</v>
      </c>
      <c r="BJ341" t="s">
        <v>178</v>
      </c>
      <c r="BM341">
        <v>674</v>
      </c>
      <c r="BN341">
        <v>0</v>
      </c>
      <c r="BO341" t="s">
        <v>175</v>
      </c>
      <c r="BP341">
        <v>1</v>
      </c>
      <c r="BQ341">
        <v>60</v>
      </c>
      <c r="BR341">
        <v>0</v>
      </c>
      <c r="BS341">
        <v>25.44</v>
      </c>
      <c r="BT341">
        <v>1</v>
      </c>
      <c r="BU341">
        <v>1</v>
      </c>
      <c r="BV341">
        <v>1</v>
      </c>
      <c r="BW341">
        <v>1</v>
      </c>
      <c r="BX341">
        <v>1</v>
      </c>
      <c r="BY341" t="s">
        <v>143</v>
      </c>
      <c r="BZ341">
        <v>68</v>
      </c>
      <c r="CA341">
        <v>41</v>
      </c>
      <c r="CE341">
        <v>30</v>
      </c>
      <c r="CF341">
        <v>0</v>
      </c>
      <c r="CG341">
        <v>0</v>
      </c>
      <c r="CM341">
        <v>0</v>
      </c>
      <c r="CN341" t="s">
        <v>143</v>
      </c>
      <c r="CO341">
        <v>0</v>
      </c>
      <c r="CP341">
        <f t="shared" si="255"/>
        <v>3718.31</v>
      </c>
      <c r="CQ341">
        <f t="shared" si="256"/>
        <v>0</v>
      </c>
      <c r="CR341">
        <f t="shared" ref="CR341:CR349" si="280">(ROUND((ROUND(((ET341)*AV341*1),2)*BB341),2)+ROUND((ROUND(((AE341-(EU341))*AV341*1),2)*BS341),2))</f>
        <v>31422.91</v>
      </c>
      <c r="CS341">
        <f t="shared" si="257"/>
        <v>18704.25</v>
      </c>
      <c r="CT341">
        <f t="shared" si="258"/>
        <v>42941.45</v>
      </c>
      <c r="CU341">
        <f t="shared" si="259"/>
        <v>0</v>
      </c>
      <c r="CV341">
        <f t="shared" si="260"/>
        <v>155</v>
      </c>
      <c r="CW341">
        <f t="shared" si="261"/>
        <v>0</v>
      </c>
      <c r="CX341">
        <f t="shared" si="262"/>
        <v>0</v>
      </c>
      <c r="CY341">
        <f t="shared" si="263"/>
        <v>1460.0552</v>
      </c>
      <c r="CZ341">
        <f t="shared" si="264"/>
        <v>880.3273999999999</v>
      </c>
      <c r="DC341" t="s">
        <v>143</v>
      </c>
      <c r="DD341" t="s">
        <v>143</v>
      </c>
      <c r="DE341" t="s">
        <v>143</v>
      </c>
      <c r="DF341" t="s">
        <v>143</v>
      </c>
      <c r="DG341" t="s">
        <v>143</v>
      </c>
      <c r="DH341" t="s">
        <v>143</v>
      </c>
      <c r="DI341" t="s">
        <v>143</v>
      </c>
      <c r="DJ341" t="s">
        <v>143</v>
      </c>
      <c r="DK341" t="s">
        <v>143</v>
      </c>
      <c r="DL341" t="s">
        <v>143</v>
      </c>
      <c r="DM341" t="s">
        <v>143</v>
      </c>
      <c r="DN341">
        <v>80</v>
      </c>
      <c r="DO341">
        <v>55</v>
      </c>
      <c r="DP341">
        <v>1.0469999999999999</v>
      </c>
      <c r="DQ341">
        <v>1</v>
      </c>
      <c r="DU341">
        <v>1007</v>
      </c>
      <c r="DV341" t="s">
        <v>177</v>
      </c>
      <c r="DW341" t="s">
        <v>177</v>
      </c>
      <c r="DX341">
        <v>100</v>
      </c>
      <c r="EE341">
        <v>31270485</v>
      </c>
      <c r="EF341">
        <v>60</v>
      </c>
      <c r="EG341" t="s">
        <v>161</v>
      </c>
      <c r="EH341">
        <v>0</v>
      </c>
      <c r="EI341" t="s">
        <v>143</v>
      </c>
      <c r="EJ341">
        <v>1</v>
      </c>
      <c r="EK341">
        <v>674</v>
      </c>
      <c r="EL341" t="s">
        <v>179</v>
      </c>
      <c r="EM341" t="s">
        <v>180</v>
      </c>
      <c r="EO341" t="s">
        <v>143</v>
      </c>
      <c r="EQ341">
        <v>0</v>
      </c>
      <c r="ER341">
        <v>4401.5</v>
      </c>
      <c r="ES341">
        <v>0</v>
      </c>
      <c r="ET341">
        <v>2713.55</v>
      </c>
      <c r="EU341">
        <v>735.23</v>
      </c>
      <c r="EV341">
        <v>1687.95</v>
      </c>
      <c r="EW341">
        <v>155</v>
      </c>
      <c r="EX341">
        <v>0</v>
      </c>
      <c r="EY341">
        <v>0</v>
      </c>
      <c r="FQ341">
        <v>0</v>
      </c>
      <c r="FR341">
        <f t="shared" si="265"/>
        <v>0</v>
      </c>
      <c r="FS341">
        <v>0</v>
      </c>
      <c r="FX341">
        <v>80</v>
      </c>
      <c r="FY341">
        <v>55</v>
      </c>
      <c r="GA341" t="s">
        <v>143</v>
      </c>
      <c r="GD341">
        <v>0</v>
      </c>
      <c r="GF341">
        <v>-427148965</v>
      </c>
      <c r="GG341">
        <v>2</v>
      </c>
      <c r="GH341">
        <v>1</v>
      </c>
      <c r="GI341">
        <v>2</v>
      </c>
      <c r="GJ341">
        <v>0</v>
      </c>
      <c r="GK341">
        <f>ROUND(R341*(R12)/100,2)</f>
        <v>1468.22</v>
      </c>
      <c r="GL341">
        <f t="shared" si="266"/>
        <v>0</v>
      </c>
      <c r="GM341">
        <f t="shared" si="267"/>
        <v>7526.92</v>
      </c>
      <c r="GN341">
        <f t="shared" si="268"/>
        <v>7526.92</v>
      </c>
      <c r="GO341">
        <f t="shared" si="269"/>
        <v>0</v>
      </c>
      <c r="GP341">
        <f t="shared" si="270"/>
        <v>0</v>
      </c>
      <c r="GR341">
        <v>0</v>
      </c>
      <c r="GS341">
        <v>3</v>
      </c>
      <c r="GT341">
        <v>0</v>
      </c>
      <c r="GU341" t="s">
        <v>143</v>
      </c>
      <c r="GV341">
        <f t="shared" si="271"/>
        <v>0</v>
      </c>
      <c r="GW341">
        <v>1</v>
      </c>
      <c r="GX341">
        <f t="shared" si="272"/>
        <v>0</v>
      </c>
      <c r="HA341">
        <v>0</v>
      </c>
      <c r="HB341">
        <v>0</v>
      </c>
      <c r="HC341">
        <f t="shared" si="273"/>
        <v>0</v>
      </c>
      <c r="IK341">
        <v>0</v>
      </c>
    </row>
    <row r="342" spans="1:245" x14ac:dyDescent="0.25">
      <c r="A342">
        <v>17</v>
      </c>
      <c r="B342">
        <v>1</v>
      </c>
      <c r="C342">
        <f>ROW(SmtRes!A194)</f>
        <v>194</v>
      </c>
      <c r="D342">
        <f>ROW(EtalonRes!A205)</f>
        <v>205</v>
      </c>
      <c r="E342" t="s">
        <v>532</v>
      </c>
      <c r="F342" t="s">
        <v>182</v>
      </c>
      <c r="G342" t="s">
        <v>533</v>
      </c>
      <c r="H342" t="s">
        <v>177</v>
      </c>
      <c r="I342">
        <v>0.1</v>
      </c>
      <c r="J342">
        <v>0</v>
      </c>
      <c r="O342">
        <f t="shared" si="241"/>
        <v>3340.26</v>
      </c>
      <c r="P342">
        <f t="shared" si="242"/>
        <v>0</v>
      </c>
      <c r="Q342">
        <f t="shared" si="274"/>
        <v>1751.02</v>
      </c>
      <c r="R342">
        <f t="shared" si="243"/>
        <v>665.26</v>
      </c>
      <c r="S342">
        <f t="shared" si="244"/>
        <v>1589.24</v>
      </c>
      <c r="T342">
        <f t="shared" si="245"/>
        <v>0</v>
      </c>
      <c r="U342">
        <f t="shared" si="246"/>
        <v>4.95</v>
      </c>
      <c r="V342">
        <f t="shared" si="247"/>
        <v>0</v>
      </c>
      <c r="W342">
        <f t="shared" si="248"/>
        <v>0</v>
      </c>
      <c r="X342">
        <f t="shared" si="249"/>
        <v>1080.68</v>
      </c>
      <c r="Y342">
        <f t="shared" si="250"/>
        <v>651.59</v>
      </c>
      <c r="AA342">
        <v>31709269</v>
      </c>
      <c r="AB342">
        <f t="shared" si="251"/>
        <v>2395.1999999999998</v>
      </c>
      <c r="AC342">
        <f t="shared" si="252"/>
        <v>0</v>
      </c>
      <c r="AD342">
        <f t="shared" si="275"/>
        <v>1770.51</v>
      </c>
      <c r="AE342">
        <f t="shared" si="276"/>
        <v>261.54000000000002</v>
      </c>
      <c r="AF342">
        <f t="shared" si="277"/>
        <v>624.69000000000005</v>
      </c>
      <c r="AG342">
        <f t="shared" si="253"/>
        <v>0</v>
      </c>
      <c r="AH342">
        <f t="shared" si="278"/>
        <v>49.5</v>
      </c>
      <c r="AI342">
        <f t="shared" si="279"/>
        <v>0</v>
      </c>
      <c r="AJ342">
        <f t="shared" si="254"/>
        <v>0</v>
      </c>
      <c r="AK342">
        <v>2395.1999999999998</v>
      </c>
      <c r="AL342">
        <v>0</v>
      </c>
      <c r="AM342">
        <v>1770.51</v>
      </c>
      <c r="AN342">
        <v>261.54000000000002</v>
      </c>
      <c r="AO342">
        <v>624.69000000000005</v>
      </c>
      <c r="AP342">
        <v>0</v>
      </c>
      <c r="AQ342">
        <v>49.5</v>
      </c>
      <c r="AR342">
        <v>0</v>
      </c>
      <c r="AS342">
        <v>0</v>
      </c>
      <c r="AT342">
        <v>68</v>
      </c>
      <c r="AU342">
        <v>41</v>
      </c>
      <c r="AV342">
        <v>1</v>
      </c>
      <c r="AW342">
        <v>1</v>
      </c>
      <c r="AZ342">
        <v>1</v>
      </c>
      <c r="BA342">
        <v>25.44</v>
      </c>
      <c r="BB342">
        <v>9.89</v>
      </c>
      <c r="BC342">
        <v>1</v>
      </c>
      <c r="BD342" t="s">
        <v>143</v>
      </c>
      <c r="BE342" t="s">
        <v>143</v>
      </c>
      <c r="BF342" t="s">
        <v>143</v>
      </c>
      <c r="BG342" t="s">
        <v>143</v>
      </c>
      <c r="BH342">
        <v>0</v>
      </c>
      <c r="BI342">
        <v>1</v>
      </c>
      <c r="BJ342" t="s">
        <v>184</v>
      </c>
      <c r="BM342">
        <v>674</v>
      </c>
      <c r="BN342">
        <v>0</v>
      </c>
      <c r="BO342" t="s">
        <v>182</v>
      </c>
      <c r="BP342">
        <v>1</v>
      </c>
      <c r="BQ342">
        <v>60</v>
      </c>
      <c r="BR342">
        <v>0</v>
      </c>
      <c r="BS342">
        <v>25.44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143</v>
      </c>
      <c r="BZ342">
        <v>68</v>
      </c>
      <c r="CA342">
        <v>41</v>
      </c>
      <c r="CE342">
        <v>30</v>
      </c>
      <c r="CF342">
        <v>0</v>
      </c>
      <c r="CG342">
        <v>0</v>
      </c>
      <c r="CM342">
        <v>0</v>
      </c>
      <c r="CN342" t="s">
        <v>143</v>
      </c>
      <c r="CO342">
        <v>0</v>
      </c>
      <c r="CP342">
        <f t="shared" si="255"/>
        <v>3340.26</v>
      </c>
      <c r="CQ342">
        <f t="shared" si="256"/>
        <v>0</v>
      </c>
      <c r="CR342">
        <f t="shared" si="280"/>
        <v>17510.34</v>
      </c>
      <c r="CS342">
        <f t="shared" si="257"/>
        <v>6653.58</v>
      </c>
      <c r="CT342">
        <f t="shared" si="258"/>
        <v>15892.11</v>
      </c>
      <c r="CU342">
        <f t="shared" si="259"/>
        <v>0</v>
      </c>
      <c r="CV342">
        <f t="shared" si="260"/>
        <v>49.5</v>
      </c>
      <c r="CW342">
        <f t="shared" si="261"/>
        <v>0</v>
      </c>
      <c r="CX342">
        <f t="shared" si="262"/>
        <v>0</v>
      </c>
      <c r="CY342">
        <f t="shared" si="263"/>
        <v>1080.6832000000002</v>
      </c>
      <c r="CZ342">
        <f t="shared" si="264"/>
        <v>651.58839999999998</v>
      </c>
      <c r="DC342" t="s">
        <v>143</v>
      </c>
      <c r="DD342" t="s">
        <v>143</v>
      </c>
      <c r="DE342" t="s">
        <v>143</v>
      </c>
      <c r="DF342" t="s">
        <v>143</v>
      </c>
      <c r="DG342" t="s">
        <v>143</v>
      </c>
      <c r="DH342" t="s">
        <v>143</v>
      </c>
      <c r="DI342" t="s">
        <v>143</v>
      </c>
      <c r="DJ342" t="s">
        <v>143</v>
      </c>
      <c r="DK342" t="s">
        <v>143</v>
      </c>
      <c r="DL342" t="s">
        <v>143</v>
      </c>
      <c r="DM342" t="s">
        <v>143</v>
      </c>
      <c r="DN342">
        <v>80</v>
      </c>
      <c r="DO342">
        <v>55</v>
      </c>
      <c r="DP342">
        <v>1.0469999999999999</v>
      </c>
      <c r="DQ342">
        <v>1</v>
      </c>
      <c r="DU342">
        <v>1007</v>
      </c>
      <c r="DV342" t="s">
        <v>177</v>
      </c>
      <c r="DW342" t="s">
        <v>177</v>
      </c>
      <c r="DX342">
        <v>100</v>
      </c>
      <c r="EE342">
        <v>31270485</v>
      </c>
      <c r="EF342">
        <v>60</v>
      </c>
      <c r="EG342" t="s">
        <v>161</v>
      </c>
      <c r="EH342">
        <v>0</v>
      </c>
      <c r="EI342" t="s">
        <v>143</v>
      </c>
      <c r="EJ342">
        <v>1</v>
      </c>
      <c r="EK342">
        <v>674</v>
      </c>
      <c r="EL342" t="s">
        <v>179</v>
      </c>
      <c r="EM342" t="s">
        <v>180</v>
      </c>
      <c r="EO342" t="s">
        <v>143</v>
      </c>
      <c r="EQ342">
        <v>0</v>
      </c>
      <c r="ER342">
        <v>2395.1999999999998</v>
      </c>
      <c r="ES342">
        <v>0</v>
      </c>
      <c r="ET342">
        <v>1770.51</v>
      </c>
      <c r="EU342">
        <v>261.54000000000002</v>
      </c>
      <c r="EV342">
        <v>624.69000000000005</v>
      </c>
      <c r="EW342">
        <v>49.5</v>
      </c>
      <c r="EX342">
        <v>0</v>
      </c>
      <c r="EY342">
        <v>0</v>
      </c>
      <c r="FQ342">
        <v>0</v>
      </c>
      <c r="FR342">
        <f t="shared" si="265"/>
        <v>0</v>
      </c>
      <c r="FS342">
        <v>0</v>
      </c>
      <c r="FX342">
        <v>80</v>
      </c>
      <c r="FY342">
        <v>55</v>
      </c>
      <c r="GA342" t="s">
        <v>143</v>
      </c>
      <c r="GD342">
        <v>0</v>
      </c>
      <c r="GF342">
        <v>1573833273</v>
      </c>
      <c r="GG342">
        <v>2</v>
      </c>
      <c r="GH342">
        <v>1</v>
      </c>
      <c r="GI342">
        <v>2</v>
      </c>
      <c r="GJ342">
        <v>0</v>
      </c>
      <c r="GK342">
        <f>ROUND(R342*(R12)/100,2)</f>
        <v>1044.46</v>
      </c>
      <c r="GL342">
        <f t="shared" si="266"/>
        <v>0</v>
      </c>
      <c r="GM342">
        <f t="shared" si="267"/>
        <v>6116.99</v>
      </c>
      <c r="GN342">
        <f t="shared" si="268"/>
        <v>6116.99</v>
      </c>
      <c r="GO342">
        <f t="shared" si="269"/>
        <v>0</v>
      </c>
      <c r="GP342">
        <f t="shared" si="270"/>
        <v>0</v>
      </c>
      <c r="GR342">
        <v>0</v>
      </c>
      <c r="GS342">
        <v>3</v>
      </c>
      <c r="GT342">
        <v>0</v>
      </c>
      <c r="GU342" t="s">
        <v>143</v>
      </c>
      <c r="GV342">
        <f t="shared" si="271"/>
        <v>0</v>
      </c>
      <c r="GW342">
        <v>1</v>
      </c>
      <c r="GX342">
        <f t="shared" si="272"/>
        <v>0</v>
      </c>
      <c r="HA342">
        <v>0</v>
      </c>
      <c r="HB342">
        <v>0</v>
      </c>
      <c r="HC342">
        <f t="shared" si="273"/>
        <v>0</v>
      </c>
      <c r="IK342">
        <v>0</v>
      </c>
    </row>
    <row r="343" spans="1:245" x14ac:dyDescent="0.25">
      <c r="A343">
        <v>17</v>
      </c>
      <c r="B343">
        <v>1</v>
      </c>
      <c r="D343">
        <f>ROW(EtalonRes!A209)</f>
        <v>209</v>
      </c>
      <c r="E343" t="s">
        <v>534</v>
      </c>
      <c r="F343" t="s">
        <v>186</v>
      </c>
      <c r="G343" t="s">
        <v>535</v>
      </c>
      <c r="H343" t="s">
        <v>177</v>
      </c>
      <c r="I343">
        <v>0.1</v>
      </c>
      <c r="J343">
        <v>0</v>
      </c>
      <c r="O343">
        <f t="shared" si="241"/>
        <v>738.93</v>
      </c>
      <c r="P343">
        <f t="shared" si="242"/>
        <v>0</v>
      </c>
      <c r="Q343">
        <f t="shared" si="274"/>
        <v>458.33</v>
      </c>
      <c r="R343">
        <f t="shared" si="243"/>
        <v>207.59</v>
      </c>
      <c r="S343">
        <f t="shared" si="244"/>
        <v>280.60000000000002</v>
      </c>
      <c r="T343">
        <f t="shared" si="245"/>
        <v>0</v>
      </c>
      <c r="U343">
        <f t="shared" si="246"/>
        <v>1.17</v>
      </c>
      <c r="V343">
        <f t="shared" si="247"/>
        <v>0</v>
      </c>
      <c r="W343">
        <f t="shared" si="248"/>
        <v>0</v>
      </c>
      <c r="X343">
        <f t="shared" si="249"/>
        <v>190.81</v>
      </c>
      <c r="Y343">
        <f t="shared" si="250"/>
        <v>115.05</v>
      </c>
      <c r="AA343">
        <v>31709269</v>
      </c>
      <c r="AB343">
        <f t="shared" si="251"/>
        <v>512.76</v>
      </c>
      <c r="AC343">
        <f t="shared" si="252"/>
        <v>0</v>
      </c>
      <c r="AD343">
        <f t="shared" si="275"/>
        <v>402.43</v>
      </c>
      <c r="AE343">
        <f t="shared" si="276"/>
        <v>81.58</v>
      </c>
      <c r="AF343">
        <f t="shared" si="277"/>
        <v>110.33</v>
      </c>
      <c r="AG343">
        <f t="shared" si="253"/>
        <v>0</v>
      </c>
      <c r="AH343">
        <f t="shared" si="278"/>
        <v>11.7</v>
      </c>
      <c r="AI343">
        <f t="shared" si="279"/>
        <v>0</v>
      </c>
      <c r="AJ343">
        <f t="shared" si="254"/>
        <v>0</v>
      </c>
      <c r="AK343">
        <v>512.76</v>
      </c>
      <c r="AL343">
        <v>0</v>
      </c>
      <c r="AM343">
        <v>402.43</v>
      </c>
      <c r="AN343">
        <v>81.58</v>
      </c>
      <c r="AO343">
        <v>110.33</v>
      </c>
      <c r="AP343">
        <v>0</v>
      </c>
      <c r="AQ343">
        <v>11.7</v>
      </c>
      <c r="AR343">
        <v>0</v>
      </c>
      <c r="AS343">
        <v>0</v>
      </c>
      <c r="AT343">
        <v>68</v>
      </c>
      <c r="AU343">
        <v>41</v>
      </c>
      <c r="AV343">
        <v>1</v>
      </c>
      <c r="AW343">
        <v>1</v>
      </c>
      <c r="AZ343">
        <v>1</v>
      </c>
      <c r="BA343">
        <v>25.44</v>
      </c>
      <c r="BB343">
        <v>11.39</v>
      </c>
      <c r="BC343">
        <v>1</v>
      </c>
      <c r="BD343" t="s">
        <v>143</v>
      </c>
      <c r="BE343" t="s">
        <v>143</v>
      </c>
      <c r="BF343" t="s">
        <v>143</v>
      </c>
      <c r="BG343" t="s">
        <v>143</v>
      </c>
      <c r="BH343">
        <v>0</v>
      </c>
      <c r="BI343">
        <v>1</v>
      </c>
      <c r="BJ343" t="s">
        <v>188</v>
      </c>
      <c r="BM343">
        <v>674</v>
      </c>
      <c r="BN343">
        <v>0</v>
      </c>
      <c r="BO343" t="s">
        <v>186</v>
      </c>
      <c r="BP343">
        <v>1</v>
      </c>
      <c r="BQ343">
        <v>60</v>
      </c>
      <c r="BR343">
        <v>0</v>
      </c>
      <c r="BS343">
        <v>25.44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143</v>
      </c>
      <c r="BZ343">
        <v>68</v>
      </c>
      <c r="CA343">
        <v>41</v>
      </c>
      <c r="CE343">
        <v>30</v>
      </c>
      <c r="CF343">
        <v>0</v>
      </c>
      <c r="CG343">
        <v>0</v>
      </c>
      <c r="CM343">
        <v>0</v>
      </c>
      <c r="CN343" t="s">
        <v>143</v>
      </c>
      <c r="CO343">
        <v>0</v>
      </c>
      <c r="CP343">
        <f t="shared" si="255"/>
        <v>738.93000000000006</v>
      </c>
      <c r="CQ343">
        <f t="shared" si="256"/>
        <v>0</v>
      </c>
      <c r="CR343">
        <f t="shared" si="280"/>
        <v>4583.68</v>
      </c>
      <c r="CS343">
        <f t="shared" si="257"/>
        <v>2075.4</v>
      </c>
      <c r="CT343">
        <f t="shared" si="258"/>
        <v>2806.8</v>
      </c>
      <c r="CU343">
        <f t="shared" si="259"/>
        <v>0</v>
      </c>
      <c r="CV343">
        <f t="shared" si="260"/>
        <v>11.7</v>
      </c>
      <c r="CW343">
        <f t="shared" si="261"/>
        <v>0</v>
      </c>
      <c r="CX343">
        <f t="shared" si="262"/>
        <v>0</v>
      </c>
      <c r="CY343">
        <f t="shared" si="263"/>
        <v>190.80800000000002</v>
      </c>
      <c r="CZ343">
        <f t="shared" si="264"/>
        <v>115.04600000000001</v>
      </c>
      <c r="DC343" t="s">
        <v>143</v>
      </c>
      <c r="DD343" t="s">
        <v>143</v>
      </c>
      <c r="DE343" t="s">
        <v>143</v>
      </c>
      <c r="DF343" t="s">
        <v>143</v>
      </c>
      <c r="DG343" t="s">
        <v>143</v>
      </c>
      <c r="DH343" t="s">
        <v>143</v>
      </c>
      <c r="DI343" t="s">
        <v>143</v>
      </c>
      <c r="DJ343" t="s">
        <v>143</v>
      </c>
      <c r="DK343" t="s">
        <v>143</v>
      </c>
      <c r="DL343" t="s">
        <v>143</v>
      </c>
      <c r="DM343" t="s">
        <v>143</v>
      </c>
      <c r="DN343">
        <v>80</v>
      </c>
      <c r="DO343">
        <v>55</v>
      </c>
      <c r="DP343">
        <v>1.0469999999999999</v>
      </c>
      <c r="DQ343">
        <v>1</v>
      </c>
      <c r="DU343">
        <v>1007</v>
      </c>
      <c r="DV343" t="s">
        <v>177</v>
      </c>
      <c r="DW343" t="s">
        <v>177</v>
      </c>
      <c r="DX343">
        <v>100</v>
      </c>
      <c r="EE343">
        <v>31270485</v>
      </c>
      <c r="EF343">
        <v>60</v>
      </c>
      <c r="EG343" t="s">
        <v>161</v>
      </c>
      <c r="EH343">
        <v>0</v>
      </c>
      <c r="EI343" t="s">
        <v>143</v>
      </c>
      <c r="EJ343">
        <v>1</v>
      </c>
      <c r="EK343">
        <v>674</v>
      </c>
      <c r="EL343" t="s">
        <v>179</v>
      </c>
      <c r="EM343" t="s">
        <v>180</v>
      </c>
      <c r="EO343" t="s">
        <v>143</v>
      </c>
      <c r="EQ343">
        <v>512</v>
      </c>
      <c r="ER343">
        <v>512.76</v>
      </c>
      <c r="ES343">
        <v>0</v>
      </c>
      <c r="ET343">
        <v>402.43</v>
      </c>
      <c r="EU343">
        <v>81.58</v>
      </c>
      <c r="EV343">
        <v>110.33</v>
      </c>
      <c r="EW343">
        <v>11.7</v>
      </c>
      <c r="EX343">
        <v>0</v>
      </c>
      <c r="EY343">
        <v>0</v>
      </c>
      <c r="FQ343">
        <v>0</v>
      </c>
      <c r="FR343">
        <f t="shared" si="265"/>
        <v>0</v>
      </c>
      <c r="FS343">
        <v>0</v>
      </c>
      <c r="FX343">
        <v>80</v>
      </c>
      <c r="FY343">
        <v>55</v>
      </c>
      <c r="GA343" t="s">
        <v>143</v>
      </c>
      <c r="GD343">
        <v>0</v>
      </c>
      <c r="GF343">
        <v>-718008306</v>
      </c>
      <c r="GG343">
        <v>2</v>
      </c>
      <c r="GH343">
        <v>1</v>
      </c>
      <c r="GI343">
        <v>2</v>
      </c>
      <c r="GJ343">
        <v>0</v>
      </c>
      <c r="GK343">
        <f>ROUND(R343*(R12)/100,2)</f>
        <v>325.92</v>
      </c>
      <c r="GL343">
        <f t="shared" si="266"/>
        <v>0</v>
      </c>
      <c r="GM343">
        <f t="shared" si="267"/>
        <v>1370.71</v>
      </c>
      <c r="GN343">
        <f t="shared" si="268"/>
        <v>1370.71</v>
      </c>
      <c r="GO343">
        <f t="shared" si="269"/>
        <v>0</v>
      </c>
      <c r="GP343">
        <f t="shared" si="270"/>
        <v>0</v>
      </c>
      <c r="GR343">
        <v>0</v>
      </c>
      <c r="GS343">
        <v>3</v>
      </c>
      <c r="GT343">
        <v>0</v>
      </c>
      <c r="GU343" t="s">
        <v>143</v>
      </c>
      <c r="GV343">
        <f t="shared" si="271"/>
        <v>0</v>
      </c>
      <c r="GW343">
        <v>1</v>
      </c>
      <c r="GX343">
        <f t="shared" si="272"/>
        <v>0</v>
      </c>
      <c r="HA343">
        <v>0</v>
      </c>
      <c r="HB343">
        <v>0</v>
      </c>
      <c r="HC343">
        <f t="shared" si="273"/>
        <v>0</v>
      </c>
      <c r="IK343">
        <v>0</v>
      </c>
    </row>
    <row r="344" spans="1:245" x14ac:dyDescent="0.25">
      <c r="A344">
        <v>17</v>
      </c>
      <c r="B344">
        <v>1</v>
      </c>
      <c r="D344">
        <f>ROW(EtalonRes!A210)</f>
        <v>210</v>
      </c>
      <c r="E344" t="s">
        <v>536</v>
      </c>
      <c r="F344" t="s">
        <v>190</v>
      </c>
      <c r="G344" t="s">
        <v>537</v>
      </c>
      <c r="H344" t="s">
        <v>192</v>
      </c>
      <c r="I344">
        <v>48.6</v>
      </c>
      <c r="J344">
        <v>0</v>
      </c>
      <c r="O344">
        <f t="shared" si="241"/>
        <v>3901.24</v>
      </c>
      <c r="P344">
        <f t="shared" si="242"/>
        <v>0</v>
      </c>
      <c r="Q344">
        <f t="shared" si="274"/>
        <v>3901.24</v>
      </c>
      <c r="R344">
        <f t="shared" si="243"/>
        <v>1829.9</v>
      </c>
      <c r="S344">
        <f t="shared" si="244"/>
        <v>0</v>
      </c>
      <c r="T344">
        <f t="shared" si="245"/>
        <v>0</v>
      </c>
      <c r="U344">
        <f t="shared" si="246"/>
        <v>0</v>
      </c>
      <c r="V344">
        <f t="shared" si="247"/>
        <v>0</v>
      </c>
      <c r="W344">
        <f t="shared" si="248"/>
        <v>0</v>
      </c>
      <c r="X344">
        <f t="shared" si="249"/>
        <v>0</v>
      </c>
      <c r="Y344">
        <f t="shared" si="250"/>
        <v>0</v>
      </c>
      <c r="AA344">
        <v>31709269</v>
      </c>
      <c r="AB344">
        <f t="shared" si="251"/>
        <v>8.86</v>
      </c>
      <c r="AC344">
        <f t="shared" si="252"/>
        <v>0</v>
      </c>
      <c r="AD344">
        <f t="shared" si="275"/>
        <v>8.86</v>
      </c>
      <c r="AE344">
        <f t="shared" si="276"/>
        <v>1.48</v>
      </c>
      <c r="AF344">
        <f t="shared" si="277"/>
        <v>0</v>
      </c>
      <c r="AG344">
        <f t="shared" si="253"/>
        <v>0</v>
      </c>
      <c r="AH344">
        <f t="shared" si="278"/>
        <v>0</v>
      </c>
      <c r="AI344">
        <f t="shared" si="279"/>
        <v>0</v>
      </c>
      <c r="AJ344">
        <f t="shared" si="254"/>
        <v>0</v>
      </c>
      <c r="AK344">
        <v>8.86</v>
      </c>
      <c r="AL344">
        <v>0</v>
      </c>
      <c r="AM344">
        <v>8.86</v>
      </c>
      <c r="AN344">
        <v>1.48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73</v>
      </c>
      <c r="AU344">
        <v>41</v>
      </c>
      <c r="AV344">
        <v>1</v>
      </c>
      <c r="AW344">
        <v>1</v>
      </c>
      <c r="AZ344">
        <v>1</v>
      </c>
      <c r="BA344">
        <v>25.44</v>
      </c>
      <c r="BB344">
        <v>9.06</v>
      </c>
      <c r="BC344">
        <v>1</v>
      </c>
      <c r="BD344" t="s">
        <v>143</v>
      </c>
      <c r="BE344" t="s">
        <v>143</v>
      </c>
      <c r="BF344" t="s">
        <v>143</v>
      </c>
      <c r="BG344" t="s">
        <v>143</v>
      </c>
      <c r="BH344">
        <v>0</v>
      </c>
      <c r="BI344">
        <v>1</v>
      </c>
      <c r="BJ344" t="s">
        <v>193</v>
      </c>
      <c r="BM344">
        <v>658</v>
      </c>
      <c r="BN344">
        <v>0</v>
      </c>
      <c r="BO344" t="s">
        <v>190</v>
      </c>
      <c r="BP344">
        <v>1</v>
      </c>
      <c r="BQ344">
        <v>60</v>
      </c>
      <c r="BR344">
        <v>0</v>
      </c>
      <c r="BS344">
        <v>25.44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143</v>
      </c>
      <c r="BZ344">
        <v>73</v>
      </c>
      <c r="CA344">
        <v>41</v>
      </c>
      <c r="CE344">
        <v>30</v>
      </c>
      <c r="CF344">
        <v>0</v>
      </c>
      <c r="CG344">
        <v>0</v>
      </c>
      <c r="CM344">
        <v>0</v>
      </c>
      <c r="CN344" t="s">
        <v>143</v>
      </c>
      <c r="CO344">
        <v>0</v>
      </c>
      <c r="CP344">
        <f t="shared" si="255"/>
        <v>3901.24</v>
      </c>
      <c r="CQ344">
        <f t="shared" si="256"/>
        <v>0</v>
      </c>
      <c r="CR344">
        <f t="shared" si="280"/>
        <v>80.27</v>
      </c>
      <c r="CS344">
        <f t="shared" si="257"/>
        <v>37.65</v>
      </c>
      <c r="CT344">
        <f t="shared" si="258"/>
        <v>0</v>
      </c>
      <c r="CU344">
        <f t="shared" si="259"/>
        <v>0</v>
      </c>
      <c r="CV344">
        <f t="shared" si="260"/>
        <v>0</v>
      </c>
      <c r="CW344">
        <f t="shared" si="261"/>
        <v>0</v>
      </c>
      <c r="CX344">
        <f t="shared" si="262"/>
        <v>0</v>
      </c>
      <c r="CY344">
        <f t="shared" si="263"/>
        <v>0</v>
      </c>
      <c r="CZ344">
        <f t="shared" si="264"/>
        <v>0</v>
      </c>
      <c r="DC344" t="s">
        <v>143</v>
      </c>
      <c r="DD344" t="s">
        <v>143</v>
      </c>
      <c r="DE344" t="s">
        <v>143</v>
      </c>
      <c r="DF344" t="s">
        <v>143</v>
      </c>
      <c r="DG344" t="s">
        <v>143</v>
      </c>
      <c r="DH344" t="s">
        <v>143</v>
      </c>
      <c r="DI344" t="s">
        <v>143</v>
      </c>
      <c r="DJ344" t="s">
        <v>143</v>
      </c>
      <c r="DK344" t="s">
        <v>143</v>
      </c>
      <c r="DL344" t="s">
        <v>143</v>
      </c>
      <c r="DM344" t="s">
        <v>143</v>
      </c>
      <c r="DN344">
        <v>91</v>
      </c>
      <c r="DO344">
        <v>70</v>
      </c>
      <c r="DP344">
        <v>1.0469999999999999</v>
      </c>
      <c r="DQ344">
        <v>1.002</v>
      </c>
      <c r="DU344">
        <v>1013</v>
      </c>
      <c r="DV344" t="s">
        <v>192</v>
      </c>
      <c r="DW344" t="s">
        <v>192</v>
      </c>
      <c r="DX344">
        <v>1</v>
      </c>
      <c r="EE344">
        <v>31270469</v>
      </c>
      <c r="EF344">
        <v>60</v>
      </c>
      <c r="EG344" t="s">
        <v>161</v>
      </c>
      <c r="EH344">
        <v>0</v>
      </c>
      <c r="EI344" t="s">
        <v>143</v>
      </c>
      <c r="EJ344">
        <v>1</v>
      </c>
      <c r="EK344">
        <v>658</v>
      </c>
      <c r="EL344" t="s">
        <v>194</v>
      </c>
      <c r="EM344" t="s">
        <v>195</v>
      </c>
      <c r="EO344" t="s">
        <v>143</v>
      </c>
      <c r="EQ344">
        <v>512</v>
      </c>
      <c r="ER344">
        <v>8.86</v>
      </c>
      <c r="ES344">
        <v>0</v>
      </c>
      <c r="ET344">
        <v>8.86</v>
      </c>
      <c r="EU344">
        <v>1.48</v>
      </c>
      <c r="EV344">
        <v>0</v>
      </c>
      <c r="EW344">
        <v>0</v>
      </c>
      <c r="EX344">
        <v>0</v>
      </c>
      <c r="EY344">
        <v>0</v>
      </c>
      <c r="FQ344">
        <v>0</v>
      </c>
      <c r="FR344">
        <f t="shared" si="265"/>
        <v>0</v>
      </c>
      <c r="FS344">
        <v>0</v>
      </c>
      <c r="FX344">
        <v>91</v>
      </c>
      <c r="FY344">
        <v>70</v>
      </c>
      <c r="GA344" t="s">
        <v>143</v>
      </c>
      <c r="GD344">
        <v>0</v>
      </c>
      <c r="GF344">
        <v>-1290214477</v>
      </c>
      <c r="GG344">
        <v>2</v>
      </c>
      <c r="GH344">
        <v>1</v>
      </c>
      <c r="GI344">
        <v>2</v>
      </c>
      <c r="GJ344">
        <v>0</v>
      </c>
      <c r="GK344">
        <f>ROUND(R344*(R12)/100,2)</f>
        <v>2872.94</v>
      </c>
      <c r="GL344">
        <f t="shared" si="266"/>
        <v>0</v>
      </c>
      <c r="GM344">
        <f t="shared" si="267"/>
        <v>6774.18</v>
      </c>
      <c r="GN344">
        <f t="shared" si="268"/>
        <v>6774.18</v>
      </c>
      <c r="GO344">
        <f t="shared" si="269"/>
        <v>0</v>
      </c>
      <c r="GP344">
        <f t="shared" si="270"/>
        <v>0</v>
      </c>
      <c r="GR344">
        <v>0</v>
      </c>
      <c r="GS344">
        <v>3</v>
      </c>
      <c r="GT344">
        <v>0</v>
      </c>
      <c r="GU344" t="s">
        <v>143</v>
      </c>
      <c r="GV344">
        <f t="shared" si="271"/>
        <v>0</v>
      </c>
      <c r="GW344">
        <v>1</v>
      </c>
      <c r="GX344">
        <f t="shared" si="272"/>
        <v>0</v>
      </c>
      <c r="HA344">
        <v>0</v>
      </c>
      <c r="HB344">
        <v>0</v>
      </c>
      <c r="HC344">
        <f t="shared" si="273"/>
        <v>0</v>
      </c>
      <c r="IK344">
        <v>0</v>
      </c>
    </row>
    <row r="345" spans="1:245" x14ac:dyDescent="0.25">
      <c r="A345">
        <v>17</v>
      </c>
      <c r="B345">
        <v>1</v>
      </c>
      <c r="D345">
        <f>ROW(EtalonRes!A211)</f>
        <v>211</v>
      </c>
      <c r="E345" t="s">
        <v>538</v>
      </c>
      <c r="F345" t="s">
        <v>197</v>
      </c>
      <c r="G345" t="s">
        <v>198</v>
      </c>
      <c r="H345" t="s">
        <v>192</v>
      </c>
      <c r="I345">
        <v>5.4</v>
      </c>
      <c r="J345">
        <v>0</v>
      </c>
      <c r="O345">
        <f t="shared" si="241"/>
        <v>1321.61</v>
      </c>
      <c r="P345">
        <f t="shared" si="242"/>
        <v>0</v>
      </c>
      <c r="Q345">
        <f t="shared" si="274"/>
        <v>0</v>
      </c>
      <c r="R345">
        <f t="shared" si="243"/>
        <v>0</v>
      </c>
      <c r="S345">
        <f t="shared" si="244"/>
        <v>1321.61</v>
      </c>
      <c r="T345">
        <f t="shared" si="245"/>
        <v>0</v>
      </c>
      <c r="U345">
        <f t="shared" si="246"/>
        <v>5.5080000000000009</v>
      </c>
      <c r="V345">
        <f t="shared" si="247"/>
        <v>0</v>
      </c>
      <c r="W345">
        <f t="shared" si="248"/>
        <v>0</v>
      </c>
      <c r="X345">
        <f t="shared" si="249"/>
        <v>964.78</v>
      </c>
      <c r="Y345">
        <f t="shared" si="250"/>
        <v>541.86</v>
      </c>
      <c r="AA345">
        <v>31709269</v>
      </c>
      <c r="AB345">
        <f t="shared" si="251"/>
        <v>9.6199999999999992</v>
      </c>
      <c r="AC345">
        <f t="shared" si="252"/>
        <v>0</v>
      </c>
      <c r="AD345">
        <f t="shared" si="275"/>
        <v>0</v>
      </c>
      <c r="AE345">
        <f t="shared" si="276"/>
        <v>0</v>
      </c>
      <c r="AF345">
        <f t="shared" si="277"/>
        <v>9.6199999999999992</v>
      </c>
      <c r="AG345">
        <f t="shared" si="253"/>
        <v>0</v>
      </c>
      <c r="AH345">
        <f t="shared" si="278"/>
        <v>1.02</v>
      </c>
      <c r="AI345">
        <f t="shared" si="279"/>
        <v>0</v>
      </c>
      <c r="AJ345">
        <f t="shared" si="254"/>
        <v>0</v>
      </c>
      <c r="AK345">
        <v>9.6199999999999992</v>
      </c>
      <c r="AL345">
        <v>0</v>
      </c>
      <c r="AM345">
        <v>0</v>
      </c>
      <c r="AN345">
        <v>0</v>
      </c>
      <c r="AO345">
        <v>9.6199999999999992</v>
      </c>
      <c r="AP345">
        <v>0</v>
      </c>
      <c r="AQ345">
        <v>1.02</v>
      </c>
      <c r="AR345">
        <v>0</v>
      </c>
      <c r="AS345">
        <v>0</v>
      </c>
      <c r="AT345">
        <v>73</v>
      </c>
      <c r="AU345">
        <v>41</v>
      </c>
      <c r="AV345">
        <v>1</v>
      </c>
      <c r="AW345">
        <v>1</v>
      </c>
      <c r="AZ345">
        <v>1</v>
      </c>
      <c r="BA345">
        <v>25.44</v>
      </c>
      <c r="BB345">
        <v>1</v>
      </c>
      <c r="BC345">
        <v>1</v>
      </c>
      <c r="BD345" t="s">
        <v>143</v>
      </c>
      <c r="BE345" t="s">
        <v>143</v>
      </c>
      <c r="BF345" t="s">
        <v>143</v>
      </c>
      <c r="BG345" t="s">
        <v>143</v>
      </c>
      <c r="BH345">
        <v>0</v>
      </c>
      <c r="BI345">
        <v>1</v>
      </c>
      <c r="BJ345" t="s">
        <v>199</v>
      </c>
      <c r="BM345">
        <v>682</v>
      </c>
      <c r="BN345">
        <v>0</v>
      </c>
      <c r="BO345" t="s">
        <v>197</v>
      </c>
      <c r="BP345">
        <v>1</v>
      </c>
      <c r="BQ345">
        <v>60</v>
      </c>
      <c r="BR345">
        <v>0</v>
      </c>
      <c r="BS345">
        <v>25.44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143</v>
      </c>
      <c r="BZ345">
        <v>73</v>
      </c>
      <c r="CA345">
        <v>41</v>
      </c>
      <c r="CE345">
        <v>30</v>
      </c>
      <c r="CF345">
        <v>0</v>
      </c>
      <c r="CG345">
        <v>0</v>
      </c>
      <c r="CM345">
        <v>0</v>
      </c>
      <c r="CN345" t="s">
        <v>143</v>
      </c>
      <c r="CO345">
        <v>0</v>
      </c>
      <c r="CP345">
        <f t="shared" si="255"/>
        <v>1321.61</v>
      </c>
      <c r="CQ345">
        <f t="shared" si="256"/>
        <v>0</v>
      </c>
      <c r="CR345">
        <f t="shared" si="280"/>
        <v>0</v>
      </c>
      <c r="CS345">
        <f t="shared" si="257"/>
        <v>0</v>
      </c>
      <c r="CT345">
        <f t="shared" si="258"/>
        <v>244.73</v>
      </c>
      <c r="CU345">
        <f t="shared" si="259"/>
        <v>0</v>
      </c>
      <c r="CV345">
        <f t="shared" si="260"/>
        <v>1.02</v>
      </c>
      <c r="CW345">
        <f t="shared" si="261"/>
        <v>0</v>
      </c>
      <c r="CX345">
        <f t="shared" si="262"/>
        <v>0</v>
      </c>
      <c r="CY345">
        <f t="shared" si="263"/>
        <v>964.7752999999999</v>
      </c>
      <c r="CZ345">
        <f t="shared" si="264"/>
        <v>541.86009999999987</v>
      </c>
      <c r="DC345" t="s">
        <v>143</v>
      </c>
      <c r="DD345" t="s">
        <v>143</v>
      </c>
      <c r="DE345" t="s">
        <v>143</v>
      </c>
      <c r="DF345" t="s">
        <v>143</v>
      </c>
      <c r="DG345" t="s">
        <v>143</v>
      </c>
      <c r="DH345" t="s">
        <v>143</v>
      </c>
      <c r="DI345" t="s">
        <v>143</v>
      </c>
      <c r="DJ345" t="s">
        <v>143</v>
      </c>
      <c r="DK345" t="s">
        <v>143</v>
      </c>
      <c r="DL345" t="s">
        <v>143</v>
      </c>
      <c r="DM345" t="s">
        <v>143</v>
      </c>
      <c r="DN345">
        <v>91</v>
      </c>
      <c r="DO345">
        <v>70</v>
      </c>
      <c r="DP345">
        <v>1.0469999999999999</v>
      </c>
      <c r="DQ345">
        <v>1.002</v>
      </c>
      <c r="DU345">
        <v>1013</v>
      </c>
      <c r="DV345" t="s">
        <v>192</v>
      </c>
      <c r="DW345" t="s">
        <v>192</v>
      </c>
      <c r="DX345">
        <v>1</v>
      </c>
      <c r="EE345">
        <v>31270493</v>
      </c>
      <c r="EF345">
        <v>60</v>
      </c>
      <c r="EG345" t="s">
        <v>161</v>
      </c>
      <c r="EH345">
        <v>0</v>
      </c>
      <c r="EI345" t="s">
        <v>143</v>
      </c>
      <c r="EJ345">
        <v>1</v>
      </c>
      <c r="EK345">
        <v>682</v>
      </c>
      <c r="EL345" t="s">
        <v>200</v>
      </c>
      <c r="EM345" t="s">
        <v>201</v>
      </c>
      <c r="EO345" t="s">
        <v>143</v>
      </c>
      <c r="EQ345">
        <v>512</v>
      </c>
      <c r="ER345">
        <v>9.6199999999999992</v>
      </c>
      <c r="ES345">
        <v>0</v>
      </c>
      <c r="ET345">
        <v>0</v>
      </c>
      <c r="EU345">
        <v>0</v>
      </c>
      <c r="EV345">
        <v>9.6199999999999992</v>
      </c>
      <c r="EW345">
        <v>1.02</v>
      </c>
      <c r="EX345">
        <v>0</v>
      </c>
      <c r="EY345">
        <v>0</v>
      </c>
      <c r="FQ345">
        <v>0</v>
      </c>
      <c r="FR345">
        <f t="shared" si="265"/>
        <v>0</v>
      </c>
      <c r="FS345">
        <v>0</v>
      </c>
      <c r="FX345">
        <v>91</v>
      </c>
      <c r="FY345">
        <v>70</v>
      </c>
      <c r="GA345" t="s">
        <v>143</v>
      </c>
      <c r="GD345">
        <v>0</v>
      </c>
      <c r="GF345">
        <v>-558152710</v>
      </c>
      <c r="GG345">
        <v>2</v>
      </c>
      <c r="GH345">
        <v>1</v>
      </c>
      <c r="GI345">
        <v>2</v>
      </c>
      <c r="GJ345">
        <v>0</v>
      </c>
      <c r="GK345">
        <f>ROUND(R345*(R12)/100,2)</f>
        <v>0</v>
      </c>
      <c r="GL345">
        <f t="shared" si="266"/>
        <v>0</v>
      </c>
      <c r="GM345">
        <f t="shared" si="267"/>
        <v>2828.25</v>
      </c>
      <c r="GN345">
        <f t="shared" si="268"/>
        <v>2828.25</v>
      </c>
      <c r="GO345">
        <f t="shared" si="269"/>
        <v>0</v>
      </c>
      <c r="GP345">
        <f t="shared" si="270"/>
        <v>0</v>
      </c>
      <c r="GR345">
        <v>0</v>
      </c>
      <c r="GS345">
        <v>3</v>
      </c>
      <c r="GT345">
        <v>0</v>
      </c>
      <c r="GU345" t="s">
        <v>143</v>
      </c>
      <c r="GV345">
        <f t="shared" si="271"/>
        <v>0</v>
      </c>
      <c r="GW345">
        <v>1</v>
      </c>
      <c r="GX345">
        <f t="shared" si="272"/>
        <v>0</v>
      </c>
      <c r="HA345">
        <v>0</v>
      </c>
      <c r="HB345">
        <v>0</v>
      </c>
      <c r="HC345">
        <f t="shared" si="273"/>
        <v>0</v>
      </c>
      <c r="IK345">
        <v>0</v>
      </c>
    </row>
    <row r="346" spans="1:245" x14ac:dyDescent="0.25">
      <c r="A346">
        <v>17</v>
      </c>
      <c r="B346">
        <v>1</v>
      </c>
      <c r="C346">
        <f>ROW(SmtRes!A195)</f>
        <v>195</v>
      </c>
      <c r="D346">
        <f>ROW(EtalonRes!A212)</f>
        <v>212</v>
      </c>
      <c r="E346" t="s">
        <v>539</v>
      </c>
      <c r="F346" t="s">
        <v>203</v>
      </c>
      <c r="G346" t="s">
        <v>204</v>
      </c>
      <c r="H346" t="s">
        <v>205</v>
      </c>
      <c r="I346">
        <v>54</v>
      </c>
      <c r="J346">
        <v>0</v>
      </c>
      <c r="O346">
        <f t="shared" si="241"/>
        <v>31056.32</v>
      </c>
      <c r="P346">
        <f t="shared" si="242"/>
        <v>0</v>
      </c>
      <c r="Q346">
        <f t="shared" si="274"/>
        <v>31056.32</v>
      </c>
      <c r="R346">
        <f t="shared" si="243"/>
        <v>0</v>
      </c>
      <c r="S346">
        <f t="shared" si="244"/>
        <v>0</v>
      </c>
      <c r="T346">
        <f t="shared" si="245"/>
        <v>0</v>
      </c>
      <c r="U346">
        <f t="shared" si="246"/>
        <v>0</v>
      </c>
      <c r="V346">
        <f t="shared" si="247"/>
        <v>0</v>
      </c>
      <c r="W346">
        <f t="shared" si="248"/>
        <v>0</v>
      </c>
      <c r="X346">
        <f t="shared" si="249"/>
        <v>0</v>
      </c>
      <c r="Y346">
        <f t="shared" si="250"/>
        <v>0</v>
      </c>
      <c r="AA346">
        <v>31709269</v>
      </c>
      <c r="AB346">
        <f t="shared" si="251"/>
        <v>54.93</v>
      </c>
      <c r="AC346">
        <f t="shared" si="252"/>
        <v>0</v>
      </c>
      <c r="AD346">
        <f t="shared" si="275"/>
        <v>54.93</v>
      </c>
      <c r="AE346">
        <f t="shared" si="276"/>
        <v>0</v>
      </c>
      <c r="AF346">
        <f t="shared" si="277"/>
        <v>0</v>
      </c>
      <c r="AG346">
        <f t="shared" si="253"/>
        <v>0</v>
      </c>
      <c r="AH346">
        <f t="shared" si="278"/>
        <v>0</v>
      </c>
      <c r="AI346">
        <f t="shared" si="279"/>
        <v>0</v>
      </c>
      <c r="AJ346">
        <f t="shared" si="254"/>
        <v>0</v>
      </c>
      <c r="AK346">
        <v>54.93</v>
      </c>
      <c r="AL346">
        <v>0</v>
      </c>
      <c r="AM346">
        <v>54.93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93</v>
      </c>
      <c r="AU346">
        <v>64</v>
      </c>
      <c r="AV346">
        <v>1</v>
      </c>
      <c r="AW346">
        <v>1</v>
      </c>
      <c r="AZ346">
        <v>1</v>
      </c>
      <c r="BA346">
        <v>1</v>
      </c>
      <c r="BB346">
        <v>10.47</v>
      </c>
      <c r="BC346">
        <v>1</v>
      </c>
      <c r="BD346" t="s">
        <v>143</v>
      </c>
      <c r="BE346" t="s">
        <v>143</v>
      </c>
      <c r="BF346" t="s">
        <v>143</v>
      </c>
      <c r="BG346" t="s">
        <v>143</v>
      </c>
      <c r="BH346">
        <v>0</v>
      </c>
      <c r="BI346">
        <v>4</v>
      </c>
      <c r="BJ346" t="s">
        <v>206</v>
      </c>
      <c r="BM346">
        <v>1113</v>
      </c>
      <c r="BN346">
        <v>0</v>
      </c>
      <c r="BO346" t="s">
        <v>203</v>
      </c>
      <c r="BP346">
        <v>1</v>
      </c>
      <c r="BQ346">
        <v>150</v>
      </c>
      <c r="BR346">
        <v>0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143</v>
      </c>
      <c r="BZ346">
        <v>93</v>
      </c>
      <c r="CA346">
        <v>64</v>
      </c>
      <c r="CE346">
        <v>30</v>
      </c>
      <c r="CF346">
        <v>0</v>
      </c>
      <c r="CG346">
        <v>0</v>
      </c>
      <c r="CM346">
        <v>0</v>
      </c>
      <c r="CN346" t="s">
        <v>143</v>
      </c>
      <c r="CO346">
        <v>0</v>
      </c>
      <c r="CP346">
        <f t="shared" si="255"/>
        <v>31056.32</v>
      </c>
      <c r="CQ346">
        <f t="shared" si="256"/>
        <v>0</v>
      </c>
      <c r="CR346">
        <f t="shared" si="280"/>
        <v>575.12</v>
      </c>
      <c r="CS346">
        <f t="shared" si="257"/>
        <v>0</v>
      </c>
      <c r="CT346">
        <f t="shared" si="258"/>
        <v>0</v>
      </c>
      <c r="CU346">
        <f t="shared" si="259"/>
        <v>0</v>
      </c>
      <c r="CV346">
        <f t="shared" si="260"/>
        <v>0</v>
      </c>
      <c r="CW346">
        <f t="shared" si="261"/>
        <v>0</v>
      </c>
      <c r="CX346">
        <f t="shared" si="262"/>
        <v>0</v>
      </c>
      <c r="CY346">
        <f t="shared" si="263"/>
        <v>0</v>
      </c>
      <c r="CZ346">
        <f t="shared" si="264"/>
        <v>0</v>
      </c>
      <c r="DC346" t="s">
        <v>143</v>
      </c>
      <c r="DD346" t="s">
        <v>143</v>
      </c>
      <c r="DE346" t="s">
        <v>143</v>
      </c>
      <c r="DF346" t="s">
        <v>143</v>
      </c>
      <c r="DG346" t="s">
        <v>143</v>
      </c>
      <c r="DH346" t="s">
        <v>143</v>
      </c>
      <c r="DI346" t="s">
        <v>143</v>
      </c>
      <c r="DJ346" t="s">
        <v>143</v>
      </c>
      <c r="DK346" t="s">
        <v>143</v>
      </c>
      <c r="DL346" t="s">
        <v>143</v>
      </c>
      <c r="DM346" t="s">
        <v>143</v>
      </c>
      <c r="DN346">
        <v>0</v>
      </c>
      <c r="DO346">
        <v>0</v>
      </c>
      <c r="DP346">
        <v>1</v>
      </c>
      <c r="DQ346">
        <v>1</v>
      </c>
      <c r="DU346">
        <v>1009</v>
      </c>
      <c r="DV346" t="s">
        <v>205</v>
      </c>
      <c r="DW346" t="s">
        <v>205</v>
      </c>
      <c r="DX346">
        <v>1000</v>
      </c>
      <c r="EE346">
        <v>31270924</v>
      </c>
      <c r="EF346">
        <v>150</v>
      </c>
      <c r="EG346" t="s">
        <v>207</v>
      </c>
      <c r="EH346">
        <v>0</v>
      </c>
      <c r="EI346" t="s">
        <v>143</v>
      </c>
      <c r="EJ346">
        <v>4</v>
      </c>
      <c r="EK346">
        <v>1113</v>
      </c>
      <c r="EL346" t="s">
        <v>208</v>
      </c>
      <c r="EM346" t="s">
        <v>209</v>
      </c>
      <c r="EO346" t="s">
        <v>143</v>
      </c>
      <c r="EQ346">
        <v>0</v>
      </c>
      <c r="ER346">
        <v>54.93</v>
      </c>
      <c r="ES346">
        <v>0</v>
      </c>
      <c r="ET346">
        <v>54.93</v>
      </c>
      <c r="EU346">
        <v>0</v>
      </c>
      <c r="EV346">
        <v>0</v>
      </c>
      <c r="EW346">
        <v>0</v>
      </c>
      <c r="EX346">
        <v>0</v>
      </c>
      <c r="EY346">
        <v>0</v>
      </c>
      <c r="FQ346">
        <v>0</v>
      </c>
      <c r="FR346">
        <f t="shared" si="265"/>
        <v>0</v>
      </c>
      <c r="FS346">
        <v>0</v>
      </c>
      <c r="FX346">
        <v>0</v>
      </c>
      <c r="FY346">
        <v>0</v>
      </c>
      <c r="GA346" t="s">
        <v>143</v>
      </c>
      <c r="GD346">
        <v>0</v>
      </c>
      <c r="GF346">
        <v>-1441500268</v>
      </c>
      <c r="GG346">
        <v>2</v>
      </c>
      <c r="GH346">
        <v>1</v>
      </c>
      <c r="GI346">
        <v>2</v>
      </c>
      <c r="GJ346">
        <v>0</v>
      </c>
      <c r="GK346">
        <f>ROUND(R346*(R12)/100,2)</f>
        <v>0</v>
      </c>
      <c r="GL346">
        <f t="shared" si="266"/>
        <v>0</v>
      </c>
      <c r="GM346">
        <f t="shared" si="267"/>
        <v>31056.32</v>
      </c>
      <c r="GN346">
        <f t="shared" si="268"/>
        <v>0</v>
      </c>
      <c r="GO346">
        <f t="shared" si="269"/>
        <v>0</v>
      </c>
      <c r="GP346">
        <f t="shared" si="270"/>
        <v>31056.32</v>
      </c>
      <c r="GR346">
        <v>0</v>
      </c>
      <c r="GS346">
        <v>3</v>
      </c>
      <c r="GT346">
        <v>0</v>
      </c>
      <c r="GU346" t="s">
        <v>143</v>
      </c>
      <c r="GV346">
        <f t="shared" si="271"/>
        <v>0</v>
      </c>
      <c r="GW346">
        <v>1</v>
      </c>
      <c r="GX346">
        <f t="shared" si="272"/>
        <v>0</v>
      </c>
      <c r="HA346">
        <v>0</v>
      </c>
      <c r="HB346">
        <v>0</v>
      </c>
      <c r="HC346">
        <f t="shared" si="273"/>
        <v>0</v>
      </c>
      <c r="IK346">
        <v>0</v>
      </c>
    </row>
    <row r="347" spans="1:245" x14ac:dyDescent="0.25">
      <c r="A347">
        <v>17</v>
      </c>
      <c r="B347">
        <v>1</v>
      </c>
      <c r="C347">
        <f>ROW(SmtRes!A196)</f>
        <v>196</v>
      </c>
      <c r="D347">
        <f>ROW(EtalonRes!A213)</f>
        <v>213</v>
      </c>
      <c r="E347" t="s">
        <v>540</v>
      </c>
      <c r="F347" t="s">
        <v>211</v>
      </c>
      <c r="G347" t="s">
        <v>212</v>
      </c>
      <c r="H347" t="s">
        <v>192</v>
      </c>
      <c r="I347">
        <v>24</v>
      </c>
      <c r="J347">
        <v>0</v>
      </c>
      <c r="O347">
        <f t="shared" si="241"/>
        <v>7099.56</v>
      </c>
      <c r="P347">
        <f t="shared" si="242"/>
        <v>0</v>
      </c>
      <c r="Q347">
        <f t="shared" si="274"/>
        <v>7099.56</v>
      </c>
      <c r="R347">
        <f t="shared" si="243"/>
        <v>0</v>
      </c>
      <c r="S347">
        <f t="shared" si="244"/>
        <v>0</v>
      </c>
      <c r="T347">
        <f t="shared" si="245"/>
        <v>0</v>
      </c>
      <c r="U347">
        <f t="shared" si="246"/>
        <v>0</v>
      </c>
      <c r="V347">
        <f t="shared" si="247"/>
        <v>0</v>
      </c>
      <c r="W347">
        <f t="shared" si="248"/>
        <v>0</v>
      </c>
      <c r="X347">
        <f t="shared" si="249"/>
        <v>0</v>
      </c>
      <c r="Y347">
        <f t="shared" si="250"/>
        <v>0</v>
      </c>
      <c r="AA347">
        <v>31709269</v>
      </c>
      <c r="AB347">
        <f t="shared" si="251"/>
        <v>38.770000000000003</v>
      </c>
      <c r="AC347">
        <f t="shared" si="252"/>
        <v>0</v>
      </c>
      <c r="AD347">
        <f t="shared" si="275"/>
        <v>38.770000000000003</v>
      </c>
      <c r="AE347">
        <f t="shared" si="276"/>
        <v>0</v>
      </c>
      <c r="AF347">
        <f t="shared" si="277"/>
        <v>0</v>
      </c>
      <c r="AG347">
        <f t="shared" si="253"/>
        <v>0</v>
      </c>
      <c r="AH347">
        <f t="shared" si="278"/>
        <v>0</v>
      </c>
      <c r="AI347">
        <f t="shared" si="279"/>
        <v>0</v>
      </c>
      <c r="AJ347">
        <f t="shared" si="254"/>
        <v>0</v>
      </c>
      <c r="AK347">
        <v>38.770000000000003</v>
      </c>
      <c r="AL347">
        <v>0</v>
      </c>
      <c r="AM347">
        <v>38.770000000000003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93</v>
      </c>
      <c r="AU347">
        <v>64</v>
      </c>
      <c r="AV347">
        <v>1</v>
      </c>
      <c r="AW347">
        <v>1</v>
      </c>
      <c r="AZ347">
        <v>1</v>
      </c>
      <c r="BA347">
        <v>1</v>
      </c>
      <c r="BB347">
        <v>7.63</v>
      </c>
      <c r="BC347">
        <v>1</v>
      </c>
      <c r="BD347" t="s">
        <v>143</v>
      </c>
      <c r="BE347" t="s">
        <v>143</v>
      </c>
      <c r="BF347" t="s">
        <v>143</v>
      </c>
      <c r="BG347" t="s">
        <v>143</v>
      </c>
      <c r="BH347">
        <v>0</v>
      </c>
      <c r="BI347">
        <v>4</v>
      </c>
      <c r="BJ347" t="s">
        <v>213</v>
      </c>
      <c r="BM347">
        <v>1113</v>
      </c>
      <c r="BN347">
        <v>0</v>
      </c>
      <c r="BO347" t="s">
        <v>211</v>
      </c>
      <c r="BP347">
        <v>1</v>
      </c>
      <c r="BQ347">
        <v>150</v>
      </c>
      <c r="BR347">
        <v>0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143</v>
      </c>
      <c r="BZ347">
        <v>93</v>
      </c>
      <c r="CA347">
        <v>64</v>
      </c>
      <c r="CE347">
        <v>30</v>
      </c>
      <c r="CF347">
        <v>0</v>
      </c>
      <c r="CG347">
        <v>0</v>
      </c>
      <c r="CM347">
        <v>0</v>
      </c>
      <c r="CN347" t="s">
        <v>143</v>
      </c>
      <c r="CO347">
        <v>0</v>
      </c>
      <c r="CP347">
        <f t="shared" si="255"/>
        <v>7099.56</v>
      </c>
      <c r="CQ347">
        <f t="shared" si="256"/>
        <v>0</v>
      </c>
      <c r="CR347">
        <f t="shared" si="280"/>
        <v>295.82</v>
      </c>
      <c r="CS347">
        <f t="shared" si="257"/>
        <v>0</v>
      </c>
      <c r="CT347">
        <f t="shared" si="258"/>
        <v>0</v>
      </c>
      <c r="CU347">
        <f t="shared" si="259"/>
        <v>0</v>
      </c>
      <c r="CV347">
        <f t="shared" si="260"/>
        <v>0</v>
      </c>
      <c r="CW347">
        <f t="shared" si="261"/>
        <v>0</v>
      </c>
      <c r="CX347">
        <f t="shared" si="262"/>
        <v>0</v>
      </c>
      <c r="CY347">
        <f t="shared" si="263"/>
        <v>0</v>
      </c>
      <c r="CZ347">
        <f t="shared" si="264"/>
        <v>0</v>
      </c>
      <c r="DC347" t="s">
        <v>143</v>
      </c>
      <c r="DD347" t="s">
        <v>143</v>
      </c>
      <c r="DE347" t="s">
        <v>143</v>
      </c>
      <c r="DF347" t="s">
        <v>143</v>
      </c>
      <c r="DG347" t="s">
        <v>143</v>
      </c>
      <c r="DH347" t="s">
        <v>143</v>
      </c>
      <c r="DI347" t="s">
        <v>143</v>
      </c>
      <c r="DJ347" t="s">
        <v>143</v>
      </c>
      <c r="DK347" t="s">
        <v>143</v>
      </c>
      <c r="DL347" t="s">
        <v>143</v>
      </c>
      <c r="DM347" t="s">
        <v>143</v>
      </c>
      <c r="DN347">
        <v>0</v>
      </c>
      <c r="DO347">
        <v>0</v>
      </c>
      <c r="DP347">
        <v>1</v>
      </c>
      <c r="DQ347">
        <v>1</v>
      </c>
      <c r="DU347">
        <v>1013</v>
      </c>
      <c r="DV347" t="s">
        <v>192</v>
      </c>
      <c r="DW347" t="s">
        <v>192</v>
      </c>
      <c r="DX347">
        <v>1</v>
      </c>
      <c r="EE347">
        <v>31270924</v>
      </c>
      <c r="EF347">
        <v>150</v>
      </c>
      <c r="EG347" t="s">
        <v>207</v>
      </c>
      <c r="EH347">
        <v>0</v>
      </c>
      <c r="EI347" t="s">
        <v>143</v>
      </c>
      <c r="EJ347">
        <v>4</v>
      </c>
      <c r="EK347">
        <v>1113</v>
      </c>
      <c r="EL347" t="s">
        <v>208</v>
      </c>
      <c r="EM347" t="s">
        <v>209</v>
      </c>
      <c r="EO347" t="s">
        <v>143</v>
      </c>
      <c r="EQ347">
        <v>0</v>
      </c>
      <c r="ER347">
        <v>38.770000000000003</v>
      </c>
      <c r="ES347">
        <v>0</v>
      </c>
      <c r="ET347">
        <v>38.770000000000003</v>
      </c>
      <c r="EU347">
        <v>0</v>
      </c>
      <c r="EV347">
        <v>0</v>
      </c>
      <c r="EW347">
        <v>0</v>
      </c>
      <c r="EX347">
        <v>0</v>
      </c>
      <c r="EY347">
        <v>0</v>
      </c>
      <c r="FQ347">
        <v>0</v>
      </c>
      <c r="FR347">
        <f t="shared" si="265"/>
        <v>0</v>
      </c>
      <c r="FS347">
        <v>0</v>
      </c>
      <c r="FX347">
        <v>0</v>
      </c>
      <c r="FY347">
        <v>0</v>
      </c>
      <c r="GA347" t="s">
        <v>143</v>
      </c>
      <c r="GD347">
        <v>0</v>
      </c>
      <c r="GF347">
        <v>-1248848205</v>
      </c>
      <c r="GG347">
        <v>2</v>
      </c>
      <c r="GH347">
        <v>1</v>
      </c>
      <c r="GI347">
        <v>2</v>
      </c>
      <c r="GJ347">
        <v>0</v>
      </c>
      <c r="GK347">
        <f>ROUND(R347*(R12)/100,2)</f>
        <v>0</v>
      </c>
      <c r="GL347">
        <f t="shared" si="266"/>
        <v>0</v>
      </c>
      <c r="GM347">
        <f t="shared" si="267"/>
        <v>7099.56</v>
      </c>
      <c r="GN347">
        <f t="shared" si="268"/>
        <v>0</v>
      </c>
      <c r="GO347">
        <f t="shared" si="269"/>
        <v>0</v>
      </c>
      <c r="GP347">
        <f t="shared" si="270"/>
        <v>7099.56</v>
      </c>
      <c r="GR347">
        <v>0</v>
      </c>
      <c r="GS347">
        <v>3</v>
      </c>
      <c r="GT347">
        <v>0</v>
      </c>
      <c r="GU347" t="s">
        <v>143</v>
      </c>
      <c r="GV347">
        <f t="shared" si="271"/>
        <v>0</v>
      </c>
      <c r="GW347">
        <v>1</v>
      </c>
      <c r="GX347">
        <f t="shared" si="272"/>
        <v>0</v>
      </c>
      <c r="HA347">
        <v>0</v>
      </c>
      <c r="HB347">
        <v>0</v>
      </c>
      <c r="HC347">
        <f t="shared" si="273"/>
        <v>0</v>
      </c>
      <c r="IK347">
        <v>0</v>
      </c>
    </row>
    <row r="348" spans="1:245" x14ac:dyDescent="0.25">
      <c r="A348">
        <v>17</v>
      </c>
      <c r="B348">
        <v>1</v>
      </c>
      <c r="C348">
        <f>ROW(SmtRes!A197)</f>
        <v>197</v>
      </c>
      <c r="D348">
        <f>ROW(EtalonRes!A214)</f>
        <v>214</v>
      </c>
      <c r="E348" t="s">
        <v>541</v>
      </c>
      <c r="F348" t="s">
        <v>215</v>
      </c>
      <c r="G348" t="s">
        <v>216</v>
      </c>
      <c r="H348" t="s">
        <v>192</v>
      </c>
      <c r="I348">
        <v>18</v>
      </c>
      <c r="J348">
        <v>0</v>
      </c>
      <c r="O348">
        <f t="shared" si="241"/>
        <v>7500.14</v>
      </c>
      <c r="P348">
        <f t="shared" si="242"/>
        <v>0</v>
      </c>
      <c r="Q348">
        <f t="shared" si="274"/>
        <v>7500.14</v>
      </c>
      <c r="R348">
        <f t="shared" si="243"/>
        <v>0</v>
      </c>
      <c r="S348">
        <f t="shared" si="244"/>
        <v>0</v>
      </c>
      <c r="T348">
        <f t="shared" si="245"/>
        <v>0</v>
      </c>
      <c r="U348">
        <f t="shared" si="246"/>
        <v>0</v>
      </c>
      <c r="V348">
        <f t="shared" si="247"/>
        <v>0</v>
      </c>
      <c r="W348">
        <f t="shared" si="248"/>
        <v>0</v>
      </c>
      <c r="X348">
        <f t="shared" si="249"/>
        <v>0</v>
      </c>
      <c r="Y348">
        <f t="shared" si="250"/>
        <v>0</v>
      </c>
      <c r="AA348">
        <v>31709269</v>
      </c>
      <c r="AB348">
        <f t="shared" si="251"/>
        <v>54.61</v>
      </c>
      <c r="AC348">
        <f t="shared" si="252"/>
        <v>0</v>
      </c>
      <c r="AD348">
        <f t="shared" si="275"/>
        <v>54.61</v>
      </c>
      <c r="AE348">
        <f t="shared" si="276"/>
        <v>0</v>
      </c>
      <c r="AF348">
        <f t="shared" si="277"/>
        <v>0</v>
      </c>
      <c r="AG348">
        <f t="shared" si="253"/>
        <v>0</v>
      </c>
      <c r="AH348">
        <f t="shared" si="278"/>
        <v>0</v>
      </c>
      <c r="AI348">
        <f t="shared" si="279"/>
        <v>0</v>
      </c>
      <c r="AJ348">
        <f t="shared" si="254"/>
        <v>0</v>
      </c>
      <c r="AK348">
        <v>54.61</v>
      </c>
      <c r="AL348">
        <v>0</v>
      </c>
      <c r="AM348">
        <v>54.61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93</v>
      </c>
      <c r="AU348">
        <v>64</v>
      </c>
      <c r="AV348">
        <v>1</v>
      </c>
      <c r="AW348">
        <v>1</v>
      </c>
      <c r="AZ348">
        <v>1</v>
      </c>
      <c r="BA348">
        <v>1</v>
      </c>
      <c r="BB348">
        <v>7.63</v>
      </c>
      <c r="BC348">
        <v>1</v>
      </c>
      <c r="BD348" t="s">
        <v>143</v>
      </c>
      <c r="BE348" t="s">
        <v>143</v>
      </c>
      <c r="BF348" t="s">
        <v>143</v>
      </c>
      <c r="BG348" t="s">
        <v>143</v>
      </c>
      <c r="BH348">
        <v>0</v>
      </c>
      <c r="BI348">
        <v>4</v>
      </c>
      <c r="BJ348" t="s">
        <v>217</v>
      </c>
      <c r="BM348">
        <v>1113</v>
      </c>
      <c r="BN348">
        <v>0</v>
      </c>
      <c r="BO348" t="s">
        <v>215</v>
      </c>
      <c r="BP348">
        <v>1</v>
      </c>
      <c r="BQ348">
        <v>150</v>
      </c>
      <c r="BR348">
        <v>0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143</v>
      </c>
      <c r="BZ348">
        <v>93</v>
      </c>
      <c r="CA348">
        <v>64</v>
      </c>
      <c r="CE348">
        <v>30</v>
      </c>
      <c r="CF348">
        <v>0</v>
      </c>
      <c r="CG348">
        <v>0</v>
      </c>
      <c r="CM348">
        <v>0</v>
      </c>
      <c r="CN348" t="s">
        <v>143</v>
      </c>
      <c r="CO348">
        <v>0</v>
      </c>
      <c r="CP348">
        <f t="shared" si="255"/>
        <v>7500.14</v>
      </c>
      <c r="CQ348">
        <f t="shared" si="256"/>
        <v>0</v>
      </c>
      <c r="CR348">
        <f t="shared" si="280"/>
        <v>416.67</v>
      </c>
      <c r="CS348">
        <f t="shared" si="257"/>
        <v>0</v>
      </c>
      <c r="CT348">
        <f t="shared" si="258"/>
        <v>0</v>
      </c>
      <c r="CU348">
        <f t="shared" si="259"/>
        <v>0</v>
      </c>
      <c r="CV348">
        <f t="shared" si="260"/>
        <v>0</v>
      </c>
      <c r="CW348">
        <f t="shared" si="261"/>
        <v>0</v>
      </c>
      <c r="CX348">
        <f t="shared" si="262"/>
        <v>0</v>
      </c>
      <c r="CY348">
        <f t="shared" si="263"/>
        <v>0</v>
      </c>
      <c r="CZ348">
        <f t="shared" si="264"/>
        <v>0</v>
      </c>
      <c r="DC348" t="s">
        <v>143</v>
      </c>
      <c r="DD348" t="s">
        <v>143</v>
      </c>
      <c r="DE348" t="s">
        <v>143</v>
      </c>
      <c r="DF348" t="s">
        <v>143</v>
      </c>
      <c r="DG348" t="s">
        <v>143</v>
      </c>
      <c r="DH348" t="s">
        <v>143</v>
      </c>
      <c r="DI348" t="s">
        <v>143</v>
      </c>
      <c r="DJ348" t="s">
        <v>143</v>
      </c>
      <c r="DK348" t="s">
        <v>143</v>
      </c>
      <c r="DL348" t="s">
        <v>143</v>
      </c>
      <c r="DM348" t="s">
        <v>143</v>
      </c>
      <c r="DN348">
        <v>0</v>
      </c>
      <c r="DO348">
        <v>0</v>
      </c>
      <c r="DP348">
        <v>1</v>
      </c>
      <c r="DQ348">
        <v>1</v>
      </c>
      <c r="DU348">
        <v>1013</v>
      </c>
      <c r="DV348" t="s">
        <v>192</v>
      </c>
      <c r="DW348" t="s">
        <v>192</v>
      </c>
      <c r="DX348">
        <v>1</v>
      </c>
      <c r="EE348">
        <v>31270924</v>
      </c>
      <c r="EF348">
        <v>150</v>
      </c>
      <c r="EG348" t="s">
        <v>207</v>
      </c>
      <c r="EH348">
        <v>0</v>
      </c>
      <c r="EI348" t="s">
        <v>143</v>
      </c>
      <c r="EJ348">
        <v>4</v>
      </c>
      <c r="EK348">
        <v>1113</v>
      </c>
      <c r="EL348" t="s">
        <v>208</v>
      </c>
      <c r="EM348" t="s">
        <v>209</v>
      </c>
      <c r="EO348" t="s">
        <v>143</v>
      </c>
      <c r="EQ348">
        <v>0</v>
      </c>
      <c r="ER348">
        <v>54.61</v>
      </c>
      <c r="ES348">
        <v>0</v>
      </c>
      <c r="ET348">
        <v>54.61</v>
      </c>
      <c r="EU348">
        <v>0</v>
      </c>
      <c r="EV348">
        <v>0</v>
      </c>
      <c r="EW348">
        <v>0</v>
      </c>
      <c r="EX348">
        <v>0</v>
      </c>
      <c r="EY348">
        <v>0</v>
      </c>
      <c r="FQ348">
        <v>0</v>
      </c>
      <c r="FR348">
        <f t="shared" si="265"/>
        <v>0</v>
      </c>
      <c r="FS348">
        <v>0</v>
      </c>
      <c r="FX348">
        <v>0</v>
      </c>
      <c r="FY348">
        <v>0</v>
      </c>
      <c r="GA348" t="s">
        <v>143</v>
      </c>
      <c r="GD348">
        <v>0</v>
      </c>
      <c r="GF348">
        <v>-1188522287</v>
      </c>
      <c r="GG348">
        <v>2</v>
      </c>
      <c r="GH348">
        <v>1</v>
      </c>
      <c r="GI348">
        <v>2</v>
      </c>
      <c r="GJ348">
        <v>0</v>
      </c>
      <c r="GK348">
        <f>ROUND(R348*(R12)/100,2)</f>
        <v>0</v>
      </c>
      <c r="GL348">
        <f t="shared" si="266"/>
        <v>0</v>
      </c>
      <c r="GM348">
        <f t="shared" si="267"/>
        <v>7500.14</v>
      </c>
      <c r="GN348">
        <f t="shared" si="268"/>
        <v>0</v>
      </c>
      <c r="GO348">
        <f t="shared" si="269"/>
        <v>0</v>
      </c>
      <c r="GP348">
        <f t="shared" si="270"/>
        <v>7500.14</v>
      </c>
      <c r="GR348">
        <v>0</v>
      </c>
      <c r="GS348">
        <v>3</v>
      </c>
      <c r="GT348">
        <v>0</v>
      </c>
      <c r="GU348" t="s">
        <v>143</v>
      </c>
      <c r="GV348">
        <f t="shared" si="271"/>
        <v>0</v>
      </c>
      <c r="GW348">
        <v>1</v>
      </c>
      <c r="GX348">
        <f t="shared" si="272"/>
        <v>0</v>
      </c>
      <c r="HA348">
        <v>0</v>
      </c>
      <c r="HB348">
        <v>0</v>
      </c>
      <c r="HC348">
        <f t="shared" si="273"/>
        <v>0</v>
      </c>
      <c r="IK348">
        <v>0</v>
      </c>
    </row>
    <row r="349" spans="1:245" x14ac:dyDescent="0.25">
      <c r="A349">
        <v>17</v>
      </c>
      <c r="B349">
        <v>1</v>
      </c>
      <c r="C349">
        <f>ROW(SmtRes!A198)</f>
        <v>198</v>
      </c>
      <c r="D349">
        <f>ROW(EtalonRes!A215)</f>
        <v>215</v>
      </c>
      <c r="E349" t="s">
        <v>542</v>
      </c>
      <c r="F349" t="s">
        <v>219</v>
      </c>
      <c r="G349" t="s">
        <v>220</v>
      </c>
      <c r="H349" t="s">
        <v>192</v>
      </c>
      <c r="I349">
        <v>12</v>
      </c>
      <c r="J349">
        <v>0</v>
      </c>
      <c r="O349">
        <f t="shared" si="241"/>
        <v>3350.18</v>
      </c>
      <c r="P349">
        <f t="shared" si="242"/>
        <v>0</v>
      </c>
      <c r="Q349">
        <f t="shared" si="274"/>
        <v>3350.18</v>
      </c>
      <c r="R349">
        <f t="shared" si="243"/>
        <v>0</v>
      </c>
      <c r="S349">
        <f t="shared" si="244"/>
        <v>0</v>
      </c>
      <c r="T349">
        <f t="shared" si="245"/>
        <v>0</v>
      </c>
      <c r="U349">
        <f t="shared" si="246"/>
        <v>0</v>
      </c>
      <c r="V349">
        <f t="shared" si="247"/>
        <v>0</v>
      </c>
      <c r="W349">
        <f t="shared" si="248"/>
        <v>0</v>
      </c>
      <c r="X349">
        <f t="shared" si="249"/>
        <v>0</v>
      </c>
      <c r="Y349">
        <f t="shared" si="250"/>
        <v>0</v>
      </c>
      <c r="AA349">
        <v>31709269</v>
      </c>
      <c r="AB349">
        <f t="shared" si="251"/>
        <v>36.590000000000003</v>
      </c>
      <c r="AC349">
        <f t="shared" si="252"/>
        <v>0</v>
      </c>
      <c r="AD349">
        <f t="shared" si="275"/>
        <v>36.590000000000003</v>
      </c>
      <c r="AE349">
        <f t="shared" si="276"/>
        <v>0</v>
      </c>
      <c r="AF349">
        <f t="shared" si="277"/>
        <v>0</v>
      </c>
      <c r="AG349">
        <f t="shared" si="253"/>
        <v>0</v>
      </c>
      <c r="AH349">
        <f t="shared" si="278"/>
        <v>0</v>
      </c>
      <c r="AI349">
        <f t="shared" si="279"/>
        <v>0</v>
      </c>
      <c r="AJ349">
        <f t="shared" si="254"/>
        <v>0</v>
      </c>
      <c r="AK349">
        <v>36.590000000000003</v>
      </c>
      <c r="AL349">
        <v>0</v>
      </c>
      <c r="AM349">
        <v>36.590000000000003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93</v>
      </c>
      <c r="AU349">
        <v>64</v>
      </c>
      <c r="AV349">
        <v>1</v>
      </c>
      <c r="AW349">
        <v>1</v>
      </c>
      <c r="AZ349">
        <v>1</v>
      </c>
      <c r="BA349">
        <v>1</v>
      </c>
      <c r="BB349">
        <v>7.63</v>
      </c>
      <c r="BC349">
        <v>1</v>
      </c>
      <c r="BD349" t="s">
        <v>143</v>
      </c>
      <c r="BE349" t="s">
        <v>143</v>
      </c>
      <c r="BF349" t="s">
        <v>143</v>
      </c>
      <c r="BG349" t="s">
        <v>143</v>
      </c>
      <c r="BH349">
        <v>0</v>
      </c>
      <c r="BI349">
        <v>4</v>
      </c>
      <c r="BJ349" t="s">
        <v>221</v>
      </c>
      <c r="BM349">
        <v>1113</v>
      </c>
      <c r="BN349">
        <v>0</v>
      </c>
      <c r="BO349" t="s">
        <v>219</v>
      </c>
      <c r="BP349">
        <v>1</v>
      </c>
      <c r="BQ349">
        <v>150</v>
      </c>
      <c r="BR349">
        <v>0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143</v>
      </c>
      <c r="BZ349">
        <v>93</v>
      </c>
      <c r="CA349">
        <v>64</v>
      </c>
      <c r="CE349">
        <v>30</v>
      </c>
      <c r="CF349">
        <v>0</v>
      </c>
      <c r="CG349">
        <v>0</v>
      </c>
      <c r="CM349">
        <v>0</v>
      </c>
      <c r="CN349" t="s">
        <v>143</v>
      </c>
      <c r="CO349">
        <v>0</v>
      </c>
      <c r="CP349">
        <f t="shared" si="255"/>
        <v>3350.18</v>
      </c>
      <c r="CQ349">
        <f t="shared" si="256"/>
        <v>0</v>
      </c>
      <c r="CR349">
        <f t="shared" si="280"/>
        <v>279.18</v>
      </c>
      <c r="CS349">
        <f t="shared" si="257"/>
        <v>0</v>
      </c>
      <c r="CT349">
        <f t="shared" si="258"/>
        <v>0</v>
      </c>
      <c r="CU349">
        <f t="shared" si="259"/>
        <v>0</v>
      </c>
      <c r="CV349">
        <f t="shared" si="260"/>
        <v>0</v>
      </c>
      <c r="CW349">
        <f t="shared" si="261"/>
        <v>0</v>
      </c>
      <c r="CX349">
        <f t="shared" si="262"/>
        <v>0</v>
      </c>
      <c r="CY349">
        <f t="shared" si="263"/>
        <v>0</v>
      </c>
      <c r="CZ349">
        <f t="shared" si="264"/>
        <v>0</v>
      </c>
      <c r="DC349" t="s">
        <v>143</v>
      </c>
      <c r="DD349" t="s">
        <v>143</v>
      </c>
      <c r="DE349" t="s">
        <v>143</v>
      </c>
      <c r="DF349" t="s">
        <v>143</v>
      </c>
      <c r="DG349" t="s">
        <v>143</v>
      </c>
      <c r="DH349" t="s">
        <v>143</v>
      </c>
      <c r="DI349" t="s">
        <v>143</v>
      </c>
      <c r="DJ349" t="s">
        <v>143</v>
      </c>
      <c r="DK349" t="s">
        <v>143</v>
      </c>
      <c r="DL349" t="s">
        <v>143</v>
      </c>
      <c r="DM349" t="s">
        <v>143</v>
      </c>
      <c r="DN349">
        <v>0</v>
      </c>
      <c r="DO349">
        <v>0</v>
      </c>
      <c r="DP349">
        <v>1</v>
      </c>
      <c r="DQ349">
        <v>1</v>
      </c>
      <c r="DU349">
        <v>1013</v>
      </c>
      <c r="DV349" t="s">
        <v>192</v>
      </c>
      <c r="DW349" t="s">
        <v>192</v>
      </c>
      <c r="DX349">
        <v>1</v>
      </c>
      <c r="EE349">
        <v>31270924</v>
      </c>
      <c r="EF349">
        <v>150</v>
      </c>
      <c r="EG349" t="s">
        <v>207</v>
      </c>
      <c r="EH349">
        <v>0</v>
      </c>
      <c r="EI349" t="s">
        <v>143</v>
      </c>
      <c r="EJ349">
        <v>4</v>
      </c>
      <c r="EK349">
        <v>1113</v>
      </c>
      <c r="EL349" t="s">
        <v>208</v>
      </c>
      <c r="EM349" t="s">
        <v>209</v>
      </c>
      <c r="EO349" t="s">
        <v>143</v>
      </c>
      <c r="EQ349">
        <v>0</v>
      </c>
      <c r="ER349">
        <v>36.590000000000003</v>
      </c>
      <c r="ES349">
        <v>0</v>
      </c>
      <c r="ET349">
        <v>36.590000000000003</v>
      </c>
      <c r="EU349">
        <v>0</v>
      </c>
      <c r="EV349">
        <v>0</v>
      </c>
      <c r="EW349">
        <v>0</v>
      </c>
      <c r="EX349">
        <v>0</v>
      </c>
      <c r="EY349">
        <v>0</v>
      </c>
      <c r="FQ349">
        <v>0</v>
      </c>
      <c r="FR349">
        <f t="shared" si="265"/>
        <v>0</v>
      </c>
      <c r="FS349">
        <v>0</v>
      </c>
      <c r="FX349">
        <v>0</v>
      </c>
      <c r="FY349">
        <v>0</v>
      </c>
      <c r="GA349" t="s">
        <v>143</v>
      </c>
      <c r="GD349">
        <v>0</v>
      </c>
      <c r="GF349">
        <v>-2064945105</v>
      </c>
      <c r="GG349">
        <v>2</v>
      </c>
      <c r="GH349">
        <v>1</v>
      </c>
      <c r="GI349">
        <v>2</v>
      </c>
      <c r="GJ349">
        <v>0</v>
      </c>
      <c r="GK349">
        <f>ROUND(R349*(R12)/100,2)</f>
        <v>0</v>
      </c>
      <c r="GL349">
        <f t="shared" si="266"/>
        <v>0</v>
      </c>
      <c r="GM349">
        <f t="shared" si="267"/>
        <v>3350.18</v>
      </c>
      <c r="GN349">
        <f t="shared" si="268"/>
        <v>0</v>
      </c>
      <c r="GO349">
        <f t="shared" si="269"/>
        <v>0</v>
      </c>
      <c r="GP349">
        <f t="shared" si="270"/>
        <v>3350.18</v>
      </c>
      <c r="GR349">
        <v>0</v>
      </c>
      <c r="GS349">
        <v>3</v>
      </c>
      <c r="GT349">
        <v>0</v>
      </c>
      <c r="GU349" t="s">
        <v>143</v>
      </c>
      <c r="GV349">
        <f t="shared" si="271"/>
        <v>0</v>
      </c>
      <c r="GW349">
        <v>1</v>
      </c>
      <c r="GX349">
        <f t="shared" si="272"/>
        <v>0</v>
      </c>
      <c r="HA349">
        <v>0</v>
      </c>
      <c r="HB349">
        <v>0</v>
      </c>
      <c r="HC349">
        <f t="shared" si="273"/>
        <v>0</v>
      </c>
      <c r="IK349">
        <v>0</v>
      </c>
    </row>
    <row r="351" spans="1:245" x14ac:dyDescent="0.25">
      <c r="A351" s="2">
        <v>51</v>
      </c>
      <c r="B351" s="2">
        <f>B335</f>
        <v>1</v>
      </c>
      <c r="C351" s="2">
        <f>A335</f>
        <v>5</v>
      </c>
      <c r="D351" s="2">
        <f>ROW(A335)</f>
        <v>335</v>
      </c>
      <c r="E351" s="2"/>
      <c r="F351" s="2" t="str">
        <f>IF(F335&lt;&gt;"",F335,"")</f>
        <v>Новый подраздел</v>
      </c>
      <c r="G351" s="2" t="s">
        <v>155</v>
      </c>
      <c r="H351" s="2">
        <v>0</v>
      </c>
      <c r="I351" s="2"/>
      <c r="J351" s="2"/>
      <c r="K351" s="2"/>
      <c r="L351" s="2"/>
      <c r="M351" s="2"/>
      <c r="N351" s="2"/>
      <c r="O351" s="2">
        <f t="shared" ref="O351:T351" si="281">ROUND(AB351,2)</f>
        <v>82549.429999999993</v>
      </c>
      <c r="P351" s="2">
        <f t="shared" si="281"/>
        <v>1608.31</v>
      </c>
      <c r="Q351" s="2">
        <f t="shared" si="281"/>
        <v>73965.72</v>
      </c>
      <c r="R351" s="2">
        <f t="shared" si="281"/>
        <v>13884.39</v>
      </c>
      <c r="S351" s="2">
        <f t="shared" si="281"/>
        <v>6975.4</v>
      </c>
      <c r="T351" s="2">
        <f t="shared" si="281"/>
        <v>0</v>
      </c>
      <c r="U351" s="2">
        <f>AH351</f>
        <v>25.667500000000004</v>
      </c>
      <c r="V351" s="2">
        <f>AI351</f>
        <v>0</v>
      </c>
      <c r="W351" s="2">
        <f>ROUND(AJ351,2)</f>
        <v>0</v>
      </c>
      <c r="X351" s="2">
        <f>ROUND(AK351,2)</f>
        <v>5529.55</v>
      </c>
      <c r="Y351" s="2">
        <f>ROUND(AL351,2)</f>
        <v>2859.92</v>
      </c>
      <c r="Z351" s="2"/>
      <c r="AA351" s="2"/>
      <c r="AB351" s="2">
        <f>ROUND(SUMIF(AA339:AA349,"=31709269",O339:O349),2)</f>
        <v>82549.429999999993</v>
      </c>
      <c r="AC351" s="2">
        <f>ROUND(SUMIF(AA339:AA349,"=31709269",P339:P349),2)</f>
        <v>1608.31</v>
      </c>
      <c r="AD351" s="2">
        <f>ROUND(SUMIF(AA339:AA349,"=31709269",Q339:Q349),2)</f>
        <v>73965.72</v>
      </c>
      <c r="AE351" s="2">
        <f>ROUND(SUMIF(AA339:AA349,"=31709269",R339:R349),2)</f>
        <v>13884.39</v>
      </c>
      <c r="AF351" s="2">
        <f>ROUND(SUMIF(AA339:AA349,"=31709269",S339:S349),2)</f>
        <v>6975.4</v>
      </c>
      <c r="AG351" s="2">
        <f>ROUND(SUMIF(AA339:AA349,"=31709269",T339:T349),2)</f>
        <v>0</v>
      </c>
      <c r="AH351" s="2">
        <f>SUMIF(AA339:AA349,"=31709269",U339:U349)</f>
        <v>25.667500000000004</v>
      </c>
      <c r="AI351" s="2">
        <f>SUMIF(AA339:AA349,"=31709269",V339:V349)</f>
        <v>0</v>
      </c>
      <c r="AJ351" s="2">
        <f>ROUND(SUMIF(AA339:AA349,"=31709269",W339:W349),2)</f>
        <v>0</v>
      </c>
      <c r="AK351" s="2">
        <f>ROUND(SUMIF(AA339:AA349,"=31709269",X339:X349),2)</f>
        <v>5529.55</v>
      </c>
      <c r="AL351" s="2">
        <f>ROUND(SUMIF(AA339:AA349,"=31709269",Y339:Y349),2)</f>
        <v>2859.92</v>
      </c>
      <c r="AM351" s="2"/>
      <c r="AN351" s="2"/>
      <c r="AO351" s="2">
        <f t="shared" ref="AO351:BC351" si="282">ROUND(BX351,2)</f>
        <v>0</v>
      </c>
      <c r="AP351" s="2">
        <f t="shared" si="282"/>
        <v>0</v>
      </c>
      <c r="AQ351" s="2">
        <f t="shared" si="282"/>
        <v>0</v>
      </c>
      <c r="AR351" s="2">
        <f t="shared" si="282"/>
        <v>112737.4</v>
      </c>
      <c r="AS351" s="2">
        <f t="shared" si="282"/>
        <v>63731.199999999997</v>
      </c>
      <c r="AT351" s="2">
        <f t="shared" si="282"/>
        <v>0</v>
      </c>
      <c r="AU351" s="2">
        <f t="shared" si="282"/>
        <v>49006.2</v>
      </c>
      <c r="AV351" s="2">
        <f t="shared" si="282"/>
        <v>1608.31</v>
      </c>
      <c r="AW351" s="2">
        <f t="shared" si="282"/>
        <v>1608.31</v>
      </c>
      <c r="AX351" s="2">
        <f t="shared" si="282"/>
        <v>0</v>
      </c>
      <c r="AY351" s="2">
        <f t="shared" si="282"/>
        <v>1608.31</v>
      </c>
      <c r="AZ351" s="2">
        <f t="shared" si="282"/>
        <v>0</v>
      </c>
      <c r="BA351" s="2">
        <f t="shared" si="282"/>
        <v>0</v>
      </c>
      <c r="BB351" s="2">
        <f t="shared" si="282"/>
        <v>0</v>
      </c>
      <c r="BC351" s="2">
        <f t="shared" si="282"/>
        <v>0</v>
      </c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>
        <f>ROUND(SUMIF(AA339:AA349,"=31709269",FQ339:FQ349),2)</f>
        <v>0</v>
      </c>
      <c r="BY351" s="2">
        <f>ROUND(SUMIF(AA339:AA349,"=31709269",FR339:FR349),2)</f>
        <v>0</v>
      </c>
      <c r="BZ351" s="2">
        <f>ROUND(SUMIF(AA339:AA349,"=31709269",GL339:GL349),2)</f>
        <v>0</v>
      </c>
      <c r="CA351" s="2">
        <f>ROUND(SUMIF(AA339:AA349,"=31709269",GM339:GM349),2)</f>
        <v>112737.4</v>
      </c>
      <c r="CB351" s="2">
        <f>ROUND(SUMIF(AA339:AA349,"=31709269",GN339:GN349),2)</f>
        <v>63731.199999999997</v>
      </c>
      <c r="CC351" s="2">
        <f>ROUND(SUMIF(AA339:AA349,"=31709269",GO339:GO349),2)</f>
        <v>0</v>
      </c>
      <c r="CD351" s="2">
        <f>ROUND(SUMIF(AA339:AA349,"=31709269",GP339:GP349),2)</f>
        <v>49006.2</v>
      </c>
      <c r="CE351" s="2">
        <f>AC351-BX351</f>
        <v>1608.31</v>
      </c>
      <c r="CF351" s="2">
        <f>AC351-BY351</f>
        <v>1608.31</v>
      </c>
      <c r="CG351" s="2">
        <f>BX351-BZ351</f>
        <v>0</v>
      </c>
      <c r="CH351" s="2">
        <f>AC351-BX351-BY351+BZ351</f>
        <v>1608.31</v>
      </c>
      <c r="CI351" s="2">
        <f>BY351-BZ351</f>
        <v>0</v>
      </c>
      <c r="CJ351" s="2">
        <f>ROUND(SUMIF(AA339:AA349,"=31709269",GX339:GX349),2)</f>
        <v>0</v>
      </c>
      <c r="CK351" s="2">
        <f>ROUND(SUMIF(AA339:AA349,"=31709269",GY339:GY349),2)</f>
        <v>0</v>
      </c>
      <c r="CL351" s="2">
        <f>ROUND(SUMIF(AA339:AA349,"=31709269",GZ339:GZ349),2)</f>
        <v>0</v>
      </c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>
        <v>0</v>
      </c>
    </row>
    <row r="353" spans="1:23" x14ac:dyDescent="0.25">
      <c r="A353" s="4">
        <v>50</v>
      </c>
      <c r="B353" s="4">
        <v>0</v>
      </c>
      <c r="C353" s="4">
        <v>0</v>
      </c>
      <c r="D353" s="4">
        <v>1</v>
      </c>
      <c r="E353" s="4">
        <v>201</v>
      </c>
      <c r="F353" s="4">
        <f>ROUND(Source!O351,O353)</f>
        <v>82549.429999999993</v>
      </c>
      <c r="G353" s="4" t="s">
        <v>222</v>
      </c>
      <c r="H353" s="4" t="s">
        <v>223</v>
      </c>
      <c r="I353" s="4"/>
      <c r="J353" s="4"/>
      <c r="K353" s="4">
        <v>201</v>
      </c>
      <c r="L353" s="4">
        <v>1</v>
      </c>
      <c r="M353" s="4">
        <v>3</v>
      </c>
      <c r="N353" s="4" t="s">
        <v>143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3" x14ac:dyDescent="0.25">
      <c r="A354" s="4">
        <v>50</v>
      </c>
      <c r="B354" s="4">
        <v>0</v>
      </c>
      <c r="C354" s="4">
        <v>0</v>
      </c>
      <c r="D354" s="4">
        <v>1</v>
      </c>
      <c r="E354" s="4">
        <v>202</v>
      </c>
      <c r="F354" s="4">
        <f>ROUND(Source!P351,O354)</f>
        <v>1608.31</v>
      </c>
      <c r="G354" s="4" t="s">
        <v>224</v>
      </c>
      <c r="H354" s="4" t="s">
        <v>225</v>
      </c>
      <c r="I354" s="4"/>
      <c r="J354" s="4"/>
      <c r="K354" s="4">
        <v>202</v>
      </c>
      <c r="L354" s="4">
        <v>2</v>
      </c>
      <c r="M354" s="4">
        <v>3</v>
      </c>
      <c r="N354" s="4" t="s">
        <v>143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 x14ac:dyDescent="0.25">
      <c r="A355" s="4">
        <v>50</v>
      </c>
      <c r="B355" s="4">
        <v>0</v>
      </c>
      <c r="C355" s="4">
        <v>0</v>
      </c>
      <c r="D355" s="4">
        <v>1</v>
      </c>
      <c r="E355" s="4">
        <v>222</v>
      </c>
      <c r="F355" s="4">
        <f>ROUND(Source!AO351,O355)</f>
        <v>0</v>
      </c>
      <c r="G355" s="4" t="s">
        <v>226</v>
      </c>
      <c r="H355" s="4" t="s">
        <v>227</v>
      </c>
      <c r="I355" s="4"/>
      <c r="J355" s="4"/>
      <c r="K355" s="4">
        <v>222</v>
      </c>
      <c r="L355" s="4">
        <v>3</v>
      </c>
      <c r="M355" s="4">
        <v>3</v>
      </c>
      <c r="N355" s="4" t="s">
        <v>143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 x14ac:dyDescent="0.25">
      <c r="A356" s="4">
        <v>50</v>
      </c>
      <c r="B356" s="4">
        <v>0</v>
      </c>
      <c r="C356" s="4">
        <v>0</v>
      </c>
      <c r="D356" s="4">
        <v>1</v>
      </c>
      <c r="E356" s="4">
        <v>225</v>
      </c>
      <c r="F356" s="4">
        <f>ROUND(Source!AV351,O356)</f>
        <v>1608.31</v>
      </c>
      <c r="G356" s="4" t="s">
        <v>228</v>
      </c>
      <c r="H356" s="4" t="s">
        <v>229</v>
      </c>
      <c r="I356" s="4"/>
      <c r="J356" s="4"/>
      <c r="K356" s="4">
        <v>225</v>
      </c>
      <c r="L356" s="4">
        <v>4</v>
      </c>
      <c r="M356" s="4">
        <v>3</v>
      </c>
      <c r="N356" s="4" t="s">
        <v>143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 x14ac:dyDescent="0.25">
      <c r="A357" s="4">
        <v>50</v>
      </c>
      <c r="B357" s="4">
        <v>0</v>
      </c>
      <c r="C357" s="4">
        <v>0</v>
      </c>
      <c r="D357" s="4">
        <v>1</v>
      </c>
      <c r="E357" s="4">
        <v>226</v>
      </c>
      <c r="F357" s="4">
        <f>ROUND(Source!AW351,O357)</f>
        <v>1608.31</v>
      </c>
      <c r="G357" s="4" t="s">
        <v>230</v>
      </c>
      <c r="H357" s="4" t="s">
        <v>231</v>
      </c>
      <c r="I357" s="4"/>
      <c r="J357" s="4"/>
      <c r="K357" s="4">
        <v>226</v>
      </c>
      <c r="L357" s="4">
        <v>5</v>
      </c>
      <c r="M357" s="4">
        <v>3</v>
      </c>
      <c r="N357" s="4" t="s">
        <v>143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 x14ac:dyDescent="0.25">
      <c r="A358" s="4">
        <v>50</v>
      </c>
      <c r="B358" s="4">
        <v>0</v>
      </c>
      <c r="C358" s="4">
        <v>0</v>
      </c>
      <c r="D358" s="4">
        <v>1</v>
      </c>
      <c r="E358" s="4">
        <v>227</v>
      </c>
      <c r="F358" s="4">
        <f>ROUND(Source!AX351,O358)</f>
        <v>0</v>
      </c>
      <c r="G358" s="4" t="s">
        <v>232</v>
      </c>
      <c r="H358" s="4" t="s">
        <v>233</v>
      </c>
      <c r="I358" s="4"/>
      <c r="J358" s="4"/>
      <c r="K358" s="4">
        <v>227</v>
      </c>
      <c r="L358" s="4">
        <v>6</v>
      </c>
      <c r="M358" s="4">
        <v>3</v>
      </c>
      <c r="N358" s="4" t="s">
        <v>143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 x14ac:dyDescent="0.25">
      <c r="A359" s="4">
        <v>50</v>
      </c>
      <c r="B359" s="4">
        <v>0</v>
      </c>
      <c r="C359" s="4">
        <v>0</v>
      </c>
      <c r="D359" s="4">
        <v>1</v>
      </c>
      <c r="E359" s="4">
        <v>228</v>
      </c>
      <c r="F359" s="4">
        <f>ROUND(Source!AY351,O359)</f>
        <v>1608.31</v>
      </c>
      <c r="G359" s="4" t="s">
        <v>234</v>
      </c>
      <c r="H359" s="4" t="s">
        <v>235</v>
      </c>
      <c r="I359" s="4"/>
      <c r="J359" s="4"/>
      <c r="K359" s="4">
        <v>228</v>
      </c>
      <c r="L359" s="4">
        <v>7</v>
      </c>
      <c r="M359" s="4">
        <v>3</v>
      </c>
      <c r="N359" s="4" t="s">
        <v>143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 x14ac:dyDescent="0.25">
      <c r="A360" s="4">
        <v>50</v>
      </c>
      <c r="B360" s="4">
        <v>0</v>
      </c>
      <c r="C360" s="4">
        <v>0</v>
      </c>
      <c r="D360" s="4">
        <v>1</v>
      </c>
      <c r="E360" s="4">
        <v>216</v>
      </c>
      <c r="F360" s="4">
        <f>ROUND(Source!AP351,O360)</f>
        <v>0</v>
      </c>
      <c r="G360" s="4" t="s">
        <v>236</v>
      </c>
      <c r="H360" s="4" t="s">
        <v>237</v>
      </c>
      <c r="I360" s="4"/>
      <c r="J360" s="4"/>
      <c r="K360" s="4">
        <v>216</v>
      </c>
      <c r="L360" s="4">
        <v>8</v>
      </c>
      <c r="M360" s="4">
        <v>3</v>
      </c>
      <c r="N360" s="4" t="s">
        <v>143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 x14ac:dyDescent="0.25">
      <c r="A361" s="4">
        <v>50</v>
      </c>
      <c r="B361" s="4">
        <v>0</v>
      </c>
      <c r="C361" s="4">
        <v>0</v>
      </c>
      <c r="D361" s="4">
        <v>1</v>
      </c>
      <c r="E361" s="4">
        <v>223</v>
      </c>
      <c r="F361" s="4">
        <f>ROUND(Source!AQ351,O361)</f>
        <v>0</v>
      </c>
      <c r="G361" s="4" t="s">
        <v>238</v>
      </c>
      <c r="H361" s="4" t="s">
        <v>239</v>
      </c>
      <c r="I361" s="4"/>
      <c r="J361" s="4"/>
      <c r="K361" s="4">
        <v>223</v>
      </c>
      <c r="L361" s="4">
        <v>9</v>
      </c>
      <c r="M361" s="4">
        <v>3</v>
      </c>
      <c r="N361" s="4" t="s">
        <v>143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 x14ac:dyDescent="0.25">
      <c r="A362" s="4">
        <v>50</v>
      </c>
      <c r="B362" s="4">
        <v>0</v>
      </c>
      <c r="C362" s="4">
        <v>0</v>
      </c>
      <c r="D362" s="4">
        <v>1</v>
      </c>
      <c r="E362" s="4">
        <v>229</v>
      </c>
      <c r="F362" s="4">
        <f>ROUND(Source!AZ351,O362)</f>
        <v>0</v>
      </c>
      <c r="G362" s="4" t="s">
        <v>240</v>
      </c>
      <c r="H362" s="4" t="s">
        <v>241</v>
      </c>
      <c r="I362" s="4"/>
      <c r="J362" s="4"/>
      <c r="K362" s="4">
        <v>229</v>
      </c>
      <c r="L362" s="4">
        <v>10</v>
      </c>
      <c r="M362" s="4">
        <v>3</v>
      </c>
      <c r="N362" s="4" t="s">
        <v>143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3" x14ac:dyDescent="0.25">
      <c r="A363" s="4">
        <v>50</v>
      </c>
      <c r="B363" s="4">
        <v>0</v>
      </c>
      <c r="C363" s="4">
        <v>0</v>
      </c>
      <c r="D363" s="4">
        <v>1</v>
      </c>
      <c r="E363" s="4">
        <v>203</v>
      </c>
      <c r="F363" s="4">
        <f>ROUND(Source!Q351,O363)</f>
        <v>73965.72</v>
      </c>
      <c r="G363" s="4" t="s">
        <v>242</v>
      </c>
      <c r="H363" s="4" t="s">
        <v>243</v>
      </c>
      <c r="I363" s="4"/>
      <c r="J363" s="4"/>
      <c r="K363" s="4">
        <v>203</v>
      </c>
      <c r="L363" s="4">
        <v>11</v>
      </c>
      <c r="M363" s="4">
        <v>3</v>
      </c>
      <c r="N363" s="4" t="s">
        <v>143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3" x14ac:dyDescent="0.25">
      <c r="A364" s="4">
        <v>50</v>
      </c>
      <c r="B364" s="4">
        <v>0</v>
      </c>
      <c r="C364" s="4">
        <v>0</v>
      </c>
      <c r="D364" s="4">
        <v>1</v>
      </c>
      <c r="E364" s="4">
        <v>231</v>
      </c>
      <c r="F364" s="4">
        <f>ROUND(Source!BB351,O364)</f>
        <v>0</v>
      </c>
      <c r="G364" s="4" t="s">
        <v>244</v>
      </c>
      <c r="H364" s="4" t="s">
        <v>245</v>
      </c>
      <c r="I364" s="4"/>
      <c r="J364" s="4"/>
      <c r="K364" s="4">
        <v>231</v>
      </c>
      <c r="L364" s="4">
        <v>12</v>
      </c>
      <c r="M364" s="4">
        <v>3</v>
      </c>
      <c r="N364" s="4" t="s">
        <v>143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3" x14ac:dyDescent="0.25">
      <c r="A365" s="4">
        <v>50</v>
      </c>
      <c r="B365" s="4">
        <v>0</v>
      </c>
      <c r="C365" s="4">
        <v>0</v>
      </c>
      <c r="D365" s="4">
        <v>1</v>
      </c>
      <c r="E365" s="4">
        <v>204</v>
      </c>
      <c r="F365" s="4">
        <f>ROUND(Source!R351,O365)</f>
        <v>13884.39</v>
      </c>
      <c r="G365" s="4" t="s">
        <v>246</v>
      </c>
      <c r="H365" s="4" t="s">
        <v>247</v>
      </c>
      <c r="I365" s="4"/>
      <c r="J365" s="4"/>
      <c r="K365" s="4">
        <v>204</v>
      </c>
      <c r="L365" s="4">
        <v>13</v>
      </c>
      <c r="M365" s="4">
        <v>3</v>
      </c>
      <c r="N365" s="4" t="s">
        <v>143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3" x14ac:dyDescent="0.25">
      <c r="A366" s="4">
        <v>50</v>
      </c>
      <c r="B366" s="4">
        <v>0</v>
      </c>
      <c r="C366" s="4">
        <v>0</v>
      </c>
      <c r="D366" s="4">
        <v>1</v>
      </c>
      <c r="E366" s="4">
        <v>205</v>
      </c>
      <c r="F366" s="4">
        <f>ROUND(Source!S351,O366)</f>
        <v>6975.4</v>
      </c>
      <c r="G366" s="4" t="s">
        <v>248</v>
      </c>
      <c r="H366" s="4" t="s">
        <v>249</v>
      </c>
      <c r="I366" s="4"/>
      <c r="J366" s="4"/>
      <c r="K366" s="4">
        <v>205</v>
      </c>
      <c r="L366" s="4">
        <v>14</v>
      </c>
      <c r="M366" s="4">
        <v>3</v>
      </c>
      <c r="N366" s="4" t="s">
        <v>143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3" x14ac:dyDescent="0.25">
      <c r="A367" s="4">
        <v>50</v>
      </c>
      <c r="B367" s="4">
        <v>0</v>
      </c>
      <c r="C367" s="4">
        <v>0</v>
      </c>
      <c r="D367" s="4">
        <v>1</v>
      </c>
      <c r="E367" s="4">
        <v>232</v>
      </c>
      <c r="F367" s="4">
        <f>ROUND(Source!BC351,O367)</f>
        <v>0</v>
      </c>
      <c r="G367" s="4" t="s">
        <v>250</v>
      </c>
      <c r="H367" s="4" t="s">
        <v>251</v>
      </c>
      <c r="I367" s="4"/>
      <c r="J367" s="4"/>
      <c r="K367" s="4">
        <v>232</v>
      </c>
      <c r="L367" s="4">
        <v>15</v>
      </c>
      <c r="M367" s="4">
        <v>3</v>
      </c>
      <c r="N367" s="4" t="s">
        <v>143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3" x14ac:dyDescent="0.25">
      <c r="A368" s="4">
        <v>50</v>
      </c>
      <c r="B368" s="4">
        <v>0</v>
      </c>
      <c r="C368" s="4">
        <v>0</v>
      </c>
      <c r="D368" s="4">
        <v>1</v>
      </c>
      <c r="E368" s="4">
        <v>214</v>
      </c>
      <c r="F368" s="4">
        <f>ROUND(Source!AS351,O368)</f>
        <v>63731.199999999997</v>
      </c>
      <c r="G368" s="4" t="s">
        <v>252</v>
      </c>
      <c r="H368" s="4" t="s">
        <v>253</v>
      </c>
      <c r="I368" s="4"/>
      <c r="J368" s="4"/>
      <c r="K368" s="4">
        <v>214</v>
      </c>
      <c r="L368" s="4">
        <v>16</v>
      </c>
      <c r="M368" s="4">
        <v>3</v>
      </c>
      <c r="N368" s="4" t="s">
        <v>143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45" x14ac:dyDescent="0.25">
      <c r="A369" s="4">
        <v>50</v>
      </c>
      <c r="B369" s="4">
        <v>0</v>
      </c>
      <c r="C369" s="4">
        <v>0</v>
      </c>
      <c r="D369" s="4">
        <v>1</v>
      </c>
      <c r="E369" s="4">
        <v>215</v>
      </c>
      <c r="F369" s="4">
        <f>ROUND(Source!AT351,O369)</f>
        <v>0</v>
      </c>
      <c r="G369" s="4" t="s">
        <v>254</v>
      </c>
      <c r="H369" s="4" t="s">
        <v>255</v>
      </c>
      <c r="I369" s="4"/>
      <c r="J369" s="4"/>
      <c r="K369" s="4">
        <v>215</v>
      </c>
      <c r="L369" s="4">
        <v>17</v>
      </c>
      <c r="M369" s="4">
        <v>3</v>
      </c>
      <c r="N369" s="4" t="s">
        <v>143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45" x14ac:dyDescent="0.25">
      <c r="A370" s="4">
        <v>50</v>
      </c>
      <c r="B370" s="4">
        <v>0</v>
      </c>
      <c r="C370" s="4">
        <v>0</v>
      </c>
      <c r="D370" s="4">
        <v>1</v>
      </c>
      <c r="E370" s="4">
        <v>217</v>
      </c>
      <c r="F370" s="4">
        <f>ROUND(Source!AU351,O370)</f>
        <v>49006.2</v>
      </c>
      <c r="G370" s="4" t="s">
        <v>256</v>
      </c>
      <c r="H370" s="4" t="s">
        <v>257</v>
      </c>
      <c r="I370" s="4"/>
      <c r="J370" s="4"/>
      <c r="K370" s="4">
        <v>217</v>
      </c>
      <c r="L370" s="4">
        <v>18</v>
      </c>
      <c r="M370" s="4">
        <v>3</v>
      </c>
      <c r="N370" s="4" t="s">
        <v>143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45" x14ac:dyDescent="0.25">
      <c r="A371" s="4">
        <v>50</v>
      </c>
      <c r="B371" s="4">
        <v>0</v>
      </c>
      <c r="C371" s="4">
        <v>0</v>
      </c>
      <c r="D371" s="4">
        <v>1</v>
      </c>
      <c r="E371" s="4">
        <v>230</v>
      </c>
      <c r="F371" s="4">
        <f>ROUND(Source!BA351,O371)</f>
        <v>0</v>
      </c>
      <c r="G371" s="4" t="s">
        <v>258</v>
      </c>
      <c r="H371" s="4" t="s">
        <v>259</v>
      </c>
      <c r="I371" s="4"/>
      <c r="J371" s="4"/>
      <c r="K371" s="4">
        <v>230</v>
      </c>
      <c r="L371" s="4">
        <v>19</v>
      </c>
      <c r="M371" s="4">
        <v>3</v>
      </c>
      <c r="N371" s="4" t="s">
        <v>143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45" x14ac:dyDescent="0.25">
      <c r="A372" s="4">
        <v>50</v>
      </c>
      <c r="B372" s="4">
        <v>0</v>
      </c>
      <c r="C372" s="4">
        <v>0</v>
      </c>
      <c r="D372" s="4">
        <v>1</v>
      </c>
      <c r="E372" s="4">
        <v>206</v>
      </c>
      <c r="F372" s="4">
        <f>ROUND(Source!T351,O372)</f>
        <v>0</v>
      </c>
      <c r="G372" s="4" t="s">
        <v>260</v>
      </c>
      <c r="H372" s="4" t="s">
        <v>261</v>
      </c>
      <c r="I372" s="4"/>
      <c r="J372" s="4"/>
      <c r="K372" s="4">
        <v>206</v>
      </c>
      <c r="L372" s="4">
        <v>20</v>
      </c>
      <c r="M372" s="4">
        <v>3</v>
      </c>
      <c r="N372" s="4" t="s">
        <v>143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45" x14ac:dyDescent="0.25">
      <c r="A373" s="4">
        <v>50</v>
      </c>
      <c r="B373" s="4">
        <v>0</v>
      </c>
      <c r="C373" s="4">
        <v>0</v>
      </c>
      <c r="D373" s="4">
        <v>1</v>
      </c>
      <c r="E373" s="4">
        <v>207</v>
      </c>
      <c r="F373" s="4">
        <f>Source!U351</f>
        <v>25.667500000000004</v>
      </c>
      <c r="G373" s="4" t="s">
        <v>262</v>
      </c>
      <c r="H373" s="4" t="s">
        <v>263</v>
      </c>
      <c r="I373" s="4"/>
      <c r="J373" s="4"/>
      <c r="K373" s="4">
        <v>207</v>
      </c>
      <c r="L373" s="4">
        <v>21</v>
      </c>
      <c r="M373" s="4">
        <v>3</v>
      </c>
      <c r="N373" s="4" t="s">
        <v>143</v>
      </c>
      <c r="O373" s="4">
        <v>-1</v>
      </c>
      <c r="P373" s="4"/>
      <c r="Q373" s="4"/>
      <c r="R373" s="4"/>
      <c r="S373" s="4"/>
      <c r="T373" s="4"/>
      <c r="U373" s="4"/>
      <c r="V373" s="4"/>
      <c r="W373" s="4"/>
    </row>
    <row r="374" spans="1:245" x14ac:dyDescent="0.25">
      <c r="A374" s="4">
        <v>50</v>
      </c>
      <c r="B374" s="4">
        <v>0</v>
      </c>
      <c r="C374" s="4">
        <v>0</v>
      </c>
      <c r="D374" s="4">
        <v>1</v>
      </c>
      <c r="E374" s="4">
        <v>208</v>
      </c>
      <c r="F374" s="4">
        <f>Source!V351</f>
        <v>0</v>
      </c>
      <c r="G374" s="4" t="s">
        <v>264</v>
      </c>
      <c r="H374" s="4" t="s">
        <v>265</v>
      </c>
      <c r="I374" s="4"/>
      <c r="J374" s="4"/>
      <c r="K374" s="4">
        <v>208</v>
      </c>
      <c r="L374" s="4">
        <v>22</v>
      </c>
      <c r="M374" s="4">
        <v>3</v>
      </c>
      <c r="N374" s="4" t="s">
        <v>143</v>
      </c>
      <c r="O374" s="4">
        <v>-1</v>
      </c>
      <c r="P374" s="4"/>
      <c r="Q374" s="4"/>
      <c r="R374" s="4"/>
      <c r="S374" s="4"/>
      <c r="T374" s="4"/>
      <c r="U374" s="4"/>
      <c r="V374" s="4"/>
      <c r="W374" s="4"/>
    </row>
    <row r="375" spans="1:245" x14ac:dyDescent="0.25">
      <c r="A375" s="4">
        <v>50</v>
      </c>
      <c r="B375" s="4">
        <v>0</v>
      </c>
      <c r="C375" s="4">
        <v>0</v>
      </c>
      <c r="D375" s="4">
        <v>1</v>
      </c>
      <c r="E375" s="4">
        <v>209</v>
      </c>
      <c r="F375" s="4">
        <f>ROUND(Source!W351,O375)</f>
        <v>0</v>
      </c>
      <c r="G375" s="4" t="s">
        <v>266</v>
      </c>
      <c r="H375" s="4" t="s">
        <v>267</v>
      </c>
      <c r="I375" s="4"/>
      <c r="J375" s="4"/>
      <c r="K375" s="4">
        <v>209</v>
      </c>
      <c r="L375" s="4">
        <v>23</v>
      </c>
      <c r="M375" s="4">
        <v>3</v>
      </c>
      <c r="N375" s="4" t="s">
        <v>143</v>
      </c>
      <c r="O375" s="4">
        <v>2</v>
      </c>
      <c r="P375" s="4"/>
      <c r="Q375" s="4"/>
      <c r="R375" s="4"/>
      <c r="S375" s="4"/>
      <c r="T375" s="4"/>
      <c r="U375" s="4"/>
      <c r="V375" s="4"/>
      <c r="W375" s="4"/>
    </row>
    <row r="376" spans="1:245" x14ac:dyDescent="0.25">
      <c r="A376" s="4">
        <v>50</v>
      </c>
      <c r="B376" s="4">
        <v>0</v>
      </c>
      <c r="C376" s="4">
        <v>0</v>
      </c>
      <c r="D376" s="4">
        <v>1</v>
      </c>
      <c r="E376" s="4">
        <v>210</v>
      </c>
      <c r="F376" s="4">
        <f>ROUND(Source!X351,O376)</f>
        <v>5529.55</v>
      </c>
      <c r="G376" s="4" t="s">
        <v>268</v>
      </c>
      <c r="H376" s="4" t="s">
        <v>269</v>
      </c>
      <c r="I376" s="4"/>
      <c r="J376" s="4"/>
      <c r="K376" s="4">
        <v>210</v>
      </c>
      <c r="L376" s="4">
        <v>24</v>
      </c>
      <c r="M376" s="4">
        <v>3</v>
      </c>
      <c r="N376" s="4" t="s">
        <v>143</v>
      </c>
      <c r="O376" s="4">
        <v>2</v>
      </c>
      <c r="P376" s="4"/>
      <c r="Q376" s="4"/>
      <c r="R376" s="4"/>
      <c r="S376" s="4"/>
      <c r="T376" s="4"/>
      <c r="U376" s="4"/>
      <c r="V376" s="4"/>
      <c r="W376" s="4"/>
    </row>
    <row r="377" spans="1:245" x14ac:dyDescent="0.25">
      <c r="A377" s="4">
        <v>50</v>
      </c>
      <c r="B377" s="4">
        <v>0</v>
      </c>
      <c r="C377" s="4">
        <v>0</v>
      </c>
      <c r="D377" s="4">
        <v>1</v>
      </c>
      <c r="E377" s="4">
        <v>211</v>
      </c>
      <c r="F377" s="4">
        <f>ROUND(Source!Y351,O377)</f>
        <v>2859.92</v>
      </c>
      <c r="G377" s="4" t="s">
        <v>270</v>
      </c>
      <c r="H377" s="4" t="s">
        <v>271</v>
      </c>
      <c r="I377" s="4"/>
      <c r="J377" s="4"/>
      <c r="K377" s="4">
        <v>211</v>
      </c>
      <c r="L377" s="4">
        <v>25</v>
      </c>
      <c r="M377" s="4">
        <v>3</v>
      </c>
      <c r="N377" s="4" t="s">
        <v>143</v>
      </c>
      <c r="O377" s="4">
        <v>2</v>
      </c>
      <c r="P377" s="4"/>
      <c r="Q377" s="4"/>
      <c r="R377" s="4"/>
      <c r="S377" s="4"/>
      <c r="T377" s="4"/>
      <c r="U377" s="4"/>
      <c r="V377" s="4"/>
      <c r="W377" s="4"/>
    </row>
    <row r="378" spans="1:245" x14ac:dyDescent="0.25">
      <c r="A378" s="4">
        <v>50</v>
      </c>
      <c r="B378" s="4">
        <v>0</v>
      </c>
      <c r="C378" s="4">
        <v>0</v>
      </c>
      <c r="D378" s="4">
        <v>1</v>
      </c>
      <c r="E378" s="4">
        <v>224</v>
      </c>
      <c r="F378" s="4">
        <f>ROUND(Source!AR351,O378)</f>
        <v>112737.4</v>
      </c>
      <c r="G378" s="4" t="s">
        <v>272</v>
      </c>
      <c r="H378" s="4" t="s">
        <v>273</v>
      </c>
      <c r="I378" s="4"/>
      <c r="J378" s="4"/>
      <c r="K378" s="4">
        <v>224</v>
      </c>
      <c r="L378" s="4">
        <v>26</v>
      </c>
      <c r="M378" s="4">
        <v>3</v>
      </c>
      <c r="N378" s="4" t="s">
        <v>143</v>
      </c>
      <c r="O378" s="4">
        <v>2</v>
      </c>
      <c r="P378" s="4"/>
      <c r="Q378" s="4"/>
      <c r="R378" s="4"/>
      <c r="S378" s="4"/>
      <c r="T378" s="4"/>
      <c r="U378" s="4"/>
      <c r="V378" s="4"/>
      <c r="W378" s="4"/>
    </row>
    <row r="380" spans="1:245" x14ac:dyDescent="0.25">
      <c r="A380" s="1">
        <v>5</v>
      </c>
      <c r="B380" s="1">
        <v>1</v>
      </c>
      <c r="C380" s="1"/>
      <c r="D380" s="1">
        <f>ROW(A390)</f>
        <v>390</v>
      </c>
      <c r="E380" s="1"/>
      <c r="F380" s="1" t="s">
        <v>154</v>
      </c>
      <c r="G380" s="1" t="s">
        <v>274</v>
      </c>
      <c r="H380" s="1" t="s">
        <v>143</v>
      </c>
      <c r="I380" s="1">
        <v>0</v>
      </c>
      <c r="J380" s="1"/>
      <c r="K380" s="1"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 t="s">
        <v>143</v>
      </c>
      <c r="V380" s="1">
        <v>0</v>
      </c>
      <c r="W380" s="1"/>
      <c r="X380" s="1"/>
      <c r="Y380" s="1"/>
      <c r="Z380" s="1"/>
      <c r="AA380" s="1"/>
      <c r="AB380" s="1" t="s">
        <v>143</v>
      </c>
      <c r="AC380" s="1" t="s">
        <v>143</v>
      </c>
      <c r="AD380" s="1" t="s">
        <v>143</v>
      </c>
      <c r="AE380" s="1" t="s">
        <v>143</v>
      </c>
      <c r="AF380" s="1" t="s">
        <v>143</v>
      </c>
      <c r="AG380" s="1" t="s">
        <v>143</v>
      </c>
      <c r="AH380" s="1"/>
      <c r="AI380" s="1"/>
      <c r="AJ380" s="1"/>
      <c r="AK380" s="1"/>
      <c r="AL380" s="1"/>
      <c r="AM380" s="1"/>
      <c r="AN380" s="1"/>
      <c r="AO380" s="1"/>
      <c r="AP380" s="1" t="s">
        <v>143</v>
      </c>
      <c r="AQ380" s="1" t="s">
        <v>143</v>
      </c>
      <c r="AR380" s="1" t="s">
        <v>143</v>
      </c>
      <c r="AS380" s="1"/>
      <c r="AT380" s="1"/>
      <c r="AU380" s="1"/>
      <c r="AV380" s="1"/>
      <c r="AW380" s="1"/>
      <c r="AX380" s="1"/>
      <c r="AY380" s="1"/>
      <c r="AZ380" s="1" t="s">
        <v>143</v>
      </c>
      <c r="BA380" s="1"/>
      <c r="BB380" s="1" t="s">
        <v>143</v>
      </c>
      <c r="BC380" s="1" t="s">
        <v>143</v>
      </c>
      <c r="BD380" s="1" t="s">
        <v>143</v>
      </c>
      <c r="BE380" s="1" t="s">
        <v>143</v>
      </c>
      <c r="BF380" s="1" t="s">
        <v>143</v>
      </c>
      <c r="BG380" s="1" t="s">
        <v>143</v>
      </c>
      <c r="BH380" s="1" t="s">
        <v>143</v>
      </c>
      <c r="BI380" s="1" t="s">
        <v>143</v>
      </c>
      <c r="BJ380" s="1" t="s">
        <v>143</v>
      </c>
      <c r="BK380" s="1" t="s">
        <v>143</v>
      </c>
      <c r="BL380" s="1" t="s">
        <v>143</v>
      </c>
      <c r="BM380" s="1" t="s">
        <v>143</v>
      </c>
      <c r="BN380" s="1" t="s">
        <v>143</v>
      </c>
      <c r="BO380" s="1" t="s">
        <v>143</v>
      </c>
      <c r="BP380" s="1" t="s">
        <v>143</v>
      </c>
      <c r="BQ380" s="1"/>
      <c r="BR380" s="1"/>
      <c r="BS380" s="1"/>
      <c r="BT380" s="1"/>
      <c r="BU380" s="1"/>
      <c r="BV380" s="1"/>
      <c r="BW380" s="1"/>
      <c r="BX380" s="1">
        <v>0</v>
      </c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>
        <v>0</v>
      </c>
    </row>
    <row r="382" spans="1:245" x14ac:dyDescent="0.25">
      <c r="A382" s="2">
        <v>52</v>
      </c>
      <c r="B382" s="2">
        <f>B390</f>
        <v>1</v>
      </c>
      <c r="C382" s="2">
        <f>C390</f>
        <v>5</v>
      </c>
      <c r="D382" s="2">
        <f>D390</f>
        <v>380</v>
      </c>
      <c r="E382" s="2">
        <f>E390</f>
        <v>0</v>
      </c>
      <c r="F382" s="2" t="str">
        <f>F390</f>
        <v>Новый подраздел</v>
      </c>
      <c r="G382" s="2" t="s">
        <v>274</v>
      </c>
      <c r="H382" s="2"/>
      <c r="I382" s="2"/>
      <c r="J382" s="2"/>
      <c r="K382" s="2"/>
      <c r="L382" s="2"/>
      <c r="M382" s="2"/>
      <c r="N382" s="2"/>
      <c r="O382" s="2">
        <f t="shared" ref="O382:AT382" si="283">O390</f>
        <v>25155.360000000001</v>
      </c>
      <c r="P382" s="2">
        <f t="shared" si="283"/>
        <v>107.6</v>
      </c>
      <c r="Q382" s="2">
        <f t="shared" si="283"/>
        <v>23753.38</v>
      </c>
      <c r="R382" s="2">
        <f t="shared" si="283"/>
        <v>4175.9799999999996</v>
      </c>
      <c r="S382" s="2">
        <f t="shared" si="283"/>
        <v>1294.3800000000001</v>
      </c>
      <c r="T382" s="2">
        <f t="shared" si="283"/>
        <v>0</v>
      </c>
      <c r="U382" s="2">
        <f t="shared" si="283"/>
        <v>4.8249999999999993</v>
      </c>
      <c r="V382" s="2">
        <f t="shared" si="283"/>
        <v>0</v>
      </c>
      <c r="W382" s="2">
        <f t="shared" si="283"/>
        <v>0</v>
      </c>
      <c r="X382" s="2">
        <f t="shared" si="283"/>
        <v>895.48</v>
      </c>
      <c r="Y382" s="2">
        <f t="shared" si="283"/>
        <v>530.70000000000005</v>
      </c>
      <c r="Z382" s="2">
        <f t="shared" si="283"/>
        <v>0</v>
      </c>
      <c r="AA382" s="2">
        <f t="shared" si="283"/>
        <v>0</v>
      </c>
      <c r="AB382" s="2">
        <f t="shared" si="283"/>
        <v>25155.360000000001</v>
      </c>
      <c r="AC382" s="2">
        <f t="shared" si="283"/>
        <v>107.6</v>
      </c>
      <c r="AD382" s="2">
        <f t="shared" si="283"/>
        <v>23753.38</v>
      </c>
      <c r="AE382" s="2">
        <f t="shared" si="283"/>
        <v>4175.9799999999996</v>
      </c>
      <c r="AF382" s="2">
        <f t="shared" si="283"/>
        <v>1294.3800000000001</v>
      </c>
      <c r="AG382" s="2">
        <f t="shared" si="283"/>
        <v>0</v>
      </c>
      <c r="AH382" s="2">
        <f t="shared" si="283"/>
        <v>4.8249999999999993</v>
      </c>
      <c r="AI382" s="2">
        <f t="shared" si="283"/>
        <v>0</v>
      </c>
      <c r="AJ382" s="2">
        <f t="shared" si="283"/>
        <v>0</v>
      </c>
      <c r="AK382" s="2">
        <f t="shared" si="283"/>
        <v>895.48</v>
      </c>
      <c r="AL382" s="2">
        <f t="shared" si="283"/>
        <v>530.70000000000005</v>
      </c>
      <c r="AM382" s="2">
        <f t="shared" si="283"/>
        <v>0</v>
      </c>
      <c r="AN382" s="2">
        <f t="shared" si="283"/>
        <v>0</v>
      </c>
      <c r="AO382" s="2">
        <f t="shared" si="283"/>
        <v>0</v>
      </c>
      <c r="AP382" s="2">
        <f t="shared" si="283"/>
        <v>0</v>
      </c>
      <c r="AQ382" s="2">
        <f t="shared" si="283"/>
        <v>0</v>
      </c>
      <c r="AR382" s="2">
        <f t="shared" si="283"/>
        <v>33137.83</v>
      </c>
      <c r="AS382" s="2">
        <f t="shared" si="283"/>
        <v>22928.25</v>
      </c>
      <c r="AT382" s="2">
        <f t="shared" si="283"/>
        <v>0</v>
      </c>
      <c r="AU382" s="2">
        <f t="shared" ref="AU382:BZ382" si="284">AU390</f>
        <v>10209.58</v>
      </c>
      <c r="AV382" s="2">
        <f t="shared" si="284"/>
        <v>107.6</v>
      </c>
      <c r="AW382" s="2">
        <f t="shared" si="284"/>
        <v>107.6</v>
      </c>
      <c r="AX382" s="2">
        <f t="shared" si="284"/>
        <v>0</v>
      </c>
      <c r="AY382" s="2">
        <f t="shared" si="284"/>
        <v>107.6</v>
      </c>
      <c r="AZ382" s="2">
        <f t="shared" si="284"/>
        <v>0</v>
      </c>
      <c r="BA382" s="2">
        <f t="shared" si="284"/>
        <v>0</v>
      </c>
      <c r="BB382" s="2">
        <f t="shared" si="284"/>
        <v>0</v>
      </c>
      <c r="BC382" s="2">
        <f t="shared" si="284"/>
        <v>0</v>
      </c>
      <c r="BD382" s="2">
        <f t="shared" si="284"/>
        <v>0</v>
      </c>
      <c r="BE382" s="2">
        <f t="shared" si="284"/>
        <v>0</v>
      </c>
      <c r="BF382" s="2">
        <f t="shared" si="284"/>
        <v>0</v>
      </c>
      <c r="BG382" s="2">
        <f t="shared" si="284"/>
        <v>0</v>
      </c>
      <c r="BH382" s="2">
        <f t="shared" si="284"/>
        <v>0</v>
      </c>
      <c r="BI382" s="2">
        <f t="shared" si="284"/>
        <v>0</v>
      </c>
      <c r="BJ382" s="2">
        <f t="shared" si="284"/>
        <v>0</v>
      </c>
      <c r="BK382" s="2">
        <f t="shared" si="284"/>
        <v>0</v>
      </c>
      <c r="BL382" s="2">
        <f t="shared" si="284"/>
        <v>0</v>
      </c>
      <c r="BM382" s="2">
        <f t="shared" si="284"/>
        <v>0</v>
      </c>
      <c r="BN382" s="2">
        <f t="shared" si="284"/>
        <v>0</v>
      </c>
      <c r="BO382" s="2">
        <f t="shared" si="284"/>
        <v>0</v>
      </c>
      <c r="BP382" s="2">
        <f t="shared" si="284"/>
        <v>0</v>
      </c>
      <c r="BQ382" s="2">
        <f t="shared" si="284"/>
        <v>0</v>
      </c>
      <c r="BR382" s="2">
        <f t="shared" si="284"/>
        <v>0</v>
      </c>
      <c r="BS382" s="2">
        <f t="shared" si="284"/>
        <v>0</v>
      </c>
      <c r="BT382" s="2">
        <f t="shared" si="284"/>
        <v>0</v>
      </c>
      <c r="BU382" s="2">
        <f t="shared" si="284"/>
        <v>0</v>
      </c>
      <c r="BV382" s="2">
        <f t="shared" si="284"/>
        <v>0</v>
      </c>
      <c r="BW382" s="2">
        <f t="shared" si="284"/>
        <v>0</v>
      </c>
      <c r="BX382" s="2">
        <f t="shared" si="284"/>
        <v>0</v>
      </c>
      <c r="BY382" s="2">
        <f t="shared" si="284"/>
        <v>0</v>
      </c>
      <c r="BZ382" s="2">
        <f t="shared" si="284"/>
        <v>0</v>
      </c>
      <c r="CA382" s="2">
        <f t="shared" ref="CA382:DF382" si="285">CA390</f>
        <v>33137.83</v>
      </c>
      <c r="CB382" s="2">
        <f t="shared" si="285"/>
        <v>22928.25</v>
      </c>
      <c r="CC382" s="2">
        <f t="shared" si="285"/>
        <v>0</v>
      </c>
      <c r="CD382" s="2">
        <f t="shared" si="285"/>
        <v>10209.58</v>
      </c>
      <c r="CE382" s="2">
        <f t="shared" si="285"/>
        <v>107.6</v>
      </c>
      <c r="CF382" s="2">
        <f t="shared" si="285"/>
        <v>107.6</v>
      </c>
      <c r="CG382" s="2">
        <f t="shared" si="285"/>
        <v>0</v>
      </c>
      <c r="CH382" s="2">
        <f t="shared" si="285"/>
        <v>107.6</v>
      </c>
      <c r="CI382" s="2">
        <f t="shared" si="285"/>
        <v>0</v>
      </c>
      <c r="CJ382" s="2">
        <f t="shared" si="285"/>
        <v>0</v>
      </c>
      <c r="CK382" s="2">
        <f t="shared" si="285"/>
        <v>0</v>
      </c>
      <c r="CL382" s="2">
        <f t="shared" si="285"/>
        <v>0</v>
      </c>
      <c r="CM382" s="2">
        <f t="shared" si="285"/>
        <v>0</v>
      </c>
      <c r="CN382" s="2">
        <f t="shared" si="285"/>
        <v>0</v>
      </c>
      <c r="CO382" s="2">
        <f t="shared" si="285"/>
        <v>0</v>
      </c>
      <c r="CP382" s="2">
        <f t="shared" si="285"/>
        <v>0</v>
      </c>
      <c r="CQ382" s="2">
        <f t="shared" si="285"/>
        <v>0</v>
      </c>
      <c r="CR382" s="2">
        <f t="shared" si="285"/>
        <v>0</v>
      </c>
      <c r="CS382" s="2">
        <f t="shared" si="285"/>
        <v>0</v>
      </c>
      <c r="CT382" s="2">
        <f t="shared" si="285"/>
        <v>0</v>
      </c>
      <c r="CU382" s="2">
        <f t="shared" si="285"/>
        <v>0</v>
      </c>
      <c r="CV382" s="2">
        <f t="shared" si="285"/>
        <v>0</v>
      </c>
      <c r="CW382" s="2">
        <f t="shared" si="285"/>
        <v>0</v>
      </c>
      <c r="CX382" s="2">
        <f t="shared" si="285"/>
        <v>0</v>
      </c>
      <c r="CY382" s="2">
        <f t="shared" si="285"/>
        <v>0</v>
      </c>
      <c r="CZ382" s="2">
        <f t="shared" si="285"/>
        <v>0</v>
      </c>
      <c r="DA382" s="2">
        <f t="shared" si="285"/>
        <v>0</v>
      </c>
      <c r="DB382" s="2">
        <f t="shared" si="285"/>
        <v>0</v>
      </c>
      <c r="DC382" s="2">
        <f t="shared" si="285"/>
        <v>0</v>
      </c>
      <c r="DD382" s="2">
        <f t="shared" si="285"/>
        <v>0</v>
      </c>
      <c r="DE382" s="2">
        <f t="shared" si="285"/>
        <v>0</v>
      </c>
      <c r="DF382" s="2">
        <f t="shared" si="285"/>
        <v>0</v>
      </c>
      <c r="DG382" s="3">
        <f t="shared" ref="DG382:EL382" si="286">DG390</f>
        <v>0</v>
      </c>
      <c r="DH382" s="3">
        <f t="shared" si="286"/>
        <v>0</v>
      </c>
      <c r="DI382" s="3">
        <f t="shared" si="286"/>
        <v>0</v>
      </c>
      <c r="DJ382" s="3">
        <f t="shared" si="286"/>
        <v>0</v>
      </c>
      <c r="DK382" s="3">
        <f t="shared" si="286"/>
        <v>0</v>
      </c>
      <c r="DL382" s="3">
        <f t="shared" si="286"/>
        <v>0</v>
      </c>
      <c r="DM382" s="3">
        <f t="shared" si="286"/>
        <v>0</v>
      </c>
      <c r="DN382" s="3">
        <f t="shared" si="286"/>
        <v>0</v>
      </c>
      <c r="DO382" s="3">
        <f t="shared" si="286"/>
        <v>0</v>
      </c>
      <c r="DP382" s="3">
        <f t="shared" si="286"/>
        <v>0</v>
      </c>
      <c r="DQ382" s="3">
        <f t="shared" si="286"/>
        <v>0</v>
      </c>
      <c r="DR382" s="3">
        <f t="shared" si="286"/>
        <v>0</v>
      </c>
      <c r="DS382" s="3">
        <f t="shared" si="286"/>
        <v>0</v>
      </c>
      <c r="DT382" s="3">
        <f t="shared" si="286"/>
        <v>0</v>
      </c>
      <c r="DU382" s="3">
        <f t="shared" si="286"/>
        <v>0</v>
      </c>
      <c r="DV382" s="3">
        <f t="shared" si="286"/>
        <v>0</v>
      </c>
      <c r="DW382" s="3">
        <f t="shared" si="286"/>
        <v>0</v>
      </c>
      <c r="DX382" s="3">
        <f t="shared" si="286"/>
        <v>0</v>
      </c>
      <c r="DY382" s="3">
        <f t="shared" si="286"/>
        <v>0</v>
      </c>
      <c r="DZ382" s="3">
        <f t="shared" si="286"/>
        <v>0</v>
      </c>
      <c r="EA382" s="3">
        <f t="shared" si="286"/>
        <v>0</v>
      </c>
      <c r="EB382" s="3">
        <f t="shared" si="286"/>
        <v>0</v>
      </c>
      <c r="EC382" s="3">
        <f t="shared" si="286"/>
        <v>0</v>
      </c>
      <c r="ED382" s="3">
        <f t="shared" si="286"/>
        <v>0</v>
      </c>
      <c r="EE382" s="3">
        <f t="shared" si="286"/>
        <v>0</v>
      </c>
      <c r="EF382" s="3">
        <f t="shared" si="286"/>
        <v>0</v>
      </c>
      <c r="EG382" s="3">
        <f t="shared" si="286"/>
        <v>0</v>
      </c>
      <c r="EH382" s="3">
        <f t="shared" si="286"/>
        <v>0</v>
      </c>
      <c r="EI382" s="3">
        <f t="shared" si="286"/>
        <v>0</v>
      </c>
      <c r="EJ382" s="3">
        <f t="shared" si="286"/>
        <v>0</v>
      </c>
      <c r="EK382" s="3">
        <f t="shared" si="286"/>
        <v>0</v>
      </c>
      <c r="EL382" s="3">
        <f t="shared" si="286"/>
        <v>0</v>
      </c>
      <c r="EM382" s="3">
        <f t="shared" ref="EM382:FR382" si="287">EM390</f>
        <v>0</v>
      </c>
      <c r="EN382" s="3">
        <f t="shared" si="287"/>
        <v>0</v>
      </c>
      <c r="EO382" s="3">
        <f t="shared" si="287"/>
        <v>0</v>
      </c>
      <c r="EP382" s="3">
        <f t="shared" si="287"/>
        <v>0</v>
      </c>
      <c r="EQ382" s="3">
        <f t="shared" si="287"/>
        <v>0</v>
      </c>
      <c r="ER382" s="3">
        <f t="shared" si="287"/>
        <v>0</v>
      </c>
      <c r="ES382" s="3">
        <f t="shared" si="287"/>
        <v>0</v>
      </c>
      <c r="ET382" s="3">
        <f t="shared" si="287"/>
        <v>0</v>
      </c>
      <c r="EU382" s="3">
        <f t="shared" si="287"/>
        <v>0</v>
      </c>
      <c r="EV382" s="3">
        <f t="shared" si="287"/>
        <v>0</v>
      </c>
      <c r="EW382" s="3">
        <f t="shared" si="287"/>
        <v>0</v>
      </c>
      <c r="EX382" s="3">
        <f t="shared" si="287"/>
        <v>0</v>
      </c>
      <c r="EY382" s="3">
        <f t="shared" si="287"/>
        <v>0</v>
      </c>
      <c r="EZ382" s="3">
        <f t="shared" si="287"/>
        <v>0</v>
      </c>
      <c r="FA382" s="3">
        <f t="shared" si="287"/>
        <v>0</v>
      </c>
      <c r="FB382" s="3">
        <f t="shared" si="287"/>
        <v>0</v>
      </c>
      <c r="FC382" s="3">
        <f t="shared" si="287"/>
        <v>0</v>
      </c>
      <c r="FD382" s="3">
        <f t="shared" si="287"/>
        <v>0</v>
      </c>
      <c r="FE382" s="3">
        <f t="shared" si="287"/>
        <v>0</v>
      </c>
      <c r="FF382" s="3">
        <f t="shared" si="287"/>
        <v>0</v>
      </c>
      <c r="FG382" s="3">
        <f t="shared" si="287"/>
        <v>0</v>
      </c>
      <c r="FH382" s="3">
        <f t="shared" si="287"/>
        <v>0</v>
      </c>
      <c r="FI382" s="3">
        <f t="shared" si="287"/>
        <v>0</v>
      </c>
      <c r="FJ382" s="3">
        <f t="shared" si="287"/>
        <v>0</v>
      </c>
      <c r="FK382" s="3">
        <f t="shared" si="287"/>
        <v>0</v>
      </c>
      <c r="FL382" s="3">
        <f t="shared" si="287"/>
        <v>0</v>
      </c>
      <c r="FM382" s="3">
        <f t="shared" si="287"/>
        <v>0</v>
      </c>
      <c r="FN382" s="3">
        <f t="shared" si="287"/>
        <v>0</v>
      </c>
      <c r="FO382" s="3">
        <f t="shared" si="287"/>
        <v>0</v>
      </c>
      <c r="FP382" s="3">
        <f t="shared" si="287"/>
        <v>0</v>
      </c>
      <c r="FQ382" s="3">
        <f t="shared" si="287"/>
        <v>0</v>
      </c>
      <c r="FR382" s="3">
        <f t="shared" si="287"/>
        <v>0</v>
      </c>
      <c r="FS382" s="3">
        <f t="shared" ref="FS382:GX382" si="288">FS390</f>
        <v>0</v>
      </c>
      <c r="FT382" s="3">
        <f t="shared" si="288"/>
        <v>0</v>
      </c>
      <c r="FU382" s="3">
        <f t="shared" si="288"/>
        <v>0</v>
      </c>
      <c r="FV382" s="3">
        <f t="shared" si="288"/>
        <v>0</v>
      </c>
      <c r="FW382" s="3">
        <f t="shared" si="288"/>
        <v>0</v>
      </c>
      <c r="FX382" s="3">
        <f t="shared" si="288"/>
        <v>0</v>
      </c>
      <c r="FY382" s="3">
        <f t="shared" si="288"/>
        <v>0</v>
      </c>
      <c r="FZ382" s="3">
        <f t="shared" si="288"/>
        <v>0</v>
      </c>
      <c r="GA382" s="3">
        <f t="shared" si="288"/>
        <v>0</v>
      </c>
      <c r="GB382" s="3">
        <f t="shared" si="288"/>
        <v>0</v>
      </c>
      <c r="GC382" s="3">
        <f t="shared" si="288"/>
        <v>0</v>
      </c>
      <c r="GD382" s="3">
        <f t="shared" si="288"/>
        <v>0</v>
      </c>
      <c r="GE382" s="3">
        <f t="shared" si="288"/>
        <v>0</v>
      </c>
      <c r="GF382" s="3">
        <f t="shared" si="288"/>
        <v>0</v>
      </c>
      <c r="GG382" s="3">
        <f t="shared" si="288"/>
        <v>0</v>
      </c>
      <c r="GH382" s="3">
        <f t="shared" si="288"/>
        <v>0</v>
      </c>
      <c r="GI382" s="3">
        <f t="shared" si="288"/>
        <v>0</v>
      </c>
      <c r="GJ382" s="3">
        <f t="shared" si="288"/>
        <v>0</v>
      </c>
      <c r="GK382" s="3">
        <f t="shared" si="288"/>
        <v>0</v>
      </c>
      <c r="GL382" s="3">
        <f t="shared" si="288"/>
        <v>0</v>
      </c>
      <c r="GM382" s="3">
        <f t="shared" si="288"/>
        <v>0</v>
      </c>
      <c r="GN382" s="3">
        <f t="shared" si="288"/>
        <v>0</v>
      </c>
      <c r="GO382" s="3">
        <f t="shared" si="288"/>
        <v>0</v>
      </c>
      <c r="GP382" s="3">
        <f t="shared" si="288"/>
        <v>0</v>
      </c>
      <c r="GQ382" s="3">
        <f t="shared" si="288"/>
        <v>0</v>
      </c>
      <c r="GR382" s="3">
        <f t="shared" si="288"/>
        <v>0</v>
      </c>
      <c r="GS382" s="3">
        <f t="shared" si="288"/>
        <v>0</v>
      </c>
      <c r="GT382" s="3">
        <f t="shared" si="288"/>
        <v>0</v>
      </c>
      <c r="GU382" s="3">
        <f t="shared" si="288"/>
        <v>0</v>
      </c>
      <c r="GV382" s="3">
        <f t="shared" si="288"/>
        <v>0</v>
      </c>
      <c r="GW382" s="3">
        <f t="shared" si="288"/>
        <v>0</v>
      </c>
      <c r="GX382" s="3">
        <f t="shared" si="288"/>
        <v>0</v>
      </c>
    </row>
    <row r="384" spans="1:245" x14ac:dyDescent="0.25">
      <c r="A384">
        <v>17</v>
      </c>
      <c r="B384">
        <v>1</v>
      </c>
      <c r="C384">
        <f>ROW(SmtRes!A206)</f>
        <v>206</v>
      </c>
      <c r="D384">
        <f>ROW(EtalonRes!A223)</f>
        <v>223</v>
      </c>
      <c r="E384" t="s">
        <v>543</v>
      </c>
      <c r="F384" t="s">
        <v>276</v>
      </c>
      <c r="G384" t="s">
        <v>277</v>
      </c>
      <c r="H384" t="s">
        <v>278</v>
      </c>
      <c r="I384">
        <v>5</v>
      </c>
      <c r="J384">
        <v>0</v>
      </c>
      <c r="O384">
        <f>ROUND(CP384,2)</f>
        <v>13736.64</v>
      </c>
      <c r="P384">
        <f>ROUND((ROUND((AC384*AW384*I384),2)*BC384),2)</f>
        <v>107.6</v>
      </c>
      <c r="Q384">
        <f>(ROUND((ROUND(((ET384)*AV384*I384),2)*BB384),2)+ROUND((ROUND(((AE384-(EU384))*AV384*I384),2)*BS384),2))</f>
        <v>12640.7</v>
      </c>
      <c r="R384">
        <f>ROUND((ROUND((AE384*AV384*I384),2)*BS384),2)</f>
        <v>3752.4</v>
      </c>
      <c r="S384">
        <f>ROUND((ROUND((AF384*AV384*I384),2)*BA384),2)</f>
        <v>988.34</v>
      </c>
      <c r="T384">
        <f>ROUND(CU384*I384,2)</f>
        <v>0</v>
      </c>
      <c r="U384">
        <f>CV384*I384</f>
        <v>3.55</v>
      </c>
      <c r="V384">
        <f>CW384*I384</f>
        <v>0</v>
      </c>
      <c r="W384">
        <f>ROUND(CX384*I384,2)</f>
        <v>0</v>
      </c>
      <c r="X384">
        <f t="shared" ref="X384:Y388" si="289">ROUND(CY384,2)</f>
        <v>672.07</v>
      </c>
      <c r="Y384">
        <f t="shared" si="289"/>
        <v>405.22</v>
      </c>
      <c r="AA384">
        <v>31709269</v>
      </c>
      <c r="AB384">
        <f>ROUND((AC384+AD384+AF384),6)</f>
        <v>240.33</v>
      </c>
      <c r="AC384">
        <f>ROUND((ES384),6)</f>
        <v>2.52</v>
      </c>
      <c r="AD384">
        <f>ROUND((((ET384)-(EU384))+AE384),6)</f>
        <v>230.04</v>
      </c>
      <c r="AE384">
        <f t="shared" ref="AE384:AF388" si="290">ROUND((EU384),6)</f>
        <v>29.5</v>
      </c>
      <c r="AF384">
        <f t="shared" si="290"/>
        <v>7.77</v>
      </c>
      <c r="AG384">
        <f>ROUND((AP384),6)</f>
        <v>0</v>
      </c>
      <c r="AH384">
        <f t="shared" ref="AH384:AI388" si="291">(EW384)</f>
        <v>0.71</v>
      </c>
      <c r="AI384">
        <f t="shared" si="291"/>
        <v>0</v>
      </c>
      <c r="AJ384">
        <f>(AS384)</f>
        <v>0</v>
      </c>
      <c r="AK384">
        <v>240.33</v>
      </c>
      <c r="AL384">
        <v>2.52</v>
      </c>
      <c r="AM384">
        <v>230.04</v>
      </c>
      <c r="AN384">
        <v>29.5</v>
      </c>
      <c r="AO384">
        <v>7.77</v>
      </c>
      <c r="AP384">
        <v>0</v>
      </c>
      <c r="AQ384">
        <v>0.71</v>
      </c>
      <c r="AR384">
        <v>0</v>
      </c>
      <c r="AS384">
        <v>0</v>
      </c>
      <c r="AT384">
        <v>68</v>
      </c>
      <c r="AU384">
        <v>41</v>
      </c>
      <c r="AV384">
        <v>1</v>
      </c>
      <c r="AW384">
        <v>1</v>
      </c>
      <c r="AZ384">
        <v>1</v>
      </c>
      <c r="BA384">
        <v>25.44</v>
      </c>
      <c r="BB384">
        <v>10.99</v>
      </c>
      <c r="BC384">
        <v>8.5399999999999991</v>
      </c>
      <c r="BD384" t="s">
        <v>143</v>
      </c>
      <c r="BE384" t="s">
        <v>143</v>
      </c>
      <c r="BF384" t="s">
        <v>143</v>
      </c>
      <c r="BG384" t="s">
        <v>143</v>
      </c>
      <c r="BH384">
        <v>0</v>
      </c>
      <c r="BI384">
        <v>1</v>
      </c>
      <c r="BJ384" t="s">
        <v>279</v>
      </c>
      <c r="BM384">
        <v>2166</v>
      </c>
      <c r="BN384">
        <v>0</v>
      </c>
      <c r="BO384" t="s">
        <v>276</v>
      </c>
      <c r="BP384">
        <v>1</v>
      </c>
      <c r="BQ384">
        <v>60</v>
      </c>
      <c r="BR384">
        <v>0</v>
      </c>
      <c r="BS384">
        <v>25.44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143</v>
      </c>
      <c r="BZ384">
        <v>68</v>
      </c>
      <c r="CA384">
        <v>41</v>
      </c>
      <c r="CE384">
        <v>30</v>
      </c>
      <c r="CF384">
        <v>0</v>
      </c>
      <c r="CG384">
        <v>0</v>
      </c>
      <c r="CM384">
        <v>0</v>
      </c>
      <c r="CN384" t="s">
        <v>143</v>
      </c>
      <c r="CO384">
        <v>0</v>
      </c>
      <c r="CP384">
        <f>(P384+Q384+S384)</f>
        <v>13736.640000000001</v>
      </c>
      <c r="CQ384">
        <f>ROUND((ROUND((AC384*AW384*1),2)*BC384),2)</f>
        <v>21.52</v>
      </c>
      <c r="CR384">
        <f>(ROUND((ROUND(((ET384)*AV384*1),2)*BB384),2)+ROUND((ROUND(((AE384-(EU384))*AV384*1),2)*BS384),2))</f>
        <v>2528.14</v>
      </c>
      <c r="CS384">
        <f>ROUND((ROUND((AE384*AV384*1),2)*BS384),2)</f>
        <v>750.48</v>
      </c>
      <c r="CT384">
        <f>ROUND((ROUND((AF384*AV384*1),2)*BA384),2)</f>
        <v>197.67</v>
      </c>
      <c r="CU384">
        <f>AG384</f>
        <v>0</v>
      </c>
      <c r="CV384">
        <f>(AH384*AV384)</f>
        <v>0.71</v>
      </c>
      <c r="CW384">
        <f t="shared" ref="CW384:CX388" si="292">AI384</f>
        <v>0</v>
      </c>
      <c r="CX384">
        <f t="shared" si="292"/>
        <v>0</v>
      </c>
      <c r="CY384">
        <f>S384*(BZ384/100)</f>
        <v>672.07120000000009</v>
      </c>
      <c r="CZ384">
        <f>S384*(CA384/100)</f>
        <v>405.21940000000001</v>
      </c>
      <c r="DC384" t="s">
        <v>143</v>
      </c>
      <c r="DD384" t="s">
        <v>143</v>
      </c>
      <c r="DE384" t="s">
        <v>143</v>
      </c>
      <c r="DF384" t="s">
        <v>143</v>
      </c>
      <c r="DG384" t="s">
        <v>143</v>
      </c>
      <c r="DH384" t="s">
        <v>143</v>
      </c>
      <c r="DI384" t="s">
        <v>143</v>
      </c>
      <c r="DJ384" t="s">
        <v>143</v>
      </c>
      <c r="DK384" t="s">
        <v>143</v>
      </c>
      <c r="DL384" t="s">
        <v>143</v>
      </c>
      <c r="DM384" t="s">
        <v>143</v>
      </c>
      <c r="DN384">
        <v>80</v>
      </c>
      <c r="DO384">
        <v>55</v>
      </c>
      <c r="DP384">
        <v>1.0469999999999999</v>
      </c>
      <c r="DQ384">
        <v>1.002</v>
      </c>
      <c r="DU384">
        <v>1013</v>
      </c>
      <c r="DV384" t="s">
        <v>278</v>
      </c>
      <c r="DW384" t="s">
        <v>278</v>
      </c>
      <c r="DX384">
        <v>1</v>
      </c>
      <c r="EE384">
        <v>31272010</v>
      </c>
      <c r="EF384">
        <v>60</v>
      </c>
      <c r="EG384" t="s">
        <v>161</v>
      </c>
      <c r="EH384">
        <v>0</v>
      </c>
      <c r="EI384" t="s">
        <v>143</v>
      </c>
      <c r="EJ384">
        <v>1</v>
      </c>
      <c r="EK384">
        <v>2166</v>
      </c>
      <c r="EL384" t="s">
        <v>280</v>
      </c>
      <c r="EM384" t="s">
        <v>281</v>
      </c>
      <c r="EO384" t="s">
        <v>143</v>
      </c>
      <c r="EQ384">
        <v>0</v>
      </c>
      <c r="ER384">
        <v>240.33</v>
      </c>
      <c r="ES384">
        <v>2.52</v>
      </c>
      <c r="ET384">
        <v>230.04</v>
      </c>
      <c r="EU384">
        <v>29.5</v>
      </c>
      <c r="EV384">
        <v>7.77</v>
      </c>
      <c r="EW384">
        <v>0.71</v>
      </c>
      <c r="EX384">
        <v>0</v>
      </c>
      <c r="EY384">
        <v>0</v>
      </c>
      <c r="FQ384">
        <v>0</v>
      </c>
      <c r="FR384">
        <f>ROUND(IF(AND(BH384=3,BI384=3),P384,0),2)</f>
        <v>0</v>
      </c>
      <c r="FS384">
        <v>0</v>
      </c>
      <c r="FX384">
        <v>80</v>
      </c>
      <c r="FY384">
        <v>55</v>
      </c>
      <c r="GA384" t="s">
        <v>143</v>
      </c>
      <c r="GD384">
        <v>0</v>
      </c>
      <c r="GF384">
        <v>1767473604</v>
      </c>
      <c r="GG384">
        <v>2</v>
      </c>
      <c r="GH384">
        <v>1</v>
      </c>
      <c r="GI384">
        <v>2</v>
      </c>
      <c r="GJ384">
        <v>0</v>
      </c>
      <c r="GK384">
        <f>ROUND(R384*(R12)/100,2)</f>
        <v>5891.27</v>
      </c>
      <c r="GL384">
        <f>ROUND(IF(AND(BH384=3,BI384=3,FS384&lt;&gt;0),P384,0),2)</f>
        <v>0</v>
      </c>
      <c r="GM384">
        <f>ROUND(O384+X384+Y384+GK384,2)+GX384</f>
        <v>20705.2</v>
      </c>
      <c r="GN384">
        <f>IF(OR(BI384=0,BI384=1),ROUND(O384+X384+Y384+GK384,2),0)</f>
        <v>20705.2</v>
      </c>
      <c r="GO384">
        <f>IF(BI384=2,ROUND(O384+X384+Y384+GK384,2),0)</f>
        <v>0</v>
      </c>
      <c r="GP384">
        <f>IF(BI384=4,ROUND(O384+X384+Y384+GK384,2)+GX384,0)</f>
        <v>0</v>
      </c>
      <c r="GR384">
        <v>0</v>
      </c>
      <c r="GS384">
        <v>3</v>
      </c>
      <c r="GT384">
        <v>0</v>
      </c>
      <c r="GU384" t="s">
        <v>143</v>
      </c>
      <c r="GV384">
        <f>ROUND((GT384),6)</f>
        <v>0</v>
      </c>
      <c r="GW384">
        <v>1</v>
      </c>
      <c r="GX384">
        <f>ROUND(HC384*I384,2)</f>
        <v>0</v>
      </c>
      <c r="HA384">
        <v>0</v>
      </c>
      <c r="HB384">
        <v>0</v>
      </c>
      <c r="HC384">
        <f>GV384*GW384</f>
        <v>0</v>
      </c>
      <c r="IK384">
        <v>0</v>
      </c>
    </row>
    <row r="385" spans="1:245" x14ac:dyDescent="0.25">
      <c r="A385">
        <v>17</v>
      </c>
      <c r="B385">
        <v>1</v>
      </c>
      <c r="D385">
        <f>ROW(EtalonRes!A224)</f>
        <v>224</v>
      </c>
      <c r="E385" t="s">
        <v>544</v>
      </c>
      <c r="F385" t="s">
        <v>190</v>
      </c>
      <c r="G385" t="s">
        <v>545</v>
      </c>
      <c r="H385" t="s">
        <v>192</v>
      </c>
      <c r="I385">
        <v>11.25</v>
      </c>
      <c r="J385">
        <v>0</v>
      </c>
      <c r="O385">
        <f>ROUND(CP385,2)</f>
        <v>903.1</v>
      </c>
      <c r="P385">
        <f>ROUND((ROUND((AC385*AW385*I385),2)*BC385),2)</f>
        <v>0</v>
      </c>
      <c r="Q385">
        <f>(ROUND((ROUND(((ET385)*AV385*I385),2)*BB385),2)+ROUND((ROUND(((AE385-(EU385))*AV385*I385),2)*BS385),2))</f>
        <v>903.1</v>
      </c>
      <c r="R385">
        <f>ROUND((ROUND((AE385*AV385*I385),2)*BS385),2)</f>
        <v>423.58</v>
      </c>
      <c r="S385">
        <f>ROUND((ROUND((AF385*AV385*I385),2)*BA385),2)</f>
        <v>0</v>
      </c>
      <c r="T385">
        <f>ROUND(CU385*I385,2)</f>
        <v>0</v>
      </c>
      <c r="U385">
        <f>CV385*I385</f>
        <v>0</v>
      </c>
      <c r="V385">
        <f>CW385*I385</f>
        <v>0</v>
      </c>
      <c r="W385">
        <f>ROUND(CX385*I385,2)</f>
        <v>0</v>
      </c>
      <c r="X385">
        <f t="shared" si="289"/>
        <v>0</v>
      </c>
      <c r="Y385">
        <f t="shared" si="289"/>
        <v>0</v>
      </c>
      <c r="AA385">
        <v>31709269</v>
      </c>
      <c r="AB385">
        <f>ROUND((AC385+AD385+AF385),6)</f>
        <v>8.86</v>
      </c>
      <c r="AC385">
        <f>ROUND((ES385),6)</f>
        <v>0</v>
      </c>
      <c r="AD385">
        <f>ROUND((((ET385)-(EU385))+AE385),6)</f>
        <v>8.86</v>
      </c>
      <c r="AE385">
        <f t="shared" si="290"/>
        <v>1.48</v>
      </c>
      <c r="AF385">
        <f t="shared" si="290"/>
        <v>0</v>
      </c>
      <c r="AG385">
        <f>ROUND((AP385),6)</f>
        <v>0</v>
      </c>
      <c r="AH385">
        <f t="shared" si="291"/>
        <v>0</v>
      </c>
      <c r="AI385">
        <f t="shared" si="291"/>
        <v>0</v>
      </c>
      <c r="AJ385">
        <f>(AS385)</f>
        <v>0</v>
      </c>
      <c r="AK385">
        <v>8.86</v>
      </c>
      <c r="AL385">
        <v>0</v>
      </c>
      <c r="AM385">
        <v>8.86</v>
      </c>
      <c r="AN385">
        <v>1.48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73</v>
      </c>
      <c r="AU385">
        <v>41</v>
      </c>
      <c r="AV385">
        <v>1</v>
      </c>
      <c r="AW385">
        <v>1</v>
      </c>
      <c r="AZ385">
        <v>1</v>
      </c>
      <c r="BA385">
        <v>25.44</v>
      </c>
      <c r="BB385">
        <v>9.06</v>
      </c>
      <c r="BC385">
        <v>1</v>
      </c>
      <c r="BD385" t="s">
        <v>143</v>
      </c>
      <c r="BE385" t="s">
        <v>143</v>
      </c>
      <c r="BF385" t="s">
        <v>143</v>
      </c>
      <c r="BG385" t="s">
        <v>143</v>
      </c>
      <c r="BH385">
        <v>0</v>
      </c>
      <c r="BI385">
        <v>1</v>
      </c>
      <c r="BJ385" t="s">
        <v>193</v>
      </c>
      <c r="BM385">
        <v>658</v>
      </c>
      <c r="BN385">
        <v>0</v>
      </c>
      <c r="BO385" t="s">
        <v>190</v>
      </c>
      <c r="BP385">
        <v>1</v>
      </c>
      <c r="BQ385">
        <v>60</v>
      </c>
      <c r="BR385">
        <v>0</v>
      </c>
      <c r="BS385">
        <v>25.44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143</v>
      </c>
      <c r="BZ385">
        <v>73</v>
      </c>
      <c r="CA385">
        <v>41</v>
      </c>
      <c r="CE385">
        <v>30</v>
      </c>
      <c r="CF385">
        <v>0</v>
      </c>
      <c r="CG385">
        <v>0</v>
      </c>
      <c r="CM385">
        <v>0</v>
      </c>
      <c r="CN385" t="s">
        <v>143</v>
      </c>
      <c r="CO385">
        <v>0</v>
      </c>
      <c r="CP385">
        <f>(P385+Q385+S385)</f>
        <v>903.1</v>
      </c>
      <c r="CQ385">
        <f>ROUND((ROUND((AC385*AW385*1),2)*BC385),2)</f>
        <v>0</v>
      </c>
      <c r="CR385">
        <f>(ROUND((ROUND(((ET385)*AV385*1),2)*BB385),2)+ROUND((ROUND(((AE385-(EU385))*AV385*1),2)*BS385),2))</f>
        <v>80.27</v>
      </c>
      <c r="CS385">
        <f>ROUND((ROUND((AE385*AV385*1),2)*BS385),2)</f>
        <v>37.65</v>
      </c>
      <c r="CT385">
        <f>ROUND((ROUND((AF385*AV385*1),2)*BA385),2)</f>
        <v>0</v>
      </c>
      <c r="CU385">
        <f>AG385</f>
        <v>0</v>
      </c>
      <c r="CV385">
        <f>(AH385*AV385)</f>
        <v>0</v>
      </c>
      <c r="CW385">
        <f t="shared" si="292"/>
        <v>0</v>
      </c>
      <c r="CX385">
        <f t="shared" si="292"/>
        <v>0</v>
      </c>
      <c r="CY385">
        <f>S385*(BZ385/100)</f>
        <v>0</v>
      </c>
      <c r="CZ385">
        <f>S385*(CA385/100)</f>
        <v>0</v>
      </c>
      <c r="DC385" t="s">
        <v>143</v>
      </c>
      <c r="DD385" t="s">
        <v>143</v>
      </c>
      <c r="DE385" t="s">
        <v>143</v>
      </c>
      <c r="DF385" t="s">
        <v>143</v>
      </c>
      <c r="DG385" t="s">
        <v>143</v>
      </c>
      <c r="DH385" t="s">
        <v>143</v>
      </c>
      <c r="DI385" t="s">
        <v>143</v>
      </c>
      <c r="DJ385" t="s">
        <v>143</v>
      </c>
      <c r="DK385" t="s">
        <v>143</v>
      </c>
      <c r="DL385" t="s">
        <v>143</v>
      </c>
      <c r="DM385" t="s">
        <v>143</v>
      </c>
      <c r="DN385">
        <v>91</v>
      </c>
      <c r="DO385">
        <v>70</v>
      </c>
      <c r="DP385">
        <v>1.0469999999999999</v>
      </c>
      <c r="DQ385">
        <v>1.002</v>
      </c>
      <c r="DU385">
        <v>1013</v>
      </c>
      <c r="DV385" t="s">
        <v>192</v>
      </c>
      <c r="DW385" t="s">
        <v>192</v>
      </c>
      <c r="DX385">
        <v>1</v>
      </c>
      <c r="EE385">
        <v>31270469</v>
      </c>
      <c r="EF385">
        <v>60</v>
      </c>
      <c r="EG385" t="s">
        <v>161</v>
      </c>
      <c r="EH385">
        <v>0</v>
      </c>
      <c r="EI385" t="s">
        <v>143</v>
      </c>
      <c r="EJ385">
        <v>1</v>
      </c>
      <c r="EK385">
        <v>658</v>
      </c>
      <c r="EL385" t="s">
        <v>194</v>
      </c>
      <c r="EM385" t="s">
        <v>195</v>
      </c>
      <c r="EO385" t="s">
        <v>143</v>
      </c>
      <c r="EQ385">
        <v>512</v>
      </c>
      <c r="ER385">
        <v>8.86</v>
      </c>
      <c r="ES385">
        <v>0</v>
      </c>
      <c r="ET385">
        <v>8.86</v>
      </c>
      <c r="EU385">
        <v>1.48</v>
      </c>
      <c r="EV385">
        <v>0</v>
      </c>
      <c r="EW385">
        <v>0</v>
      </c>
      <c r="EX385">
        <v>0</v>
      </c>
      <c r="EY385">
        <v>0</v>
      </c>
      <c r="FQ385">
        <v>0</v>
      </c>
      <c r="FR385">
        <f>ROUND(IF(AND(BH385=3,BI385=3),P385,0),2)</f>
        <v>0</v>
      </c>
      <c r="FS385">
        <v>0</v>
      </c>
      <c r="FX385">
        <v>91</v>
      </c>
      <c r="FY385">
        <v>70</v>
      </c>
      <c r="GA385" t="s">
        <v>143</v>
      </c>
      <c r="GD385">
        <v>0</v>
      </c>
      <c r="GF385">
        <v>-988584244</v>
      </c>
      <c r="GG385">
        <v>2</v>
      </c>
      <c r="GH385">
        <v>1</v>
      </c>
      <c r="GI385">
        <v>2</v>
      </c>
      <c r="GJ385">
        <v>0</v>
      </c>
      <c r="GK385">
        <f>ROUND(R385*(R12)/100,2)</f>
        <v>665.02</v>
      </c>
      <c r="GL385">
        <f>ROUND(IF(AND(BH385=3,BI385=3,FS385&lt;&gt;0),P385,0),2)</f>
        <v>0</v>
      </c>
      <c r="GM385">
        <f>ROUND(O385+X385+Y385+GK385,2)+GX385</f>
        <v>1568.12</v>
      </c>
      <c r="GN385">
        <f>IF(OR(BI385=0,BI385=1),ROUND(O385+X385+Y385+GK385,2),0)</f>
        <v>1568.12</v>
      </c>
      <c r="GO385">
        <f>IF(BI385=2,ROUND(O385+X385+Y385+GK385,2),0)</f>
        <v>0</v>
      </c>
      <c r="GP385">
        <f>IF(BI385=4,ROUND(O385+X385+Y385+GK385,2)+GX385,0)</f>
        <v>0</v>
      </c>
      <c r="GR385">
        <v>0</v>
      </c>
      <c r="GS385">
        <v>3</v>
      </c>
      <c r="GT385">
        <v>0</v>
      </c>
      <c r="GU385" t="s">
        <v>143</v>
      </c>
      <c r="GV385">
        <f>ROUND((GT385),6)</f>
        <v>0</v>
      </c>
      <c r="GW385">
        <v>1</v>
      </c>
      <c r="GX385">
        <f>ROUND(HC385*I385,2)</f>
        <v>0</v>
      </c>
      <c r="HA385">
        <v>0</v>
      </c>
      <c r="HB385">
        <v>0</v>
      </c>
      <c r="HC385">
        <f>GV385*GW385</f>
        <v>0</v>
      </c>
      <c r="IK385">
        <v>0</v>
      </c>
    </row>
    <row r="386" spans="1:245" x14ac:dyDescent="0.25">
      <c r="A386">
        <v>17</v>
      </c>
      <c r="B386">
        <v>1</v>
      </c>
      <c r="D386">
        <f>ROW(EtalonRes!A225)</f>
        <v>225</v>
      </c>
      <c r="E386" t="s">
        <v>546</v>
      </c>
      <c r="F386" t="s">
        <v>197</v>
      </c>
      <c r="G386" t="s">
        <v>198</v>
      </c>
      <c r="H386" t="s">
        <v>192</v>
      </c>
      <c r="I386">
        <v>1.25</v>
      </c>
      <c r="J386">
        <v>0</v>
      </c>
      <c r="O386">
        <f>ROUND(CP386,2)</f>
        <v>306.04000000000002</v>
      </c>
      <c r="P386">
        <f>ROUND((ROUND((AC386*AW386*I386),2)*BC386),2)</f>
        <v>0</v>
      </c>
      <c r="Q386">
        <f>(ROUND((ROUND(((ET386)*AV386*I386),2)*BB386),2)+ROUND((ROUND(((AE386-(EU386))*AV386*I386),2)*BS386),2))</f>
        <v>0</v>
      </c>
      <c r="R386">
        <f>ROUND((ROUND((AE386*AV386*I386),2)*BS386),2)</f>
        <v>0</v>
      </c>
      <c r="S386">
        <f>ROUND((ROUND((AF386*AV386*I386),2)*BA386),2)</f>
        <v>306.04000000000002</v>
      </c>
      <c r="T386">
        <f>ROUND(CU386*I386,2)</f>
        <v>0</v>
      </c>
      <c r="U386">
        <f>CV386*I386</f>
        <v>1.2749999999999999</v>
      </c>
      <c r="V386">
        <f>CW386*I386</f>
        <v>0</v>
      </c>
      <c r="W386">
        <f>ROUND(CX386*I386,2)</f>
        <v>0</v>
      </c>
      <c r="X386">
        <f t="shared" si="289"/>
        <v>223.41</v>
      </c>
      <c r="Y386">
        <f t="shared" si="289"/>
        <v>125.48</v>
      </c>
      <c r="AA386">
        <v>31709269</v>
      </c>
      <c r="AB386">
        <f>ROUND((AC386+AD386+AF386),6)</f>
        <v>9.6199999999999992</v>
      </c>
      <c r="AC386">
        <f>ROUND((ES386),6)</f>
        <v>0</v>
      </c>
      <c r="AD386">
        <f>ROUND((((ET386)-(EU386))+AE386),6)</f>
        <v>0</v>
      </c>
      <c r="AE386">
        <f t="shared" si="290"/>
        <v>0</v>
      </c>
      <c r="AF386">
        <f t="shared" si="290"/>
        <v>9.6199999999999992</v>
      </c>
      <c r="AG386">
        <f>ROUND((AP386),6)</f>
        <v>0</v>
      </c>
      <c r="AH386">
        <f t="shared" si="291"/>
        <v>1.02</v>
      </c>
      <c r="AI386">
        <f t="shared" si="291"/>
        <v>0</v>
      </c>
      <c r="AJ386">
        <f>(AS386)</f>
        <v>0</v>
      </c>
      <c r="AK386">
        <v>9.6199999999999992</v>
      </c>
      <c r="AL386">
        <v>0</v>
      </c>
      <c r="AM386">
        <v>0</v>
      </c>
      <c r="AN386">
        <v>0</v>
      </c>
      <c r="AO386">
        <v>9.6199999999999992</v>
      </c>
      <c r="AP386">
        <v>0</v>
      </c>
      <c r="AQ386">
        <v>1.02</v>
      </c>
      <c r="AR386">
        <v>0</v>
      </c>
      <c r="AS386">
        <v>0</v>
      </c>
      <c r="AT386">
        <v>73</v>
      </c>
      <c r="AU386">
        <v>41</v>
      </c>
      <c r="AV386">
        <v>1</v>
      </c>
      <c r="AW386">
        <v>1</v>
      </c>
      <c r="AZ386">
        <v>1</v>
      </c>
      <c r="BA386">
        <v>25.44</v>
      </c>
      <c r="BB386">
        <v>1</v>
      </c>
      <c r="BC386">
        <v>1</v>
      </c>
      <c r="BD386" t="s">
        <v>143</v>
      </c>
      <c r="BE386" t="s">
        <v>143</v>
      </c>
      <c r="BF386" t="s">
        <v>143</v>
      </c>
      <c r="BG386" t="s">
        <v>143</v>
      </c>
      <c r="BH386">
        <v>0</v>
      </c>
      <c r="BI386">
        <v>1</v>
      </c>
      <c r="BJ386" t="s">
        <v>199</v>
      </c>
      <c r="BM386">
        <v>682</v>
      </c>
      <c r="BN386">
        <v>0</v>
      </c>
      <c r="BO386" t="s">
        <v>197</v>
      </c>
      <c r="BP386">
        <v>1</v>
      </c>
      <c r="BQ386">
        <v>60</v>
      </c>
      <c r="BR386">
        <v>0</v>
      </c>
      <c r="BS386">
        <v>25.44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143</v>
      </c>
      <c r="BZ386">
        <v>73</v>
      </c>
      <c r="CA386">
        <v>41</v>
      </c>
      <c r="CE386">
        <v>30</v>
      </c>
      <c r="CF386">
        <v>0</v>
      </c>
      <c r="CG386">
        <v>0</v>
      </c>
      <c r="CM386">
        <v>0</v>
      </c>
      <c r="CN386" t="s">
        <v>143</v>
      </c>
      <c r="CO386">
        <v>0</v>
      </c>
      <c r="CP386">
        <f>(P386+Q386+S386)</f>
        <v>306.04000000000002</v>
      </c>
      <c r="CQ386">
        <f>ROUND((ROUND((AC386*AW386*1),2)*BC386),2)</f>
        <v>0</v>
      </c>
      <c r="CR386">
        <f>(ROUND((ROUND(((ET386)*AV386*1),2)*BB386),2)+ROUND((ROUND(((AE386-(EU386))*AV386*1),2)*BS386),2))</f>
        <v>0</v>
      </c>
      <c r="CS386">
        <f>ROUND((ROUND((AE386*AV386*1),2)*BS386),2)</f>
        <v>0</v>
      </c>
      <c r="CT386">
        <f>ROUND((ROUND((AF386*AV386*1),2)*BA386),2)</f>
        <v>244.73</v>
      </c>
      <c r="CU386">
        <f>AG386</f>
        <v>0</v>
      </c>
      <c r="CV386">
        <f>(AH386*AV386)</f>
        <v>1.02</v>
      </c>
      <c r="CW386">
        <f t="shared" si="292"/>
        <v>0</v>
      </c>
      <c r="CX386">
        <f t="shared" si="292"/>
        <v>0</v>
      </c>
      <c r="CY386">
        <f>S386*(BZ386/100)</f>
        <v>223.4092</v>
      </c>
      <c r="CZ386">
        <f>S386*(CA386/100)</f>
        <v>125.4764</v>
      </c>
      <c r="DC386" t="s">
        <v>143</v>
      </c>
      <c r="DD386" t="s">
        <v>143</v>
      </c>
      <c r="DE386" t="s">
        <v>143</v>
      </c>
      <c r="DF386" t="s">
        <v>143</v>
      </c>
      <c r="DG386" t="s">
        <v>143</v>
      </c>
      <c r="DH386" t="s">
        <v>143</v>
      </c>
      <c r="DI386" t="s">
        <v>143</v>
      </c>
      <c r="DJ386" t="s">
        <v>143</v>
      </c>
      <c r="DK386" t="s">
        <v>143</v>
      </c>
      <c r="DL386" t="s">
        <v>143</v>
      </c>
      <c r="DM386" t="s">
        <v>143</v>
      </c>
      <c r="DN386">
        <v>91</v>
      </c>
      <c r="DO386">
        <v>70</v>
      </c>
      <c r="DP386">
        <v>1.0469999999999999</v>
      </c>
      <c r="DQ386">
        <v>1.002</v>
      </c>
      <c r="DU386">
        <v>1013</v>
      </c>
      <c r="DV386" t="s">
        <v>192</v>
      </c>
      <c r="DW386" t="s">
        <v>192</v>
      </c>
      <c r="DX386">
        <v>1</v>
      </c>
      <c r="EE386">
        <v>31270493</v>
      </c>
      <c r="EF386">
        <v>60</v>
      </c>
      <c r="EG386" t="s">
        <v>161</v>
      </c>
      <c r="EH386">
        <v>0</v>
      </c>
      <c r="EI386" t="s">
        <v>143</v>
      </c>
      <c r="EJ386">
        <v>1</v>
      </c>
      <c r="EK386">
        <v>682</v>
      </c>
      <c r="EL386" t="s">
        <v>200</v>
      </c>
      <c r="EM386" t="s">
        <v>201</v>
      </c>
      <c r="EO386" t="s">
        <v>143</v>
      </c>
      <c r="EQ386">
        <v>512</v>
      </c>
      <c r="ER386">
        <v>9.6199999999999992</v>
      </c>
      <c r="ES386">
        <v>0</v>
      </c>
      <c r="ET386">
        <v>0</v>
      </c>
      <c r="EU386">
        <v>0</v>
      </c>
      <c r="EV386">
        <v>9.6199999999999992</v>
      </c>
      <c r="EW386">
        <v>1.02</v>
      </c>
      <c r="EX386">
        <v>0</v>
      </c>
      <c r="EY386">
        <v>0</v>
      </c>
      <c r="FQ386">
        <v>0</v>
      </c>
      <c r="FR386">
        <f>ROUND(IF(AND(BH386=3,BI386=3),P386,0),2)</f>
        <v>0</v>
      </c>
      <c r="FS386">
        <v>0</v>
      </c>
      <c r="FX386">
        <v>91</v>
      </c>
      <c r="FY386">
        <v>70</v>
      </c>
      <c r="GA386" t="s">
        <v>143</v>
      </c>
      <c r="GD386">
        <v>0</v>
      </c>
      <c r="GF386">
        <v>-558152710</v>
      </c>
      <c r="GG386">
        <v>2</v>
      </c>
      <c r="GH386">
        <v>1</v>
      </c>
      <c r="GI386">
        <v>2</v>
      </c>
      <c r="GJ386">
        <v>0</v>
      </c>
      <c r="GK386">
        <f>ROUND(R386*(R12)/100,2)</f>
        <v>0</v>
      </c>
      <c r="GL386">
        <f>ROUND(IF(AND(BH386=3,BI386=3,FS386&lt;&gt;0),P386,0),2)</f>
        <v>0</v>
      </c>
      <c r="GM386">
        <f>ROUND(O386+X386+Y386+GK386,2)+GX386</f>
        <v>654.92999999999995</v>
      </c>
      <c r="GN386">
        <f>IF(OR(BI386=0,BI386=1),ROUND(O386+X386+Y386+GK386,2),0)</f>
        <v>654.92999999999995</v>
      </c>
      <c r="GO386">
        <f>IF(BI386=2,ROUND(O386+X386+Y386+GK386,2),0)</f>
        <v>0</v>
      </c>
      <c r="GP386">
        <f>IF(BI386=4,ROUND(O386+X386+Y386+GK386,2)+GX386,0)</f>
        <v>0</v>
      </c>
      <c r="GR386">
        <v>0</v>
      </c>
      <c r="GS386">
        <v>3</v>
      </c>
      <c r="GT386">
        <v>0</v>
      </c>
      <c r="GU386" t="s">
        <v>143</v>
      </c>
      <c r="GV386">
        <f>ROUND((GT386),6)</f>
        <v>0</v>
      </c>
      <c r="GW386">
        <v>1</v>
      </c>
      <c r="GX386">
        <f>ROUND(HC386*I386,2)</f>
        <v>0</v>
      </c>
      <c r="HA386">
        <v>0</v>
      </c>
      <c r="HB386">
        <v>0</v>
      </c>
      <c r="HC386">
        <f>GV386*GW386</f>
        <v>0</v>
      </c>
      <c r="IK386">
        <v>0</v>
      </c>
    </row>
    <row r="387" spans="1:245" x14ac:dyDescent="0.25">
      <c r="A387">
        <v>17</v>
      </c>
      <c r="B387">
        <v>1</v>
      </c>
      <c r="C387">
        <f>ROW(SmtRes!A207)</f>
        <v>207</v>
      </c>
      <c r="D387">
        <f>ROW(EtalonRes!A226)</f>
        <v>226</v>
      </c>
      <c r="E387" t="s">
        <v>547</v>
      </c>
      <c r="F387" t="s">
        <v>203</v>
      </c>
      <c r="G387" t="s">
        <v>204</v>
      </c>
      <c r="H387" t="s">
        <v>205</v>
      </c>
      <c r="I387">
        <v>12.5</v>
      </c>
      <c r="J387">
        <v>0</v>
      </c>
      <c r="O387">
        <f>ROUND(CP387,2)</f>
        <v>7189.02</v>
      </c>
      <c r="P387">
        <f>ROUND((ROUND((AC387*AW387*I387),2)*BC387),2)</f>
        <v>0</v>
      </c>
      <c r="Q387">
        <f>(ROUND((ROUND(((ET387)*AV387*I387),2)*BB387),2)+ROUND((ROUND(((AE387-(EU387))*AV387*I387),2)*BS387),2))</f>
        <v>7189.02</v>
      </c>
      <c r="R387">
        <f>ROUND((ROUND((AE387*AV387*I387),2)*BS387),2)</f>
        <v>0</v>
      </c>
      <c r="S387">
        <f>ROUND((ROUND((AF387*AV387*I387),2)*BA387),2)</f>
        <v>0</v>
      </c>
      <c r="T387">
        <f>ROUND(CU387*I387,2)</f>
        <v>0</v>
      </c>
      <c r="U387">
        <f>CV387*I387</f>
        <v>0</v>
      </c>
      <c r="V387">
        <f>CW387*I387</f>
        <v>0</v>
      </c>
      <c r="W387">
        <f>ROUND(CX387*I387,2)</f>
        <v>0</v>
      </c>
      <c r="X387">
        <f t="shared" si="289"/>
        <v>0</v>
      </c>
      <c r="Y387">
        <f t="shared" si="289"/>
        <v>0</v>
      </c>
      <c r="AA387">
        <v>31709269</v>
      </c>
      <c r="AB387">
        <f>ROUND((AC387+AD387+AF387),6)</f>
        <v>54.93</v>
      </c>
      <c r="AC387">
        <f>ROUND((ES387),6)</f>
        <v>0</v>
      </c>
      <c r="AD387">
        <f>ROUND((((ET387)-(EU387))+AE387),6)</f>
        <v>54.93</v>
      </c>
      <c r="AE387">
        <f t="shared" si="290"/>
        <v>0</v>
      </c>
      <c r="AF387">
        <f t="shared" si="290"/>
        <v>0</v>
      </c>
      <c r="AG387">
        <f>ROUND((AP387),6)</f>
        <v>0</v>
      </c>
      <c r="AH387">
        <f t="shared" si="291"/>
        <v>0</v>
      </c>
      <c r="AI387">
        <f t="shared" si="291"/>
        <v>0</v>
      </c>
      <c r="AJ387">
        <f>(AS387)</f>
        <v>0</v>
      </c>
      <c r="AK387">
        <v>54.93</v>
      </c>
      <c r="AL387">
        <v>0</v>
      </c>
      <c r="AM387">
        <v>54.93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93</v>
      </c>
      <c r="AU387">
        <v>64</v>
      </c>
      <c r="AV387">
        <v>1</v>
      </c>
      <c r="AW387">
        <v>1</v>
      </c>
      <c r="AZ387">
        <v>1</v>
      </c>
      <c r="BA387">
        <v>1</v>
      </c>
      <c r="BB387">
        <v>10.47</v>
      </c>
      <c r="BC387">
        <v>1</v>
      </c>
      <c r="BD387" t="s">
        <v>143</v>
      </c>
      <c r="BE387" t="s">
        <v>143</v>
      </c>
      <c r="BF387" t="s">
        <v>143</v>
      </c>
      <c r="BG387" t="s">
        <v>143</v>
      </c>
      <c r="BH387">
        <v>0</v>
      </c>
      <c r="BI387">
        <v>4</v>
      </c>
      <c r="BJ387" t="s">
        <v>206</v>
      </c>
      <c r="BM387">
        <v>1113</v>
      </c>
      <c r="BN387">
        <v>0</v>
      </c>
      <c r="BO387" t="s">
        <v>203</v>
      </c>
      <c r="BP387">
        <v>1</v>
      </c>
      <c r="BQ387">
        <v>150</v>
      </c>
      <c r="BR387">
        <v>0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 t="s">
        <v>143</v>
      </c>
      <c r="BZ387">
        <v>93</v>
      </c>
      <c r="CA387">
        <v>64</v>
      </c>
      <c r="CE387">
        <v>30</v>
      </c>
      <c r="CF387">
        <v>0</v>
      </c>
      <c r="CG387">
        <v>0</v>
      </c>
      <c r="CM387">
        <v>0</v>
      </c>
      <c r="CN387" t="s">
        <v>143</v>
      </c>
      <c r="CO387">
        <v>0</v>
      </c>
      <c r="CP387">
        <f>(P387+Q387+S387)</f>
        <v>7189.02</v>
      </c>
      <c r="CQ387">
        <f>ROUND((ROUND((AC387*AW387*1),2)*BC387),2)</f>
        <v>0</v>
      </c>
      <c r="CR387">
        <f>(ROUND((ROUND(((ET387)*AV387*1),2)*BB387),2)+ROUND((ROUND(((AE387-(EU387))*AV387*1),2)*BS387),2))</f>
        <v>575.12</v>
      </c>
      <c r="CS387">
        <f>ROUND((ROUND((AE387*AV387*1),2)*BS387),2)</f>
        <v>0</v>
      </c>
      <c r="CT387">
        <f>ROUND((ROUND((AF387*AV387*1),2)*BA387),2)</f>
        <v>0</v>
      </c>
      <c r="CU387">
        <f>AG387</f>
        <v>0</v>
      </c>
      <c r="CV387">
        <f>(AH387*AV387)</f>
        <v>0</v>
      </c>
      <c r="CW387">
        <f t="shared" si="292"/>
        <v>0</v>
      </c>
      <c r="CX387">
        <f t="shared" si="292"/>
        <v>0</v>
      </c>
      <c r="CY387">
        <f>S387*(BZ387/100)</f>
        <v>0</v>
      </c>
      <c r="CZ387">
        <f>S387*(CA387/100)</f>
        <v>0</v>
      </c>
      <c r="DC387" t="s">
        <v>143</v>
      </c>
      <c r="DD387" t="s">
        <v>143</v>
      </c>
      <c r="DE387" t="s">
        <v>143</v>
      </c>
      <c r="DF387" t="s">
        <v>143</v>
      </c>
      <c r="DG387" t="s">
        <v>143</v>
      </c>
      <c r="DH387" t="s">
        <v>143</v>
      </c>
      <c r="DI387" t="s">
        <v>143</v>
      </c>
      <c r="DJ387" t="s">
        <v>143</v>
      </c>
      <c r="DK387" t="s">
        <v>143</v>
      </c>
      <c r="DL387" t="s">
        <v>143</v>
      </c>
      <c r="DM387" t="s">
        <v>143</v>
      </c>
      <c r="DN387">
        <v>0</v>
      </c>
      <c r="DO387">
        <v>0</v>
      </c>
      <c r="DP387">
        <v>1</v>
      </c>
      <c r="DQ387">
        <v>1</v>
      </c>
      <c r="DU387">
        <v>1009</v>
      </c>
      <c r="DV387" t="s">
        <v>205</v>
      </c>
      <c r="DW387" t="s">
        <v>205</v>
      </c>
      <c r="DX387">
        <v>1000</v>
      </c>
      <c r="EE387">
        <v>31270924</v>
      </c>
      <c r="EF387">
        <v>150</v>
      </c>
      <c r="EG387" t="s">
        <v>207</v>
      </c>
      <c r="EH387">
        <v>0</v>
      </c>
      <c r="EI387" t="s">
        <v>143</v>
      </c>
      <c r="EJ387">
        <v>4</v>
      </c>
      <c r="EK387">
        <v>1113</v>
      </c>
      <c r="EL387" t="s">
        <v>208</v>
      </c>
      <c r="EM387" t="s">
        <v>209</v>
      </c>
      <c r="EO387" t="s">
        <v>143</v>
      </c>
      <c r="EQ387">
        <v>0</v>
      </c>
      <c r="ER387">
        <v>54.93</v>
      </c>
      <c r="ES387">
        <v>0</v>
      </c>
      <c r="ET387">
        <v>54.93</v>
      </c>
      <c r="EU387">
        <v>0</v>
      </c>
      <c r="EV387">
        <v>0</v>
      </c>
      <c r="EW387">
        <v>0</v>
      </c>
      <c r="EX387">
        <v>0</v>
      </c>
      <c r="EY387">
        <v>0</v>
      </c>
      <c r="FQ387">
        <v>0</v>
      </c>
      <c r="FR387">
        <f>ROUND(IF(AND(BH387=3,BI387=3),P387,0),2)</f>
        <v>0</v>
      </c>
      <c r="FS387">
        <v>0</v>
      </c>
      <c r="FX387">
        <v>0</v>
      </c>
      <c r="FY387">
        <v>0</v>
      </c>
      <c r="GA387" t="s">
        <v>143</v>
      </c>
      <c r="GD387">
        <v>0</v>
      </c>
      <c r="GF387">
        <v>-1441500268</v>
      </c>
      <c r="GG387">
        <v>2</v>
      </c>
      <c r="GH387">
        <v>1</v>
      </c>
      <c r="GI387">
        <v>2</v>
      </c>
      <c r="GJ387">
        <v>0</v>
      </c>
      <c r="GK387">
        <f>ROUND(R387*(R12)/100,2)</f>
        <v>0</v>
      </c>
      <c r="GL387">
        <f>ROUND(IF(AND(BH387=3,BI387=3,FS387&lt;&gt;0),P387,0),2)</f>
        <v>0</v>
      </c>
      <c r="GM387">
        <f>ROUND(O387+X387+Y387+GK387,2)+GX387</f>
        <v>7189.02</v>
      </c>
      <c r="GN387">
        <f>IF(OR(BI387=0,BI387=1),ROUND(O387+X387+Y387+GK387,2),0)</f>
        <v>0</v>
      </c>
      <c r="GO387">
        <f>IF(BI387=2,ROUND(O387+X387+Y387+GK387,2),0)</f>
        <v>0</v>
      </c>
      <c r="GP387">
        <f>IF(BI387=4,ROUND(O387+X387+Y387+GK387,2)+GX387,0)</f>
        <v>7189.02</v>
      </c>
      <c r="GR387">
        <v>0</v>
      </c>
      <c r="GS387">
        <v>3</v>
      </c>
      <c r="GT387">
        <v>0</v>
      </c>
      <c r="GU387" t="s">
        <v>143</v>
      </c>
      <c r="GV387">
        <f>ROUND((GT387),6)</f>
        <v>0</v>
      </c>
      <c r="GW387">
        <v>1</v>
      </c>
      <c r="GX387">
        <f>ROUND(HC387*I387,2)</f>
        <v>0</v>
      </c>
      <c r="HA387">
        <v>0</v>
      </c>
      <c r="HB387">
        <v>0</v>
      </c>
      <c r="HC387">
        <f>GV387*GW387</f>
        <v>0</v>
      </c>
      <c r="IK387">
        <v>0</v>
      </c>
    </row>
    <row r="388" spans="1:245" x14ac:dyDescent="0.25">
      <c r="A388">
        <v>17</v>
      </c>
      <c r="B388">
        <v>1</v>
      </c>
      <c r="C388">
        <f>ROW(SmtRes!A208)</f>
        <v>208</v>
      </c>
      <c r="D388">
        <f>ROW(EtalonRes!A227)</f>
        <v>227</v>
      </c>
      <c r="E388" t="s">
        <v>548</v>
      </c>
      <c r="F388" t="s">
        <v>288</v>
      </c>
      <c r="G388" t="s">
        <v>289</v>
      </c>
      <c r="H388" t="s">
        <v>192</v>
      </c>
      <c r="I388">
        <v>12.5</v>
      </c>
      <c r="J388">
        <v>0</v>
      </c>
      <c r="O388">
        <f>ROUND(CP388,2)</f>
        <v>3020.56</v>
      </c>
      <c r="P388">
        <f>ROUND((ROUND((AC388*AW388*I388),2)*BC388),2)</f>
        <v>0</v>
      </c>
      <c r="Q388">
        <f>(ROUND((ROUND(((ET388)*AV388*I388),2)*BB388),2)+ROUND((ROUND(((AE388-(EU388))*AV388*I388),2)*BS388),2))</f>
        <v>3020.56</v>
      </c>
      <c r="R388">
        <f>ROUND((ROUND((AE388*AV388*I388),2)*BS388),2)</f>
        <v>0</v>
      </c>
      <c r="S388">
        <f>ROUND((ROUND((AF388*AV388*I388),2)*BA388),2)</f>
        <v>0</v>
      </c>
      <c r="T388">
        <f>ROUND(CU388*I388,2)</f>
        <v>0</v>
      </c>
      <c r="U388">
        <f>CV388*I388</f>
        <v>0</v>
      </c>
      <c r="V388">
        <f>CW388*I388</f>
        <v>0</v>
      </c>
      <c r="W388">
        <f>ROUND(CX388*I388,2)</f>
        <v>0</v>
      </c>
      <c r="X388">
        <f t="shared" si="289"/>
        <v>0</v>
      </c>
      <c r="Y388">
        <f t="shared" si="289"/>
        <v>0</v>
      </c>
      <c r="AA388">
        <v>31709269</v>
      </c>
      <c r="AB388">
        <f>ROUND((AC388+AD388+AF388),6)</f>
        <v>31.67</v>
      </c>
      <c r="AC388">
        <f>ROUND((ES388),6)</f>
        <v>0</v>
      </c>
      <c r="AD388">
        <f>ROUND((((ET388)-(EU388))+AE388),6)</f>
        <v>31.67</v>
      </c>
      <c r="AE388">
        <f t="shared" si="290"/>
        <v>0</v>
      </c>
      <c r="AF388">
        <f t="shared" si="290"/>
        <v>0</v>
      </c>
      <c r="AG388">
        <f>ROUND((AP388),6)</f>
        <v>0</v>
      </c>
      <c r="AH388">
        <f t="shared" si="291"/>
        <v>0</v>
      </c>
      <c r="AI388">
        <f t="shared" si="291"/>
        <v>0</v>
      </c>
      <c r="AJ388">
        <f>(AS388)</f>
        <v>0</v>
      </c>
      <c r="AK388">
        <v>31.67</v>
      </c>
      <c r="AL388">
        <v>0</v>
      </c>
      <c r="AM388">
        <v>31.67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93</v>
      </c>
      <c r="AU388">
        <v>64</v>
      </c>
      <c r="AV388">
        <v>1</v>
      </c>
      <c r="AW388">
        <v>1</v>
      </c>
      <c r="AZ388">
        <v>1</v>
      </c>
      <c r="BA388">
        <v>1</v>
      </c>
      <c r="BB388">
        <v>7.63</v>
      </c>
      <c r="BC388">
        <v>1</v>
      </c>
      <c r="BD388" t="s">
        <v>143</v>
      </c>
      <c r="BE388" t="s">
        <v>143</v>
      </c>
      <c r="BF388" t="s">
        <v>143</v>
      </c>
      <c r="BG388" t="s">
        <v>143</v>
      </c>
      <c r="BH388">
        <v>0</v>
      </c>
      <c r="BI388">
        <v>4</v>
      </c>
      <c r="BJ388" t="s">
        <v>290</v>
      </c>
      <c r="BM388">
        <v>1113</v>
      </c>
      <c r="BN388">
        <v>0</v>
      </c>
      <c r="BO388" t="s">
        <v>288</v>
      </c>
      <c r="BP388">
        <v>1</v>
      </c>
      <c r="BQ388">
        <v>150</v>
      </c>
      <c r="BR388">
        <v>0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 t="s">
        <v>143</v>
      </c>
      <c r="BZ388">
        <v>93</v>
      </c>
      <c r="CA388">
        <v>64</v>
      </c>
      <c r="CE388">
        <v>30</v>
      </c>
      <c r="CF388">
        <v>0</v>
      </c>
      <c r="CG388">
        <v>0</v>
      </c>
      <c r="CM388">
        <v>0</v>
      </c>
      <c r="CN388" t="s">
        <v>143</v>
      </c>
      <c r="CO388">
        <v>0</v>
      </c>
      <c r="CP388">
        <f>(P388+Q388+S388)</f>
        <v>3020.56</v>
      </c>
      <c r="CQ388">
        <f>ROUND((ROUND((AC388*AW388*1),2)*BC388),2)</f>
        <v>0</v>
      </c>
      <c r="CR388">
        <f>(ROUND((ROUND(((ET388)*AV388*1),2)*BB388),2)+ROUND((ROUND(((AE388-(EU388))*AV388*1),2)*BS388),2))</f>
        <v>241.64</v>
      </c>
      <c r="CS388">
        <f>ROUND((ROUND((AE388*AV388*1),2)*BS388),2)</f>
        <v>0</v>
      </c>
      <c r="CT388">
        <f>ROUND((ROUND((AF388*AV388*1),2)*BA388),2)</f>
        <v>0</v>
      </c>
      <c r="CU388">
        <f>AG388</f>
        <v>0</v>
      </c>
      <c r="CV388">
        <f>(AH388*AV388)</f>
        <v>0</v>
      </c>
      <c r="CW388">
        <f t="shared" si="292"/>
        <v>0</v>
      </c>
      <c r="CX388">
        <f t="shared" si="292"/>
        <v>0</v>
      </c>
      <c r="CY388">
        <f>S388*(BZ388/100)</f>
        <v>0</v>
      </c>
      <c r="CZ388">
        <f>S388*(CA388/100)</f>
        <v>0</v>
      </c>
      <c r="DC388" t="s">
        <v>143</v>
      </c>
      <c r="DD388" t="s">
        <v>143</v>
      </c>
      <c r="DE388" t="s">
        <v>143</v>
      </c>
      <c r="DF388" t="s">
        <v>143</v>
      </c>
      <c r="DG388" t="s">
        <v>143</v>
      </c>
      <c r="DH388" t="s">
        <v>143</v>
      </c>
      <c r="DI388" t="s">
        <v>143</v>
      </c>
      <c r="DJ388" t="s">
        <v>143</v>
      </c>
      <c r="DK388" t="s">
        <v>143</v>
      </c>
      <c r="DL388" t="s">
        <v>143</v>
      </c>
      <c r="DM388" t="s">
        <v>143</v>
      </c>
      <c r="DN388">
        <v>0</v>
      </c>
      <c r="DO388">
        <v>0</v>
      </c>
      <c r="DP388">
        <v>1</v>
      </c>
      <c r="DQ388">
        <v>1</v>
      </c>
      <c r="DU388">
        <v>1013</v>
      </c>
      <c r="DV388" t="s">
        <v>192</v>
      </c>
      <c r="DW388" t="s">
        <v>192</v>
      </c>
      <c r="DX388">
        <v>1</v>
      </c>
      <c r="EE388">
        <v>31270924</v>
      </c>
      <c r="EF388">
        <v>150</v>
      </c>
      <c r="EG388" t="s">
        <v>207</v>
      </c>
      <c r="EH388">
        <v>0</v>
      </c>
      <c r="EI388" t="s">
        <v>143</v>
      </c>
      <c r="EJ388">
        <v>4</v>
      </c>
      <c r="EK388">
        <v>1113</v>
      </c>
      <c r="EL388" t="s">
        <v>208</v>
      </c>
      <c r="EM388" t="s">
        <v>209</v>
      </c>
      <c r="EO388" t="s">
        <v>143</v>
      </c>
      <c r="EQ388">
        <v>0</v>
      </c>
      <c r="ER388">
        <v>31.67</v>
      </c>
      <c r="ES388">
        <v>0</v>
      </c>
      <c r="ET388">
        <v>31.67</v>
      </c>
      <c r="EU388">
        <v>0</v>
      </c>
      <c r="EV388">
        <v>0</v>
      </c>
      <c r="EW388">
        <v>0</v>
      </c>
      <c r="EX388">
        <v>0</v>
      </c>
      <c r="EY388">
        <v>0</v>
      </c>
      <c r="FQ388">
        <v>0</v>
      </c>
      <c r="FR388">
        <f>ROUND(IF(AND(BH388=3,BI388=3),P388,0),2)</f>
        <v>0</v>
      </c>
      <c r="FS388">
        <v>0</v>
      </c>
      <c r="FX388">
        <v>0</v>
      </c>
      <c r="FY388">
        <v>0</v>
      </c>
      <c r="GA388" t="s">
        <v>143</v>
      </c>
      <c r="GD388">
        <v>0</v>
      </c>
      <c r="GF388">
        <v>-228259164</v>
      </c>
      <c r="GG388">
        <v>2</v>
      </c>
      <c r="GH388">
        <v>1</v>
      </c>
      <c r="GI388">
        <v>2</v>
      </c>
      <c r="GJ388">
        <v>0</v>
      </c>
      <c r="GK388">
        <f>ROUND(R388*(R12)/100,2)</f>
        <v>0</v>
      </c>
      <c r="GL388">
        <f>ROUND(IF(AND(BH388=3,BI388=3,FS388&lt;&gt;0),P388,0),2)</f>
        <v>0</v>
      </c>
      <c r="GM388">
        <f>ROUND(O388+X388+Y388+GK388,2)+GX388</f>
        <v>3020.56</v>
      </c>
      <c r="GN388">
        <f>IF(OR(BI388=0,BI388=1),ROUND(O388+X388+Y388+GK388,2),0)</f>
        <v>0</v>
      </c>
      <c r="GO388">
        <f>IF(BI388=2,ROUND(O388+X388+Y388+GK388,2),0)</f>
        <v>0</v>
      </c>
      <c r="GP388">
        <f>IF(BI388=4,ROUND(O388+X388+Y388+GK388,2)+GX388,0)</f>
        <v>3020.56</v>
      </c>
      <c r="GR388">
        <v>0</v>
      </c>
      <c r="GS388">
        <v>3</v>
      </c>
      <c r="GT388">
        <v>0</v>
      </c>
      <c r="GU388" t="s">
        <v>143</v>
      </c>
      <c r="GV388">
        <f>ROUND((GT388),6)</f>
        <v>0</v>
      </c>
      <c r="GW388">
        <v>1</v>
      </c>
      <c r="GX388">
        <f>ROUND(HC388*I388,2)</f>
        <v>0</v>
      </c>
      <c r="HA388">
        <v>0</v>
      </c>
      <c r="HB388">
        <v>0</v>
      </c>
      <c r="HC388">
        <f>GV388*GW388</f>
        <v>0</v>
      </c>
      <c r="IK388">
        <v>0</v>
      </c>
    </row>
    <row r="390" spans="1:245" x14ac:dyDescent="0.25">
      <c r="A390" s="2">
        <v>51</v>
      </c>
      <c r="B390" s="2">
        <f>B380</f>
        <v>1</v>
      </c>
      <c r="C390" s="2">
        <f>A380</f>
        <v>5</v>
      </c>
      <c r="D390" s="2">
        <f>ROW(A380)</f>
        <v>380</v>
      </c>
      <c r="E390" s="2"/>
      <c r="F390" s="2" t="str">
        <f>IF(F380&lt;&gt;"",F380,"")</f>
        <v>Новый подраздел</v>
      </c>
      <c r="G390" s="2" t="s">
        <v>274</v>
      </c>
      <c r="H390" s="2">
        <v>0</v>
      </c>
      <c r="I390" s="2"/>
      <c r="J390" s="2"/>
      <c r="K390" s="2"/>
      <c r="L390" s="2"/>
      <c r="M390" s="2"/>
      <c r="N390" s="2"/>
      <c r="O390" s="2">
        <f t="shared" ref="O390:T390" si="293">ROUND(AB390,2)</f>
        <v>25155.360000000001</v>
      </c>
      <c r="P390" s="2">
        <f t="shared" si="293"/>
        <v>107.6</v>
      </c>
      <c r="Q390" s="2">
        <f t="shared" si="293"/>
        <v>23753.38</v>
      </c>
      <c r="R390" s="2">
        <f t="shared" si="293"/>
        <v>4175.9799999999996</v>
      </c>
      <c r="S390" s="2">
        <f t="shared" si="293"/>
        <v>1294.3800000000001</v>
      </c>
      <c r="T390" s="2">
        <f t="shared" si="293"/>
        <v>0</v>
      </c>
      <c r="U390" s="2">
        <f>AH390</f>
        <v>4.8249999999999993</v>
      </c>
      <c r="V390" s="2">
        <f>AI390</f>
        <v>0</v>
      </c>
      <c r="W390" s="2">
        <f>ROUND(AJ390,2)</f>
        <v>0</v>
      </c>
      <c r="X390" s="2">
        <f>ROUND(AK390,2)</f>
        <v>895.48</v>
      </c>
      <c r="Y390" s="2">
        <f>ROUND(AL390,2)</f>
        <v>530.70000000000005</v>
      </c>
      <c r="Z390" s="2"/>
      <c r="AA390" s="2"/>
      <c r="AB390" s="2">
        <f>ROUND(SUMIF(AA384:AA388,"=31709269",O384:O388),2)</f>
        <v>25155.360000000001</v>
      </c>
      <c r="AC390" s="2">
        <f>ROUND(SUMIF(AA384:AA388,"=31709269",P384:P388),2)</f>
        <v>107.6</v>
      </c>
      <c r="AD390" s="2">
        <f>ROUND(SUMIF(AA384:AA388,"=31709269",Q384:Q388),2)</f>
        <v>23753.38</v>
      </c>
      <c r="AE390" s="2">
        <f>ROUND(SUMIF(AA384:AA388,"=31709269",R384:R388),2)</f>
        <v>4175.9799999999996</v>
      </c>
      <c r="AF390" s="2">
        <f>ROUND(SUMIF(AA384:AA388,"=31709269",S384:S388),2)</f>
        <v>1294.3800000000001</v>
      </c>
      <c r="AG390" s="2">
        <f>ROUND(SUMIF(AA384:AA388,"=31709269",T384:T388),2)</f>
        <v>0</v>
      </c>
      <c r="AH390" s="2">
        <f>SUMIF(AA384:AA388,"=31709269",U384:U388)</f>
        <v>4.8249999999999993</v>
      </c>
      <c r="AI390" s="2">
        <f>SUMIF(AA384:AA388,"=31709269",V384:V388)</f>
        <v>0</v>
      </c>
      <c r="AJ390" s="2">
        <f>ROUND(SUMIF(AA384:AA388,"=31709269",W384:W388),2)</f>
        <v>0</v>
      </c>
      <c r="AK390" s="2">
        <f>ROUND(SUMIF(AA384:AA388,"=31709269",X384:X388),2)</f>
        <v>895.48</v>
      </c>
      <c r="AL390" s="2">
        <f>ROUND(SUMIF(AA384:AA388,"=31709269",Y384:Y388),2)</f>
        <v>530.70000000000005</v>
      </c>
      <c r="AM390" s="2"/>
      <c r="AN390" s="2"/>
      <c r="AO390" s="2">
        <f t="shared" ref="AO390:BC390" si="294">ROUND(BX390,2)</f>
        <v>0</v>
      </c>
      <c r="AP390" s="2">
        <f t="shared" si="294"/>
        <v>0</v>
      </c>
      <c r="AQ390" s="2">
        <f t="shared" si="294"/>
        <v>0</v>
      </c>
      <c r="AR390" s="2">
        <f t="shared" si="294"/>
        <v>33137.83</v>
      </c>
      <c r="AS390" s="2">
        <f t="shared" si="294"/>
        <v>22928.25</v>
      </c>
      <c r="AT390" s="2">
        <f t="shared" si="294"/>
        <v>0</v>
      </c>
      <c r="AU390" s="2">
        <f t="shared" si="294"/>
        <v>10209.58</v>
      </c>
      <c r="AV390" s="2">
        <f t="shared" si="294"/>
        <v>107.6</v>
      </c>
      <c r="AW390" s="2">
        <f t="shared" si="294"/>
        <v>107.6</v>
      </c>
      <c r="AX390" s="2">
        <f t="shared" si="294"/>
        <v>0</v>
      </c>
      <c r="AY390" s="2">
        <f t="shared" si="294"/>
        <v>107.6</v>
      </c>
      <c r="AZ390" s="2">
        <f t="shared" si="294"/>
        <v>0</v>
      </c>
      <c r="BA390" s="2">
        <f t="shared" si="294"/>
        <v>0</v>
      </c>
      <c r="BB390" s="2">
        <f t="shared" si="294"/>
        <v>0</v>
      </c>
      <c r="BC390" s="2">
        <f t="shared" si="294"/>
        <v>0</v>
      </c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>
        <f>ROUND(SUMIF(AA384:AA388,"=31709269",FQ384:FQ388),2)</f>
        <v>0</v>
      </c>
      <c r="BY390" s="2">
        <f>ROUND(SUMIF(AA384:AA388,"=31709269",FR384:FR388),2)</f>
        <v>0</v>
      </c>
      <c r="BZ390" s="2">
        <f>ROUND(SUMIF(AA384:AA388,"=31709269",GL384:GL388),2)</f>
        <v>0</v>
      </c>
      <c r="CA390" s="2">
        <f>ROUND(SUMIF(AA384:AA388,"=31709269",GM384:GM388),2)</f>
        <v>33137.83</v>
      </c>
      <c r="CB390" s="2">
        <f>ROUND(SUMIF(AA384:AA388,"=31709269",GN384:GN388),2)</f>
        <v>22928.25</v>
      </c>
      <c r="CC390" s="2">
        <f>ROUND(SUMIF(AA384:AA388,"=31709269",GO384:GO388),2)</f>
        <v>0</v>
      </c>
      <c r="CD390" s="2">
        <f>ROUND(SUMIF(AA384:AA388,"=31709269",GP384:GP388),2)</f>
        <v>10209.58</v>
      </c>
      <c r="CE390" s="2">
        <f>AC390-BX390</f>
        <v>107.6</v>
      </c>
      <c r="CF390" s="2">
        <f>AC390-BY390</f>
        <v>107.6</v>
      </c>
      <c r="CG390" s="2">
        <f>BX390-BZ390</f>
        <v>0</v>
      </c>
      <c r="CH390" s="2">
        <f>AC390-BX390-BY390+BZ390</f>
        <v>107.6</v>
      </c>
      <c r="CI390" s="2">
        <f>BY390-BZ390</f>
        <v>0</v>
      </c>
      <c r="CJ390" s="2">
        <f>ROUND(SUMIF(AA384:AA388,"=31709269",GX384:GX388),2)</f>
        <v>0</v>
      </c>
      <c r="CK390" s="2">
        <f>ROUND(SUMIF(AA384:AA388,"=31709269",GY384:GY388),2)</f>
        <v>0</v>
      </c>
      <c r="CL390" s="2">
        <f>ROUND(SUMIF(AA384:AA388,"=31709269",GZ384:GZ388),2)</f>
        <v>0</v>
      </c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>
        <v>0</v>
      </c>
    </row>
    <row r="392" spans="1:245" x14ac:dyDescent="0.25">
      <c r="A392" s="4">
        <v>50</v>
      </c>
      <c r="B392" s="4">
        <v>0</v>
      </c>
      <c r="C392" s="4">
        <v>0</v>
      </c>
      <c r="D392" s="4">
        <v>1</v>
      </c>
      <c r="E392" s="4">
        <v>201</v>
      </c>
      <c r="F392" s="4">
        <f>ROUND(Source!O390,O392)</f>
        <v>25155.360000000001</v>
      </c>
      <c r="G392" s="4" t="s">
        <v>222</v>
      </c>
      <c r="H392" s="4" t="s">
        <v>223</v>
      </c>
      <c r="I392" s="4"/>
      <c r="J392" s="4"/>
      <c r="K392" s="4">
        <v>201</v>
      </c>
      <c r="L392" s="4">
        <v>1</v>
      </c>
      <c r="M392" s="4">
        <v>3</v>
      </c>
      <c r="N392" s="4" t="s">
        <v>143</v>
      </c>
      <c r="O392" s="4">
        <v>2</v>
      </c>
      <c r="P392" s="4"/>
      <c r="Q392" s="4"/>
      <c r="R392" s="4"/>
      <c r="S392" s="4"/>
      <c r="T392" s="4"/>
      <c r="U392" s="4"/>
      <c r="V392" s="4"/>
      <c r="W392" s="4"/>
    </row>
    <row r="393" spans="1:245" x14ac:dyDescent="0.25">
      <c r="A393" s="4">
        <v>50</v>
      </c>
      <c r="B393" s="4">
        <v>0</v>
      </c>
      <c r="C393" s="4">
        <v>0</v>
      </c>
      <c r="D393" s="4">
        <v>1</v>
      </c>
      <c r="E393" s="4">
        <v>202</v>
      </c>
      <c r="F393" s="4">
        <f>ROUND(Source!P390,O393)</f>
        <v>107.6</v>
      </c>
      <c r="G393" s="4" t="s">
        <v>224</v>
      </c>
      <c r="H393" s="4" t="s">
        <v>225</v>
      </c>
      <c r="I393" s="4"/>
      <c r="J393" s="4"/>
      <c r="K393" s="4">
        <v>202</v>
      </c>
      <c r="L393" s="4">
        <v>2</v>
      </c>
      <c r="M393" s="4">
        <v>3</v>
      </c>
      <c r="N393" s="4" t="s">
        <v>143</v>
      </c>
      <c r="O393" s="4">
        <v>2</v>
      </c>
      <c r="P393" s="4"/>
      <c r="Q393" s="4"/>
      <c r="R393" s="4"/>
      <c r="S393" s="4"/>
      <c r="T393" s="4"/>
      <c r="U393" s="4"/>
      <c r="V393" s="4"/>
      <c r="W393" s="4"/>
    </row>
    <row r="394" spans="1:245" x14ac:dyDescent="0.25">
      <c r="A394" s="4">
        <v>50</v>
      </c>
      <c r="B394" s="4">
        <v>0</v>
      </c>
      <c r="C394" s="4">
        <v>0</v>
      </c>
      <c r="D394" s="4">
        <v>1</v>
      </c>
      <c r="E394" s="4">
        <v>222</v>
      </c>
      <c r="F394" s="4">
        <f>ROUND(Source!AO390,O394)</f>
        <v>0</v>
      </c>
      <c r="G394" s="4" t="s">
        <v>226</v>
      </c>
      <c r="H394" s="4" t="s">
        <v>227</v>
      </c>
      <c r="I394" s="4"/>
      <c r="J394" s="4"/>
      <c r="K394" s="4">
        <v>222</v>
      </c>
      <c r="L394" s="4">
        <v>3</v>
      </c>
      <c r="M394" s="4">
        <v>3</v>
      </c>
      <c r="N394" s="4" t="s">
        <v>143</v>
      </c>
      <c r="O394" s="4">
        <v>2</v>
      </c>
      <c r="P394" s="4"/>
      <c r="Q394" s="4"/>
      <c r="R394" s="4"/>
      <c r="S394" s="4"/>
      <c r="T394" s="4"/>
      <c r="U394" s="4"/>
      <c r="V394" s="4"/>
      <c r="W394" s="4"/>
    </row>
    <row r="395" spans="1:245" x14ac:dyDescent="0.25">
      <c r="A395" s="4">
        <v>50</v>
      </c>
      <c r="B395" s="4">
        <v>0</v>
      </c>
      <c r="C395" s="4">
        <v>0</v>
      </c>
      <c r="D395" s="4">
        <v>1</v>
      </c>
      <c r="E395" s="4">
        <v>225</v>
      </c>
      <c r="F395" s="4">
        <f>ROUND(Source!AV390,O395)</f>
        <v>107.6</v>
      </c>
      <c r="G395" s="4" t="s">
        <v>228</v>
      </c>
      <c r="H395" s="4" t="s">
        <v>229</v>
      </c>
      <c r="I395" s="4"/>
      <c r="J395" s="4"/>
      <c r="K395" s="4">
        <v>225</v>
      </c>
      <c r="L395" s="4">
        <v>4</v>
      </c>
      <c r="M395" s="4">
        <v>3</v>
      </c>
      <c r="N395" s="4" t="s">
        <v>143</v>
      </c>
      <c r="O395" s="4">
        <v>2</v>
      </c>
      <c r="P395" s="4"/>
      <c r="Q395" s="4"/>
      <c r="R395" s="4"/>
      <c r="S395" s="4"/>
      <c r="T395" s="4"/>
      <c r="U395" s="4"/>
      <c r="V395" s="4"/>
      <c r="W395" s="4"/>
    </row>
    <row r="396" spans="1:245" x14ac:dyDescent="0.25">
      <c r="A396" s="4">
        <v>50</v>
      </c>
      <c r="B396" s="4">
        <v>0</v>
      </c>
      <c r="C396" s="4">
        <v>0</v>
      </c>
      <c r="D396" s="4">
        <v>1</v>
      </c>
      <c r="E396" s="4">
        <v>226</v>
      </c>
      <c r="F396" s="4">
        <f>ROUND(Source!AW390,O396)</f>
        <v>107.6</v>
      </c>
      <c r="G396" s="4" t="s">
        <v>230</v>
      </c>
      <c r="H396" s="4" t="s">
        <v>231</v>
      </c>
      <c r="I396" s="4"/>
      <c r="J396" s="4"/>
      <c r="K396" s="4">
        <v>226</v>
      </c>
      <c r="L396" s="4">
        <v>5</v>
      </c>
      <c r="M396" s="4">
        <v>3</v>
      </c>
      <c r="N396" s="4" t="s">
        <v>143</v>
      </c>
      <c r="O396" s="4">
        <v>2</v>
      </c>
      <c r="P396" s="4"/>
      <c r="Q396" s="4"/>
      <c r="R396" s="4"/>
      <c r="S396" s="4"/>
      <c r="T396" s="4"/>
      <c r="U396" s="4"/>
      <c r="V396" s="4"/>
      <c r="W396" s="4"/>
    </row>
    <row r="397" spans="1:245" x14ac:dyDescent="0.25">
      <c r="A397" s="4">
        <v>50</v>
      </c>
      <c r="B397" s="4">
        <v>0</v>
      </c>
      <c r="C397" s="4">
        <v>0</v>
      </c>
      <c r="D397" s="4">
        <v>1</v>
      </c>
      <c r="E397" s="4">
        <v>227</v>
      </c>
      <c r="F397" s="4">
        <f>ROUND(Source!AX390,O397)</f>
        <v>0</v>
      </c>
      <c r="G397" s="4" t="s">
        <v>232</v>
      </c>
      <c r="H397" s="4" t="s">
        <v>233</v>
      </c>
      <c r="I397" s="4"/>
      <c r="J397" s="4"/>
      <c r="K397" s="4">
        <v>227</v>
      </c>
      <c r="L397" s="4">
        <v>6</v>
      </c>
      <c r="M397" s="4">
        <v>3</v>
      </c>
      <c r="N397" s="4" t="s">
        <v>143</v>
      </c>
      <c r="O397" s="4">
        <v>2</v>
      </c>
      <c r="P397" s="4"/>
      <c r="Q397" s="4"/>
      <c r="R397" s="4"/>
      <c r="S397" s="4"/>
      <c r="T397" s="4"/>
      <c r="U397" s="4"/>
      <c r="V397" s="4"/>
      <c r="W397" s="4"/>
    </row>
    <row r="398" spans="1:245" x14ac:dyDescent="0.25">
      <c r="A398" s="4">
        <v>50</v>
      </c>
      <c r="B398" s="4">
        <v>0</v>
      </c>
      <c r="C398" s="4">
        <v>0</v>
      </c>
      <c r="D398" s="4">
        <v>1</v>
      </c>
      <c r="E398" s="4">
        <v>228</v>
      </c>
      <c r="F398" s="4">
        <f>ROUND(Source!AY390,O398)</f>
        <v>107.6</v>
      </c>
      <c r="G398" s="4" t="s">
        <v>234</v>
      </c>
      <c r="H398" s="4" t="s">
        <v>235</v>
      </c>
      <c r="I398" s="4"/>
      <c r="J398" s="4"/>
      <c r="K398" s="4">
        <v>228</v>
      </c>
      <c r="L398" s="4">
        <v>7</v>
      </c>
      <c r="M398" s="4">
        <v>3</v>
      </c>
      <c r="N398" s="4" t="s">
        <v>143</v>
      </c>
      <c r="O398" s="4">
        <v>2</v>
      </c>
      <c r="P398" s="4"/>
      <c r="Q398" s="4"/>
      <c r="R398" s="4"/>
      <c r="S398" s="4"/>
      <c r="T398" s="4"/>
      <c r="U398" s="4"/>
      <c r="V398" s="4"/>
      <c r="W398" s="4"/>
    </row>
    <row r="399" spans="1:245" x14ac:dyDescent="0.25">
      <c r="A399" s="4">
        <v>50</v>
      </c>
      <c r="B399" s="4">
        <v>0</v>
      </c>
      <c r="C399" s="4">
        <v>0</v>
      </c>
      <c r="D399" s="4">
        <v>1</v>
      </c>
      <c r="E399" s="4">
        <v>216</v>
      </c>
      <c r="F399" s="4">
        <f>ROUND(Source!AP390,O399)</f>
        <v>0</v>
      </c>
      <c r="G399" s="4" t="s">
        <v>236</v>
      </c>
      <c r="H399" s="4" t="s">
        <v>237</v>
      </c>
      <c r="I399" s="4"/>
      <c r="J399" s="4"/>
      <c r="K399" s="4">
        <v>216</v>
      </c>
      <c r="L399" s="4">
        <v>8</v>
      </c>
      <c r="M399" s="4">
        <v>3</v>
      </c>
      <c r="N399" s="4" t="s">
        <v>143</v>
      </c>
      <c r="O399" s="4">
        <v>2</v>
      </c>
      <c r="P399" s="4"/>
      <c r="Q399" s="4"/>
      <c r="R399" s="4"/>
      <c r="S399" s="4"/>
      <c r="T399" s="4"/>
      <c r="U399" s="4"/>
      <c r="V399" s="4"/>
      <c r="W399" s="4"/>
    </row>
    <row r="400" spans="1:245" x14ac:dyDescent="0.25">
      <c r="A400" s="4">
        <v>50</v>
      </c>
      <c r="B400" s="4">
        <v>0</v>
      </c>
      <c r="C400" s="4">
        <v>0</v>
      </c>
      <c r="D400" s="4">
        <v>1</v>
      </c>
      <c r="E400" s="4">
        <v>223</v>
      </c>
      <c r="F400" s="4">
        <f>ROUND(Source!AQ390,O400)</f>
        <v>0</v>
      </c>
      <c r="G400" s="4" t="s">
        <v>238</v>
      </c>
      <c r="H400" s="4" t="s">
        <v>239</v>
      </c>
      <c r="I400" s="4"/>
      <c r="J400" s="4"/>
      <c r="K400" s="4">
        <v>223</v>
      </c>
      <c r="L400" s="4">
        <v>9</v>
      </c>
      <c r="M400" s="4">
        <v>3</v>
      </c>
      <c r="N400" s="4" t="s">
        <v>143</v>
      </c>
      <c r="O400" s="4">
        <v>2</v>
      </c>
      <c r="P400" s="4"/>
      <c r="Q400" s="4"/>
      <c r="R400" s="4"/>
      <c r="S400" s="4"/>
      <c r="T400" s="4"/>
      <c r="U400" s="4"/>
      <c r="V400" s="4"/>
      <c r="W400" s="4"/>
    </row>
    <row r="401" spans="1:23" x14ac:dyDescent="0.25">
      <c r="A401" s="4">
        <v>50</v>
      </c>
      <c r="B401" s="4">
        <v>0</v>
      </c>
      <c r="C401" s="4">
        <v>0</v>
      </c>
      <c r="D401" s="4">
        <v>1</v>
      </c>
      <c r="E401" s="4">
        <v>229</v>
      </c>
      <c r="F401" s="4">
        <f>ROUND(Source!AZ390,O401)</f>
        <v>0</v>
      </c>
      <c r="G401" s="4" t="s">
        <v>240</v>
      </c>
      <c r="H401" s="4" t="s">
        <v>241</v>
      </c>
      <c r="I401" s="4"/>
      <c r="J401" s="4"/>
      <c r="K401" s="4">
        <v>229</v>
      </c>
      <c r="L401" s="4">
        <v>10</v>
      </c>
      <c r="M401" s="4">
        <v>3</v>
      </c>
      <c r="N401" s="4" t="s">
        <v>143</v>
      </c>
      <c r="O401" s="4">
        <v>2</v>
      </c>
      <c r="P401" s="4"/>
      <c r="Q401" s="4"/>
      <c r="R401" s="4"/>
      <c r="S401" s="4"/>
      <c r="T401" s="4"/>
      <c r="U401" s="4"/>
      <c r="V401" s="4"/>
      <c r="W401" s="4"/>
    </row>
    <row r="402" spans="1:23" x14ac:dyDescent="0.25">
      <c r="A402" s="4">
        <v>50</v>
      </c>
      <c r="B402" s="4">
        <v>0</v>
      </c>
      <c r="C402" s="4">
        <v>0</v>
      </c>
      <c r="D402" s="4">
        <v>1</v>
      </c>
      <c r="E402" s="4">
        <v>203</v>
      </c>
      <c r="F402" s="4">
        <f>ROUND(Source!Q390,O402)</f>
        <v>23753.38</v>
      </c>
      <c r="G402" s="4" t="s">
        <v>242</v>
      </c>
      <c r="H402" s="4" t="s">
        <v>243</v>
      </c>
      <c r="I402" s="4"/>
      <c r="J402" s="4"/>
      <c r="K402" s="4">
        <v>203</v>
      </c>
      <c r="L402" s="4">
        <v>11</v>
      </c>
      <c r="M402" s="4">
        <v>3</v>
      </c>
      <c r="N402" s="4" t="s">
        <v>143</v>
      </c>
      <c r="O402" s="4">
        <v>2</v>
      </c>
      <c r="P402" s="4"/>
      <c r="Q402" s="4"/>
      <c r="R402" s="4"/>
      <c r="S402" s="4"/>
      <c r="T402" s="4"/>
      <c r="U402" s="4"/>
      <c r="V402" s="4"/>
      <c r="W402" s="4"/>
    </row>
    <row r="403" spans="1:23" x14ac:dyDescent="0.25">
      <c r="A403" s="4">
        <v>50</v>
      </c>
      <c r="B403" s="4">
        <v>0</v>
      </c>
      <c r="C403" s="4">
        <v>0</v>
      </c>
      <c r="D403" s="4">
        <v>1</v>
      </c>
      <c r="E403" s="4">
        <v>231</v>
      </c>
      <c r="F403" s="4">
        <f>ROUND(Source!BB390,O403)</f>
        <v>0</v>
      </c>
      <c r="G403" s="4" t="s">
        <v>244</v>
      </c>
      <c r="H403" s="4" t="s">
        <v>245</v>
      </c>
      <c r="I403" s="4"/>
      <c r="J403" s="4"/>
      <c r="K403" s="4">
        <v>231</v>
      </c>
      <c r="L403" s="4">
        <v>12</v>
      </c>
      <c r="M403" s="4">
        <v>3</v>
      </c>
      <c r="N403" s="4" t="s">
        <v>143</v>
      </c>
      <c r="O403" s="4">
        <v>2</v>
      </c>
      <c r="P403" s="4"/>
      <c r="Q403" s="4"/>
      <c r="R403" s="4"/>
      <c r="S403" s="4"/>
      <c r="T403" s="4"/>
      <c r="U403" s="4"/>
      <c r="V403" s="4"/>
      <c r="W403" s="4"/>
    </row>
    <row r="404" spans="1:23" x14ac:dyDescent="0.25">
      <c r="A404" s="4">
        <v>50</v>
      </c>
      <c r="B404" s="4">
        <v>0</v>
      </c>
      <c r="C404" s="4">
        <v>0</v>
      </c>
      <c r="D404" s="4">
        <v>1</v>
      </c>
      <c r="E404" s="4">
        <v>204</v>
      </c>
      <c r="F404" s="4">
        <f>ROUND(Source!R390,O404)</f>
        <v>4175.9799999999996</v>
      </c>
      <c r="G404" s="4" t="s">
        <v>246</v>
      </c>
      <c r="H404" s="4" t="s">
        <v>247</v>
      </c>
      <c r="I404" s="4"/>
      <c r="J404" s="4"/>
      <c r="K404" s="4">
        <v>204</v>
      </c>
      <c r="L404" s="4">
        <v>13</v>
      </c>
      <c r="M404" s="4">
        <v>3</v>
      </c>
      <c r="N404" s="4" t="s">
        <v>143</v>
      </c>
      <c r="O404" s="4">
        <v>2</v>
      </c>
      <c r="P404" s="4"/>
      <c r="Q404" s="4"/>
      <c r="R404" s="4"/>
      <c r="S404" s="4"/>
      <c r="T404" s="4"/>
      <c r="U404" s="4"/>
      <c r="V404" s="4"/>
      <c r="W404" s="4"/>
    </row>
    <row r="405" spans="1:23" x14ac:dyDescent="0.25">
      <c r="A405" s="4">
        <v>50</v>
      </c>
      <c r="B405" s="4">
        <v>0</v>
      </c>
      <c r="C405" s="4">
        <v>0</v>
      </c>
      <c r="D405" s="4">
        <v>1</v>
      </c>
      <c r="E405" s="4">
        <v>205</v>
      </c>
      <c r="F405" s="4">
        <f>ROUND(Source!S390,O405)</f>
        <v>1294.3800000000001</v>
      </c>
      <c r="G405" s="4" t="s">
        <v>248</v>
      </c>
      <c r="H405" s="4" t="s">
        <v>249</v>
      </c>
      <c r="I405" s="4"/>
      <c r="J405" s="4"/>
      <c r="K405" s="4">
        <v>205</v>
      </c>
      <c r="L405" s="4">
        <v>14</v>
      </c>
      <c r="M405" s="4">
        <v>3</v>
      </c>
      <c r="N405" s="4" t="s">
        <v>143</v>
      </c>
      <c r="O405" s="4">
        <v>2</v>
      </c>
      <c r="P405" s="4"/>
      <c r="Q405" s="4"/>
      <c r="R405" s="4"/>
      <c r="S405" s="4"/>
      <c r="T405" s="4"/>
      <c r="U405" s="4"/>
      <c r="V405" s="4"/>
      <c r="W405" s="4"/>
    </row>
    <row r="406" spans="1:23" x14ac:dyDescent="0.25">
      <c r="A406" s="4">
        <v>50</v>
      </c>
      <c r="B406" s="4">
        <v>0</v>
      </c>
      <c r="C406" s="4">
        <v>0</v>
      </c>
      <c r="D406" s="4">
        <v>1</v>
      </c>
      <c r="E406" s="4">
        <v>232</v>
      </c>
      <c r="F406" s="4">
        <f>ROUND(Source!BC390,O406)</f>
        <v>0</v>
      </c>
      <c r="G406" s="4" t="s">
        <v>250</v>
      </c>
      <c r="H406" s="4" t="s">
        <v>251</v>
      </c>
      <c r="I406" s="4"/>
      <c r="J406" s="4"/>
      <c r="K406" s="4">
        <v>232</v>
      </c>
      <c r="L406" s="4">
        <v>15</v>
      </c>
      <c r="M406" s="4">
        <v>3</v>
      </c>
      <c r="N406" s="4" t="s">
        <v>143</v>
      </c>
      <c r="O406" s="4">
        <v>2</v>
      </c>
      <c r="P406" s="4"/>
      <c r="Q406" s="4"/>
      <c r="R406" s="4"/>
      <c r="S406" s="4"/>
      <c r="T406" s="4"/>
      <c r="U406" s="4"/>
      <c r="V406" s="4"/>
      <c r="W406" s="4"/>
    </row>
    <row r="407" spans="1:23" x14ac:dyDescent="0.25">
      <c r="A407" s="4">
        <v>50</v>
      </c>
      <c r="B407" s="4">
        <v>0</v>
      </c>
      <c r="C407" s="4">
        <v>0</v>
      </c>
      <c r="D407" s="4">
        <v>1</v>
      </c>
      <c r="E407" s="4">
        <v>214</v>
      </c>
      <c r="F407" s="4">
        <f>ROUND(Source!AS390,O407)</f>
        <v>22928.25</v>
      </c>
      <c r="G407" s="4" t="s">
        <v>252</v>
      </c>
      <c r="H407" s="4" t="s">
        <v>253</v>
      </c>
      <c r="I407" s="4"/>
      <c r="J407" s="4"/>
      <c r="K407" s="4">
        <v>214</v>
      </c>
      <c r="L407" s="4">
        <v>16</v>
      </c>
      <c r="M407" s="4">
        <v>3</v>
      </c>
      <c r="N407" s="4" t="s">
        <v>143</v>
      </c>
      <c r="O407" s="4">
        <v>2</v>
      </c>
      <c r="P407" s="4"/>
      <c r="Q407" s="4"/>
      <c r="R407" s="4"/>
      <c r="S407" s="4"/>
      <c r="T407" s="4"/>
      <c r="U407" s="4"/>
      <c r="V407" s="4"/>
      <c r="W407" s="4"/>
    </row>
    <row r="408" spans="1:23" x14ac:dyDescent="0.25">
      <c r="A408" s="4">
        <v>50</v>
      </c>
      <c r="B408" s="4">
        <v>0</v>
      </c>
      <c r="C408" s="4">
        <v>0</v>
      </c>
      <c r="D408" s="4">
        <v>1</v>
      </c>
      <c r="E408" s="4">
        <v>215</v>
      </c>
      <c r="F408" s="4">
        <f>ROUND(Source!AT390,O408)</f>
        <v>0</v>
      </c>
      <c r="G408" s="4" t="s">
        <v>254</v>
      </c>
      <c r="H408" s="4" t="s">
        <v>255</v>
      </c>
      <c r="I408" s="4"/>
      <c r="J408" s="4"/>
      <c r="K408" s="4">
        <v>215</v>
      </c>
      <c r="L408" s="4">
        <v>17</v>
      </c>
      <c r="M408" s="4">
        <v>3</v>
      </c>
      <c r="N408" s="4" t="s">
        <v>143</v>
      </c>
      <c r="O408" s="4">
        <v>2</v>
      </c>
      <c r="P408" s="4"/>
      <c r="Q408" s="4"/>
      <c r="R408" s="4"/>
      <c r="S408" s="4"/>
      <c r="T408" s="4"/>
      <c r="U408" s="4"/>
      <c r="V408" s="4"/>
      <c r="W408" s="4"/>
    </row>
    <row r="409" spans="1:23" x14ac:dyDescent="0.25">
      <c r="A409" s="4">
        <v>50</v>
      </c>
      <c r="B409" s="4">
        <v>0</v>
      </c>
      <c r="C409" s="4">
        <v>0</v>
      </c>
      <c r="D409" s="4">
        <v>1</v>
      </c>
      <c r="E409" s="4">
        <v>217</v>
      </c>
      <c r="F409" s="4">
        <f>ROUND(Source!AU390,O409)</f>
        <v>10209.58</v>
      </c>
      <c r="G409" s="4" t="s">
        <v>256</v>
      </c>
      <c r="H409" s="4" t="s">
        <v>257</v>
      </c>
      <c r="I409" s="4"/>
      <c r="J409" s="4"/>
      <c r="K409" s="4">
        <v>217</v>
      </c>
      <c r="L409" s="4">
        <v>18</v>
      </c>
      <c r="M409" s="4">
        <v>3</v>
      </c>
      <c r="N409" s="4" t="s">
        <v>143</v>
      </c>
      <c r="O409" s="4">
        <v>2</v>
      </c>
      <c r="P409" s="4"/>
      <c r="Q409" s="4"/>
      <c r="R409" s="4"/>
      <c r="S409" s="4"/>
      <c r="T409" s="4"/>
      <c r="U409" s="4"/>
      <c r="V409" s="4"/>
      <c r="W409" s="4"/>
    </row>
    <row r="410" spans="1:23" x14ac:dyDescent="0.25">
      <c r="A410" s="4">
        <v>50</v>
      </c>
      <c r="B410" s="4">
        <v>0</v>
      </c>
      <c r="C410" s="4">
        <v>0</v>
      </c>
      <c r="D410" s="4">
        <v>1</v>
      </c>
      <c r="E410" s="4">
        <v>230</v>
      </c>
      <c r="F410" s="4">
        <f>ROUND(Source!BA390,O410)</f>
        <v>0</v>
      </c>
      <c r="G410" s="4" t="s">
        <v>258</v>
      </c>
      <c r="H410" s="4" t="s">
        <v>259</v>
      </c>
      <c r="I410" s="4"/>
      <c r="J410" s="4"/>
      <c r="K410" s="4">
        <v>230</v>
      </c>
      <c r="L410" s="4">
        <v>19</v>
      </c>
      <c r="M410" s="4">
        <v>3</v>
      </c>
      <c r="N410" s="4" t="s">
        <v>143</v>
      </c>
      <c r="O410" s="4">
        <v>2</v>
      </c>
      <c r="P410" s="4"/>
      <c r="Q410" s="4"/>
      <c r="R410" s="4"/>
      <c r="S410" s="4"/>
      <c r="T410" s="4"/>
      <c r="U410" s="4"/>
      <c r="V410" s="4"/>
      <c r="W410" s="4"/>
    </row>
    <row r="411" spans="1:23" x14ac:dyDescent="0.25">
      <c r="A411" s="4">
        <v>50</v>
      </c>
      <c r="B411" s="4">
        <v>0</v>
      </c>
      <c r="C411" s="4">
        <v>0</v>
      </c>
      <c r="D411" s="4">
        <v>1</v>
      </c>
      <c r="E411" s="4">
        <v>206</v>
      </c>
      <c r="F411" s="4">
        <f>ROUND(Source!T390,O411)</f>
        <v>0</v>
      </c>
      <c r="G411" s="4" t="s">
        <v>260</v>
      </c>
      <c r="H411" s="4" t="s">
        <v>261</v>
      </c>
      <c r="I411" s="4"/>
      <c r="J411" s="4"/>
      <c r="K411" s="4">
        <v>206</v>
      </c>
      <c r="L411" s="4">
        <v>20</v>
      </c>
      <c r="M411" s="4">
        <v>3</v>
      </c>
      <c r="N411" s="4" t="s">
        <v>143</v>
      </c>
      <c r="O411" s="4">
        <v>2</v>
      </c>
      <c r="P411" s="4"/>
      <c r="Q411" s="4"/>
      <c r="R411" s="4"/>
      <c r="S411" s="4"/>
      <c r="T411" s="4"/>
      <c r="U411" s="4"/>
      <c r="V411" s="4"/>
      <c r="W411" s="4"/>
    </row>
    <row r="412" spans="1:23" x14ac:dyDescent="0.25">
      <c r="A412" s="4">
        <v>50</v>
      </c>
      <c r="B412" s="4">
        <v>0</v>
      </c>
      <c r="C412" s="4">
        <v>0</v>
      </c>
      <c r="D412" s="4">
        <v>1</v>
      </c>
      <c r="E412" s="4">
        <v>207</v>
      </c>
      <c r="F412" s="4">
        <f>Source!U390</f>
        <v>4.8249999999999993</v>
      </c>
      <c r="G412" s="4" t="s">
        <v>262</v>
      </c>
      <c r="H412" s="4" t="s">
        <v>263</v>
      </c>
      <c r="I412" s="4"/>
      <c r="J412" s="4"/>
      <c r="K412" s="4">
        <v>207</v>
      </c>
      <c r="L412" s="4">
        <v>21</v>
      </c>
      <c r="M412" s="4">
        <v>3</v>
      </c>
      <c r="N412" s="4" t="s">
        <v>143</v>
      </c>
      <c r="O412" s="4">
        <v>-1</v>
      </c>
      <c r="P412" s="4"/>
      <c r="Q412" s="4"/>
      <c r="R412" s="4"/>
      <c r="S412" s="4"/>
      <c r="T412" s="4"/>
      <c r="U412" s="4"/>
      <c r="V412" s="4"/>
      <c r="W412" s="4"/>
    </row>
    <row r="413" spans="1:23" x14ac:dyDescent="0.25">
      <c r="A413" s="4">
        <v>50</v>
      </c>
      <c r="B413" s="4">
        <v>0</v>
      </c>
      <c r="C413" s="4">
        <v>0</v>
      </c>
      <c r="D413" s="4">
        <v>1</v>
      </c>
      <c r="E413" s="4">
        <v>208</v>
      </c>
      <c r="F413" s="4">
        <f>Source!V390</f>
        <v>0</v>
      </c>
      <c r="G413" s="4" t="s">
        <v>264</v>
      </c>
      <c r="H413" s="4" t="s">
        <v>265</v>
      </c>
      <c r="I413" s="4"/>
      <c r="J413" s="4"/>
      <c r="K413" s="4">
        <v>208</v>
      </c>
      <c r="L413" s="4">
        <v>22</v>
      </c>
      <c r="M413" s="4">
        <v>3</v>
      </c>
      <c r="N413" s="4" t="s">
        <v>143</v>
      </c>
      <c r="O413" s="4">
        <v>-1</v>
      </c>
      <c r="P413" s="4"/>
      <c r="Q413" s="4"/>
      <c r="R413" s="4"/>
      <c r="S413" s="4"/>
      <c r="T413" s="4"/>
      <c r="U413" s="4"/>
      <c r="V413" s="4"/>
      <c r="W413" s="4"/>
    </row>
    <row r="414" spans="1:23" x14ac:dyDescent="0.25">
      <c r="A414" s="4">
        <v>50</v>
      </c>
      <c r="B414" s="4">
        <v>0</v>
      </c>
      <c r="C414" s="4">
        <v>0</v>
      </c>
      <c r="D414" s="4">
        <v>1</v>
      </c>
      <c r="E414" s="4">
        <v>209</v>
      </c>
      <c r="F414" s="4">
        <f>ROUND(Source!W390,O414)</f>
        <v>0</v>
      </c>
      <c r="G414" s="4" t="s">
        <v>266</v>
      </c>
      <c r="H414" s="4" t="s">
        <v>267</v>
      </c>
      <c r="I414" s="4"/>
      <c r="J414" s="4"/>
      <c r="K414" s="4">
        <v>209</v>
      </c>
      <c r="L414" s="4">
        <v>23</v>
      </c>
      <c r="M414" s="4">
        <v>3</v>
      </c>
      <c r="N414" s="4" t="s">
        <v>143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3" x14ac:dyDescent="0.25">
      <c r="A415" s="4">
        <v>50</v>
      </c>
      <c r="B415" s="4">
        <v>0</v>
      </c>
      <c r="C415" s="4">
        <v>0</v>
      </c>
      <c r="D415" s="4">
        <v>1</v>
      </c>
      <c r="E415" s="4">
        <v>210</v>
      </c>
      <c r="F415" s="4">
        <f>ROUND(Source!X390,O415)</f>
        <v>895.48</v>
      </c>
      <c r="G415" s="4" t="s">
        <v>268</v>
      </c>
      <c r="H415" s="4" t="s">
        <v>269</v>
      </c>
      <c r="I415" s="4"/>
      <c r="J415" s="4"/>
      <c r="K415" s="4">
        <v>210</v>
      </c>
      <c r="L415" s="4">
        <v>24</v>
      </c>
      <c r="M415" s="4">
        <v>3</v>
      </c>
      <c r="N415" s="4" t="s">
        <v>143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3" x14ac:dyDescent="0.25">
      <c r="A416" s="4">
        <v>50</v>
      </c>
      <c r="B416" s="4">
        <v>0</v>
      </c>
      <c r="C416" s="4">
        <v>0</v>
      </c>
      <c r="D416" s="4">
        <v>1</v>
      </c>
      <c r="E416" s="4">
        <v>211</v>
      </c>
      <c r="F416" s="4">
        <f>ROUND(Source!Y390,O416)</f>
        <v>530.70000000000005</v>
      </c>
      <c r="G416" s="4" t="s">
        <v>270</v>
      </c>
      <c r="H416" s="4" t="s">
        <v>271</v>
      </c>
      <c r="I416" s="4"/>
      <c r="J416" s="4"/>
      <c r="K416" s="4">
        <v>211</v>
      </c>
      <c r="L416" s="4">
        <v>25</v>
      </c>
      <c r="M416" s="4">
        <v>3</v>
      </c>
      <c r="N416" s="4" t="s">
        <v>143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7" spans="1:245" x14ac:dyDescent="0.25">
      <c r="A417" s="4">
        <v>50</v>
      </c>
      <c r="B417" s="4">
        <v>0</v>
      </c>
      <c r="C417" s="4">
        <v>0</v>
      </c>
      <c r="D417" s="4">
        <v>1</v>
      </c>
      <c r="E417" s="4">
        <v>224</v>
      </c>
      <c r="F417" s="4">
        <f>ROUND(Source!AR390,O417)</f>
        <v>33137.83</v>
      </c>
      <c r="G417" s="4" t="s">
        <v>272</v>
      </c>
      <c r="H417" s="4" t="s">
        <v>273</v>
      </c>
      <c r="I417" s="4"/>
      <c r="J417" s="4"/>
      <c r="K417" s="4">
        <v>224</v>
      </c>
      <c r="L417" s="4">
        <v>26</v>
      </c>
      <c r="M417" s="4">
        <v>3</v>
      </c>
      <c r="N417" s="4" t="s">
        <v>143</v>
      </c>
      <c r="O417" s="4">
        <v>2</v>
      </c>
      <c r="P417" s="4"/>
      <c r="Q417" s="4"/>
      <c r="R417" s="4"/>
      <c r="S417" s="4"/>
      <c r="T417" s="4"/>
      <c r="U417" s="4"/>
      <c r="V417" s="4"/>
      <c r="W417" s="4"/>
    </row>
    <row r="419" spans="1:245" x14ac:dyDescent="0.25">
      <c r="A419" s="1">
        <v>5</v>
      </c>
      <c r="B419" s="1">
        <v>1</v>
      </c>
      <c r="C419" s="1"/>
      <c r="D419" s="1">
        <f>ROW(A435)</f>
        <v>435</v>
      </c>
      <c r="E419" s="1"/>
      <c r="F419" s="1" t="s">
        <v>154</v>
      </c>
      <c r="G419" s="1" t="s">
        <v>291</v>
      </c>
      <c r="H419" s="1" t="s">
        <v>143</v>
      </c>
      <c r="I419" s="1">
        <v>0</v>
      </c>
      <c r="J419" s="1"/>
      <c r="K419" s="1">
        <v>0</v>
      </c>
      <c r="L419" s="1"/>
      <c r="M419" s="1"/>
      <c r="N419" s="1"/>
      <c r="O419" s="1"/>
      <c r="P419" s="1"/>
      <c r="Q419" s="1"/>
      <c r="R419" s="1"/>
      <c r="S419" s="1"/>
      <c r="T419" s="1"/>
      <c r="U419" s="1" t="s">
        <v>143</v>
      </c>
      <c r="V419" s="1">
        <v>0</v>
      </c>
      <c r="W419" s="1"/>
      <c r="X419" s="1"/>
      <c r="Y419" s="1"/>
      <c r="Z419" s="1"/>
      <c r="AA419" s="1"/>
      <c r="AB419" s="1" t="s">
        <v>143</v>
      </c>
      <c r="AC419" s="1" t="s">
        <v>143</v>
      </c>
      <c r="AD419" s="1" t="s">
        <v>143</v>
      </c>
      <c r="AE419" s="1" t="s">
        <v>143</v>
      </c>
      <c r="AF419" s="1" t="s">
        <v>143</v>
      </c>
      <c r="AG419" s="1" t="s">
        <v>143</v>
      </c>
      <c r="AH419" s="1"/>
      <c r="AI419" s="1"/>
      <c r="AJ419" s="1"/>
      <c r="AK419" s="1"/>
      <c r="AL419" s="1"/>
      <c r="AM419" s="1"/>
      <c r="AN419" s="1"/>
      <c r="AO419" s="1"/>
      <c r="AP419" s="1" t="s">
        <v>143</v>
      </c>
      <c r="AQ419" s="1" t="s">
        <v>143</v>
      </c>
      <c r="AR419" s="1" t="s">
        <v>143</v>
      </c>
      <c r="AS419" s="1"/>
      <c r="AT419" s="1"/>
      <c r="AU419" s="1"/>
      <c r="AV419" s="1"/>
      <c r="AW419" s="1"/>
      <c r="AX419" s="1"/>
      <c r="AY419" s="1"/>
      <c r="AZ419" s="1" t="s">
        <v>143</v>
      </c>
      <c r="BA419" s="1"/>
      <c r="BB419" s="1" t="s">
        <v>143</v>
      </c>
      <c r="BC419" s="1" t="s">
        <v>143</v>
      </c>
      <c r="BD419" s="1" t="s">
        <v>143</v>
      </c>
      <c r="BE419" s="1" t="s">
        <v>143</v>
      </c>
      <c r="BF419" s="1" t="s">
        <v>143</v>
      </c>
      <c r="BG419" s="1" t="s">
        <v>143</v>
      </c>
      <c r="BH419" s="1" t="s">
        <v>143</v>
      </c>
      <c r="BI419" s="1" t="s">
        <v>143</v>
      </c>
      <c r="BJ419" s="1" t="s">
        <v>143</v>
      </c>
      <c r="BK419" s="1" t="s">
        <v>143</v>
      </c>
      <c r="BL419" s="1" t="s">
        <v>143</v>
      </c>
      <c r="BM419" s="1" t="s">
        <v>143</v>
      </c>
      <c r="BN419" s="1" t="s">
        <v>143</v>
      </c>
      <c r="BO419" s="1" t="s">
        <v>143</v>
      </c>
      <c r="BP419" s="1" t="s">
        <v>143</v>
      </c>
      <c r="BQ419" s="1"/>
      <c r="BR419" s="1"/>
      <c r="BS419" s="1"/>
      <c r="BT419" s="1"/>
      <c r="BU419" s="1"/>
      <c r="BV419" s="1"/>
      <c r="BW419" s="1"/>
      <c r="BX419" s="1">
        <v>0</v>
      </c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>
        <v>0</v>
      </c>
    </row>
    <row r="421" spans="1:245" x14ac:dyDescent="0.25">
      <c r="A421" s="2">
        <v>52</v>
      </c>
      <c r="B421" s="2">
        <f>B435</f>
        <v>1</v>
      </c>
      <c r="C421" s="2">
        <f>C435</f>
        <v>5</v>
      </c>
      <c r="D421" s="2">
        <f>D435</f>
        <v>419</v>
      </c>
      <c r="E421" s="2">
        <f>E435</f>
        <v>0</v>
      </c>
      <c r="F421" s="2" t="str">
        <f>F435</f>
        <v>Новый подраздел</v>
      </c>
      <c r="G421" s="2" t="s">
        <v>291</v>
      </c>
      <c r="H421" s="2"/>
      <c r="I421" s="2"/>
      <c r="J421" s="2"/>
      <c r="K421" s="2"/>
      <c r="L421" s="2"/>
      <c r="M421" s="2"/>
      <c r="N421" s="2"/>
      <c r="O421" s="2">
        <f t="shared" ref="O421:AT421" si="295">O435</f>
        <v>1193719.21</v>
      </c>
      <c r="P421" s="2">
        <f t="shared" si="295"/>
        <v>968966.57</v>
      </c>
      <c r="Q421" s="2">
        <f t="shared" si="295"/>
        <v>33209.79</v>
      </c>
      <c r="R421" s="2">
        <f t="shared" si="295"/>
        <v>15556.56</v>
      </c>
      <c r="S421" s="2">
        <f t="shared" si="295"/>
        <v>191542.85</v>
      </c>
      <c r="T421" s="2">
        <f t="shared" si="295"/>
        <v>0</v>
      </c>
      <c r="U421" s="2">
        <f t="shared" si="295"/>
        <v>645.59389999999985</v>
      </c>
      <c r="V421" s="2">
        <f t="shared" si="295"/>
        <v>0</v>
      </c>
      <c r="W421" s="2">
        <f t="shared" si="295"/>
        <v>0</v>
      </c>
      <c r="X421" s="2">
        <f t="shared" si="295"/>
        <v>132043.03</v>
      </c>
      <c r="Y421" s="2">
        <f t="shared" si="295"/>
        <v>78879.31</v>
      </c>
      <c r="Z421" s="2">
        <f t="shared" si="295"/>
        <v>0</v>
      </c>
      <c r="AA421" s="2">
        <f t="shared" si="295"/>
        <v>0</v>
      </c>
      <c r="AB421" s="2">
        <f t="shared" si="295"/>
        <v>1193719.21</v>
      </c>
      <c r="AC421" s="2">
        <f t="shared" si="295"/>
        <v>968966.57</v>
      </c>
      <c r="AD421" s="2">
        <f t="shared" si="295"/>
        <v>33209.79</v>
      </c>
      <c r="AE421" s="2">
        <f t="shared" si="295"/>
        <v>15556.56</v>
      </c>
      <c r="AF421" s="2">
        <f t="shared" si="295"/>
        <v>191542.85</v>
      </c>
      <c r="AG421" s="2">
        <f t="shared" si="295"/>
        <v>0</v>
      </c>
      <c r="AH421" s="2">
        <f t="shared" si="295"/>
        <v>645.59389999999985</v>
      </c>
      <c r="AI421" s="2">
        <f t="shared" si="295"/>
        <v>0</v>
      </c>
      <c r="AJ421" s="2">
        <f t="shared" si="295"/>
        <v>0</v>
      </c>
      <c r="AK421" s="2">
        <f t="shared" si="295"/>
        <v>132043.03</v>
      </c>
      <c r="AL421" s="2">
        <f t="shared" si="295"/>
        <v>78879.31</v>
      </c>
      <c r="AM421" s="2">
        <f t="shared" si="295"/>
        <v>0</v>
      </c>
      <c r="AN421" s="2">
        <f t="shared" si="295"/>
        <v>0</v>
      </c>
      <c r="AO421" s="2">
        <f t="shared" si="295"/>
        <v>0</v>
      </c>
      <c r="AP421" s="2">
        <f t="shared" si="295"/>
        <v>0</v>
      </c>
      <c r="AQ421" s="2">
        <f t="shared" si="295"/>
        <v>0</v>
      </c>
      <c r="AR421" s="2">
        <f t="shared" si="295"/>
        <v>1429065.35</v>
      </c>
      <c r="AS421" s="2">
        <f t="shared" si="295"/>
        <v>1429065.35</v>
      </c>
      <c r="AT421" s="2">
        <f t="shared" si="295"/>
        <v>0</v>
      </c>
      <c r="AU421" s="2">
        <f t="shared" ref="AU421:BZ421" si="296">AU435</f>
        <v>0</v>
      </c>
      <c r="AV421" s="2">
        <f t="shared" si="296"/>
        <v>968966.57</v>
      </c>
      <c r="AW421" s="2">
        <f t="shared" si="296"/>
        <v>968966.57</v>
      </c>
      <c r="AX421" s="2">
        <f t="shared" si="296"/>
        <v>0</v>
      </c>
      <c r="AY421" s="2">
        <f t="shared" si="296"/>
        <v>968966.57</v>
      </c>
      <c r="AZ421" s="2">
        <f t="shared" si="296"/>
        <v>0</v>
      </c>
      <c r="BA421" s="2">
        <f t="shared" si="296"/>
        <v>0</v>
      </c>
      <c r="BB421" s="2">
        <f t="shared" si="296"/>
        <v>0</v>
      </c>
      <c r="BC421" s="2">
        <f t="shared" si="296"/>
        <v>0</v>
      </c>
      <c r="BD421" s="2">
        <f t="shared" si="296"/>
        <v>0</v>
      </c>
      <c r="BE421" s="2">
        <f t="shared" si="296"/>
        <v>0</v>
      </c>
      <c r="BF421" s="2">
        <f t="shared" si="296"/>
        <v>0</v>
      </c>
      <c r="BG421" s="2">
        <f t="shared" si="296"/>
        <v>0</v>
      </c>
      <c r="BH421" s="2">
        <f t="shared" si="296"/>
        <v>0</v>
      </c>
      <c r="BI421" s="2">
        <f t="shared" si="296"/>
        <v>0</v>
      </c>
      <c r="BJ421" s="2">
        <f t="shared" si="296"/>
        <v>0</v>
      </c>
      <c r="BK421" s="2">
        <f t="shared" si="296"/>
        <v>0</v>
      </c>
      <c r="BL421" s="2">
        <f t="shared" si="296"/>
        <v>0</v>
      </c>
      <c r="BM421" s="2">
        <f t="shared" si="296"/>
        <v>0</v>
      </c>
      <c r="BN421" s="2">
        <f t="shared" si="296"/>
        <v>0</v>
      </c>
      <c r="BO421" s="2">
        <f t="shared" si="296"/>
        <v>0</v>
      </c>
      <c r="BP421" s="2">
        <f t="shared" si="296"/>
        <v>0</v>
      </c>
      <c r="BQ421" s="2">
        <f t="shared" si="296"/>
        <v>0</v>
      </c>
      <c r="BR421" s="2">
        <f t="shared" si="296"/>
        <v>0</v>
      </c>
      <c r="BS421" s="2">
        <f t="shared" si="296"/>
        <v>0</v>
      </c>
      <c r="BT421" s="2">
        <f t="shared" si="296"/>
        <v>0</v>
      </c>
      <c r="BU421" s="2">
        <f t="shared" si="296"/>
        <v>0</v>
      </c>
      <c r="BV421" s="2">
        <f t="shared" si="296"/>
        <v>0</v>
      </c>
      <c r="BW421" s="2">
        <f t="shared" si="296"/>
        <v>0</v>
      </c>
      <c r="BX421" s="2">
        <f t="shared" si="296"/>
        <v>0</v>
      </c>
      <c r="BY421" s="2">
        <f t="shared" si="296"/>
        <v>0</v>
      </c>
      <c r="BZ421" s="2">
        <f t="shared" si="296"/>
        <v>0</v>
      </c>
      <c r="CA421" s="2">
        <f t="shared" ref="CA421:DF421" si="297">CA435</f>
        <v>1429065.35</v>
      </c>
      <c r="CB421" s="2">
        <f t="shared" si="297"/>
        <v>1429065.35</v>
      </c>
      <c r="CC421" s="2">
        <f t="shared" si="297"/>
        <v>0</v>
      </c>
      <c r="CD421" s="2">
        <f t="shared" si="297"/>
        <v>0</v>
      </c>
      <c r="CE421" s="2">
        <f t="shared" si="297"/>
        <v>968966.57</v>
      </c>
      <c r="CF421" s="2">
        <f t="shared" si="297"/>
        <v>968966.57</v>
      </c>
      <c r="CG421" s="2">
        <f t="shared" si="297"/>
        <v>0</v>
      </c>
      <c r="CH421" s="2">
        <f t="shared" si="297"/>
        <v>968966.57</v>
      </c>
      <c r="CI421" s="2">
        <f t="shared" si="297"/>
        <v>0</v>
      </c>
      <c r="CJ421" s="2">
        <f t="shared" si="297"/>
        <v>0</v>
      </c>
      <c r="CK421" s="2">
        <f t="shared" si="297"/>
        <v>0</v>
      </c>
      <c r="CL421" s="2">
        <f t="shared" si="297"/>
        <v>0</v>
      </c>
      <c r="CM421" s="2">
        <f t="shared" si="297"/>
        <v>0</v>
      </c>
      <c r="CN421" s="2">
        <f t="shared" si="297"/>
        <v>0</v>
      </c>
      <c r="CO421" s="2">
        <f t="shared" si="297"/>
        <v>0</v>
      </c>
      <c r="CP421" s="2">
        <f t="shared" si="297"/>
        <v>0</v>
      </c>
      <c r="CQ421" s="2">
        <f t="shared" si="297"/>
        <v>0</v>
      </c>
      <c r="CR421" s="2">
        <f t="shared" si="297"/>
        <v>0</v>
      </c>
      <c r="CS421" s="2">
        <f t="shared" si="297"/>
        <v>0</v>
      </c>
      <c r="CT421" s="2">
        <f t="shared" si="297"/>
        <v>0</v>
      </c>
      <c r="CU421" s="2">
        <f t="shared" si="297"/>
        <v>0</v>
      </c>
      <c r="CV421" s="2">
        <f t="shared" si="297"/>
        <v>0</v>
      </c>
      <c r="CW421" s="2">
        <f t="shared" si="297"/>
        <v>0</v>
      </c>
      <c r="CX421" s="2">
        <f t="shared" si="297"/>
        <v>0</v>
      </c>
      <c r="CY421" s="2">
        <f t="shared" si="297"/>
        <v>0</v>
      </c>
      <c r="CZ421" s="2">
        <f t="shared" si="297"/>
        <v>0</v>
      </c>
      <c r="DA421" s="2">
        <f t="shared" si="297"/>
        <v>0</v>
      </c>
      <c r="DB421" s="2">
        <f t="shared" si="297"/>
        <v>0</v>
      </c>
      <c r="DC421" s="2">
        <f t="shared" si="297"/>
        <v>0</v>
      </c>
      <c r="DD421" s="2">
        <f t="shared" si="297"/>
        <v>0</v>
      </c>
      <c r="DE421" s="2">
        <f t="shared" si="297"/>
        <v>0</v>
      </c>
      <c r="DF421" s="2">
        <f t="shared" si="297"/>
        <v>0</v>
      </c>
      <c r="DG421" s="3">
        <f t="shared" ref="DG421:EL421" si="298">DG435</f>
        <v>0</v>
      </c>
      <c r="DH421" s="3">
        <f t="shared" si="298"/>
        <v>0</v>
      </c>
      <c r="DI421" s="3">
        <f t="shared" si="298"/>
        <v>0</v>
      </c>
      <c r="DJ421" s="3">
        <f t="shared" si="298"/>
        <v>0</v>
      </c>
      <c r="DK421" s="3">
        <f t="shared" si="298"/>
        <v>0</v>
      </c>
      <c r="DL421" s="3">
        <f t="shared" si="298"/>
        <v>0</v>
      </c>
      <c r="DM421" s="3">
        <f t="shared" si="298"/>
        <v>0</v>
      </c>
      <c r="DN421" s="3">
        <f t="shared" si="298"/>
        <v>0</v>
      </c>
      <c r="DO421" s="3">
        <f t="shared" si="298"/>
        <v>0</v>
      </c>
      <c r="DP421" s="3">
        <f t="shared" si="298"/>
        <v>0</v>
      </c>
      <c r="DQ421" s="3">
        <f t="shared" si="298"/>
        <v>0</v>
      </c>
      <c r="DR421" s="3">
        <f t="shared" si="298"/>
        <v>0</v>
      </c>
      <c r="DS421" s="3">
        <f t="shared" si="298"/>
        <v>0</v>
      </c>
      <c r="DT421" s="3">
        <f t="shared" si="298"/>
        <v>0</v>
      </c>
      <c r="DU421" s="3">
        <f t="shared" si="298"/>
        <v>0</v>
      </c>
      <c r="DV421" s="3">
        <f t="shared" si="298"/>
        <v>0</v>
      </c>
      <c r="DW421" s="3">
        <f t="shared" si="298"/>
        <v>0</v>
      </c>
      <c r="DX421" s="3">
        <f t="shared" si="298"/>
        <v>0</v>
      </c>
      <c r="DY421" s="3">
        <f t="shared" si="298"/>
        <v>0</v>
      </c>
      <c r="DZ421" s="3">
        <f t="shared" si="298"/>
        <v>0</v>
      </c>
      <c r="EA421" s="3">
        <f t="shared" si="298"/>
        <v>0</v>
      </c>
      <c r="EB421" s="3">
        <f t="shared" si="298"/>
        <v>0</v>
      </c>
      <c r="EC421" s="3">
        <f t="shared" si="298"/>
        <v>0</v>
      </c>
      <c r="ED421" s="3">
        <f t="shared" si="298"/>
        <v>0</v>
      </c>
      <c r="EE421" s="3">
        <f t="shared" si="298"/>
        <v>0</v>
      </c>
      <c r="EF421" s="3">
        <f t="shared" si="298"/>
        <v>0</v>
      </c>
      <c r="EG421" s="3">
        <f t="shared" si="298"/>
        <v>0</v>
      </c>
      <c r="EH421" s="3">
        <f t="shared" si="298"/>
        <v>0</v>
      </c>
      <c r="EI421" s="3">
        <f t="shared" si="298"/>
        <v>0</v>
      </c>
      <c r="EJ421" s="3">
        <f t="shared" si="298"/>
        <v>0</v>
      </c>
      <c r="EK421" s="3">
        <f t="shared" si="298"/>
        <v>0</v>
      </c>
      <c r="EL421" s="3">
        <f t="shared" si="298"/>
        <v>0</v>
      </c>
      <c r="EM421" s="3">
        <f t="shared" ref="EM421:FR421" si="299">EM435</f>
        <v>0</v>
      </c>
      <c r="EN421" s="3">
        <f t="shared" si="299"/>
        <v>0</v>
      </c>
      <c r="EO421" s="3">
        <f t="shared" si="299"/>
        <v>0</v>
      </c>
      <c r="EP421" s="3">
        <f t="shared" si="299"/>
        <v>0</v>
      </c>
      <c r="EQ421" s="3">
        <f t="shared" si="299"/>
        <v>0</v>
      </c>
      <c r="ER421" s="3">
        <f t="shared" si="299"/>
        <v>0</v>
      </c>
      <c r="ES421" s="3">
        <f t="shared" si="299"/>
        <v>0</v>
      </c>
      <c r="ET421" s="3">
        <f t="shared" si="299"/>
        <v>0</v>
      </c>
      <c r="EU421" s="3">
        <f t="shared" si="299"/>
        <v>0</v>
      </c>
      <c r="EV421" s="3">
        <f t="shared" si="299"/>
        <v>0</v>
      </c>
      <c r="EW421" s="3">
        <f t="shared" si="299"/>
        <v>0</v>
      </c>
      <c r="EX421" s="3">
        <f t="shared" si="299"/>
        <v>0</v>
      </c>
      <c r="EY421" s="3">
        <f t="shared" si="299"/>
        <v>0</v>
      </c>
      <c r="EZ421" s="3">
        <f t="shared" si="299"/>
        <v>0</v>
      </c>
      <c r="FA421" s="3">
        <f t="shared" si="299"/>
        <v>0</v>
      </c>
      <c r="FB421" s="3">
        <f t="shared" si="299"/>
        <v>0</v>
      </c>
      <c r="FC421" s="3">
        <f t="shared" si="299"/>
        <v>0</v>
      </c>
      <c r="FD421" s="3">
        <f t="shared" si="299"/>
        <v>0</v>
      </c>
      <c r="FE421" s="3">
        <f t="shared" si="299"/>
        <v>0</v>
      </c>
      <c r="FF421" s="3">
        <f t="shared" si="299"/>
        <v>0</v>
      </c>
      <c r="FG421" s="3">
        <f t="shared" si="299"/>
        <v>0</v>
      </c>
      <c r="FH421" s="3">
        <f t="shared" si="299"/>
        <v>0</v>
      </c>
      <c r="FI421" s="3">
        <f t="shared" si="299"/>
        <v>0</v>
      </c>
      <c r="FJ421" s="3">
        <f t="shared" si="299"/>
        <v>0</v>
      </c>
      <c r="FK421" s="3">
        <f t="shared" si="299"/>
        <v>0</v>
      </c>
      <c r="FL421" s="3">
        <f t="shared" si="299"/>
        <v>0</v>
      </c>
      <c r="FM421" s="3">
        <f t="shared" si="299"/>
        <v>0</v>
      </c>
      <c r="FN421" s="3">
        <f t="shared" si="299"/>
        <v>0</v>
      </c>
      <c r="FO421" s="3">
        <f t="shared" si="299"/>
        <v>0</v>
      </c>
      <c r="FP421" s="3">
        <f t="shared" si="299"/>
        <v>0</v>
      </c>
      <c r="FQ421" s="3">
        <f t="shared" si="299"/>
        <v>0</v>
      </c>
      <c r="FR421" s="3">
        <f t="shared" si="299"/>
        <v>0</v>
      </c>
      <c r="FS421" s="3">
        <f t="shared" ref="FS421:GX421" si="300">FS435</f>
        <v>0</v>
      </c>
      <c r="FT421" s="3">
        <f t="shared" si="300"/>
        <v>0</v>
      </c>
      <c r="FU421" s="3">
        <f t="shared" si="300"/>
        <v>0</v>
      </c>
      <c r="FV421" s="3">
        <f t="shared" si="300"/>
        <v>0</v>
      </c>
      <c r="FW421" s="3">
        <f t="shared" si="300"/>
        <v>0</v>
      </c>
      <c r="FX421" s="3">
        <f t="shared" si="300"/>
        <v>0</v>
      </c>
      <c r="FY421" s="3">
        <f t="shared" si="300"/>
        <v>0</v>
      </c>
      <c r="FZ421" s="3">
        <f t="shared" si="300"/>
        <v>0</v>
      </c>
      <c r="GA421" s="3">
        <f t="shared" si="300"/>
        <v>0</v>
      </c>
      <c r="GB421" s="3">
        <f t="shared" si="300"/>
        <v>0</v>
      </c>
      <c r="GC421" s="3">
        <f t="shared" si="300"/>
        <v>0</v>
      </c>
      <c r="GD421" s="3">
        <f t="shared" si="300"/>
        <v>0</v>
      </c>
      <c r="GE421" s="3">
        <f t="shared" si="300"/>
        <v>0</v>
      </c>
      <c r="GF421" s="3">
        <f t="shared" si="300"/>
        <v>0</v>
      </c>
      <c r="GG421" s="3">
        <f t="shared" si="300"/>
        <v>0</v>
      </c>
      <c r="GH421" s="3">
        <f t="shared" si="300"/>
        <v>0</v>
      </c>
      <c r="GI421" s="3">
        <f t="shared" si="300"/>
        <v>0</v>
      </c>
      <c r="GJ421" s="3">
        <f t="shared" si="300"/>
        <v>0</v>
      </c>
      <c r="GK421" s="3">
        <f t="shared" si="300"/>
        <v>0</v>
      </c>
      <c r="GL421" s="3">
        <f t="shared" si="300"/>
        <v>0</v>
      </c>
      <c r="GM421" s="3">
        <f t="shared" si="300"/>
        <v>0</v>
      </c>
      <c r="GN421" s="3">
        <f t="shared" si="300"/>
        <v>0</v>
      </c>
      <c r="GO421" s="3">
        <f t="shared" si="300"/>
        <v>0</v>
      </c>
      <c r="GP421" s="3">
        <f t="shared" si="300"/>
        <v>0</v>
      </c>
      <c r="GQ421" s="3">
        <f t="shared" si="300"/>
        <v>0</v>
      </c>
      <c r="GR421" s="3">
        <f t="shared" si="300"/>
        <v>0</v>
      </c>
      <c r="GS421" s="3">
        <f t="shared" si="300"/>
        <v>0</v>
      </c>
      <c r="GT421" s="3">
        <f t="shared" si="300"/>
        <v>0</v>
      </c>
      <c r="GU421" s="3">
        <f t="shared" si="300"/>
        <v>0</v>
      </c>
      <c r="GV421" s="3">
        <f t="shared" si="300"/>
        <v>0</v>
      </c>
      <c r="GW421" s="3">
        <f t="shared" si="300"/>
        <v>0</v>
      </c>
      <c r="GX421" s="3">
        <f t="shared" si="300"/>
        <v>0</v>
      </c>
    </row>
    <row r="423" spans="1:245" x14ac:dyDescent="0.25">
      <c r="A423">
        <v>17</v>
      </c>
      <c r="B423">
        <v>1</v>
      </c>
      <c r="C423">
        <f>ROW(SmtRes!A210)</f>
        <v>210</v>
      </c>
      <c r="D423">
        <f>ROW(EtalonRes!A229)</f>
        <v>229</v>
      </c>
      <c r="E423" t="s">
        <v>549</v>
      </c>
      <c r="F423" t="s">
        <v>293</v>
      </c>
      <c r="G423" t="s">
        <v>130</v>
      </c>
      <c r="H423" t="s">
        <v>295</v>
      </c>
      <c r="I423">
        <v>0.9</v>
      </c>
      <c r="J423">
        <v>0</v>
      </c>
      <c r="O423">
        <f t="shared" ref="O423:O433" si="301">ROUND(CP423,2)</f>
        <v>5581.6</v>
      </c>
      <c r="P423">
        <f t="shared" ref="P423:P433" si="302">ROUND((ROUND((AC423*AW423*I423),2)*BC423),2)</f>
        <v>0</v>
      </c>
      <c r="Q423">
        <f>(ROUND((ROUND((((ET423*1.25))*AV423*I423),2)*BB423),2)+ROUND((ROUND(((AE423-((EU423*1.25)))*AV423*I423),2)*BS423),2))</f>
        <v>5261.31</v>
      </c>
      <c r="R423">
        <f t="shared" ref="R423:R433" si="303">ROUND((ROUND((AE423*AV423*I423),2)*BS423),2)</f>
        <v>3624.44</v>
      </c>
      <c r="S423">
        <f t="shared" ref="S423:S433" si="304">ROUND((ROUND((AF423*AV423*I423),2)*BA423),2)</f>
        <v>320.29000000000002</v>
      </c>
      <c r="T423">
        <f t="shared" ref="T423:T433" si="305">ROUND(CU423*I423,2)</f>
        <v>0</v>
      </c>
      <c r="U423">
        <f t="shared" ref="U423:U433" si="306">CV423*I423</f>
        <v>1.2316499999999999</v>
      </c>
      <c r="V423">
        <f t="shared" ref="V423:V433" si="307">CW423*I423</f>
        <v>0</v>
      </c>
      <c r="W423">
        <f t="shared" ref="W423:W433" si="308">ROUND(CX423*I423,2)</f>
        <v>0</v>
      </c>
      <c r="X423">
        <f t="shared" ref="X423:X433" si="309">ROUND(CY423,2)</f>
        <v>294.67</v>
      </c>
      <c r="Y423">
        <f t="shared" ref="Y423:Y433" si="310">ROUND(CZ423,2)</f>
        <v>160.15</v>
      </c>
      <c r="AA423">
        <v>31709269</v>
      </c>
      <c r="AB423">
        <f t="shared" ref="AB423:AB433" si="311">ROUND((AC423+AD423+AF423),6)</f>
        <v>529.49649999999997</v>
      </c>
      <c r="AC423">
        <f t="shared" ref="AC423:AC433" si="312">ROUND((ES423),6)</f>
        <v>0</v>
      </c>
      <c r="AD423">
        <f>ROUND(((((ET423*1.25))-((EU423*1.25)))+AE423),6)</f>
        <v>515.51250000000005</v>
      </c>
      <c r="AE423">
        <f>ROUND(((EU423*1.25)),6)</f>
        <v>158.30000000000001</v>
      </c>
      <c r="AF423">
        <f>ROUND(((EV423*1.15)),6)</f>
        <v>13.984</v>
      </c>
      <c r="AG423">
        <f t="shared" ref="AG423:AG433" si="313">ROUND((AP423),6)</f>
        <v>0</v>
      </c>
      <c r="AH423">
        <f>((EW423*1.15))</f>
        <v>1.3684999999999998</v>
      </c>
      <c r="AI423">
        <f>((EX423*1.25))</f>
        <v>0</v>
      </c>
      <c r="AJ423">
        <f t="shared" ref="AJ423:AJ433" si="314">(AS423)</f>
        <v>0</v>
      </c>
      <c r="AK423">
        <v>424.57</v>
      </c>
      <c r="AL423">
        <v>0</v>
      </c>
      <c r="AM423">
        <v>412.41</v>
      </c>
      <c r="AN423">
        <v>126.64</v>
      </c>
      <c r="AO423">
        <v>12.16</v>
      </c>
      <c r="AP423">
        <v>0</v>
      </c>
      <c r="AQ423">
        <v>1.19</v>
      </c>
      <c r="AR423">
        <v>0</v>
      </c>
      <c r="AS423">
        <v>0</v>
      </c>
      <c r="AT423">
        <v>92</v>
      </c>
      <c r="AU423">
        <v>50</v>
      </c>
      <c r="AV423">
        <v>1</v>
      </c>
      <c r="AW423">
        <v>1</v>
      </c>
      <c r="AZ423">
        <v>1</v>
      </c>
      <c r="BA423">
        <v>25.44</v>
      </c>
      <c r="BB423">
        <v>11.34</v>
      </c>
      <c r="BC423">
        <v>1</v>
      </c>
      <c r="BD423" t="s">
        <v>143</v>
      </c>
      <c r="BE423" t="s">
        <v>143</v>
      </c>
      <c r="BF423" t="s">
        <v>143</v>
      </c>
      <c r="BG423" t="s">
        <v>143</v>
      </c>
      <c r="BH423">
        <v>0</v>
      </c>
      <c r="BI423">
        <v>1</v>
      </c>
      <c r="BJ423" t="s">
        <v>296</v>
      </c>
      <c r="BM423">
        <v>2</v>
      </c>
      <c r="BN423">
        <v>0</v>
      </c>
      <c r="BO423" t="s">
        <v>293</v>
      </c>
      <c r="BP423">
        <v>1</v>
      </c>
      <c r="BQ423">
        <v>30</v>
      </c>
      <c r="BR423">
        <v>0</v>
      </c>
      <c r="BS423">
        <v>25.44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143</v>
      </c>
      <c r="BZ423">
        <v>92</v>
      </c>
      <c r="CA423">
        <v>50</v>
      </c>
      <c r="CE423">
        <v>30</v>
      </c>
      <c r="CF423">
        <v>0</v>
      </c>
      <c r="CG423">
        <v>0</v>
      </c>
      <c r="CM423">
        <v>0</v>
      </c>
      <c r="CN423" t="s">
        <v>143</v>
      </c>
      <c r="CO423">
        <v>0</v>
      </c>
      <c r="CP423">
        <f t="shared" ref="CP423:CP433" si="315">(P423+Q423+S423)</f>
        <v>5581.6</v>
      </c>
      <c r="CQ423">
        <f t="shared" ref="CQ423:CQ433" si="316">ROUND((ROUND((AC423*AW423*1),2)*BC423),2)</f>
        <v>0</v>
      </c>
      <c r="CR423">
        <f>(ROUND((ROUND((((ET423*1.25))*AV423*1),2)*BB423),2)+ROUND((ROUND(((AE423-((EU423*1.25)))*AV423*1),2)*BS423),2))</f>
        <v>5845.88</v>
      </c>
      <c r="CS423">
        <f t="shared" ref="CS423:CS433" si="317">ROUND((ROUND((AE423*AV423*1),2)*BS423),2)</f>
        <v>4027.15</v>
      </c>
      <c r="CT423">
        <f t="shared" ref="CT423:CT433" si="318">ROUND((ROUND((AF423*AV423*1),2)*BA423),2)</f>
        <v>355.65</v>
      </c>
      <c r="CU423">
        <f t="shared" ref="CU423:CU433" si="319">AG423</f>
        <v>0</v>
      </c>
      <c r="CV423">
        <f t="shared" ref="CV423:CV433" si="320">(AH423*AV423)</f>
        <v>1.3684999999999998</v>
      </c>
      <c r="CW423">
        <f t="shared" ref="CW423:CW433" si="321">AI423</f>
        <v>0</v>
      </c>
      <c r="CX423">
        <f t="shared" ref="CX423:CX433" si="322">AJ423</f>
        <v>0</v>
      </c>
      <c r="CY423">
        <f t="shared" ref="CY423:CY433" si="323">S423*(BZ423/100)</f>
        <v>294.66680000000002</v>
      </c>
      <c r="CZ423">
        <f t="shared" ref="CZ423:CZ433" si="324">S423*(CA423/100)</f>
        <v>160.14500000000001</v>
      </c>
      <c r="DC423" t="s">
        <v>143</v>
      </c>
      <c r="DD423" t="s">
        <v>143</v>
      </c>
      <c r="DE423" t="s">
        <v>169</v>
      </c>
      <c r="DF423" t="s">
        <v>169</v>
      </c>
      <c r="DG423" t="s">
        <v>170</v>
      </c>
      <c r="DH423" t="s">
        <v>143</v>
      </c>
      <c r="DI423" t="s">
        <v>170</v>
      </c>
      <c r="DJ423" t="s">
        <v>169</v>
      </c>
      <c r="DK423" t="s">
        <v>143</v>
      </c>
      <c r="DL423" t="s">
        <v>143</v>
      </c>
      <c r="DM423" t="s">
        <v>143</v>
      </c>
      <c r="DN423">
        <v>98</v>
      </c>
      <c r="DO423">
        <v>77</v>
      </c>
      <c r="DP423">
        <v>1.1919999999999999</v>
      </c>
      <c r="DQ423">
        <v>1</v>
      </c>
      <c r="DU423">
        <v>1013</v>
      </c>
      <c r="DV423" t="s">
        <v>295</v>
      </c>
      <c r="DW423" t="s">
        <v>295</v>
      </c>
      <c r="DX423">
        <v>1</v>
      </c>
      <c r="EE423">
        <v>31271814</v>
      </c>
      <c r="EF423">
        <v>30</v>
      </c>
      <c r="EG423" t="s">
        <v>171</v>
      </c>
      <c r="EH423">
        <v>0</v>
      </c>
      <c r="EI423" t="s">
        <v>143</v>
      </c>
      <c r="EJ423">
        <v>1</v>
      </c>
      <c r="EK423">
        <v>2</v>
      </c>
      <c r="EL423" t="s">
        <v>297</v>
      </c>
      <c r="EM423" t="s">
        <v>298</v>
      </c>
      <c r="EO423" t="s">
        <v>143</v>
      </c>
      <c r="EQ423">
        <v>0</v>
      </c>
      <c r="ER423">
        <v>424.57</v>
      </c>
      <c r="ES423">
        <v>0</v>
      </c>
      <c r="ET423">
        <v>412.41</v>
      </c>
      <c r="EU423">
        <v>126.64</v>
      </c>
      <c r="EV423">
        <v>12.16</v>
      </c>
      <c r="EW423">
        <v>1.19</v>
      </c>
      <c r="EX423">
        <v>0</v>
      </c>
      <c r="EY423">
        <v>0</v>
      </c>
      <c r="FQ423">
        <v>0</v>
      </c>
      <c r="FR423">
        <f t="shared" ref="FR423:FR433" si="325">ROUND(IF(AND(BH423=3,BI423=3),P423,0),2)</f>
        <v>0</v>
      </c>
      <c r="FS423">
        <v>0</v>
      </c>
      <c r="FX423">
        <v>98</v>
      </c>
      <c r="FY423">
        <v>77</v>
      </c>
      <c r="GA423" t="s">
        <v>143</v>
      </c>
      <c r="GD423">
        <v>0</v>
      </c>
      <c r="GF423">
        <v>-1639367986</v>
      </c>
      <c r="GG423">
        <v>2</v>
      </c>
      <c r="GH423">
        <v>1</v>
      </c>
      <c r="GI423">
        <v>2</v>
      </c>
      <c r="GJ423">
        <v>0</v>
      </c>
      <c r="GK423">
        <f>ROUND(R423*(R12)/100,2)</f>
        <v>5690.37</v>
      </c>
      <c r="GL423">
        <f t="shared" ref="GL423:GL433" si="326">ROUND(IF(AND(BH423=3,BI423=3,FS423&lt;&gt;0),P423,0),2)</f>
        <v>0</v>
      </c>
      <c r="GM423">
        <f t="shared" ref="GM423:GM433" si="327">ROUND(O423+X423+Y423+GK423,2)+GX423</f>
        <v>11726.79</v>
      </c>
      <c r="GN423">
        <f t="shared" ref="GN423:GN433" si="328">IF(OR(BI423=0,BI423=1),ROUND(O423+X423+Y423+GK423,2),0)</f>
        <v>11726.79</v>
      </c>
      <c r="GO423">
        <f t="shared" ref="GO423:GO433" si="329">IF(BI423=2,ROUND(O423+X423+Y423+GK423,2),0)</f>
        <v>0</v>
      </c>
      <c r="GP423">
        <f t="shared" ref="GP423:GP433" si="330">IF(BI423=4,ROUND(O423+X423+Y423+GK423,2)+GX423,0)</f>
        <v>0</v>
      </c>
      <c r="GR423">
        <v>0</v>
      </c>
      <c r="GS423">
        <v>3</v>
      </c>
      <c r="GT423">
        <v>0</v>
      </c>
      <c r="GU423" t="s">
        <v>143</v>
      </c>
      <c r="GV423">
        <f t="shared" ref="GV423:GV433" si="331">ROUND((GT423),6)</f>
        <v>0</v>
      </c>
      <c r="GW423">
        <v>1</v>
      </c>
      <c r="GX423">
        <f t="shared" ref="GX423:GX433" si="332">ROUND(HC423*I423,2)</f>
        <v>0</v>
      </c>
      <c r="HA423">
        <v>0</v>
      </c>
      <c r="HB423">
        <v>0</v>
      </c>
      <c r="HC423">
        <f t="shared" ref="HC423:HC433" si="333">GV423*GW423</f>
        <v>0</v>
      </c>
      <c r="IK423">
        <v>0</v>
      </c>
    </row>
    <row r="424" spans="1:245" x14ac:dyDescent="0.25">
      <c r="A424">
        <v>17</v>
      </c>
      <c r="B424">
        <v>1</v>
      </c>
      <c r="C424">
        <f>ROW(SmtRes!A211)</f>
        <v>211</v>
      </c>
      <c r="D424">
        <f>ROW(EtalonRes!A230)</f>
        <v>230</v>
      </c>
      <c r="E424" t="s">
        <v>551</v>
      </c>
      <c r="F424" t="s">
        <v>300</v>
      </c>
      <c r="G424" t="s">
        <v>131</v>
      </c>
      <c r="H424" t="s">
        <v>295</v>
      </c>
      <c r="I424">
        <v>0.1</v>
      </c>
      <c r="J424">
        <v>0</v>
      </c>
      <c r="O424">
        <f t="shared" si="301"/>
        <v>7562.55</v>
      </c>
      <c r="P424">
        <f t="shared" si="302"/>
        <v>0</v>
      </c>
      <c r="Q424">
        <f>(ROUND((ROUND((((ET424*1.25))*AV424*I424),2)*BB424),2)+ROUND((ROUND(((AE424-((EU424*1.25)))*AV424*I424),2)*BS424),2))</f>
        <v>0</v>
      </c>
      <c r="R424">
        <f t="shared" si="303"/>
        <v>0</v>
      </c>
      <c r="S424">
        <f t="shared" si="304"/>
        <v>7562.55</v>
      </c>
      <c r="T424">
        <f t="shared" si="305"/>
        <v>0</v>
      </c>
      <c r="U424">
        <f t="shared" si="306"/>
        <v>25.604750000000003</v>
      </c>
      <c r="V424">
        <f t="shared" si="307"/>
        <v>0</v>
      </c>
      <c r="W424">
        <f t="shared" si="308"/>
        <v>0</v>
      </c>
      <c r="X424">
        <f t="shared" si="309"/>
        <v>5520.66</v>
      </c>
      <c r="Y424">
        <f t="shared" si="310"/>
        <v>3100.65</v>
      </c>
      <c r="AA424">
        <v>31709269</v>
      </c>
      <c r="AB424">
        <f t="shared" si="311"/>
        <v>2972.7154999999998</v>
      </c>
      <c r="AC424">
        <f t="shared" si="312"/>
        <v>0</v>
      </c>
      <c r="AD424">
        <f>ROUND(((((ET424*1.25))-((EU424*1.25)))+AE424),6)</f>
        <v>0</v>
      </c>
      <c r="AE424">
        <f>ROUND(((EU424*1.25)),6)</f>
        <v>0</v>
      </c>
      <c r="AF424">
        <f>ROUND(((EV424*1.15)),6)</f>
        <v>2972.7154999999998</v>
      </c>
      <c r="AG424">
        <f t="shared" si="313"/>
        <v>0</v>
      </c>
      <c r="AH424">
        <f>((EW424*1.15))</f>
        <v>256.04750000000001</v>
      </c>
      <c r="AI424">
        <f>((EX424*1.25))</f>
        <v>0</v>
      </c>
      <c r="AJ424">
        <f t="shared" si="314"/>
        <v>0</v>
      </c>
      <c r="AK424">
        <v>2584.9699999999998</v>
      </c>
      <c r="AL424">
        <v>0</v>
      </c>
      <c r="AM424">
        <v>0</v>
      </c>
      <c r="AN424">
        <v>0</v>
      </c>
      <c r="AO424">
        <v>2584.9699999999998</v>
      </c>
      <c r="AP424">
        <v>0</v>
      </c>
      <c r="AQ424">
        <v>222.65</v>
      </c>
      <c r="AR424">
        <v>0</v>
      </c>
      <c r="AS424">
        <v>0</v>
      </c>
      <c r="AT424">
        <v>73</v>
      </c>
      <c r="AU424">
        <v>41</v>
      </c>
      <c r="AV424">
        <v>1</v>
      </c>
      <c r="AW424">
        <v>1</v>
      </c>
      <c r="AZ424">
        <v>1</v>
      </c>
      <c r="BA424">
        <v>25.44</v>
      </c>
      <c r="BB424">
        <v>1</v>
      </c>
      <c r="BC424">
        <v>1</v>
      </c>
      <c r="BD424" t="s">
        <v>143</v>
      </c>
      <c r="BE424" t="s">
        <v>143</v>
      </c>
      <c r="BF424" t="s">
        <v>143</v>
      </c>
      <c r="BG424" t="s">
        <v>143</v>
      </c>
      <c r="BH424">
        <v>0</v>
      </c>
      <c r="BI424">
        <v>1</v>
      </c>
      <c r="BJ424" t="s">
        <v>302</v>
      </c>
      <c r="BM424">
        <v>16</v>
      </c>
      <c r="BN424">
        <v>0</v>
      </c>
      <c r="BO424" t="s">
        <v>300</v>
      </c>
      <c r="BP424">
        <v>1</v>
      </c>
      <c r="BQ424">
        <v>30</v>
      </c>
      <c r="BR424">
        <v>0</v>
      </c>
      <c r="BS424">
        <v>25.44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143</v>
      </c>
      <c r="BZ424">
        <v>73</v>
      </c>
      <c r="CA424">
        <v>41</v>
      </c>
      <c r="CE424">
        <v>30</v>
      </c>
      <c r="CF424">
        <v>0</v>
      </c>
      <c r="CG424">
        <v>0</v>
      </c>
      <c r="CM424">
        <v>0</v>
      </c>
      <c r="CN424" t="s">
        <v>143</v>
      </c>
      <c r="CO424">
        <v>0</v>
      </c>
      <c r="CP424">
        <f t="shared" si="315"/>
        <v>7562.55</v>
      </c>
      <c r="CQ424">
        <f t="shared" si="316"/>
        <v>0</v>
      </c>
      <c r="CR424">
        <f>(ROUND((ROUND((((ET424*1.25))*AV424*1),2)*BB424),2)+ROUND((ROUND(((AE424-((EU424*1.25)))*AV424*1),2)*BS424),2))</f>
        <v>0</v>
      </c>
      <c r="CS424">
        <f t="shared" si="317"/>
        <v>0</v>
      </c>
      <c r="CT424">
        <f t="shared" si="318"/>
        <v>75626</v>
      </c>
      <c r="CU424">
        <f t="shared" si="319"/>
        <v>0</v>
      </c>
      <c r="CV424">
        <f t="shared" si="320"/>
        <v>256.04750000000001</v>
      </c>
      <c r="CW424">
        <f t="shared" si="321"/>
        <v>0</v>
      </c>
      <c r="CX424">
        <f t="shared" si="322"/>
        <v>0</v>
      </c>
      <c r="CY424">
        <f t="shared" si="323"/>
        <v>5520.6615000000002</v>
      </c>
      <c r="CZ424">
        <f t="shared" si="324"/>
        <v>3100.6455000000001</v>
      </c>
      <c r="DC424" t="s">
        <v>143</v>
      </c>
      <c r="DD424" t="s">
        <v>143</v>
      </c>
      <c r="DE424" t="s">
        <v>169</v>
      </c>
      <c r="DF424" t="s">
        <v>169</v>
      </c>
      <c r="DG424" t="s">
        <v>170</v>
      </c>
      <c r="DH424" t="s">
        <v>143</v>
      </c>
      <c r="DI424" t="s">
        <v>170</v>
      </c>
      <c r="DJ424" t="s">
        <v>169</v>
      </c>
      <c r="DK424" t="s">
        <v>143</v>
      </c>
      <c r="DL424" t="s">
        <v>143</v>
      </c>
      <c r="DM424" t="s">
        <v>143</v>
      </c>
      <c r="DN424">
        <v>91</v>
      </c>
      <c r="DO424">
        <v>67</v>
      </c>
      <c r="DP424">
        <v>1.248</v>
      </c>
      <c r="DQ424">
        <v>1</v>
      </c>
      <c r="DU424">
        <v>1013</v>
      </c>
      <c r="DV424" t="s">
        <v>295</v>
      </c>
      <c r="DW424" t="s">
        <v>295</v>
      </c>
      <c r="DX424">
        <v>1</v>
      </c>
      <c r="EE424">
        <v>31271828</v>
      </c>
      <c r="EF424">
        <v>30</v>
      </c>
      <c r="EG424" t="s">
        <v>171</v>
      </c>
      <c r="EH424">
        <v>0</v>
      </c>
      <c r="EI424" t="s">
        <v>143</v>
      </c>
      <c r="EJ424">
        <v>1</v>
      </c>
      <c r="EK424">
        <v>16</v>
      </c>
      <c r="EL424" t="s">
        <v>303</v>
      </c>
      <c r="EM424" t="s">
        <v>304</v>
      </c>
      <c r="EO424" t="s">
        <v>143</v>
      </c>
      <c r="EQ424">
        <v>0</v>
      </c>
      <c r="ER424">
        <v>2584.9699999999998</v>
      </c>
      <c r="ES424">
        <v>0</v>
      </c>
      <c r="ET424">
        <v>0</v>
      </c>
      <c r="EU424">
        <v>0</v>
      </c>
      <c r="EV424">
        <v>2584.9699999999998</v>
      </c>
      <c r="EW424">
        <v>222.65</v>
      </c>
      <c r="EX424">
        <v>0</v>
      </c>
      <c r="EY424">
        <v>0</v>
      </c>
      <c r="FQ424">
        <v>0</v>
      </c>
      <c r="FR424">
        <f t="shared" si="325"/>
        <v>0</v>
      </c>
      <c r="FS424">
        <v>0</v>
      </c>
      <c r="FX424">
        <v>91</v>
      </c>
      <c r="FY424">
        <v>67</v>
      </c>
      <c r="GA424" t="s">
        <v>143</v>
      </c>
      <c r="GD424">
        <v>0</v>
      </c>
      <c r="GF424">
        <v>471058544</v>
      </c>
      <c r="GG424">
        <v>2</v>
      </c>
      <c r="GH424">
        <v>1</v>
      </c>
      <c r="GI424">
        <v>2</v>
      </c>
      <c r="GJ424">
        <v>0</v>
      </c>
      <c r="GK424">
        <f>ROUND(R424*(R12)/100,2)</f>
        <v>0</v>
      </c>
      <c r="GL424">
        <f t="shared" si="326"/>
        <v>0</v>
      </c>
      <c r="GM424">
        <f t="shared" si="327"/>
        <v>16183.86</v>
      </c>
      <c r="GN424">
        <f t="shared" si="328"/>
        <v>16183.86</v>
      </c>
      <c r="GO424">
        <f t="shared" si="329"/>
        <v>0</v>
      </c>
      <c r="GP424">
        <f t="shared" si="330"/>
        <v>0</v>
      </c>
      <c r="GR424">
        <v>0</v>
      </c>
      <c r="GS424">
        <v>3</v>
      </c>
      <c r="GT424">
        <v>0</v>
      </c>
      <c r="GU424" t="s">
        <v>143</v>
      </c>
      <c r="GV424">
        <f t="shared" si="331"/>
        <v>0</v>
      </c>
      <c r="GW424">
        <v>1</v>
      </c>
      <c r="GX424">
        <f t="shared" si="332"/>
        <v>0</v>
      </c>
      <c r="HA424">
        <v>0</v>
      </c>
      <c r="HB424">
        <v>0</v>
      </c>
      <c r="HC424">
        <f t="shared" si="333"/>
        <v>0</v>
      </c>
      <c r="IK424">
        <v>0</v>
      </c>
    </row>
    <row r="425" spans="1:245" x14ac:dyDescent="0.25">
      <c r="A425">
        <v>17</v>
      </c>
      <c r="B425">
        <v>1</v>
      </c>
      <c r="C425">
        <f>ROW(SmtRes!A214)</f>
        <v>214</v>
      </c>
      <c r="D425">
        <f>ROW(EtalonRes!A233)</f>
        <v>233</v>
      </c>
      <c r="E425" t="s">
        <v>553</v>
      </c>
      <c r="F425" t="s">
        <v>306</v>
      </c>
      <c r="G425" t="s">
        <v>307</v>
      </c>
      <c r="H425" t="s">
        <v>308</v>
      </c>
      <c r="I425">
        <v>1</v>
      </c>
      <c r="J425">
        <v>0</v>
      </c>
      <c r="O425">
        <f t="shared" si="301"/>
        <v>13578.24</v>
      </c>
      <c r="P425">
        <f t="shared" si="302"/>
        <v>0</v>
      </c>
      <c r="Q425">
        <f>(ROUND((ROUND((((ET425*1.25))*AV425*I425),2)*BB425),2)+ROUND((ROUND(((AE425-((EU425*1.25)))*AV425*I425),2)*BS425),2))</f>
        <v>10045.9</v>
      </c>
      <c r="R425">
        <f t="shared" si="303"/>
        <v>6200.49</v>
      </c>
      <c r="S425">
        <f t="shared" si="304"/>
        <v>3532.34</v>
      </c>
      <c r="T425">
        <f t="shared" si="305"/>
        <v>0</v>
      </c>
      <c r="U425">
        <f t="shared" si="306"/>
        <v>12.42</v>
      </c>
      <c r="V425">
        <f t="shared" si="307"/>
        <v>0</v>
      </c>
      <c r="W425">
        <f t="shared" si="308"/>
        <v>0</v>
      </c>
      <c r="X425">
        <f t="shared" si="309"/>
        <v>3249.75</v>
      </c>
      <c r="Y425">
        <f t="shared" si="310"/>
        <v>1766.17</v>
      </c>
      <c r="AA425">
        <v>31709269</v>
      </c>
      <c r="AB425">
        <f t="shared" si="311"/>
        <v>943.81349999999998</v>
      </c>
      <c r="AC425">
        <f t="shared" si="312"/>
        <v>0</v>
      </c>
      <c r="AD425">
        <f>ROUND(((((ET425*1.25))-((EU425*1.25)))+AE425),6)</f>
        <v>804.96249999999998</v>
      </c>
      <c r="AE425">
        <f>ROUND(((EU425*1.25)),6)</f>
        <v>243.72499999999999</v>
      </c>
      <c r="AF425">
        <f>ROUND(((EV425*1.15)),6)</f>
        <v>138.851</v>
      </c>
      <c r="AG425">
        <f t="shared" si="313"/>
        <v>0</v>
      </c>
      <c r="AH425">
        <f>((EW425*1.15))</f>
        <v>12.42</v>
      </c>
      <c r="AI425">
        <f>((EX425*1.25))</f>
        <v>0</v>
      </c>
      <c r="AJ425">
        <f t="shared" si="314"/>
        <v>0</v>
      </c>
      <c r="AK425">
        <v>764.71</v>
      </c>
      <c r="AL425">
        <v>0</v>
      </c>
      <c r="AM425">
        <v>643.97</v>
      </c>
      <c r="AN425">
        <v>194.98</v>
      </c>
      <c r="AO425">
        <v>120.74</v>
      </c>
      <c r="AP425">
        <v>0</v>
      </c>
      <c r="AQ425">
        <v>10.8</v>
      </c>
      <c r="AR425">
        <v>0</v>
      </c>
      <c r="AS425">
        <v>0</v>
      </c>
      <c r="AT425">
        <v>92</v>
      </c>
      <c r="AU425">
        <v>50</v>
      </c>
      <c r="AV425">
        <v>1</v>
      </c>
      <c r="AW425">
        <v>1</v>
      </c>
      <c r="AZ425">
        <v>1</v>
      </c>
      <c r="BA425">
        <v>25.44</v>
      </c>
      <c r="BB425">
        <v>12.48</v>
      </c>
      <c r="BC425">
        <v>1</v>
      </c>
      <c r="BD425" t="s">
        <v>143</v>
      </c>
      <c r="BE425" t="s">
        <v>143</v>
      </c>
      <c r="BF425" t="s">
        <v>143</v>
      </c>
      <c r="BG425" t="s">
        <v>143</v>
      </c>
      <c r="BH425">
        <v>0</v>
      </c>
      <c r="BI425">
        <v>1</v>
      </c>
      <c r="BJ425" t="s">
        <v>309</v>
      </c>
      <c r="BM425">
        <v>10</v>
      </c>
      <c r="BN425">
        <v>0</v>
      </c>
      <c r="BO425" t="s">
        <v>306</v>
      </c>
      <c r="BP425">
        <v>1</v>
      </c>
      <c r="BQ425">
        <v>30</v>
      </c>
      <c r="BR425">
        <v>0</v>
      </c>
      <c r="BS425">
        <v>25.44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143</v>
      </c>
      <c r="BZ425">
        <v>92</v>
      </c>
      <c r="CA425">
        <v>50</v>
      </c>
      <c r="CE425">
        <v>30</v>
      </c>
      <c r="CF425">
        <v>0</v>
      </c>
      <c r="CG425">
        <v>0</v>
      </c>
      <c r="CM425">
        <v>0</v>
      </c>
      <c r="CN425" t="s">
        <v>143</v>
      </c>
      <c r="CO425">
        <v>0</v>
      </c>
      <c r="CP425">
        <f t="shared" si="315"/>
        <v>13578.24</v>
      </c>
      <c r="CQ425">
        <f t="shared" si="316"/>
        <v>0</v>
      </c>
      <c r="CR425">
        <f>(ROUND((ROUND((((ET425*1.25))*AV425*1),2)*BB425),2)+ROUND((ROUND(((AE425-((EU425*1.25)))*AV425*1),2)*BS425),2))</f>
        <v>10045.9</v>
      </c>
      <c r="CS425">
        <f t="shared" si="317"/>
        <v>6200.49</v>
      </c>
      <c r="CT425">
        <f t="shared" si="318"/>
        <v>3532.34</v>
      </c>
      <c r="CU425">
        <f t="shared" si="319"/>
        <v>0</v>
      </c>
      <c r="CV425">
        <f t="shared" si="320"/>
        <v>12.42</v>
      </c>
      <c r="CW425">
        <f t="shared" si="321"/>
        <v>0</v>
      </c>
      <c r="CX425">
        <f t="shared" si="322"/>
        <v>0</v>
      </c>
      <c r="CY425">
        <f t="shared" si="323"/>
        <v>3249.7528000000002</v>
      </c>
      <c r="CZ425">
        <f t="shared" si="324"/>
        <v>1766.17</v>
      </c>
      <c r="DC425" t="s">
        <v>143</v>
      </c>
      <c r="DD425" t="s">
        <v>143</v>
      </c>
      <c r="DE425" t="s">
        <v>169</v>
      </c>
      <c r="DF425" t="s">
        <v>169</v>
      </c>
      <c r="DG425" t="s">
        <v>170</v>
      </c>
      <c r="DH425" t="s">
        <v>143</v>
      </c>
      <c r="DI425" t="s">
        <v>170</v>
      </c>
      <c r="DJ425" t="s">
        <v>169</v>
      </c>
      <c r="DK425" t="s">
        <v>143</v>
      </c>
      <c r="DL425" t="s">
        <v>143</v>
      </c>
      <c r="DM425" t="s">
        <v>310</v>
      </c>
      <c r="DN425">
        <v>98</v>
      </c>
      <c r="DO425">
        <v>77</v>
      </c>
      <c r="DP425">
        <v>1.0469999999999999</v>
      </c>
      <c r="DQ425">
        <v>1</v>
      </c>
      <c r="DU425">
        <v>1013</v>
      </c>
      <c r="DV425" t="s">
        <v>308</v>
      </c>
      <c r="DW425" t="s">
        <v>308</v>
      </c>
      <c r="DX425">
        <v>1</v>
      </c>
      <c r="EE425">
        <v>31271822</v>
      </c>
      <c r="EF425">
        <v>30</v>
      </c>
      <c r="EG425" t="s">
        <v>171</v>
      </c>
      <c r="EH425">
        <v>0</v>
      </c>
      <c r="EI425" t="s">
        <v>143</v>
      </c>
      <c r="EJ425">
        <v>1</v>
      </c>
      <c r="EK425">
        <v>10</v>
      </c>
      <c r="EL425" t="s">
        <v>311</v>
      </c>
      <c r="EM425" t="s">
        <v>312</v>
      </c>
      <c r="EO425" t="s">
        <v>143</v>
      </c>
      <c r="EQ425">
        <v>0</v>
      </c>
      <c r="ER425">
        <v>764.71</v>
      </c>
      <c r="ES425">
        <v>0</v>
      </c>
      <c r="ET425">
        <v>643.97</v>
      </c>
      <c r="EU425">
        <v>194.98</v>
      </c>
      <c r="EV425">
        <v>120.74</v>
      </c>
      <c r="EW425">
        <v>10.8</v>
      </c>
      <c r="EX425">
        <v>0</v>
      </c>
      <c r="EY425">
        <v>0</v>
      </c>
      <c r="FQ425">
        <v>0</v>
      </c>
      <c r="FR425">
        <f t="shared" si="325"/>
        <v>0</v>
      </c>
      <c r="FS425">
        <v>0</v>
      </c>
      <c r="FX425">
        <v>98</v>
      </c>
      <c r="FY425">
        <v>110.6875</v>
      </c>
      <c r="GA425" t="s">
        <v>143</v>
      </c>
      <c r="GD425">
        <v>0</v>
      </c>
      <c r="GF425">
        <v>-1696570498</v>
      </c>
      <c r="GG425">
        <v>2</v>
      </c>
      <c r="GH425">
        <v>1</v>
      </c>
      <c r="GI425">
        <v>2</v>
      </c>
      <c r="GJ425">
        <v>0</v>
      </c>
      <c r="GK425">
        <f>ROUND(R425*(R12)/100,2)</f>
        <v>9734.77</v>
      </c>
      <c r="GL425">
        <f t="shared" si="326"/>
        <v>0</v>
      </c>
      <c r="GM425">
        <f t="shared" si="327"/>
        <v>28328.93</v>
      </c>
      <c r="GN425">
        <f t="shared" si="328"/>
        <v>28328.93</v>
      </c>
      <c r="GO425">
        <f t="shared" si="329"/>
        <v>0</v>
      </c>
      <c r="GP425">
        <f t="shared" si="330"/>
        <v>0</v>
      </c>
      <c r="GR425">
        <v>0</v>
      </c>
      <c r="GS425">
        <v>3</v>
      </c>
      <c r="GT425">
        <v>0</v>
      </c>
      <c r="GU425" t="s">
        <v>143</v>
      </c>
      <c r="GV425">
        <f t="shared" si="331"/>
        <v>0</v>
      </c>
      <c r="GW425">
        <v>1</v>
      </c>
      <c r="GX425">
        <f t="shared" si="332"/>
        <v>0</v>
      </c>
      <c r="HA425">
        <v>0</v>
      </c>
      <c r="HB425">
        <v>0</v>
      </c>
      <c r="HC425">
        <f t="shared" si="333"/>
        <v>0</v>
      </c>
      <c r="IK425">
        <v>0</v>
      </c>
    </row>
    <row r="426" spans="1:245" x14ac:dyDescent="0.25">
      <c r="A426">
        <v>17</v>
      </c>
      <c r="B426">
        <v>1</v>
      </c>
      <c r="C426">
        <f>ROW(SmtRes!A220)</f>
        <v>220</v>
      </c>
      <c r="D426">
        <f>ROW(EtalonRes!A239)</f>
        <v>239</v>
      </c>
      <c r="E426" t="s">
        <v>554</v>
      </c>
      <c r="F426" t="s">
        <v>314</v>
      </c>
      <c r="G426" t="s">
        <v>555</v>
      </c>
      <c r="H426" t="s">
        <v>316</v>
      </c>
      <c r="I426">
        <v>25</v>
      </c>
      <c r="J426">
        <v>0</v>
      </c>
      <c r="O426">
        <f t="shared" si="301"/>
        <v>11532.38</v>
      </c>
      <c r="P426">
        <f t="shared" si="302"/>
        <v>132.24</v>
      </c>
      <c r="Q426">
        <f>(ROUND((ROUND((((ET426*1.25))*AV426*I426),2)*BB426),2)+ROUND((ROUND(((AE426-((EU426*1.25)))*AV426*I426),2)*BS426),2))</f>
        <v>5461.17</v>
      </c>
      <c r="R426">
        <f t="shared" si="303"/>
        <v>3005.23</v>
      </c>
      <c r="S426">
        <f t="shared" si="304"/>
        <v>5938.97</v>
      </c>
      <c r="T426">
        <f t="shared" si="305"/>
        <v>0</v>
      </c>
      <c r="U426">
        <f t="shared" si="306"/>
        <v>22.424999999999997</v>
      </c>
      <c r="V426">
        <f t="shared" si="307"/>
        <v>0</v>
      </c>
      <c r="W426">
        <f t="shared" si="308"/>
        <v>0</v>
      </c>
      <c r="X426">
        <f t="shared" si="309"/>
        <v>4335.45</v>
      </c>
      <c r="Y426">
        <f t="shared" si="310"/>
        <v>2434.98</v>
      </c>
      <c r="AA426">
        <v>31709269</v>
      </c>
      <c r="AB426">
        <f t="shared" si="311"/>
        <v>29.360499999999998</v>
      </c>
      <c r="AC426">
        <f t="shared" si="312"/>
        <v>1.06</v>
      </c>
      <c r="AD426">
        <f>ROUND(((((ET426*1.25))-((EU426*1.25)))+AE426),6)</f>
        <v>18.962499999999999</v>
      </c>
      <c r="AE426">
        <f>ROUND(((EU426*1.25)),6)</f>
        <v>4.7249999999999996</v>
      </c>
      <c r="AF426">
        <f>ROUND(((EV426*1.15)),6)</f>
        <v>9.3379999999999992</v>
      </c>
      <c r="AG426">
        <f t="shared" si="313"/>
        <v>0</v>
      </c>
      <c r="AH426">
        <f>((EW426*1.15))</f>
        <v>0.89699999999999991</v>
      </c>
      <c r="AI426">
        <f>((EX426*1.25))</f>
        <v>0</v>
      </c>
      <c r="AJ426">
        <f t="shared" si="314"/>
        <v>0</v>
      </c>
      <c r="AK426">
        <v>24.35</v>
      </c>
      <c r="AL426">
        <v>1.06</v>
      </c>
      <c r="AM426">
        <v>15.17</v>
      </c>
      <c r="AN426">
        <v>3.78</v>
      </c>
      <c r="AO426">
        <v>8.1199999999999992</v>
      </c>
      <c r="AP426">
        <v>0</v>
      </c>
      <c r="AQ426">
        <v>0.78</v>
      </c>
      <c r="AR426">
        <v>0</v>
      </c>
      <c r="AS426">
        <v>0</v>
      </c>
      <c r="AT426">
        <v>73</v>
      </c>
      <c r="AU426">
        <v>41</v>
      </c>
      <c r="AV426">
        <v>1</v>
      </c>
      <c r="AW426">
        <v>1</v>
      </c>
      <c r="AZ426">
        <v>1</v>
      </c>
      <c r="BA426">
        <v>25.44</v>
      </c>
      <c r="BB426">
        <v>11.52</v>
      </c>
      <c r="BC426">
        <v>4.99</v>
      </c>
      <c r="BD426" t="s">
        <v>143</v>
      </c>
      <c r="BE426" t="s">
        <v>143</v>
      </c>
      <c r="BF426" t="s">
        <v>143</v>
      </c>
      <c r="BG426" t="s">
        <v>143</v>
      </c>
      <c r="BH426">
        <v>0</v>
      </c>
      <c r="BI426">
        <v>1</v>
      </c>
      <c r="BJ426" t="s">
        <v>317</v>
      </c>
      <c r="BM426">
        <v>64</v>
      </c>
      <c r="BN426">
        <v>0</v>
      </c>
      <c r="BO426" t="s">
        <v>314</v>
      </c>
      <c r="BP426">
        <v>1</v>
      </c>
      <c r="BQ426">
        <v>30</v>
      </c>
      <c r="BR426">
        <v>0</v>
      </c>
      <c r="BS426">
        <v>25.44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143</v>
      </c>
      <c r="BZ426">
        <v>73</v>
      </c>
      <c r="CA426">
        <v>41</v>
      </c>
      <c r="CE426">
        <v>30</v>
      </c>
      <c r="CF426">
        <v>0</v>
      </c>
      <c r="CG426">
        <v>0</v>
      </c>
      <c r="CM426">
        <v>0</v>
      </c>
      <c r="CN426" t="s">
        <v>143</v>
      </c>
      <c r="CO426">
        <v>0</v>
      </c>
      <c r="CP426">
        <f t="shared" si="315"/>
        <v>11532.380000000001</v>
      </c>
      <c r="CQ426">
        <f t="shared" si="316"/>
        <v>5.29</v>
      </c>
      <c r="CR426">
        <f>(ROUND((ROUND((((ET426*1.25))*AV426*1),2)*BB426),2)+ROUND((ROUND(((AE426-((EU426*1.25)))*AV426*1),2)*BS426),2))</f>
        <v>218.42</v>
      </c>
      <c r="CS426">
        <f t="shared" si="317"/>
        <v>120.33</v>
      </c>
      <c r="CT426">
        <f t="shared" si="318"/>
        <v>237.61</v>
      </c>
      <c r="CU426">
        <f t="shared" si="319"/>
        <v>0</v>
      </c>
      <c r="CV426">
        <f t="shared" si="320"/>
        <v>0.89699999999999991</v>
      </c>
      <c r="CW426">
        <f t="shared" si="321"/>
        <v>0</v>
      </c>
      <c r="CX426">
        <f t="shared" si="322"/>
        <v>0</v>
      </c>
      <c r="CY426">
        <f t="shared" si="323"/>
        <v>4335.4481000000005</v>
      </c>
      <c r="CZ426">
        <f t="shared" si="324"/>
        <v>2434.9776999999999</v>
      </c>
      <c r="DC426" t="s">
        <v>143</v>
      </c>
      <c r="DD426" t="s">
        <v>143</v>
      </c>
      <c r="DE426" t="s">
        <v>169</v>
      </c>
      <c r="DF426" t="s">
        <v>169</v>
      </c>
      <c r="DG426" t="s">
        <v>170</v>
      </c>
      <c r="DH426" t="s">
        <v>143</v>
      </c>
      <c r="DI426" t="s">
        <v>170</v>
      </c>
      <c r="DJ426" t="s">
        <v>169</v>
      </c>
      <c r="DK426" t="s">
        <v>143</v>
      </c>
      <c r="DL426" t="s">
        <v>143</v>
      </c>
      <c r="DM426" t="s">
        <v>143</v>
      </c>
      <c r="DN426">
        <v>91</v>
      </c>
      <c r="DO426">
        <v>70</v>
      </c>
      <c r="DP426">
        <v>1.0469999999999999</v>
      </c>
      <c r="DQ426">
        <v>1.0029999999999999</v>
      </c>
      <c r="DU426">
        <v>1013</v>
      </c>
      <c r="DV426" t="s">
        <v>316</v>
      </c>
      <c r="DW426" t="s">
        <v>316</v>
      </c>
      <c r="DX426">
        <v>1</v>
      </c>
      <c r="EE426">
        <v>31269875</v>
      </c>
      <c r="EF426">
        <v>30</v>
      </c>
      <c r="EG426" t="s">
        <v>171</v>
      </c>
      <c r="EH426">
        <v>0</v>
      </c>
      <c r="EI426" t="s">
        <v>143</v>
      </c>
      <c r="EJ426">
        <v>1</v>
      </c>
      <c r="EK426">
        <v>64</v>
      </c>
      <c r="EL426" t="s">
        <v>318</v>
      </c>
      <c r="EM426" t="s">
        <v>319</v>
      </c>
      <c r="EO426" t="s">
        <v>143</v>
      </c>
      <c r="EQ426">
        <v>0</v>
      </c>
      <c r="ER426">
        <v>24.35</v>
      </c>
      <c r="ES426">
        <v>1.06</v>
      </c>
      <c r="ET426">
        <v>15.17</v>
      </c>
      <c r="EU426">
        <v>3.78</v>
      </c>
      <c r="EV426">
        <v>8.1199999999999992</v>
      </c>
      <c r="EW426">
        <v>0.78</v>
      </c>
      <c r="EX426">
        <v>0</v>
      </c>
      <c r="EY426">
        <v>0</v>
      </c>
      <c r="FQ426">
        <v>0</v>
      </c>
      <c r="FR426">
        <f t="shared" si="325"/>
        <v>0</v>
      </c>
      <c r="FS426">
        <v>0</v>
      </c>
      <c r="FX426">
        <v>91</v>
      </c>
      <c r="FY426">
        <v>70</v>
      </c>
      <c r="GA426" t="s">
        <v>143</v>
      </c>
      <c r="GD426">
        <v>0</v>
      </c>
      <c r="GF426">
        <v>1419741544</v>
      </c>
      <c r="GG426">
        <v>2</v>
      </c>
      <c r="GH426">
        <v>1</v>
      </c>
      <c r="GI426">
        <v>2</v>
      </c>
      <c r="GJ426">
        <v>0</v>
      </c>
      <c r="GK426">
        <f>ROUND(R426*(R12)/100,2)</f>
        <v>4718.21</v>
      </c>
      <c r="GL426">
        <f t="shared" si="326"/>
        <v>0</v>
      </c>
      <c r="GM426">
        <f t="shared" si="327"/>
        <v>23021.02</v>
      </c>
      <c r="GN426">
        <f t="shared" si="328"/>
        <v>23021.02</v>
      </c>
      <c r="GO426">
        <f t="shared" si="329"/>
        <v>0</v>
      </c>
      <c r="GP426">
        <f t="shared" si="330"/>
        <v>0</v>
      </c>
      <c r="GR426">
        <v>0</v>
      </c>
      <c r="GS426">
        <v>3</v>
      </c>
      <c r="GT426">
        <v>0</v>
      </c>
      <c r="GU426" t="s">
        <v>143</v>
      </c>
      <c r="GV426">
        <f t="shared" si="331"/>
        <v>0</v>
      </c>
      <c r="GW426">
        <v>1</v>
      </c>
      <c r="GX426">
        <f t="shared" si="332"/>
        <v>0</v>
      </c>
      <c r="HA426">
        <v>0</v>
      </c>
      <c r="HB426">
        <v>0</v>
      </c>
      <c r="HC426">
        <f t="shared" si="333"/>
        <v>0</v>
      </c>
      <c r="IK426">
        <v>0</v>
      </c>
    </row>
    <row r="427" spans="1:245" x14ac:dyDescent="0.25">
      <c r="A427">
        <v>18</v>
      </c>
      <c r="B427">
        <v>1</v>
      </c>
      <c r="C427">
        <v>220</v>
      </c>
      <c r="E427" t="s">
        <v>556</v>
      </c>
      <c r="F427" t="s">
        <v>321</v>
      </c>
      <c r="G427" t="s">
        <v>322</v>
      </c>
      <c r="H427" t="s">
        <v>323</v>
      </c>
      <c r="I427">
        <v>27.5</v>
      </c>
      <c r="J427">
        <v>1.1000000000000001</v>
      </c>
      <c r="O427">
        <f t="shared" si="301"/>
        <v>15186.83</v>
      </c>
      <c r="P427">
        <f t="shared" si="302"/>
        <v>15186.83</v>
      </c>
      <c r="Q427">
        <f>(ROUND((ROUND(((ET427)*AV427*I427),2)*BB427),2)+ROUND((ROUND(((AE427-(EU427))*AV427*I427),2)*BS427),2))</f>
        <v>0</v>
      </c>
      <c r="R427">
        <f t="shared" si="303"/>
        <v>0</v>
      </c>
      <c r="S427">
        <f t="shared" si="304"/>
        <v>0</v>
      </c>
      <c r="T427">
        <f t="shared" si="305"/>
        <v>0</v>
      </c>
      <c r="U427">
        <f t="shared" si="306"/>
        <v>0</v>
      </c>
      <c r="V427">
        <f t="shared" si="307"/>
        <v>0</v>
      </c>
      <c r="W427">
        <f t="shared" si="308"/>
        <v>0</v>
      </c>
      <c r="X427">
        <f t="shared" si="309"/>
        <v>0</v>
      </c>
      <c r="Y427">
        <f t="shared" si="310"/>
        <v>0</v>
      </c>
      <c r="AA427">
        <v>31709269</v>
      </c>
      <c r="AB427">
        <f t="shared" si="311"/>
        <v>104.99</v>
      </c>
      <c r="AC427">
        <f t="shared" si="312"/>
        <v>104.99</v>
      </c>
      <c r="AD427">
        <f>ROUND((((ET427)-(EU427))+AE427),6)</f>
        <v>0</v>
      </c>
      <c r="AE427">
        <f>ROUND((EU427),6)</f>
        <v>0</v>
      </c>
      <c r="AF427">
        <f>ROUND((EV427),6)</f>
        <v>0</v>
      </c>
      <c r="AG427">
        <f t="shared" si="313"/>
        <v>0</v>
      </c>
      <c r="AH427">
        <f>(EW427)</f>
        <v>0</v>
      </c>
      <c r="AI427">
        <f>(EX427)</f>
        <v>0</v>
      </c>
      <c r="AJ427">
        <f t="shared" si="314"/>
        <v>0</v>
      </c>
      <c r="AK427">
        <v>104.99</v>
      </c>
      <c r="AL427">
        <v>104.99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5.26</v>
      </c>
      <c r="BD427" t="s">
        <v>143</v>
      </c>
      <c r="BE427" t="s">
        <v>143</v>
      </c>
      <c r="BF427" t="s">
        <v>143</v>
      </c>
      <c r="BG427" t="s">
        <v>143</v>
      </c>
      <c r="BH427">
        <v>3</v>
      </c>
      <c r="BI427">
        <v>1</v>
      </c>
      <c r="BJ427" t="s">
        <v>324</v>
      </c>
      <c r="BM427">
        <v>64</v>
      </c>
      <c r="BN427">
        <v>0</v>
      </c>
      <c r="BO427" t="s">
        <v>321</v>
      </c>
      <c r="BP427">
        <v>1</v>
      </c>
      <c r="BQ427">
        <v>30</v>
      </c>
      <c r="BR427">
        <v>0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143</v>
      </c>
      <c r="BZ427">
        <v>0</v>
      </c>
      <c r="CA427">
        <v>0</v>
      </c>
      <c r="CE427">
        <v>30</v>
      </c>
      <c r="CF427">
        <v>0</v>
      </c>
      <c r="CG427">
        <v>0</v>
      </c>
      <c r="CM427">
        <v>0</v>
      </c>
      <c r="CN427" t="s">
        <v>143</v>
      </c>
      <c r="CO427">
        <v>0</v>
      </c>
      <c r="CP427">
        <f t="shared" si="315"/>
        <v>15186.83</v>
      </c>
      <c r="CQ427">
        <f t="shared" si="316"/>
        <v>552.25</v>
      </c>
      <c r="CR427">
        <f>(ROUND((ROUND(((ET427)*AV427*1),2)*BB427),2)+ROUND((ROUND(((AE427-(EU427))*AV427*1),2)*BS427),2))</f>
        <v>0</v>
      </c>
      <c r="CS427">
        <f t="shared" si="317"/>
        <v>0</v>
      </c>
      <c r="CT427">
        <f t="shared" si="318"/>
        <v>0</v>
      </c>
      <c r="CU427">
        <f t="shared" si="319"/>
        <v>0</v>
      </c>
      <c r="CV427">
        <f t="shared" si="320"/>
        <v>0</v>
      </c>
      <c r="CW427">
        <f t="shared" si="321"/>
        <v>0</v>
      </c>
      <c r="CX427">
        <f t="shared" si="322"/>
        <v>0</v>
      </c>
      <c r="CY427">
        <f t="shared" si="323"/>
        <v>0</v>
      </c>
      <c r="CZ427">
        <f t="shared" si="324"/>
        <v>0</v>
      </c>
      <c r="DC427" t="s">
        <v>143</v>
      </c>
      <c r="DD427" t="s">
        <v>143</v>
      </c>
      <c r="DE427" t="s">
        <v>143</v>
      </c>
      <c r="DF427" t="s">
        <v>143</v>
      </c>
      <c r="DG427" t="s">
        <v>143</v>
      </c>
      <c r="DH427" t="s">
        <v>143</v>
      </c>
      <c r="DI427" t="s">
        <v>143</v>
      </c>
      <c r="DJ427" t="s">
        <v>143</v>
      </c>
      <c r="DK427" t="s">
        <v>143</v>
      </c>
      <c r="DL427" t="s">
        <v>143</v>
      </c>
      <c r="DM427" t="s">
        <v>143</v>
      </c>
      <c r="DN427">
        <v>91</v>
      </c>
      <c r="DO427">
        <v>70</v>
      </c>
      <c r="DP427">
        <v>1.0469999999999999</v>
      </c>
      <c r="DQ427">
        <v>1.0029999999999999</v>
      </c>
      <c r="DU427">
        <v>1007</v>
      </c>
      <c r="DV427" t="s">
        <v>323</v>
      </c>
      <c r="DW427" t="s">
        <v>323</v>
      </c>
      <c r="DX427">
        <v>1</v>
      </c>
      <c r="EE427">
        <v>31269875</v>
      </c>
      <c r="EF427">
        <v>30</v>
      </c>
      <c r="EG427" t="s">
        <v>171</v>
      </c>
      <c r="EH427">
        <v>0</v>
      </c>
      <c r="EI427" t="s">
        <v>143</v>
      </c>
      <c r="EJ427">
        <v>1</v>
      </c>
      <c r="EK427">
        <v>64</v>
      </c>
      <c r="EL427" t="s">
        <v>318</v>
      </c>
      <c r="EM427" t="s">
        <v>319</v>
      </c>
      <c r="EO427" t="s">
        <v>143</v>
      </c>
      <c r="EQ427">
        <v>0</v>
      </c>
      <c r="ER427">
        <v>104.99</v>
      </c>
      <c r="ES427">
        <v>104.99</v>
      </c>
      <c r="ET427">
        <v>0</v>
      </c>
      <c r="EU427">
        <v>0</v>
      </c>
      <c r="EV427">
        <v>0</v>
      </c>
      <c r="EW427">
        <v>0</v>
      </c>
      <c r="EX427">
        <v>0</v>
      </c>
      <c r="FQ427">
        <v>0</v>
      </c>
      <c r="FR427">
        <f t="shared" si="325"/>
        <v>0</v>
      </c>
      <c r="FS427">
        <v>0</v>
      </c>
      <c r="FX427">
        <v>91</v>
      </c>
      <c r="FY427">
        <v>70</v>
      </c>
      <c r="GA427" t="s">
        <v>143</v>
      </c>
      <c r="GD427">
        <v>0</v>
      </c>
      <c r="GF427">
        <v>2069056849</v>
      </c>
      <c r="GG427">
        <v>2</v>
      </c>
      <c r="GH427">
        <v>1</v>
      </c>
      <c r="GI427">
        <v>2</v>
      </c>
      <c r="GJ427">
        <v>0</v>
      </c>
      <c r="GK427">
        <f>ROUND(R427*(R12)/100,2)</f>
        <v>0</v>
      </c>
      <c r="GL427">
        <f t="shared" si="326"/>
        <v>0</v>
      </c>
      <c r="GM427">
        <f t="shared" si="327"/>
        <v>15186.83</v>
      </c>
      <c r="GN427">
        <f t="shared" si="328"/>
        <v>15186.83</v>
      </c>
      <c r="GO427">
        <f t="shared" si="329"/>
        <v>0</v>
      </c>
      <c r="GP427">
        <f t="shared" si="330"/>
        <v>0</v>
      </c>
      <c r="GR427">
        <v>0</v>
      </c>
      <c r="GS427">
        <v>3</v>
      </c>
      <c r="GT427">
        <v>0</v>
      </c>
      <c r="GU427" t="s">
        <v>143</v>
      </c>
      <c r="GV427">
        <f t="shared" si="331"/>
        <v>0</v>
      </c>
      <c r="GW427">
        <v>1</v>
      </c>
      <c r="GX427">
        <f t="shared" si="332"/>
        <v>0</v>
      </c>
      <c r="HA427">
        <v>0</v>
      </c>
      <c r="HB427">
        <v>0</v>
      </c>
      <c r="HC427">
        <f t="shared" si="333"/>
        <v>0</v>
      </c>
      <c r="IK427">
        <v>0</v>
      </c>
    </row>
    <row r="428" spans="1:245" x14ac:dyDescent="0.25">
      <c r="A428">
        <v>17</v>
      </c>
      <c r="B428">
        <v>1</v>
      </c>
      <c r="C428">
        <f>ROW(SmtRes!A226)</f>
        <v>226</v>
      </c>
      <c r="D428">
        <f>ROW(EtalonRes!A245)</f>
        <v>245</v>
      </c>
      <c r="E428" t="s">
        <v>557</v>
      </c>
      <c r="F428" t="s">
        <v>326</v>
      </c>
      <c r="G428" t="s">
        <v>126</v>
      </c>
      <c r="H428" t="s">
        <v>316</v>
      </c>
      <c r="I428">
        <v>15</v>
      </c>
      <c r="J428">
        <v>0</v>
      </c>
      <c r="O428">
        <f t="shared" si="301"/>
        <v>7426.39</v>
      </c>
      <c r="P428">
        <f t="shared" si="302"/>
        <v>79.34</v>
      </c>
      <c r="Q428">
        <f>(ROUND((ROUND((((ET428*1.25))*AV428*I428),2)*BB428),2)+ROUND((ROUND(((AE428-((EU428*1.25)))*AV428*I428),2)*BS428),2))</f>
        <v>3463.38</v>
      </c>
      <c r="R428">
        <f t="shared" si="303"/>
        <v>1931.91</v>
      </c>
      <c r="S428">
        <f t="shared" si="304"/>
        <v>3883.67</v>
      </c>
      <c r="T428">
        <f t="shared" si="305"/>
        <v>0</v>
      </c>
      <c r="U428">
        <f t="shared" si="306"/>
        <v>14.6625</v>
      </c>
      <c r="V428">
        <f t="shared" si="307"/>
        <v>0</v>
      </c>
      <c r="W428">
        <f t="shared" si="308"/>
        <v>0</v>
      </c>
      <c r="X428">
        <f t="shared" si="309"/>
        <v>2835.08</v>
      </c>
      <c r="Y428">
        <f t="shared" si="310"/>
        <v>1592.3</v>
      </c>
      <c r="AA428">
        <v>31709269</v>
      </c>
      <c r="AB428">
        <f t="shared" si="311"/>
        <v>31.262499999999999</v>
      </c>
      <c r="AC428">
        <f t="shared" si="312"/>
        <v>1.06</v>
      </c>
      <c r="AD428">
        <f>ROUND(((((ET428*1.25))-((EU428*1.25)))+AE428),6)</f>
        <v>20.024999999999999</v>
      </c>
      <c r="AE428">
        <f>ROUND(((EU428*1.25)),6)</f>
        <v>5.0625</v>
      </c>
      <c r="AF428">
        <f>ROUND(((EV428*1.15)),6)</f>
        <v>10.1775</v>
      </c>
      <c r="AG428">
        <f t="shared" si="313"/>
        <v>0</v>
      </c>
      <c r="AH428">
        <f>((EW428*1.15))</f>
        <v>0.97749999999999992</v>
      </c>
      <c r="AI428">
        <f>((EX428*1.25))</f>
        <v>0</v>
      </c>
      <c r="AJ428">
        <f t="shared" si="314"/>
        <v>0</v>
      </c>
      <c r="AK428">
        <v>25.93</v>
      </c>
      <c r="AL428">
        <v>1.06</v>
      </c>
      <c r="AM428">
        <v>16.02</v>
      </c>
      <c r="AN428">
        <v>4.05</v>
      </c>
      <c r="AO428">
        <v>8.85</v>
      </c>
      <c r="AP428">
        <v>0</v>
      </c>
      <c r="AQ428">
        <v>0.85</v>
      </c>
      <c r="AR428">
        <v>0</v>
      </c>
      <c r="AS428">
        <v>0</v>
      </c>
      <c r="AT428">
        <v>73</v>
      </c>
      <c r="AU428">
        <v>41</v>
      </c>
      <c r="AV428">
        <v>1</v>
      </c>
      <c r="AW428">
        <v>1</v>
      </c>
      <c r="AZ428">
        <v>1</v>
      </c>
      <c r="BA428">
        <v>25.44</v>
      </c>
      <c r="BB428">
        <v>11.53</v>
      </c>
      <c r="BC428">
        <v>4.99</v>
      </c>
      <c r="BD428" t="s">
        <v>143</v>
      </c>
      <c r="BE428" t="s">
        <v>143</v>
      </c>
      <c r="BF428" t="s">
        <v>143</v>
      </c>
      <c r="BG428" t="s">
        <v>143</v>
      </c>
      <c r="BH428">
        <v>0</v>
      </c>
      <c r="BI428">
        <v>1</v>
      </c>
      <c r="BJ428" t="s">
        <v>328</v>
      </c>
      <c r="BM428">
        <v>64</v>
      </c>
      <c r="BN428">
        <v>0</v>
      </c>
      <c r="BO428" t="s">
        <v>326</v>
      </c>
      <c r="BP428">
        <v>1</v>
      </c>
      <c r="BQ428">
        <v>30</v>
      </c>
      <c r="BR428">
        <v>0</v>
      </c>
      <c r="BS428">
        <v>25.44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143</v>
      </c>
      <c r="BZ428">
        <v>73</v>
      </c>
      <c r="CA428">
        <v>41</v>
      </c>
      <c r="CE428">
        <v>30</v>
      </c>
      <c r="CF428">
        <v>0</v>
      </c>
      <c r="CG428">
        <v>0</v>
      </c>
      <c r="CM428">
        <v>0</v>
      </c>
      <c r="CN428" t="s">
        <v>143</v>
      </c>
      <c r="CO428">
        <v>0</v>
      </c>
      <c r="CP428">
        <f t="shared" si="315"/>
        <v>7426.39</v>
      </c>
      <c r="CQ428">
        <f t="shared" si="316"/>
        <v>5.29</v>
      </c>
      <c r="CR428">
        <f>(ROUND((ROUND((((ET428*1.25))*AV428*1),2)*BB428),2)+ROUND((ROUND(((AE428-((EU428*1.25)))*AV428*1),2)*BS428),2))</f>
        <v>230.95</v>
      </c>
      <c r="CS428">
        <f t="shared" si="317"/>
        <v>128.72999999999999</v>
      </c>
      <c r="CT428">
        <f t="shared" si="318"/>
        <v>258.98</v>
      </c>
      <c r="CU428">
        <f t="shared" si="319"/>
        <v>0</v>
      </c>
      <c r="CV428">
        <f t="shared" si="320"/>
        <v>0.97749999999999992</v>
      </c>
      <c r="CW428">
        <f t="shared" si="321"/>
        <v>0</v>
      </c>
      <c r="CX428">
        <f t="shared" si="322"/>
        <v>0</v>
      </c>
      <c r="CY428">
        <f t="shared" si="323"/>
        <v>2835.0790999999999</v>
      </c>
      <c r="CZ428">
        <f t="shared" si="324"/>
        <v>1592.3046999999999</v>
      </c>
      <c r="DC428" t="s">
        <v>143</v>
      </c>
      <c r="DD428" t="s">
        <v>143</v>
      </c>
      <c r="DE428" t="s">
        <v>169</v>
      </c>
      <c r="DF428" t="s">
        <v>169</v>
      </c>
      <c r="DG428" t="s">
        <v>170</v>
      </c>
      <c r="DH428" t="s">
        <v>143</v>
      </c>
      <c r="DI428" t="s">
        <v>170</v>
      </c>
      <c r="DJ428" t="s">
        <v>169</v>
      </c>
      <c r="DK428" t="s">
        <v>143</v>
      </c>
      <c r="DL428" t="s">
        <v>143</v>
      </c>
      <c r="DM428" t="s">
        <v>143</v>
      </c>
      <c r="DN428">
        <v>91</v>
      </c>
      <c r="DO428">
        <v>70</v>
      </c>
      <c r="DP428">
        <v>1.0469999999999999</v>
      </c>
      <c r="DQ428">
        <v>1.0029999999999999</v>
      </c>
      <c r="DU428">
        <v>1013</v>
      </c>
      <c r="DV428" t="s">
        <v>316</v>
      </c>
      <c r="DW428" t="s">
        <v>316</v>
      </c>
      <c r="DX428">
        <v>1</v>
      </c>
      <c r="EE428">
        <v>31269875</v>
      </c>
      <c r="EF428">
        <v>30</v>
      </c>
      <c r="EG428" t="s">
        <v>171</v>
      </c>
      <c r="EH428">
        <v>0</v>
      </c>
      <c r="EI428" t="s">
        <v>143</v>
      </c>
      <c r="EJ428">
        <v>1</v>
      </c>
      <c r="EK428">
        <v>64</v>
      </c>
      <c r="EL428" t="s">
        <v>318</v>
      </c>
      <c r="EM428" t="s">
        <v>319</v>
      </c>
      <c r="EO428" t="s">
        <v>143</v>
      </c>
      <c r="EQ428">
        <v>0</v>
      </c>
      <c r="ER428">
        <v>25.93</v>
      </c>
      <c r="ES428">
        <v>1.06</v>
      </c>
      <c r="ET428">
        <v>16.02</v>
      </c>
      <c r="EU428">
        <v>4.05</v>
      </c>
      <c r="EV428">
        <v>8.85</v>
      </c>
      <c r="EW428">
        <v>0.85</v>
      </c>
      <c r="EX428">
        <v>0</v>
      </c>
      <c r="EY428">
        <v>0</v>
      </c>
      <c r="FQ428">
        <v>0</v>
      </c>
      <c r="FR428">
        <f t="shared" si="325"/>
        <v>0</v>
      </c>
      <c r="FS428">
        <v>0</v>
      </c>
      <c r="FX428">
        <v>91</v>
      </c>
      <c r="FY428">
        <v>70</v>
      </c>
      <c r="GA428" t="s">
        <v>143</v>
      </c>
      <c r="GD428">
        <v>0</v>
      </c>
      <c r="GF428">
        <v>-210511265</v>
      </c>
      <c r="GG428">
        <v>2</v>
      </c>
      <c r="GH428">
        <v>1</v>
      </c>
      <c r="GI428">
        <v>2</v>
      </c>
      <c r="GJ428">
        <v>0</v>
      </c>
      <c r="GK428">
        <f>ROUND(R428*(R12)/100,2)</f>
        <v>3033.1</v>
      </c>
      <c r="GL428">
        <f t="shared" si="326"/>
        <v>0</v>
      </c>
      <c r="GM428">
        <f t="shared" si="327"/>
        <v>14886.87</v>
      </c>
      <c r="GN428">
        <f t="shared" si="328"/>
        <v>14886.87</v>
      </c>
      <c r="GO428">
        <f t="shared" si="329"/>
        <v>0</v>
      </c>
      <c r="GP428">
        <f t="shared" si="330"/>
        <v>0</v>
      </c>
      <c r="GR428">
        <v>0</v>
      </c>
      <c r="GS428">
        <v>3</v>
      </c>
      <c r="GT428">
        <v>0</v>
      </c>
      <c r="GU428" t="s">
        <v>143</v>
      </c>
      <c r="GV428">
        <f t="shared" si="331"/>
        <v>0</v>
      </c>
      <c r="GW428">
        <v>1</v>
      </c>
      <c r="GX428">
        <f t="shared" si="332"/>
        <v>0</v>
      </c>
      <c r="HA428">
        <v>0</v>
      </c>
      <c r="HB428">
        <v>0</v>
      </c>
      <c r="HC428">
        <f t="shared" si="333"/>
        <v>0</v>
      </c>
      <c r="IK428">
        <v>0</v>
      </c>
    </row>
    <row r="429" spans="1:245" x14ac:dyDescent="0.25">
      <c r="A429">
        <v>18</v>
      </c>
      <c r="B429">
        <v>1</v>
      </c>
      <c r="C429">
        <v>226</v>
      </c>
      <c r="E429" t="s">
        <v>559</v>
      </c>
      <c r="F429" t="s">
        <v>330</v>
      </c>
      <c r="G429" t="s">
        <v>331</v>
      </c>
      <c r="H429" t="s">
        <v>323</v>
      </c>
      <c r="I429">
        <v>17.25</v>
      </c>
      <c r="J429">
        <v>1.1499999999999999</v>
      </c>
      <c r="O429">
        <f t="shared" si="301"/>
        <v>35164.400000000001</v>
      </c>
      <c r="P429">
        <f t="shared" si="302"/>
        <v>35164.400000000001</v>
      </c>
      <c r="Q429">
        <f>(ROUND((ROUND(((ET429)*AV429*I429),2)*BB429),2)+ROUND((ROUND(((AE429-(EU429))*AV429*I429),2)*BS429),2))</f>
        <v>0</v>
      </c>
      <c r="R429">
        <f t="shared" si="303"/>
        <v>0</v>
      </c>
      <c r="S429">
        <f t="shared" si="304"/>
        <v>0</v>
      </c>
      <c r="T429">
        <f t="shared" si="305"/>
        <v>0</v>
      </c>
      <c r="U429">
        <f t="shared" si="306"/>
        <v>0</v>
      </c>
      <c r="V429">
        <f t="shared" si="307"/>
        <v>0</v>
      </c>
      <c r="W429">
        <f t="shared" si="308"/>
        <v>0</v>
      </c>
      <c r="X429">
        <f t="shared" si="309"/>
        <v>0</v>
      </c>
      <c r="Y429">
        <f t="shared" si="310"/>
        <v>0</v>
      </c>
      <c r="AA429">
        <v>31709269</v>
      </c>
      <c r="AB429">
        <f t="shared" si="311"/>
        <v>214.13</v>
      </c>
      <c r="AC429">
        <f t="shared" si="312"/>
        <v>214.13</v>
      </c>
      <c r="AD429">
        <f>ROUND((((ET429)-(EU429))+AE429),6)</f>
        <v>0</v>
      </c>
      <c r="AE429">
        <f>ROUND((EU429),6)</f>
        <v>0</v>
      </c>
      <c r="AF429">
        <f>ROUND((EV429),6)</f>
        <v>0</v>
      </c>
      <c r="AG429">
        <f t="shared" si="313"/>
        <v>0</v>
      </c>
      <c r="AH429">
        <f>(EW429)</f>
        <v>0</v>
      </c>
      <c r="AI429">
        <f>(EX429)</f>
        <v>0</v>
      </c>
      <c r="AJ429">
        <f t="shared" si="314"/>
        <v>0</v>
      </c>
      <c r="AK429">
        <v>214.13</v>
      </c>
      <c r="AL429">
        <v>214.13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1</v>
      </c>
      <c r="AW429">
        <v>1</v>
      </c>
      <c r="AZ429">
        <v>1</v>
      </c>
      <c r="BA429">
        <v>1</v>
      </c>
      <c r="BB429">
        <v>1</v>
      </c>
      <c r="BC429">
        <v>9.52</v>
      </c>
      <c r="BD429" t="s">
        <v>143</v>
      </c>
      <c r="BE429" t="s">
        <v>143</v>
      </c>
      <c r="BF429" t="s">
        <v>143</v>
      </c>
      <c r="BG429" t="s">
        <v>143</v>
      </c>
      <c r="BH429">
        <v>3</v>
      </c>
      <c r="BI429">
        <v>1</v>
      </c>
      <c r="BJ429" t="s">
        <v>332</v>
      </c>
      <c r="BM429">
        <v>64</v>
      </c>
      <c r="BN429">
        <v>0</v>
      </c>
      <c r="BO429" t="s">
        <v>330</v>
      </c>
      <c r="BP429">
        <v>1</v>
      </c>
      <c r="BQ429">
        <v>30</v>
      </c>
      <c r="BR429">
        <v>0</v>
      </c>
      <c r="BS429">
        <v>1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143</v>
      </c>
      <c r="BZ429">
        <v>0</v>
      </c>
      <c r="CA429">
        <v>0</v>
      </c>
      <c r="CE429">
        <v>30</v>
      </c>
      <c r="CF429">
        <v>0</v>
      </c>
      <c r="CG429">
        <v>0</v>
      </c>
      <c r="CM429">
        <v>0</v>
      </c>
      <c r="CN429" t="s">
        <v>143</v>
      </c>
      <c r="CO429">
        <v>0</v>
      </c>
      <c r="CP429">
        <f t="shared" si="315"/>
        <v>35164.400000000001</v>
      </c>
      <c r="CQ429">
        <f t="shared" si="316"/>
        <v>2038.52</v>
      </c>
      <c r="CR429">
        <f>(ROUND((ROUND(((ET429)*AV429*1),2)*BB429),2)+ROUND((ROUND(((AE429-(EU429))*AV429*1),2)*BS429),2))</f>
        <v>0</v>
      </c>
      <c r="CS429">
        <f t="shared" si="317"/>
        <v>0</v>
      </c>
      <c r="CT429">
        <f t="shared" si="318"/>
        <v>0</v>
      </c>
      <c r="CU429">
        <f t="shared" si="319"/>
        <v>0</v>
      </c>
      <c r="CV429">
        <f t="shared" si="320"/>
        <v>0</v>
      </c>
      <c r="CW429">
        <f t="shared" si="321"/>
        <v>0</v>
      </c>
      <c r="CX429">
        <f t="shared" si="322"/>
        <v>0</v>
      </c>
      <c r="CY429">
        <f t="shared" si="323"/>
        <v>0</v>
      </c>
      <c r="CZ429">
        <f t="shared" si="324"/>
        <v>0</v>
      </c>
      <c r="DC429" t="s">
        <v>143</v>
      </c>
      <c r="DD429" t="s">
        <v>143</v>
      </c>
      <c r="DE429" t="s">
        <v>143</v>
      </c>
      <c r="DF429" t="s">
        <v>143</v>
      </c>
      <c r="DG429" t="s">
        <v>143</v>
      </c>
      <c r="DH429" t="s">
        <v>143</v>
      </c>
      <c r="DI429" t="s">
        <v>143</v>
      </c>
      <c r="DJ429" t="s">
        <v>143</v>
      </c>
      <c r="DK429" t="s">
        <v>143</v>
      </c>
      <c r="DL429" t="s">
        <v>143</v>
      </c>
      <c r="DM429" t="s">
        <v>143</v>
      </c>
      <c r="DN429">
        <v>91</v>
      </c>
      <c r="DO429">
        <v>70</v>
      </c>
      <c r="DP429">
        <v>1.0469999999999999</v>
      </c>
      <c r="DQ429">
        <v>1.0029999999999999</v>
      </c>
      <c r="DU429">
        <v>1007</v>
      </c>
      <c r="DV429" t="s">
        <v>323</v>
      </c>
      <c r="DW429" t="s">
        <v>323</v>
      </c>
      <c r="DX429">
        <v>1</v>
      </c>
      <c r="EE429">
        <v>31269875</v>
      </c>
      <c r="EF429">
        <v>30</v>
      </c>
      <c r="EG429" t="s">
        <v>171</v>
      </c>
      <c r="EH429">
        <v>0</v>
      </c>
      <c r="EI429" t="s">
        <v>143</v>
      </c>
      <c r="EJ429">
        <v>1</v>
      </c>
      <c r="EK429">
        <v>64</v>
      </c>
      <c r="EL429" t="s">
        <v>318</v>
      </c>
      <c r="EM429" t="s">
        <v>319</v>
      </c>
      <c r="EO429" t="s">
        <v>143</v>
      </c>
      <c r="EQ429">
        <v>0</v>
      </c>
      <c r="ER429">
        <v>214.13</v>
      </c>
      <c r="ES429">
        <v>214.13</v>
      </c>
      <c r="ET429">
        <v>0</v>
      </c>
      <c r="EU429">
        <v>0</v>
      </c>
      <c r="EV429">
        <v>0</v>
      </c>
      <c r="EW429">
        <v>0</v>
      </c>
      <c r="EX429">
        <v>0</v>
      </c>
      <c r="FQ429">
        <v>0</v>
      </c>
      <c r="FR429">
        <f t="shared" si="325"/>
        <v>0</v>
      </c>
      <c r="FS429">
        <v>0</v>
      </c>
      <c r="FX429">
        <v>91</v>
      </c>
      <c r="FY429">
        <v>70</v>
      </c>
      <c r="GA429" t="s">
        <v>143</v>
      </c>
      <c r="GD429">
        <v>0</v>
      </c>
      <c r="GF429">
        <v>802244652</v>
      </c>
      <c r="GG429">
        <v>2</v>
      </c>
      <c r="GH429">
        <v>1</v>
      </c>
      <c r="GI429">
        <v>2</v>
      </c>
      <c r="GJ429">
        <v>0</v>
      </c>
      <c r="GK429">
        <f>ROUND(R429*(R12)/100,2)</f>
        <v>0</v>
      </c>
      <c r="GL429">
        <f t="shared" si="326"/>
        <v>0</v>
      </c>
      <c r="GM429">
        <f t="shared" si="327"/>
        <v>35164.400000000001</v>
      </c>
      <c r="GN429">
        <f t="shared" si="328"/>
        <v>35164.400000000001</v>
      </c>
      <c r="GO429">
        <f t="shared" si="329"/>
        <v>0</v>
      </c>
      <c r="GP429">
        <f t="shared" si="330"/>
        <v>0</v>
      </c>
      <c r="GR429">
        <v>0</v>
      </c>
      <c r="GS429">
        <v>3</v>
      </c>
      <c r="GT429">
        <v>0</v>
      </c>
      <c r="GU429" t="s">
        <v>143</v>
      </c>
      <c r="GV429">
        <f t="shared" si="331"/>
        <v>0</v>
      </c>
      <c r="GW429">
        <v>1</v>
      </c>
      <c r="GX429">
        <f t="shared" si="332"/>
        <v>0</v>
      </c>
      <c r="HA429">
        <v>0</v>
      </c>
      <c r="HB429">
        <v>0</v>
      </c>
      <c r="HC429">
        <f t="shared" si="333"/>
        <v>0</v>
      </c>
      <c r="IK429">
        <v>0</v>
      </c>
    </row>
    <row r="430" spans="1:245" x14ac:dyDescent="0.25">
      <c r="A430">
        <v>17</v>
      </c>
      <c r="B430">
        <v>1</v>
      </c>
      <c r="C430">
        <f>ROW(SmtRes!A243)</f>
        <v>243</v>
      </c>
      <c r="D430">
        <f>ROW(EtalonRes!A261)</f>
        <v>261</v>
      </c>
      <c r="E430" t="s">
        <v>560</v>
      </c>
      <c r="F430" t="s">
        <v>334</v>
      </c>
      <c r="G430" t="s">
        <v>335</v>
      </c>
      <c r="H430" t="s">
        <v>336</v>
      </c>
      <c r="I430">
        <v>0.6</v>
      </c>
      <c r="J430">
        <v>0</v>
      </c>
      <c r="O430">
        <f t="shared" si="301"/>
        <v>223406.71</v>
      </c>
      <c r="P430">
        <f t="shared" si="302"/>
        <v>44123.65</v>
      </c>
      <c r="Q430">
        <f>(ROUND((ROUND((((ET430*1.25))*AV430*I430),2)*BB430),2)+ROUND((ROUND(((AE430-((EU430*1.25)))*AV430*I430),2)*BS430),2))</f>
        <v>8978.0300000000007</v>
      </c>
      <c r="R430">
        <f t="shared" si="303"/>
        <v>794.49</v>
      </c>
      <c r="S430">
        <f t="shared" si="304"/>
        <v>170305.03</v>
      </c>
      <c r="T430">
        <f t="shared" si="305"/>
        <v>0</v>
      </c>
      <c r="U430">
        <f t="shared" si="306"/>
        <v>569.24999999999989</v>
      </c>
      <c r="V430">
        <f t="shared" si="307"/>
        <v>0</v>
      </c>
      <c r="W430">
        <f t="shared" si="308"/>
        <v>0</v>
      </c>
      <c r="X430">
        <f t="shared" si="309"/>
        <v>115807.42</v>
      </c>
      <c r="Y430">
        <f t="shared" si="310"/>
        <v>69825.06</v>
      </c>
      <c r="AA430">
        <v>31709269</v>
      </c>
      <c r="AB430">
        <f t="shared" si="311"/>
        <v>22327.9575</v>
      </c>
      <c r="AC430">
        <f t="shared" si="312"/>
        <v>9404.02</v>
      </c>
      <c r="AD430">
        <f>ROUND(((((ET430*1.25))-((EU430*1.25)))+AE430),6)</f>
        <v>1766.6375</v>
      </c>
      <c r="AE430">
        <f>ROUND(((EU430*1.25)),6)</f>
        <v>52.05</v>
      </c>
      <c r="AF430">
        <f>ROUND(((EV430*1.15)),6)</f>
        <v>11157.3</v>
      </c>
      <c r="AG430">
        <f t="shared" si="313"/>
        <v>0</v>
      </c>
      <c r="AH430">
        <f>((EW430*1.15))</f>
        <v>948.74999999999989</v>
      </c>
      <c r="AI430">
        <f>((EX430*1.25))</f>
        <v>0</v>
      </c>
      <c r="AJ430">
        <f t="shared" si="314"/>
        <v>0</v>
      </c>
      <c r="AK430">
        <v>20519.330000000002</v>
      </c>
      <c r="AL430">
        <v>9404.02</v>
      </c>
      <c r="AM430">
        <v>1413.31</v>
      </c>
      <c r="AN430">
        <v>41.64</v>
      </c>
      <c r="AO430">
        <v>9702</v>
      </c>
      <c r="AP430">
        <v>0</v>
      </c>
      <c r="AQ430">
        <v>825</v>
      </c>
      <c r="AR430">
        <v>0</v>
      </c>
      <c r="AS430">
        <v>0</v>
      </c>
      <c r="AT430">
        <v>68</v>
      </c>
      <c r="AU430">
        <v>41</v>
      </c>
      <c r="AV430">
        <v>1</v>
      </c>
      <c r="AW430">
        <v>1</v>
      </c>
      <c r="AZ430">
        <v>1</v>
      </c>
      <c r="BA430">
        <v>25.44</v>
      </c>
      <c r="BB430">
        <v>8.4700000000000006</v>
      </c>
      <c r="BC430">
        <v>7.82</v>
      </c>
      <c r="BD430" t="s">
        <v>143</v>
      </c>
      <c r="BE430" t="s">
        <v>143</v>
      </c>
      <c r="BF430" t="s">
        <v>143</v>
      </c>
      <c r="BG430" t="s">
        <v>143</v>
      </c>
      <c r="BH430">
        <v>0</v>
      </c>
      <c r="BI430">
        <v>1</v>
      </c>
      <c r="BJ430" t="s">
        <v>337</v>
      </c>
      <c r="BM430">
        <v>47</v>
      </c>
      <c r="BN430">
        <v>0</v>
      </c>
      <c r="BO430" t="s">
        <v>334</v>
      </c>
      <c r="BP430">
        <v>1</v>
      </c>
      <c r="BQ430">
        <v>30</v>
      </c>
      <c r="BR430">
        <v>0</v>
      </c>
      <c r="BS430">
        <v>25.44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143</v>
      </c>
      <c r="BZ430">
        <v>68</v>
      </c>
      <c r="CA430">
        <v>41</v>
      </c>
      <c r="CE430">
        <v>30</v>
      </c>
      <c r="CF430">
        <v>0</v>
      </c>
      <c r="CG430">
        <v>0</v>
      </c>
      <c r="CM430">
        <v>0</v>
      </c>
      <c r="CN430" t="s">
        <v>143</v>
      </c>
      <c r="CO430">
        <v>0</v>
      </c>
      <c r="CP430">
        <f t="shared" si="315"/>
        <v>223406.71</v>
      </c>
      <c r="CQ430">
        <f t="shared" si="316"/>
        <v>73539.44</v>
      </c>
      <c r="CR430">
        <f>(ROUND((ROUND((((ET430*1.25))*AV430*1),2)*BB430),2)+ROUND((ROUND(((AE430-((EU430*1.25)))*AV430*1),2)*BS430),2))</f>
        <v>14963.44</v>
      </c>
      <c r="CS430">
        <f t="shared" si="317"/>
        <v>1324.15</v>
      </c>
      <c r="CT430">
        <f t="shared" si="318"/>
        <v>283841.71000000002</v>
      </c>
      <c r="CU430">
        <f t="shared" si="319"/>
        <v>0</v>
      </c>
      <c r="CV430">
        <f t="shared" si="320"/>
        <v>948.74999999999989</v>
      </c>
      <c r="CW430">
        <f t="shared" si="321"/>
        <v>0</v>
      </c>
      <c r="CX430">
        <f t="shared" si="322"/>
        <v>0</v>
      </c>
      <c r="CY430">
        <f t="shared" si="323"/>
        <v>115807.4204</v>
      </c>
      <c r="CZ430">
        <f t="shared" si="324"/>
        <v>69825.062299999991</v>
      </c>
      <c r="DC430" t="s">
        <v>143</v>
      </c>
      <c r="DD430" t="s">
        <v>143</v>
      </c>
      <c r="DE430" t="s">
        <v>169</v>
      </c>
      <c r="DF430" t="s">
        <v>169</v>
      </c>
      <c r="DG430" t="s">
        <v>170</v>
      </c>
      <c r="DH430" t="s">
        <v>143</v>
      </c>
      <c r="DI430" t="s">
        <v>170</v>
      </c>
      <c r="DJ430" t="s">
        <v>169</v>
      </c>
      <c r="DK430" t="s">
        <v>143</v>
      </c>
      <c r="DL430" t="s">
        <v>143</v>
      </c>
      <c r="DM430" t="s">
        <v>143</v>
      </c>
      <c r="DN430">
        <v>85</v>
      </c>
      <c r="DO430">
        <v>70</v>
      </c>
      <c r="DP430">
        <v>1.0469999999999999</v>
      </c>
      <c r="DQ430">
        <v>1.022</v>
      </c>
      <c r="DU430">
        <v>1013</v>
      </c>
      <c r="DV430" t="s">
        <v>336</v>
      </c>
      <c r="DW430" t="s">
        <v>336</v>
      </c>
      <c r="DX430">
        <v>1</v>
      </c>
      <c r="EE430">
        <v>31269858</v>
      </c>
      <c r="EF430">
        <v>30</v>
      </c>
      <c r="EG430" t="s">
        <v>171</v>
      </c>
      <c r="EH430">
        <v>0</v>
      </c>
      <c r="EI430" t="s">
        <v>143</v>
      </c>
      <c r="EJ430">
        <v>1</v>
      </c>
      <c r="EK430">
        <v>47</v>
      </c>
      <c r="EL430" t="s">
        <v>338</v>
      </c>
      <c r="EM430" t="s">
        <v>339</v>
      </c>
      <c r="EO430" t="s">
        <v>143</v>
      </c>
      <c r="EQ430">
        <v>0</v>
      </c>
      <c r="ER430">
        <v>20519.330000000002</v>
      </c>
      <c r="ES430">
        <v>9404.02</v>
      </c>
      <c r="ET430">
        <v>1413.31</v>
      </c>
      <c r="EU430">
        <v>41.64</v>
      </c>
      <c r="EV430">
        <v>9702</v>
      </c>
      <c r="EW430">
        <v>825</v>
      </c>
      <c r="EX430">
        <v>0</v>
      </c>
      <c r="EY430">
        <v>0</v>
      </c>
      <c r="FQ430">
        <v>0</v>
      </c>
      <c r="FR430">
        <f t="shared" si="325"/>
        <v>0</v>
      </c>
      <c r="FS430">
        <v>0</v>
      </c>
      <c r="FX430">
        <v>85</v>
      </c>
      <c r="FY430">
        <v>70</v>
      </c>
      <c r="GA430" t="s">
        <v>143</v>
      </c>
      <c r="GD430">
        <v>0</v>
      </c>
      <c r="GF430">
        <v>696463724</v>
      </c>
      <c r="GG430">
        <v>2</v>
      </c>
      <c r="GH430">
        <v>1</v>
      </c>
      <c r="GI430">
        <v>2</v>
      </c>
      <c r="GJ430">
        <v>0</v>
      </c>
      <c r="GK430">
        <f>ROUND(R430*(R12)/100,2)</f>
        <v>1247.3499999999999</v>
      </c>
      <c r="GL430">
        <f t="shared" si="326"/>
        <v>0</v>
      </c>
      <c r="GM430">
        <f t="shared" si="327"/>
        <v>410286.54</v>
      </c>
      <c r="GN430">
        <f t="shared" si="328"/>
        <v>410286.54</v>
      </c>
      <c r="GO430">
        <f t="shared" si="329"/>
        <v>0</v>
      </c>
      <c r="GP430">
        <f t="shared" si="330"/>
        <v>0</v>
      </c>
      <c r="GR430">
        <v>0</v>
      </c>
      <c r="GS430">
        <v>3</v>
      </c>
      <c r="GT430">
        <v>0</v>
      </c>
      <c r="GU430" t="s">
        <v>143</v>
      </c>
      <c r="GV430">
        <f t="shared" si="331"/>
        <v>0</v>
      </c>
      <c r="GW430">
        <v>1</v>
      </c>
      <c r="GX430">
        <f t="shared" si="332"/>
        <v>0</v>
      </c>
      <c r="HA430">
        <v>0</v>
      </c>
      <c r="HB430">
        <v>0</v>
      </c>
      <c r="HC430">
        <f t="shared" si="333"/>
        <v>0</v>
      </c>
      <c r="IK430">
        <v>0</v>
      </c>
    </row>
    <row r="431" spans="1:245" x14ac:dyDescent="0.25">
      <c r="A431">
        <v>18</v>
      </c>
      <c r="B431">
        <v>1</v>
      </c>
      <c r="C431">
        <v>242</v>
      </c>
      <c r="E431" t="s">
        <v>561</v>
      </c>
      <c r="F431" t="s">
        <v>341</v>
      </c>
      <c r="G431" t="s">
        <v>342</v>
      </c>
      <c r="H431" t="s">
        <v>205</v>
      </c>
      <c r="I431">
        <v>6</v>
      </c>
      <c r="J431">
        <v>10</v>
      </c>
      <c r="O431">
        <f t="shared" si="301"/>
        <v>466425.57</v>
      </c>
      <c r="P431">
        <f t="shared" si="302"/>
        <v>466425.57</v>
      </c>
      <c r="Q431">
        <f>(ROUND((ROUND(((ET431)*AV431*I431),2)*BB431),2)+ROUND((ROUND(((AE431-(EU431))*AV431*I431),2)*BS431),2))</f>
        <v>0</v>
      </c>
      <c r="R431">
        <f t="shared" si="303"/>
        <v>0</v>
      </c>
      <c r="S431">
        <f t="shared" si="304"/>
        <v>0</v>
      </c>
      <c r="T431">
        <f t="shared" si="305"/>
        <v>0</v>
      </c>
      <c r="U431">
        <f t="shared" si="306"/>
        <v>0</v>
      </c>
      <c r="V431">
        <f t="shared" si="307"/>
        <v>0</v>
      </c>
      <c r="W431">
        <f t="shared" si="308"/>
        <v>0</v>
      </c>
      <c r="X431">
        <f t="shared" si="309"/>
        <v>0</v>
      </c>
      <c r="Y431">
        <f t="shared" si="310"/>
        <v>0</v>
      </c>
      <c r="AA431">
        <v>31709269</v>
      </c>
      <c r="AB431">
        <f t="shared" si="311"/>
        <v>6340.75</v>
      </c>
      <c r="AC431">
        <f t="shared" si="312"/>
        <v>6340.75</v>
      </c>
      <c r="AD431">
        <f>ROUND((((ET431)-(EU431))+AE431),6)</f>
        <v>0</v>
      </c>
      <c r="AE431">
        <f t="shared" ref="AE431:AF433" si="334">ROUND((EU431),6)</f>
        <v>0</v>
      </c>
      <c r="AF431">
        <f t="shared" si="334"/>
        <v>0</v>
      </c>
      <c r="AG431">
        <f t="shared" si="313"/>
        <v>0</v>
      </c>
      <c r="AH431">
        <f t="shared" ref="AH431:AI433" si="335">(EW431)</f>
        <v>0</v>
      </c>
      <c r="AI431">
        <f t="shared" si="335"/>
        <v>0</v>
      </c>
      <c r="AJ431">
        <f t="shared" si="314"/>
        <v>0</v>
      </c>
      <c r="AK431">
        <v>6340.75</v>
      </c>
      <c r="AL431">
        <v>6340.75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1</v>
      </c>
      <c r="AW431">
        <v>1</v>
      </c>
      <c r="AZ431">
        <v>1</v>
      </c>
      <c r="BA431">
        <v>1</v>
      </c>
      <c r="BB431">
        <v>1</v>
      </c>
      <c r="BC431">
        <v>12.26</v>
      </c>
      <c r="BD431" t="s">
        <v>143</v>
      </c>
      <c r="BE431" t="s">
        <v>143</v>
      </c>
      <c r="BF431" t="s">
        <v>143</v>
      </c>
      <c r="BG431" t="s">
        <v>143</v>
      </c>
      <c r="BH431">
        <v>3</v>
      </c>
      <c r="BI431">
        <v>1</v>
      </c>
      <c r="BJ431" t="s">
        <v>343</v>
      </c>
      <c r="BM431">
        <v>47</v>
      </c>
      <c r="BN431">
        <v>0</v>
      </c>
      <c r="BO431" t="s">
        <v>341</v>
      </c>
      <c r="BP431">
        <v>1</v>
      </c>
      <c r="BQ431">
        <v>30</v>
      </c>
      <c r="BR431">
        <v>0</v>
      </c>
      <c r="BS431">
        <v>1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143</v>
      </c>
      <c r="BZ431">
        <v>0</v>
      </c>
      <c r="CA431">
        <v>0</v>
      </c>
      <c r="CE431">
        <v>30</v>
      </c>
      <c r="CF431">
        <v>0</v>
      </c>
      <c r="CG431">
        <v>0</v>
      </c>
      <c r="CM431">
        <v>0</v>
      </c>
      <c r="CN431" t="s">
        <v>143</v>
      </c>
      <c r="CO431">
        <v>0</v>
      </c>
      <c r="CP431">
        <f t="shared" si="315"/>
        <v>466425.57</v>
      </c>
      <c r="CQ431">
        <f t="shared" si="316"/>
        <v>77737.600000000006</v>
      </c>
      <c r="CR431">
        <f>(ROUND((ROUND(((ET431)*AV431*1),2)*BB431),2)+ROUND((ROUND(((AE431-(EU431))*AV431*1),2)*BS431),2))</f>
        <v>0</v>
      </c>
      <c r="CS431">
        <f t="shared" si="317"/>
        <v>0</v>
      </c>
      <c r="CT431">
        <f t="shared" si="318"/>
        <v>0</v>
      </c>
      <c r="CU431">
        <f t="shared" si="319"/>
        <v>0</v>
      </c>
      <c r="CV431">
        <f t="shared" si="320"/>
        <v>0</v>
      </c>
      <c r="CW431">
        <f t="shared" si="321"/>
        <v>0</v>
      </c>
      <c r="CX431">
        <f t="shared" si="322"/>
        <v>0</v>
      </c>
      <c r="CY431">
        <f t="shared" si="323"/>
        <v>0</v>
      </c>
      <c r="CZ431">
        <f t="shared" si="324"/>
        <v>0</v>
      </c>
      <c r="DC431" t="s">
        <v>143</v>
      </c>
      <c r="DD431" t="s">
        <v>143</v>
      </c>
      <c r="DE431" t="s">
        <v>143</v>
      </c>
      <c r="DF431" t="s">
        <v>143</v>
      </c>
      <c r="DG431" t="s">
        <v>143</v>
      </c>
      <c r="DH431" t="s">
        <v>143</v>
      </c>
      <c r="DI431" t="s">
        <v>143</v>
      </c>
      <c r="DJ431" t="s">
        <v>143</v>
      </c>
      <c r="DK431" t="s">
        <v>143</v>
      </c>
      <c r="DL431" t="s">
        <v>143</v>
      </c>
      <c r="DM431" t="s">
        <v>143</v>
      </c>
      <c r="DN431">
        <v>85</v>
      </c>
      <c r="DO431">
        <v>70</v>
      </c>
      <c r="DP431">
        <v>1.0469999999999999</v>
      </c>
      <c r="DQ431">
        <v>1.022</v>
      </c>
      <c r="DU431">
        <v>1009</v>
      </c>
      <c r="DV431" t="s">
        <v>205</v>
      </c>
      <c r="DW431" t="s">
        <v>205</v>
      </c>
      <c r="DX431">
        <v>1000</v>
      </c>
      <c r="EE431">
        <v>31269858</v>
      </c>
      <c r="EF431">
        <v>30</v>
      </c>
      <c r="EG431" t="s">
        <v>171</v>
      </c>
      <c r="EH431">
        <v>0</v>
      </c>
      <c r="EI431" t="s">
        <v>143</v>
      </c>
      <c r="EJ431">
        <v>1</v>
      </c>
      <c r="EK431">
        <v>47</v>
      </c>
      <c r="EL431" t="s">
        <v>338</v>
      </c>
      <c r="EM431" t="s">
        <v>339</v>
      </c>
      <c r="EO431" t="s">
        <v>143</v>
      </c>
      <c r="EQ431">
        <v>0</v>
      </c>
      <c r="ER431">
        <v>6340.75</v>
      </c>
      <c r="ES431">
        <v>6340.75</v>
      </c>
      <c r="ET431">
        <v>0</v>
      </c>
      <c r="EU431">
        <v>0</v>
      </c>
      <c r="EV431">
        <v>0</v>
      </c>
      <c r="EW431">
        <v>0</v>
      </c>
      <c r="EX431">
        <v>0</v>
      </c>
      <c r="FQ431">
        <v>0</v>
      </c>
      <c r="FR431">
        <f t="shared" si="325"/>
        <v>0</v>
      </c>
      <c r="FS431">
        <v>0</v>
      </c>
      <c r="FX431">
        <v>85</v>
      </c>
      <c r="FY431">
        <v>70</v>
      </c>
      <c r="GA431" t="s">
        <v>143</v>
      </c>
      <c r="GD431">
        <v>0</v>
      </c>
      <c r="GF431">
        <v>-222224623</v>
      </c>
      <c r="GG431">
        <v>2</v>
      </c>
      <c r="GH431">
        <v>1</v>
      </c>
      <c r="GI431">
        <v>2</v>
      </c>
      <c r="GJ431">
        <v>0</v>
      </c>
      <c r="GK431">
        <f>ROUND(R431*(R12)/100,2)</f>
        <v>0</v>
      </c>
      <c r="GL431">
        <f t="shared" si="326"/>
        <v>0</v>
      </c>
      <c r="GM431">
        <f t="shared" si="327"/>
        <v>466425.57</v>
      </c>
      <c r="GN431">
        <f t="shared" si="328"/>
        <v>466425.57</v>
      </c>
      <c r="GO431">
        <f t="shared" si="329"/>
        <v>0</v>
      </c>
      <c r="GP431">
        <f t="shared" si="330"/>
        <v>0</v>
      </c>
      <c r="GR431">
        <v>0</v>
      </c>
      <c r="GS431">
        <v>3</v>
      </c>
      <c r="GT431">
        <v>0</v>
      </c>
      <c r="GU431" t="s">
        <v>143</v>
      </c>
      <c r="GV431">
        <f t="shared" si="331"/>
        <v>0</v>
      </c>
      <c r="GW431">
        <v>1</v>
      </c>
      <c r="GX431">
        <f t="shared" si="332"/>
        <v>0</v>
      </c>
      <c r="HA431">
        <v>0</v>
      </c>
      <c r="HB431">
        <v>0</v>
      </c>
      <c r="HC431">
        <f t="shared" si="333"/>
        <v>0</v>
      </c>
      <c r="IK431">
        <v>0</v>
      </c>
    </row>
    <row r="432" spans="1:245" x14ac:dyDescent="0.25">
      <c r="A432">
        <v>18</v>
      </c>
      <c r="B432">
        <v>1</v>
      </c>
      <c r="C432">
        <v>241</v>
      </c>
      <c r="E432" t="s">
        <v>562</v>
      </c>
      <c r="F432" t="s">
        <v>345</v>
      </c>
      <c r="G432" t="s">
        <v>346</v>
      </c>
      <c r="H432" t="s">
        <v>205</v>
      </c>
      <c r="I432">
        <v>1.5</v>
      </c>
      <c r="J432">
        <v>2.5</v>
      </c>
      <c r="O432">
        <f t="shared" si="301"/>
        <v>117842.9</v>
      </c>
      <c r="P432">
        <f t="shared" si="302"/>
        <v>117842.9</v>
      </c>
      <c r="Q432">
        <f>(ROUND((ROUND(((ET432)*AV432*I432),2)*BB432),2)+ROUND((ROUND(((AE432-(EU432))*AV432*I432),2)*BS432),2))</f>
        <v>0</v>
      </c>
      <c r="R432">
        <f t="shared" si="303"/>
        <v>0</v>
      </c>
      <c r="S432">
        <f t="shared" si="304"/>
        <v>0</v>
      </c>
      <c r="T432">
        <f t="shared" si="305"/>
        <v>0</v>
      </c>
      <c r="U432">
        <f t="shared" si="306"/>
        <v>0</v>
      </c>
      <c r="V432">
        <f t="shared" si="307"/>
        <v>0</v>
      </c>
      <c r="W432">
        <f t="shared" si="308"/>
        <v>0</v>
      </c>
      <c r="X432">
        <f t="shared" si="309"/>
        <v>0</v>
      </c>
      <c r="Y432">
        <f t="shared" si="310"/>
        <v>0</v>
      </c>
      <c r="AA432">
        <v>31709269</v>
      </c>
      <c r="AB432">
        <f t="shared" si="311"/>
        <v>6340.75</v>
      </c>
      <c r="AC432">
        <f t="shared" si="312"/>
        <v>6340.75</v>
      </c>
      <c r="AD432">
        <f>ROUND((((ET432)-(EU432))+AE432),6)</f>
        <v>0</v>
      </c>
      <c r="AE432">
        <f t="shared" si="334"/>
        <v>0</v>
      </c>
      <c r="AF432">
        <f t="shared" si="334"/>
        <v>0</v>
      </c>
      <c r="AG432">
        <f t="shared" si="313"/>
        <v>0</v>
      </c>
      <c r="AH432">
        <f t="shared" si="335"/>
        <v>0</v>
      </c>
      <c r="AI432">
        <f t="shared" si="335"/>
        <v>0</v>
      </c>
      <c r="AJ432">
        <f t="shared" si="314"/>
        <v>0</v>
      </c>
      <c r="AK432">
        <v>6340.75</v>
      </c>
      <c r="AL432">
        <v>6340.75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v>12.39</v>
      </c>
      <c r="BD432" t="s">
        <v>143</v>
      </c>
      <c r="BE432" t="s">
        <v>143</v>
      </c>
      <c r="BF432" t="s">
        <v>143</v>
      </c>
      <c r="BG432" t="s">
        <v>143</v>
      </c>
      <c r="BH432">
        <v>3</v>
      </c>
      <c r="BI432">
        <v>1</v>
      </c>
      <c r="BJ432" t="s">
        <v>347</v>
      </c>
      <c r="BM432">
        <v>47</v>
      </c>
      <c r="BN432">
        <v>0</v>
      </c>
      <c r="BO432" t="s">
        <v>345</v>
      </c>
      <c r="BP432">
        <v>1</v>
      </c>
      <c r="BQ432">
        <v>30</v>
      </c>
      <c r="BR432">
        <v>0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143</v>
      </c>
      <c r="BZ432">
        <v>0</v>
      </c>
      <c r="CA432">
        <v>0</v>
      </c>
      <c r="CE432">
        <v>30</v>
      </c>
      <c r="CF432">
        <v>0</v>
      </c>
      <c r="CG432">
        <v>0</v>
      </c>
      <c r="CM432">
        <v>0</v>
      </c>
      <c r="CN432" t="s">
        <v>143</v>
      </c>
      <c r="CO432">
        <v>0</v>
      </c>
      <c r="CP432">
        <f t="shared" si="315"/>
        <v>117842.9</v>
      </c>
      <c r="CQ432">
        <f t="shared" si="316"/>
        <v>78561.89</v>
      </c>
      <c r="CR432">
        <f>(ROUND((ROUND(((ET432)*AV432*1),2)*BB432),2)+ROUND((ROUND(((AE432-(EU432))*AV432*1),2)*BS432),2))</f>
        <v>0</v>
      </c>
      <c r="CS432">
        <f t="shared" si="317"/>
        <v>0</v>
      </c>
      <c r="CT432">
        <f t="shared" si="318"/>
        <v>0</v>
      </c>
      <c r="CU432">
        <f t="shared" si="319"/>
        <v>0</v>
      </c>
      <c r="CV432">
        <f t="shared" si="320"/>
        <v>0</v>
      </c>
      <c r="CW432">
        <f t="shared" si="321"/>
        <v>0</v>
      </c>
      <c r="CX432">
        <f t="shared" si="322"/>
        <v>0</v>
      </c>
      <c r="CY432">
        <f t="shared" si="323"/>
        <v>0</v>
      </c>
      <c r="CZ432">
        <f t="shared" si="324"/>
        <v>0</v>
      </c>
      <c r="DC432" t="s">
        <v>143</v>
      </c>
      <c r="DD432" t="s">
        <v>143</v>
      </c>
      <c r="DE432" t="s">
        <v>143</v>
      </c>
      <c r="DF432" t="s">
        <v>143</v>
      </c>
      <c r="DG432" t="s">
        <v>143</v>
      </c>
      <c r="DH432" t="s">
        <v>143</v>
      </c>
      <c r="DI432" t="s">
        <v>143</v>
      </c>
      <c r="DJ432" t="s">
        <v>143</v>
      </c>
      <c r="DK432" t="s">
        <v>143</v>
      </c>
      <c r="DL432" t="s">
        <v>143</v>
      </c>
      <c r="DM432" t="s">
        <v>143</v>
      </c>
      <c r="DN432">
        <v>85</v>
      </c>
      <c r="DO432">
        <v>70</v>
      </c>
      <c r="DP432">
        <v>1.0469999999999999</v>
      </c>
      <c r="DQ432">
        <v>1.022</v>
      </c>
      <c r="DU432">
        <v>1009</v>
      </c>
      <c r="DV432" t="s">
        <v>205</v>
      </c>
      <c r="DW432" t="s">
        <v>205</v>
      </c>
      <c r="DX432">
        <v>1000</v>
      </c>
      <c r="EE432">
        <v>31269858</v>
      </c>
      <c r="EF432">
        <v>30</v>
      </c>
      <c r="EG432" t="s">
        <v>171</v>
      </c>
      <c r="EH432">
        <v>0</v>
      </c>
      <c r="EI432" t="s">
        <v>143</v>
      </c>
      <c r="EJ432">
        <v>1</v>
      </c>
      <c r="EK432">
        <v>47</v>
      </c>
      <c r="EL432" t="s">
        <v>338</v>
      </c>
      <c r="EM432" t="s">
        <v>339</v>
      </c>
      <c r="EO432" t="s">
        <v>143</v>
      </c>
      <c r="EQ432">
        <v>0</v>
      </c>
      <c r="ER432">
        <v>6340.75</v>
      </c>
      <c r="ES432">
        <v>6340.75</v>
      </c>
      <c r="ET432">
        <v>0</v>
      </c>
      <c r="EU432">
        <v>0</v>
      </c>
      <c r="EV432">
        <v>0</v>
      </c>
      <c r="EW432">
        <v>0</v>
      </c>
      <c r="EX432">
        <v>0</v>
      </c>
      <c r="FQ432">
        <v>0</v>
      </c>
      <c r="FR432">
        <f t="shared" si="325"/>
        <v>0</v>
      </c>
      <c r="FS432">
        <v>0</v>
      </c>
      <c r="FX432">
        <v>85</v>
      </c>
      <c r="FY432">
        <v>70</v>
      </c>
      <c r="GA432" t="s">
        <v>143</v>
      </c>
      <c r="GD432">
        <v>0</v>
      </c>
      <c r="GF432">
        <v>1168593635</v>
      </c>
      <c r="GG432">
        <v>2</v>
      </c>
      <c r="GH432">
        <v>1</v>
      </c>
      <c r="GI432">
        <v>2</v>
      </c>
      <c r="GJ432">
        <v>0</v>
      </c>
      <c r="GK432">
        <f>ROUND(R432*(R12)/100,2)</f>
        <v>0</v>
      </c>
      <c r="GL432">
        <f t="shared" si="326"/>
        <v>0</v>
      </c>
      <c r="GM432">
        <f t="shared" si="327"/>
        <v>117842.9</v>
      </c>
      <c r="GN432">
        <f t="shared" si="328"/>
        <v>117842.9</v>
      </c>
      <c r="GO432">
        <f t="shared" si="329"/>
        <v>0</v>
      </c>
      <c r="GP432">
        <f t="shared" si="330"/>
        <v>0</v>
      </c>
      <c r="GR432">
        <v>0</v>
      </c>
      <c r="GS432">
        <v>3</v>
      </c>
      <c r="GT432">
        <v>0</v>
      </c>
      <c r="GU432" t="s">
        <v>143</v>
      </c>
      <c r="GV432">
        <f t="shared" si="331"/>
        <v>0</v>
      </c>
      <c r="GW432">
        <v>1</v>
      </c>
      <c r="GX432">
        <f t="shared" si="332"/>
        <v>0</v>
      </c>
      <c r="HA432">
        <v>0</v>
      </c>
      <c r="HB432">
        <v>0</v>
      </c>
      <c r="HC432">
        <f t="shared" si="333"/>
        <v>0</v>
      </c>
      <c r="IK432">
        <v>0</v>
      </c>
    </row>
    <row r="433" spans="1:245" x14ac:dyDescent="0.25">
      <c r="A433">
        <v>18</v>
      </c>
      <c r="B433">
        <v>1</v>
      </c>
      <c r="C433">
        <v>240</v>
      </c>
      <c r="E433" t="s">
        <v>563</v>
      </c>
      <c r="F433" t="s">
        <v>349</v>
      </c>
      <c r="G433" t="s">
        <v>350</v>
      </c>
      <c r="H433" t="s">
        <v>323</v>
      </c>
      <c r="I433">
        <v>60.9</v>
      </c>
      <c r="J433">
        <v>101.50000000000001</v>
      </c>
      <c r="O433">
        <f t="shared" si="301"/>
        <v>290011.64</v>
      </c>
      <c r="P433">
        <f t="shared" si="302"/>
        <v>290011.64</v>
      </c>
      <c r="Q433">
        <f>(ROUND((ROUND(((ET433)*AV433*I433),2)*BB433),2)+ROUND((ROUND(((AE433-(EU433))*AV433*I433),2)*BS433),2))</f>
        <v>0</v>
      </c>
      <c r="R433">
        <f t="shared" si="303"/>
        <v>0</v>
      </c>
      <c r="S433">
        <f t="shared" si="304"/>
        <v>0</v>
      </c>
      <c r="T433">
        <f t="shared" si="305"/>
        <v>0</v>
      </c>
      <c r="U433">
        <f t="shared" si="306"/>
        <v>0</v>
      </c>
      <c r="V433">
        <f t="shared" si="307"/>
        <v>0</v>
      </c>
      <c r="W433">
        <f t="shared" si="308"/>
        <v>0</v>
      </c>
      <c r="X433">
        <f t="shared" si="309"/>
        <v>0</v>
      </c>
      <c r="Y433">
        <f t="shared" si="310"/>
        <v>0</v>
      </c>
      <c r="AA433">
        <v>31709269</v>
      </c>
      <c r="AB433">
        <f t="shared" si="311"/>
        <v>811.26</v>
      </c>
      <c r="AC433">
        <f t="shared" si="312"/>
        <v>811.26</v>
      </c>
      <c r="AD433">
        <f>ROUND((((ET433)-(EU433))+AE433),6)</f>
        <v>0</v>
      </c>
      <c r="AE433">
        <f t="shared" si="334"/>
        <v>0</v>
      </c>
      <c r="AF433">
        <f t="shared" si="334"/>
        <v>0</v>
      </c>
      <c r="AG433">
        <f t="shared" si="313"/>
        <v>0</v>
      </c>
      <c r="AH433">
        <f t="shared" si="335"/>
        <v>0</v>
      </c>
      <c r="AI433">
        <f t="shared" si="335"/>
        <v>0</v>
      </c>
      <c r="AJ433">
        <f t="shared" si="314"/>
        <v>0</v>
      </c>
      <c r="AK433">
        <v>811.26</v>
      </c>
      <c r="AL433">
        <v>811.26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v>5.87</v>
      </c>
      <c r="BD433" t="s">
        <v>143</v>
      </c>
      <c r="BE433" t="s">
        <v>143</v>
      </c>
      <c r="BF433" t="s">
        <v>143</v>
      </c>
      <c r="BG433" t="s">
        <v>143</v>
      </c>
      <c r="BH433">
        <v>3</v>
      </c>
      <c r="BI433">
        <v>1</v>
      </c>
      <c r="BJ433" t="s">
        <v>351</v>
      </c>
      <c r="BM433">
        <v>47</v>
      </c>
      <c r="BN433">
        <v>0</v>
      </c>
      <c r="BO433" t="s">
        <v>349</v>
      </c>
      <c r="BP433">
        <v>1</v>
      </c>
      <c r="BQ433">
        <v>30</v>
      </c>
      <c r="BR433">
        <v>0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143</v>
      </c>
      <c r="BZ433">
        <v>0</v>
      </c>
      <c r="CA433">
        <v>0</v>
      </c>
      <c r="CE433">
        <v>30</v>
      </c>
      <c r="CF433">
        <v>0</v>
      </c>
      <c r="CG433">
        <v>0</v>
      </c>
      <c r="CM433">
        <v>0</v>
      </c>
      <c r="CN433" t="s">
        <v>143</v>
      </c>
      <c r="CO433">
        <v>0</v>
      </c>
      <c r="CP433">
        <f t="shared" si="315"/>
        <v>290011.64</v>
      </c>
      <c r="CQ433">
        <f t="shared" si="316"/>
        <v>4762.1000000000004</v>
      </c>
      <c r="CR433">
        <f>(ROUND((ROUND(((ET433)*AV433*1),2)*BB433),2)+ROUND((ROUND(((AE433-(EU433))*AV433*1),2)*BS433),2))</f>
        <v>0</v>
      </c>
      <c r="CS433">
        <f t="shared" si="317"/>
        <v>0</v>
      </c>
      <c r="CT433">
        <f t="shared" si="318"/>
        <v>0</v>
      </c>
      <c r="CU433">
        <f t="shared" si="319"/>
        <v>0</v>
      </c>
      <c r="CV433">
        <f t="shared" si="320"/>
        <v>0</v>
      </c>
      <c r="CW433">
        <f t="shared" si="321"/>
        <v>0</v>
      </c>
      <c r="CX433">
        <f t="shared" si="322"/>
        <v>0</v>
      </c>
      <c r="CY433">
        <f t="shared" si="323"/>
        <v>0</v>
      </c>
      <c r="CZ433">
        <f t="shared" si="324"/>
        <v>0</v>
      </c>
      <c r="DC433" t="s">
        <v>143</v>
      </c>
      <c r="DD433" t="s">
        <v>143</v>
      </c>
      <c r="DE433" t="s">
        <v>143</v>
      </c>
      <c r="DF433" t="s">
        <v>143</v>
      </c>
      <c r="DG433" t="s">
        <v>143</v>
      </c>
      <c r="DH433" t="s">
        <v>143</v>
      </c>
      <c r="DI433" t="s">
        <v>143</v>
      </c>
      <c r="DJ433" t="s">
        <v>143</v>
      </c>
      <c r="DK433" t="s">
        <v>143</v>
      </c>
      <c r="DL433" t="s">
        <v>143</v>
      </c>
      <c r="DM433" t="s">
        <v>143</v>
      </c>
      <c r="DN433">
        <v>85</v>
      </c>
      <c r="DO433">
        <v>70</v>
      </c>
      <c r="DP433">
        <v>1.0469999999999999</v>
      </c>
      <c r="DQ433">
        <v>1.022</v>
      </c>
      <c r="DU433">
        <v>1007</v>
      </c>
      <c r="DV433" t="s">
        <v>323</v>
      </c>
      <c r="DW433" t="s">
        <v>323</v>
      </c>
      <c r="DX433">
        <v>1</v>
      </c>
      <c r="EE433">
        <v>31269858</v>
      </c>
      <c r="EF433">
        <v>30</v>
      </c>
      <c r="EG433" t="s">
        <v>171</v>
      </c>
      <c r="EH433">
        <v>0</v>
      </c>
      <c r="EI433" t="s">
        <v>143</v>
      </c>
      <c r="EJ433">
        <v>1</v>
      </c>
      <c r="EK433">
        <v>47</v>
      </c>
      <c r="EL433" t="s">
        <v>338</v>
      </c>
      <c r="EM433" t="s">
        <v>339</v>
      </c>
      <c r="EO433" t="s">
        <v>143</v>
      </c>
      <c r="EQ433">
        <v>0</v>
      </c>
      <c r="ER433">
        <v>811.26</v>
      </c>
      <c r="ES433">
        <v>811.26</v>
      </c>
      <c r="ET433">
        <v>0</v>
      </c>
      <c r="EU433">
        <v>0</v>
      </c>
      <c r="EV433">
        <v>0</v>
      </c>
      <c r="EW433">
        <v>0</v>
      </c>
      <c r="EX433">
        <v>0</v>
      </c>
      <c r="FQ433">
        <v>0</v>
      </c>
      <c r="FR433">
        <f t="shared" si="325"/>
        <v>0</v>
      </c>
      <c r="FS433">
        <v>0</v>
      </c>
      <c r="FX433">
        <v>85</v>
      </c>
      <c r="FY433">
        <v>70</v>
      </c>
      <c r="GA433" t="s">
        <v>143</v>
      </c>
      <c r="GD433">
        <v>0</v>
      </c>
      <c r="GF433">
        <v>-940611887</v>
      </c>
      <c r="GG433">
        <v>2</v>
      </c>
      <c r="GH433">
        <v>1</v>
      </c>
      <c r="GI433">
        <v>2</v>
      </c>
      <c r="GJ433">
        <v>0</v>
      </c>
      <c r="GK433">
        <f>ROUND(R433*(R12)/100,2)</f>
        <v>0</v>
      </c>
      <c r="GL433">
        <f t="shared" si="326"/>
        <v>0</v>
      </c>
      <c r="GM433">
        <f t="shared" si="327"/>
        <v>290011.64</v>
      </c>
      <c r="GN433">
        <f t="shared" si="328"/>
        <v>290011.64</v>
      </c>
      <c r="GO433">
        <f t="shared" si="329"/>
        <v>0</v>
      </c>
      <c r="GP433">
        <f t="shared" si="330"/>
        <v>0</v>
      </c>
      <c r="GR433">
        <v>0</v>
      </c>
      <c r="GS433">
        <v>3</v>
      </c>
      <c r="GT433">
        <v>0</v>
      </c>
      <c r="GU433" t="s">
        <v>143</v>
      </c>
      <c r="GV433">
        <f t="shared" si="331"/>
        <v>0</v>
      </c>
      <c r="GW433">
        <v>1</v>
      </c>
      <c r="GX433">
        <f t="shared" si="332"/>
        <v>0</v>
      </c>
      <c r="HA433">
        <v>0</v>
      </c>
      <c r="HB433">
        <v>0</v>
      </c>
      <c r="HC433">
        <f t="shared" si="333"/>
        <v>0</v>
      </c>
      <c r="IK433">
        <v>0</v>
      </c>
    </row>
    <row r="435" spans="1:245" x14ac:dyDescent="0.25">
      <c r="A435" s="2">
        <v>51</v>
      </c>
      <c r="B435" s="2">
        <f>B419</f>
        <v>1</v>
      </c>
      <c r="C435" s="2">
        <f>A419</f>
        <v>5</v>
      </c>
      <c r="D435" s="2">
        <f>ROW(A419)</f>
        <v>419</v>
      </c>
      <c r="E435" s="2"/>
      <c r="F435" s="2" t="str">
        <f>IF(F419&lt;&gt;"",F419,"")</f>
        <v>Новый подраздел</v>
      </c>
      <c r="G435" s="2" t="s">
        <v>291</v>
      </c>
      <c r="H435" s="2">
        <v>0</v>
      </c>
      <c r="I435" s="2"/>
      <c r="J435" s="2"/>
      <c r="K435" s="2"/>
      <c r="L435" s="2"/>
      <c r="M435" s="2"/>
      <c r="N435" s="2"/>
      <c r="O435" s="2">
        <f t="shared" ref="O435:T435" si="336">ROUND(AB435,2)</f>
        <v>1193719.21</v>
      </c>
      <c r="P435" s="2">
        <f t="shared" si="336"/>
        <v>968966.57</v>
      </c>
      <c r="Q435" s="2">
        <f t="shared" si="336"/>
        <v>33209.79</v>
      </c>
      <c r="R435" s="2">
        <f t="shared" si="336"/>
        <v>15556.56</v>
      </c>
      <c r="S435" s="2">
        <f t="shared" si="336"/>
        <v>191542.85</v>
      </c>
      <c r="T435" s="2">
        <f t="shared" si="336"/>
        <v>0</v>
      </c>
      <c r="U435" s="2">
        <f>AH435</f>
        <v>645.59389999999985</v>
      </c>
      <c r="V435" s="2">
        <f>AI435</f>
        <v>0</v>
      </c>
      <c r="W435" s="2">
        <f>ROUND(AJ435,2)</f>
        <v>0</v>
      </c>
      <c r="X435" s="2">
        <f>ROUND(AK435,2)</f>
        <v>132043.03</v>
      </c>
      <c r="Y435" s="2">
        <f>ROUND(AL435,2)</f>
        <v>78879.31</v>
      </c>
      <c r="Z435" s="2"/>
      <c r="AA435" s="2"/>
      <c r="AB435" s="2">
        <f>ROUND(SUMIF(AA423:AA433,"=31709269",O423:O433),2)</f>
        <v>1193719.21</v>
      </c>
      <c r="AC435" s="2">
        <f>ROUND(SUMIF(AA423:AA433,"=31709269",P423:P433),2)</f>
        <v>968966.57</v>
      </c>
      <c r="AD435" s="2">
        <f>ROUND(SUMIF(AA423:AA433,"=31709269",Q423:Q433),2)</f>
        <v>33209.79</v>
      </c>
      <c r="AE435" s="2">
        <f>ROUND(SUMIF(AA423:AA433,"=31709269",R423:R433),2)</f>
        <v>15556.56</v>
      </c>
      <c r="AF435" s="2">
        <f>ROUND(SUMIF(AA423:AA433,"=31709269",S423:S433),2)</f>
        <v>191542.85</v>
      </c>
      <c r="AG435" s="2">
        <f>ROUND(SUMIF(AA423:AA433,"=31709269",T423:T433),2)</f>
        <v>0</v>
      </c>
      <c r="AH435" s="2">
        <f>SUMIF(AA423:AA433,"=31709269",U423:U433)</f>
        <v>645.59389999999985</v>
      </c>
      <c r="AI435" s="2">
        <f>SUMIF(AA423:AA433,"=31709269",V423:V433)</f>
        <v>0</v>
      </c>
      <c r="AJ435" s="2">
        <f>ROUND(SUMIF(AA423:AA433,"=31709269",W423:W433),2)</f>
        <v>0</v>
      </c>
      <c r="AK435" s="2">
        <f>ROUND(SUMIF(AA423:AA433,"=31709269",X423:X433),2)</f>
        <v>132043.03</v>
      </c>
      <c r="AL435" s="2">
        <f>ROUND(SUMIF(AA423:AA433,"=31709269",Y423:Y433),2)</f>
        <v>78879.31</v>
      </c>
      <c r="AM435" s="2"/>
      <c r="AN435" s="2"/>
      <c r="AO435" s="2">
        <f t="shared" ref="AO435:BC435" si="337">ROUND(BX435,2)</f>
        <v>0</v>
      </c>
      <c r="AP435" s="2">
        <f t="shared" si="337"/>
        <v>0</v>
      </c>
      <c r="AQ435" s="2">
        <f t="shared" si="337"/>
        <v>0</v>
      </c>
      <c r="AR435" s="2">
        <f t="shared" si="337"/>
        <v>1429065.35</v>
      </c>
      <c r="AS435" s="2">
        <f t="shared" si="337"/>
        <v>1429065.35</v>
      </c>
      <c r="AT435" s="2">
        <f t="shared" si="337"/>
        <v>0</v>
      </c>
      <c r="AU435" s="2">
        <f t="shared" si="337"/>
        <v>0</v>
      </c>
      <c r="AV435" s="2">
        <f t="shared" si="337"/>
        <v>968966.57</v>
      </c>
      <c r="AW435" s="2">
        <f t="shared" si="337"/>
        <v>968966.57</v>
      </c>
      <c r="AX435" s="2">
        <f t="shared" si="337"/>
        <v>0</v>
      </c>
      <c r="AY435" s="2">
        <f t="shared" si="337"/>
        <v>968966.57</v>
      </c>
      <c r="AZ435" s="2">
        <f t="shared" si="337"/>
        <v>0</v>
      </c>
      <c r="BA435" s="2">
        <f t="shared" si="337"/>
        <v>0</v>
      </c>
      <c r="BB435" s="2">
        <f t="shared" si="337"/>
        <v>0</v>
      </c>
      <c r="BC435" s="2">
        <f t="shared" si="337"/>
        <v>0</v>
      </c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>
        <f>ROUND(SUMIF(AA423:AA433,"=31709269",FQ423:FQ433),2)</f>
        <v>0</v>
      </c>
      <c r="BY435" s="2">
        <f>ROUND(SUMIF(AA423:AA433,"=31709269",FR423:FR433),2)</f>
        <v>0</v>
      </c>
      <c r="BZ435" s="2">
        <f>ROUND(SUMIF(AA423:AA433,"=31709269",GL423:GL433),2)</f>
        <v>0</v>
      </c>
      <c r="CA435" s="2">
        <f>ROUND(SUMIF(AA423:AA433,"=31709269",GM423:GM433),2)</f>
        <v>1429065.35</v>
      </c>
      <c r="CB435" s="2">
        <f>ROUND(SUMIF(AA423:AA433,"=31709269",GN423:GN433),2)</f>
        <v>1429065.35</v>
      </c>
      <c r="CC435" s="2">
        <f>ROUND(SUMIF(AA423:AA433,"=31709269",GO423:GO433),2)</f>
        <v>0</v>
      </c>
      <c r="CD435" s="2">
        <f>ROUND(SUMIF(AA423:AA433,"=31709269",GP423:GP433),2)</f>
        <v>0</v>
      </c>
      <c r="CE435" s="2">
        <f>AC435-BX435</f>
        <v>968966.57</v>
      </c>
      <c r="CF435" s="2">
        <f>AC435-BY435</f>
        <v>968966.57</v>
      </c>
      <c r="CG435" s="2">
        <f>BX435-BZ435</f>
        <v>0</v>
      </c>
      <c r="CH435" s="2">
        <f>AC435-BX435-BY435+BZ435</f>
        <v>968966.57</v>
      </c>
      <c r="CI435" s="2">
        <f>BY435-BZ435</f>
        <v>0</v>
      </c>
      <c r="CJ435" s="2">
        <f>ROUND(SUMIF(AA423:AA433,"=31709269",GX423:GX433),2)</f>
        <v>0</v>
      </c>
      <c r="CK435" s="2">
        <f>ROUND(SUMIF(AA423:AA433,"=31709269",GY423:GY433),2)</f>
        <v>0</v>
      </c>
      <c r="CL435" s="2">
        <f>ROUND(SUMIF(AA423:AA433,"=31709269",GZ423:GZ433),2)</f>
        <v>0</v>
      </c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>
        <v>0</v>
      </c>
    </row>
    <row r="437" spans="1:245" x14ac:dyDescent="0.25">
      <c r="A437" s="4">
        <v>50</v>
      </c>
      <c r="B437" s="4">
        <v>0</v>
      </c>
      <c r="C437" s="4">
        <v>0</v>
      </c>
      <c r="D437" s="4">
        <v>1</v>
      </c>
      <c r="E437" s="4">
        <v>201</v>
      </c>
      <c r="F437" s="4">
        <f>ROUND(Source!O435,O437)</f>
        <v>1193719.21</v>
      </c>
      <c r="G437" s="4" t="s">
        <v>222</v>
      </c>
      <c r="H437" s="4" t="s">
        <v>223</v>
      </c>
      <c r="I437" s="4"/>
      <c r="J437" s="4"/>
      <c r="K437" s="4">
        <v>201</v>
      </c>
      <c r="L437" s="4">
        <v>1</v>
      </c>
      <c r="M437" s="4">
        <v>3</v>
      </c>
      <c r="N437" s="4" t="s">
        <v>143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45" x14ac:dyDescent="0.25">
      <c r="A438" s="4">
        <v>50</v>
      </c>
      <c r="B438" s="4">
        <v>0</v>
      </c>
      <c r="C438" s="4">
        <v>0</v>
      </c>
      <c r="D438" s="4">
        <v>1</v>
      </c>
      <c r="E438" s="4">
        <v>202</v>
      </c>
      <c r="F438" s="4">
        <f>ROUND(Source!P435,O438)</f>
        <v>968966.57</v>
      </c>
      <c r="G438" s="4" t="s">
        <v>224</v>
      </c>
      <c r="H438" s="4" t="s">
        <v>225</v>
      </c>
      <c r="I438" s="4"/>
      <c r="J438" s="4"/>
      <c r="K438" s="4">
        <v>202</v>
      </c>
      <c r="L438" s="4">
        <v>2</v>
      </c>
      <c r="M438" s="4">
        <v>3</v>
      </c>
      <c r="N438" s="4" t="s">
        <v>143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245" x14ac:dyDescent="0.25">
      <c r="A439" s="4">
        <v>50</v>
      </c>
      <c r="B439" s="4">
        <v>0</v>
      </c>
      <c r="C439" s="4">
        <v>0</v>
      </c>
      <c r="D439" s="4">
        <v>1</v>
      </c>
      <c r="E439" s="4">
        <v>222</v>
      </c>
      <c r="F439" s="4">
        <f>ROUND(Source!AO435,O439)</f>
        <v>0</v>
      </c>
      <c r="G439" s="4" t="s">
        <v>226</v>
      </c>
      <c r="H439" s="4" t="s">
        <v>227</v>
      </c>
      <c r="I439" s="4"/>
      <c r="J439" s="4"/>
      <c r="K439" s="4">
        <v>222</v>
      </c>
      <c r="L439" s="4">
        <v>3</v>
      </c>
      <c r="M439" s="4">
        <v>3</v>
      </c>
      <c r="N439" s="4" t="s">
        <v>143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45" x14ac:dyDescent="0.25">
      <c r="A440" s="4">
        <v>50</v>
      </c>
      <c r="B440" s="4">
        <v>0</v>
      </c>
      <c r="C440" s="4">
        <v>0</v>
      </c>
      <c r="D440" s="4">
        <v>1</v>
      </c>
      <c r="E440" s="4">
        <v>225</v>
      </c>
      <c r="F440" s="4">
        <f>ROUND(Source!AV435,O440)</f>
        <v>968966.57</v>
      </c>
      <c r="G440" s="4" t="s">
        <v>228</v>
      </c>
      <c r="H440" s="4" t="s">
        <v>229</v>
      </c>
      <c r="I440" s="4"/>
      <c r="J440" s="4"/>
      <c r="K440" s="4">
        <v>225</v>
      </c>
      <c r="L440" s="4">
        <v>4</v>
      </c>
      <c r="M440" s="4">
        <v>3</v>
      </c>
      <c r="N440" s="4" t="s">
        <v>143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45" x14ac:dyDescent="0.25">
      <c r="A441" s="4">
        <v>50</v>
      </c>
      <c r="B441" s="4">
        <v>0</v>
      </c>
      <c r="C441" s="4">
        <v>0</v>
      </c>
      <c r="D441" s="4">
        <v>1</v>
      </c>
      <c r="E441" s="4">
        <v>226</v>
      </c>
      <c r="F441" s="4">
        <f>ROUND(Source!AW435,O441)</f>
        <v>968966.57</v>
      </c>
      <c r="G441" s="4" t="s">
        <v>230</v>
      </c>
      <c r="H441" s="4" t="s">
        <v>231</v>
      </c>
      <c r="I441" s="4"/>
      <c r="J441" s="4"/>
      <c r="K441" s="4">
        <v>226</v>
      </c>
      <c r="L441" s="4">
        <v>5</v>
      </c>
      <c r="M441" s="4">
        <v>3</v>
      </c>
      <c r="N441" s="4" t="s">
        <v>143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45" x14ac:dyDescent="0.25">
      <c r="A442" s="4">
        <v>50</v>
      </c>
      <c r="B442" s="4">
        <v>0</v>
      </c>
      <c r="C442" s="4">
        <v>0</v>
      </c>
      <c r="D442" s="4">
        <v>1</v>
      </c>
      <c r="E442" s="4">
        <v>227</v>
      </c>
      <c r="F442" s="4">
        <f>ROUND(Source!AX435,O442)</f>
        <v>0</v>
      </c>
      <c r="G442" s="4" t="s">
        <v>232</v>
      </c>
      <c r="H442" s="4" t="s">
        <v>233</v>
      </c>
      <c r="I442" s="4"/>
      <c r="J442" s="4"/>
      <c r="K442" s="4">
        <v>227</v>
      </c>
      <c r="L442" s="4">
        <v>6</v>
      </c>
      <c r="M442" s="4">
        <v>3</v>
      </c>
      <c r="N442" s="4" t="s">
        <v>143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45" x14ac:dyDescent="0.25">
      <c r="A443" s="4">
        <v>50</v>
      </c>
      <c r="B443" s="4">
        <v>0</v>
      </c>
      <c r="C443" s="4">
        <v>0</v>
      </c>
      <c r="D443" s="4">
        <v>1</v>
      </c>
      <c r="E443" s="4">
        <v>228</v>
      </c>
      <c r="F443" s="4">
        <f>ROUND(Source!AY435,O443)</f>
        <v>968966.57</v>
      </c>
      <c r="G443" s="4" t="s">
        <v>234</v>
      </c>
      <c r="H443" s="4" t="s">
        <v>235</v>
      </c>
      <c r="I443" s="4"/>
      <c r="J443" s="4"/>
      <c r="K443" s="4">
        <v>228</v>
      </c>
      <c r="L443" s="4">
        <v>7</v>
      </c>
      <c r="M443" s="4">
        <v>3</v>
      </c>
      <c r="N443" s="4" t="s">
        <v>143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45" x14ac:dyDescent="0.25">
      <c r="A444" s="4">
        <v>50</v>
      </c>
      <c r="B444" s="4">
        <v>0</v>
      </c>
      <c r="C444" s="4">
        <v>0</v>
      </c>
      <c r="D444" s="4">
        <v>1</v>
      </c>
      <c r="E444" s="4">
        <v>216</v>
      </c>
      <c r="F444" s="4">
        <f>ROUND(Source!AP435,O444)</f>
        <v>0</v>
      </c>
      <c r="G444" s="4" t="s">
        <v>236</v>
      </c>
      <c r="H444" s="4" t="s">
        <v>237</v>
      </c>
      <c r="I444" s="4"/>
      <c r="J444" s="4"/>
      <c r="K444" s="4">
        <v>216</v>
      </c>
      <c r="L444" s="4">
        <v>8</v>
      </c>
      <c r="M444" s="4">
        <v>3</v>
      </c>
      <c r="N444" s="4" t="s">
        <v>143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45" x14ac:dyDescent="0.25">
      <c r="A445" s="4">
        <v>50</v>
      </c>
      <c r="B445" s="4">
        <v>0</v>
      </c>
      <c r="C445" s="4">
        <v>0</v>
      </c>
      <c r="D445" s="4">
        <v>1</v>
      </c>
      <c r="E445" s="4">
        <v>223</v>
      </c>
      <c r="F445" s="4">
        <f>ROUND(Source!AQ435,O445)</f>
        <v>0</v>
      </c>
      <c r="G445" s="4" t="s">
        <v>238</v>
      </c>
      <c r="H445" s="4" t="s">
        <v>239</v>
      </c>
      <c r="I445" s="4"/>
      <c r="J445" s="4"/>
      <c r="K445" s="4">
        <v>223</v>
      </c>
      <c r="L445" s="4">
        <v>9</v>
      </c>
      <c r="M445" s="4">
        <v>3</v>
      </c>
      <c r="N445" s="4" t="s">
        <v>143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45" x14ac:dyDescent="0.25">
      <c r="A446" s="4">
        <v>50</v>
      </c>
      <c r="B446" s="4">
        <v>0</v>
      </c>
      <c r="C446" s="4">
        <v>0</v>
      </c>
      <c r="D446" s="4">
        <v>1</v>
      </c>
      <c r="E446" s="4">
        <v>229</v>
      </c>
      <c r="F446" s="4">
        <f>ROUND(Source!AZ435,O446)</f>
        <v>0</v>
      </c>
      <c r="G446" s="4" t="s">
        <v>240</v>
      </c>
      <c r="H446" s="4" t="s">
        <v>241</v>
      </c>
      <c r="I446" s="4"/>
      <c r="J446" s="4"/>
      <c r="K446" s="4">
        <v>229</v>
      </c>
      <c r="L446" s="4">
        <v>10</v>
      </c>
      <c r="M446" s="4">
        <v>3</v>
      </c>
      <c r="N446" s="4" t="s">
        <v>143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45" x14ac:dyDescent="0.25">
      <c r="A447" s="4">
        <v>50</v>
      </c>
      <c r="B447" s="4">
        <v>0</v>
      </c>
      <c r="C447" s="4">
        <v>0</v>
      </c>
      <c r="D447" s="4">
        <v>1</v>
      </c>
      <c r="E447" s="4">
        <v>203</v>
      </c>
      <c r="F447" s="4">
        <f>ROUND(Source!Q435,O447)</f>
        <v>33209.79</v>
      </c>
      <c r="G447" s="4" t="s">
        <v>242</v>
      </c>
      <c r="H447" s="4" t="s">
        <v>243</v>
      </c>
      <c r="I447" s="4"/>
      <c r="J447" s="4"/>
      <c r="K447" s="4">
        <v>203</v>
      </c>
      <c r="L447" s="4">
        <v>11</v>
      </c>
      <c r="M447" s="4">
        <v>3</v>
      </c>
      <c r="N447" s="4" t="s">
        <v>143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45" x14ac:dyDescent="0.25">
      <c r="A448" s="4">
        <v>50</v>
      </c>
      <c r="B448" s="4">
        <v>0</v>
      </c>
      <c r="C448" s="4">
        <v>0</v>
      </c>
      <c r="D448" s="4">
        <v>1</v>
      </c>
      <c r="E448" s="4">
        <v>231</v>
      </c>
      <c r="F448" s="4">
        <f>ROUND(Source!BB435,O448)</f>
        <v>0</v>
      </c>
      <c r="G448" s="4" t="s">
        <v>244</v>
      </c>
      <c r="H448" s="4" t="s">
        <v>245</v>
      </c>
      <c r="I448" s="4"/>
      <c r="J448" s="4"/>
      <c r="K448" s="4">
        <v>231</v>
      </c>
      <c r="L448" s="4">
        <v>12</v>
      </c>
      <c r="M448" s="4">
        <v>3</v>
      </c>
      <c r="N448" s="4" t="s">
        <v>143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88" x14ac:dyDescent="0.25">
      <c r="A449" s="4">
        <v>50</v>
      </c>
      <c r="B449" s="4">
        <v>0</v>
      </c>
      <c r="C449" s="4">
        <v>0</v>
      </c>
      <c r="D449" s="4">
        <v>1</v>
      </c>
      <c r="E449" s="4">
        <v>204</v>
      </c>
      <c r="F449" s="4">
        <f>ROUND(Source!R435,O449)</f>
        <v>15556.56</v>
      </c>
      <c r="G449" s="4" t="s">
        <v>246</v>
      </c>
      <c r="H449" s="4" t="s">
        <v>247</v>
      </c>
      <c r="I449" s="4"/>
      <c r="J449" s="4"/>
      <c r="K449" s="4">
        <v>204</v>
      </c>
      <c r="L449" s="4">
        <v>13</v>
      </c>
      <c r="M449" s="4">
        <v>3</v>
      </c>
      <c r="N449" s="4" t="s">
        <v>143</v>
      </c>
      <c r="O449" s="4">
        <v>2</v>
      </c>
      <c r="P449" s="4"/>
      <c r="Q449" s="4"/>
      <c r="R449" s="4"/>
      <c r="S449" s="4"/>
      <c r="T449" s="4"/>
      <c r="U449" s="4"/>
      <c r="V449" s="4"/>
      <c r="W449" s="4"/>
    </row>
    <row r="450" spans="1:88" x14ac:dyDescent="0.25">
      <c r="A450" s="4">
        <v>50</v>
      </c>
      <c r="B450" s="4">
        <v>0</v>
      </c>
      <c r="C450" s="4">
        <v>0</v>
      </c>
      <c r="D450" s="4">
        <v>1</v>
      </c>
      <c r="E450" s="4">
        <v>205</v>
      </c>
      <c r="F450" s="4">
        <f>ROUND(Source!S435,O450)</f>
        <v>191542.85</v>
      </c>
      <c r="G450" s="4" t="s">
        <v>248</v>
      </c>
      <c r="H450" s="4" t="s">
        <v>249</v>
      </c>
      <c r="I450" s="4"/>
      <c r="J450" s="4"/>
      <c r="K450" s="4">
        <v>205</v>
      </c>
      <c r="L450" s="4">
        <v>14</v>
      </c>
      <c r="M450" s="4">
        <v>3</v>
      </c>
      <c r="N450" s="4" t="s">
        <v>143</v>
      </c>
      <c r="O450" s="4">
        <v>2</v>
      </c>
      <c r="P450" s="4"/>
      <c r="Q450" s="4"/>
      <c r="R450" s="4"/>
      <c r="S450" s="4"/>
      <c r="T450" s="4"/>
      <c r="U450" s="4"/>
      <c r="V450" s="4"/>
      <c r="W450" s="4"/>
    </row>
    <row r="451" spans="1:88" x14ac:dyDescent="0.25">
      <c r="A451" s="4">
        <v>50</v>
      </c>
      <c r="B451" s="4">
        <v>0</v>
      </c>
      <c r="C451" s="4">
        <v>0</v>
      </c>
      <c r="D451" s="4">
        <v>1</v>
      </c>
      <c r="E451" s="4">
        <v>232</v>
      </c>
      <c r="F451" s="4">
        <f>ROUND(Source!BC435,O451)</f>
        <v>0</v>
      </c>
      <c r="G451" s="4" t="s">
        <v>250</v>
      </c>
      <c r="H451" s="4" t="s">
        <v>251</v>
      </c>
      <c r="I451" s="4"/>
      <c r="J451" s="4"/>
      <c r="K451" s="4">
        <v>232</v>
      </c>
      <c r="L451" s="4">
        <v>15</v>
      </c>
      <c r="M451" s="4">
        <v>3</v>
      </c>
      <c r="N451" s="4" t="s">
        <v>143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88" x14ac:dyDescent="0.25">
      <c r="A452" s="4">
        <v>50</v>
      </c>
      <c r="B452" s="4">
        <v>0</v>
      </c>
      <c r="C452" s="4">
        <v>0</v>
      </c>
      <c r="D452" s="4">
        <v>1</v>
      </c>
      <c r="E452" s="4">
        <v>214</v>
      </c>
      <c r="F452" s="4">
        <f>ROUND(Source!AS435,O452)</f>
        <v>1429065.35</v>
      </c>
      <c r="G452" s="4" t="s">
        <v>252</v>
      </c>
      <c r="H452" s="4" t="s">
        <v>253</v>
      </c>
      <c r="I452" s="4"/>
      <c r="J452" s="4"/>
      <c r="K452" s="4">
        <v>214</v>
      </c>
      <c r="L452" s="4">
        <v>16</v>
      </c>
      <c r="M452" s="4">
        <v>3</v>
      </c>
      <c r="N452" s="4" t="s">
        <v>143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88" x14ac:dyDescent="0.25">
      <c r="A453" s="4">
        <v>50</v>
      </c>
      <c r="B453" s="4">
        <v>0</v>
      </c>
      <c r="C453" s="4">
        <v>0</v>
      </c>
      <c r="D453" s="4">
        <v>1</v>
      </c>
      <c r="E453" s="4">
        <v>215</v>
      </c>
      <c r="F453" s="4">
        <f>ROUND(Source!AT435,O453)</f>
        <v>0</v>
      </c>
      <c r="G453" s="4" t="s">
        <v>254</v>
      </c>
      <c r="H453" s="4" t="s">
        <v>255</v>
      </c>
      <c r="I453" s="4"/>
      <c r="J453" s="4"/>
      <c r="K453" s="4">
        <v>215</v>
      </c>
      <c r="L453" s="4">
        <v>17</v>
      </c>
      <c r="M453" s="4">
        <v>3</v>
      </c>
      <c r="N453" s="4" t="s">
        <v>143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88" x14ac:dyDescent="0.25">
      <c r="A454" s="4">
        <v>50</v>
      </c>
      <c r="B454" s="4">
        <v>0</v>
      </c>
      <c r="C454" s="4">
        <v>0</v>
      </c>
      <c r="D454" s="4">
        <v>1</v>
      </c>
      <c r="E454" s="4">
        <v>217</v>
      </c>
      <c r="F454" s="4">
        <f>ROUND(Source!AU435,O454)</f>
        <v>0</v>
      </c>
      <c r="G454" s="4" t="s">
        <v>256</v>
      </c>
      <c r="H454" s="4" t="s">
        <v>257</v>
      </c>
      <c r="I454" s="4"/>
      <c r="J454" s="4"/>
      <c r="K454" s="4">
        <v>217</v>
      </c>
      <c r="L454" s="4">
        <v>18</v>
      </c>
      <c r="M454" s="4">
        <v>3</v>
      </c>
      <c r="N454" s="4" t="s">
        <v>143</v>
      </c>
      <c r="O454" s="4">
        <v>2</v>
      </c>
      <c r="P454" s="4"/>
      <c r="Q454" s="4"/>
      <c r="R454" s="4"/>
      <c r="S454" s="4"/>
      <c r="T454" s="4"/>
      <c r="U454" s="4"/>
      <c r="V454" s="4"/>
      <c r="W454" s="4"/>
    </row>
    <row r="455" spans="1:88" x14ac:dyDescent="0.25">
      <c r="A455" s="4">
        <v>50</v>
      </c>
      <c r="B455" s="4">
        <v>0</v>
      </c>
      <c r="C455" s="4">
        <v>0</v>
      </c>
      <c r="D455" s="4">
        <v>1</v>
      </c>
      <c r="E455" s="4">
        <v>230</v>
      </c>
      <c r="F455" s="4">
        <f>ROUND(Source!BA435,O455)</f>
        <v>0</v>
      </c>
      <c r="G455" s="4" t="s">
        <v>258</v>
      </c>
      <c r="H455" s="4" t="s">
        <v>259</v>
      </c>
      <c r="I455" s="4"/>
      <c r="J455" s="4"/>
      <c r="K455" s="4">
        <v>230</v>
      </c>
      <c r="L455" s="4">
        <v>19</v>
      </c>
      <c r="M455" s="4">
        <v>3</v>
      </c>
      <c r="N455" s="4" t="s">
        <v>143</v>
      </c>
      <c r="O455" s="4">
        <v>2</v>
      </c>
      <c r="P455" s="4"/>
      <c r="Q455" s="4"/>
      <c r="R455" s="4"/>
      <c r="S455" s="4"/>
      <c r="T455" s="4"/>
      <c r="U455" s="4"/>
      <c r="V455" s="4"/>
      <c r="W455" s="4"/>
    </row>
    <row r="456" spans="1:88" x14ac:dyDescent="0.25">
      <c r="A456" s="4">
        <v>50</v>
      </c>
      <c r="B456" s="4">
        <v>0</v>
      </c>
      <c r="C456" s="4">
        <v>0</v>
      </c>
      <c r="D456" s="4">
        <v>1</v>
      </c>
      <c r="E456" s="4">
        <v>206</v>
      </c>
      <c r="F456" s="4">
        <f>ROUND(Source!T435,O456)</f>
        <v>0</v>
      </c>
      <c r="G456" s="4" t="s">
        <v>260</v>
      </c>
      <c r="H456" s="4" t="s">
        <v>261</v>
      </c>
      <c r="I456" s="4"/>
      <c r="J456" s="4"/>
      <c r="K456" s="4">
        <v>206</v>
      </c>
      <c r="L456" s="4">
        <v>20</v>
      </c>
      <c r="M456" s="4">
        <v>3</v>
      </c>
      <c r="N456" s="4" t="s">
        <v>143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88" x14ac:dyDescent="0.25">
      <c r="A457" s="4">
        <v>50</v>
      </c>
      <c r="B457" s="4">
        <v>0</v>
      </c>
      <c r="C457" s="4">
        <v>0</v>
      </c>
      <c r="D457" s="4">
        <v>1</v>
      </c>
      <c r="E457" s="4">
        <v>207</v>
      </c>
      <c r="F457" s="4">
        <f>Source!U435</f>
        <v>645.59389999999985</v>
      </c>
      <c r="G457" s="4" t="s">
        <v>262</v>
      </c>
      <c r="H457" s="4" t="s">
        <v>263</v>
      </c>
      <c r="I457" s="4"/>
      <c r="J457" s="4"/>
      <c r="K457" s="4">
        <v>207</v>
      </c>
      <c r="L457" s="4">
        <v>21</v>
      </c>
      <c r="M457" s="4">
        <v>3</v>
      </c>
      <c r="N457" s="4" t="s">
        <v>143</v>
      </c>
      <c r="O457" s="4">
        <v>-1</v>
      </c>
      <c r="P457" s="4"/>
      <c r="Q457" s="4"/>
      <c r="R457" s="4"/>
      <c r="S457" s="4"/>
      <c r="T457" s="4"/>
      <c r="U457" s="4"/>
      <c r="V457" s="4"/>
      <c r="W457" s="4"/>
    </row>
    <row r="458" spans="1:88" x14ac:dyDescent="0.25">
      <c r="A458" s="4">
        <v>50</v>
      </c>
      <c r="B458" s="4">
        <v>0</v>
      </c>
      <c r="C458" s="4">
        <v>0</v>
      </c>
      <c r="D458" s="4">
        <v>1</v>
      </c>
      <c r="E458" s="4">
        <v>208</v>
      </c>
      <c r="F458" s="4">
        <f>Source!V435</f>
        <v>0</v>
      </c>
      <c r="G458" s="4" t="s">
        <v>264</v>
      </c>
      <c r="H458" s="4" t="s">
        <v>265</v>
      </c>
      <c r="I458" s="4"/>
      <c r="J458" s="4"/>
      <c r="K458" s="4">
        <v>208</v>
      </c>
      <c r="L458" s="4">
        <v>22</v>
      </c>
      <c r="M458" s="4">
        <v>3</v>
      </c>
      <c r="N458" s="4" t="s">
        <v>143</v>
      </c>
      <c r="O458" s="4">
        <v>-1</v>
      </c>
      <c r="P458" s="4"/>
      <c r="Q458" s="4"/>
      <c r="R458" s="4"/>
      <c r="S458" s="4"/>
      <c r="T458" s="4"/>
      <c r="U458" s="4"/>
      <c r="V458" s="4"/>
      <c r="W458" s="4"/>
    </row>
    <row r="459" spans="1:88" x14ac:dyDescent="0.25">
      <c r="A459" s="4">
        <v>50</v>
      </c>
      <c r="B459" s="4">
        <v>0</v>
      </c>
      <c r="C459" s="4">
        <v>0</v>
      </c>
      <c r="D459" s="4">
        <v>1</v>
      </c>
      <c r="E459" s="4">
        <v>209</v>
      </c>
      <c r="F459" s="4">
        <f>ROUND(Source!W435,O459)</f>
        <v>0</v>
      </c>
      <c r="G459" s="4" t="s">
        <v>266</v>
      </c>
      <c r="H459" s="4" t="s">
        <v>267</v>
      </c>
      <c r="I459" s="4"/>
      <c r="J459" s="4"/>
      <c r="K459" s="4">
        <v>209</v>
      </c>
      <c r="L459" s="4">
        <v>23</v>
      </c>
      <c r="M459" s="4">
        <v>3</v>
      </c>
      <c r="N459" s="4" t="s">
        <v>143</v>
      </c>
      <c r="O459" s="4">
        <v>2</v>
      </c>
      <c r="P459" s="4"/>
      <c r="Q459" s="4"/>
      <c r="R459" s="4"/>
      <c r="S459" s="4"/>
      <c r="T459" s="4"/>
      <c r="U459" s="4"/>
      <c r="V459" s="4"/>
      <c r="W459" s="4"/>
    </row>
    <row r="460" spans="1:88" x14ac:dyDescent="0.25">
      <c r="A460" s="4">
        <v>50</v>
      </c>
      <c r="B460" s="4">
        <v>0</v>
      </c>
      <c r="C460" s="4">
        <v>0</v>
      </c>
      <c r="D460" s="4">
        <v>1</v>
      </c>
      <c r="E460" s="4">
        <v>210</v>
      </c>
      <c r="F460" s="4">
        <f>ROUND(Source!X435,O460)</f>
        <v>132043.03</v>
      </c>
      <c r="G460" s="4" t="s">
        <v>268</v>
      </c>
      <c r="H460" s="4" t="s">
        <v>269</v>
      </c>
      <c r="I460" s="4"/>
      <c r="J460" s="4"/>
      <c r="K460" s="4">
        <v>210</v>
      </c>
      <c r="L460" s="4">
        <v>24</v>
      </c>
      <c r="M460" s="4">
        <v>3</v>
      </c>
      <c r="N460" s="4" t="s">
        <v>143</v>
      </c>
      <c r="O460" s="4">
        <v>2</v>
      </c>
      <c r="P460" s="4"/>
      <c r="Q460" s="4"/>
      <c r="R460" s="4"/>
      <c r="S460" s="4"/>
      <c r="T460" s="4"/>
      <c r="U460" s="4"/>
      <c r="V460" s="4"/>
      <c r="W460" s="4"/>
    </row>
    <row r="461" spans="1:88" x14ac:dyDescent="0.25">
      <c r="A461" s="4">
        <v>50</v>
      </c>
      <c r="B461" s="4">
        <v>0</v>
      </c>
      <c r="C461" s="4">
        <v>0</v>
      </c>
      <c r="D461" s="4">
        <v>1</v>
      </c>
      <c r="E461" s="4">
        <v>211</v>
      </c>
      <c r="F461" s="4">
        <f>ROUND(Source!Y435,O461)</f>
        <v>78879.31</v>
      </c>
      <c r="G461" s="4" t="s">
        <v>270</v>
      </c>
      <c r="H461" s="4" t="s">
        <v>271</v>
      </c>
      <c r="I461" s="4"/>
      <c r="J461" s="4"/>
      <c r="K461" s="4">
        <v>211</v>
      </c>
      <c r="L461" s="4">
        <v>25</v>
      </c>
      <c r="M461" s="4">
        <v>3</v>
      </c>
      <c r="N461" s="4" t="s">
        <v>143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</row>
    <row r="462" spans="1:88" x14ac:dyDescent="0.25">
      <c r="A462" s="4">
        <v>50</v>
      </c>
      <c r="B462" s="4">
        <v>0</v>
      </c>
      <c r="C462" s="4">
        <v>0</v>
      </c>
      <c r="D462" s="4">
        <v>1</v>
      </c>
      <c r="E462" s="4">
        <v>224</v>
      </c>
      <c r="F462" s="4">
        <f>ROUND(Source!AR435,O462)</f>
        <v>1429065.35</v>
      </c>
      <c r="G462" s="4" t="s">
        <v>272</v>
      </c>
      <c r="H462" s="4" t="s">
        <v>273</v>
      </c>
      <c r="I462" s="4"/>
      <c r="J462" s="4"/>
      <c r="K462" s="4">
        <v>224</v>
      </c>
      <c r="L462" s="4">
        <v>26</v>
      </c>
      <c r="M462" s="4">
        <v>3</v>
      </c>
      <c r="N462" s="4" t="s">
        <v>143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4" spans="1:88" x14ac:dyDescent="0.25">
      <c r="A464" s="1">
        <v>5</v>
      </c>
      <c r="B464" s="1">
        <v>1</v>
      </c>
      <c r="C464" s="1"/>
      <c r="D464" s="1">
        <f>ROW(A495)</f>
        <v>495</v>
      </c>
      <c r="E464" s="1"/>
      <c r="F464" s="1" t="s">
        <v>154</v>
      </c>
      <c r="G464" s="1" t="s">
        <v>564</v>
      </c>
      <c r="H464" s="1" t="s">
        <v>143</v>
      </c>
      <c r="I464" s="1">
        <v>0</v>
      </c>
      <c r="J464" s="1"/>
      <c r="K464" s="1">
        <v>0</v>
      </c>
      <c r="L464" s="1"/>
      <c r="M464" s="1"/>
      <c r="N464" s="1"/>
      <c r="O464" s="1"/>
      <c r="P464" s="1"/>
      <c r="Q464" s="1"/>
      <c r="R464" s="1"/>
      <c r="S464" s="1"/>
      <c r="T464" s="1"/>
      <c r="U464" s="1" t="s">
        <v>143</v>
      </c>
      <c r="V464" s="1">
        <v>0</v>
      </c>
      <c r="W464" s="1"/>
      <c r="X464" s="1"/>
      <c r="Y464" s="1"/>
      <c r="Z464" s="1"/>
      <c r="AA464" s="1"/>
      <c r="AB464" s="1" t="s">
        <v>143</v>
      </c>
      <c r="AC464" s="1" t="s">
        <v>143</v>
      </c>
      <c r="AD464" s="1" t="s">
        <v>143</v>
      </c>
      <c r="AE464" s="1" t="s">
        <v>143</v>
      </c>
      <c r="AF464" s="1" t="s">
        <v>143</v>
      </c>
      <c r="AG464" s="1" t="s">
        <v>143</v>
      </c>
      <c r="AH464" s="1"/>
      <c r="AI464" s="1"/>
      <c r="AJ464" s="1"/>
      <c r="AK464" s="1"/>
      <c r="AL464" s="1"/>
      <c r="AM464" s="1"/>
      <c r="AN464" s="1"/>
      <c r="AO464" s="1"/>
      <c r="AP464" s="1" t="s">
        <v>143</v>
      </c>
      <c r="AQ464" s="1" t="s">
        <v>143</v>
      </c>
      <c r="AR464" s="1" t="s">
        <v>143</v>
      </c>
      <c r="AS464" s="1"/>
      <c r="AT464" s="1"/>
      <c r="AU464" s="1"/>
      <c r="AV464" s="1"/>
      <c r="AW464" s="1"/>
      <c r="AX464" s="1"/>
      <c r="AY464" s="1"/>
      <c r="AZ464" s="1" t="s">
        <v>143</v>
      </c>
      <c r="BA464" s="1"/>
      <c r="BB464" s="1" t="s">
        <v>143</v>
      </c>
      <c r="BC464" s="1" t="s">
        <v>143</v>
      </c>
      <c r="BD464" s="1" t="s">
        <v>143</v>
      </c>
      <c r="BE464" s="1" t="s">
        <v>143</v>
      </c>
      <c r="BF464" s="1" t="s">
        <v>143</v>
      </c>
      <c r="BG464" s="1" t="s">
        <v>143</v>
      </c>
      <c r="BH464" s="1" t="s">
        <v>143</v>
      </c>
      <c r="BI464" s="1" t="s">
        <v>143</v>
      </c>
      <c r="BJ464" s="1" t="s">
        <v>143</v>
      </c>
      <c r="BK464" s="1" t="s">
        <v>143</v>
      </c>
      <c r="BL464" s="1" t="s">
        <v>143</v>
      </c>
      <c r="BM464" s="1" t="s">
        <v>143</v>
      </c>
      <c r="BN464" s="1" t="s">
        <v>143</v>
      </c>
      <c r="BO464" s="1" t="s">
        <v>143</v>
      </c>
      <c r="BP464" s="1" t="s">
        <v>143</v>
      </c>
      <c r="BQ464" s="1"/>
      <c r="BR464" s="1"/>
      <c r="BS464" s="1"/>
      <c r="BT464" s="1"/>
      <c r="BU464" s="1"/>
      <c r="BV464" s="1"/>
      <c r="BW464" s="1"/>
      <c r="BX464" s="1">
        <v>0</v>
      </c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>
        <v>0</v>
      </c>
    </row>
    <row r="466" spans="1:245" x14ac:dyDescent="0.25">
      <c r="A466" s="2">
        <v>52</v>
      </c>
      <c r="B466" s="2">
        <f>B495</f>
        <v>1</v>
      </c>
      <c r="C466" s="2">
        <f>C495</f>
        <v>5</v>
      </c>
      <c r="D466" s="2">
        <f>D495</f>
        <v>464</v>
      </c>
      <c r="E466" s="2">
        <f>E495</f>
        <v>0</v>
      </c>
      <c r="F466" s="2" t="str">
        <f>F495</f>
        <v>Новый подраздел</v>
      </c>
      <c r="G466" s="2" t="s">
        <v>564</v>
      </c>
      <c r="H466" s="2"/>
      <c r="I466" s="2"/>
      <c r="J466" s="2"/>
      <c r="K466" s="2"/>
      <c r="L466" s="2"/>
      <c r="M466" s="2"/>
      <c r="N466" s="2"/>
      <c r="O466" s="2">
        <f t="shared" ref="O466:AT466" si="338">O495</f>
        <v>399052.45</v>
      </c>
      <c r="P466" s="2">
        <f t="shared" si="338"/>
        <v>261231.1</v>
      </c>
      <c r="Q466" s="2">
        <f t="shared" si="338"/>
        <v>8767.7900000000009</v>
      </c>
      <c r="R466" s="2">
        <f t="shared" si="338"/>
        <v>1068.23</v>
      </c>
      <c r="S466" s="2">
        <f t="shared" si="338"/>
        <v>129053.56</v>
      </c>
      <c r="T466" s="2">
        <f t="shared" si="338"/>
        <v>0</v>
      </c>
      <c r="U466" s="2">
        <f t="shared" si="338"/>
        <v>424.27363999999994</v>
      </c>
      <c r="V466" s="2">
        <f t="shared" si="338"/>
        <v>0</v>
      </c>
      <c r="W466" s="2">
        <f t="shared" si="338"/>
        <v>0</v>
      </c>
      <c r="X466" s="2">
        <f t="shared" si="338"/>
        <v>101702.29</v>
      </c>
      <c r="Y466" s="2">
        <f t="shared" si="338"/>
        <v>52911.96</v>
      </c>
      <c r="Z466" s="2">
        <f t="shared" si="338"/>
        <v>0</v>
      </c>
      <c r="AA466" s="2">
        <f t="shared" si="338"/>
        <v>0</v>
      </c>
      <c r="AB466" s="2">
        <f t="shared" si="338"/>
        <v>399052.45</v>
      </c>
      <c r="AC466" s="2">
        <f t="shared" si="338"/>
        <v>261231.1</v>
      </c>
      <c r="AD466" s="2">
        <f t="shared" si="338"/>
        <v>8767.7900000000009</v>
      </c>
      <c r="AE466" s="2">
        <f t="shared" si="338"/>
        <v>1068.23</v>
      </c>
      <c r="AF466" s="2">
        <f t="shared" si="338"/>
        <v>129053.56</v>
      </c>
      <c r="AG466" s="2">
        <f t="shared" si="338"/>
        <v>0</v>
      </c>
      <c r="AH466" s="2">
        <f t="shared" si="338"/>
        <v>424.27363999999994</v>
      </c>
      <c r="AI466" s="2">
        <f t="shared" si="338"/>
        <v>0</v>
      </c>
      <c r="AJ466" s="2">
        <f t="shared" si="338"/>
        <v>0</v>
      </c>
      <c r="AK466" s="2">
        <f t="shared" si="338"/>
        <v>101702.29</v>
      </c>
      <c r="AL466" s="2">
        <f t="shared" si="338"/>
        <v>52911.96</v>
      </c>
      <c r="AM466" s="2">
        <f t="shared" si="338"/>
        <v>0</v>
      </c>
      <c r="AN466" s="2">
        <f t="shared" si="338"/>
        <v>0</v>
      </c>
      <c r="AO466" s="2">
        <f t="shared" si="338"/>
        <v>0</v>
      </c>
      <c r="AP466" s="2">
        <f t="shared" si="338"/>
        <v>0</v>
      </c>
      <c r="AQ466" s="2">
        <f t="shared" si="338"/>
        <v>0</v>
      </c>
      <c r="AR466" s="2">
        <f t="shared" si="338"/>
        <v>555343.81999999995</v>
      </c>
      <c r="AS466" s="2">
        <f t="shared" si="338"/>
        <v>550256.09</v>
      </c>
      <c r="AT466" s="2">
        <f t="shared" si="338"/>
        <v>0</v>
      </c>
      <c r="AU466" s="2">
        <f t="shared" ref="AU466:BZ466" si="339">AU495</f>
        <v>5087.7299999999996</v>
      </c>
      <c r="AV466" s="2">
        <f t="shared" si="339"/>
        <v>261231.1</v>
      </c>
      <c r="AW466" s="2">
        <f t="shared" si="339"/>
        <v>261231.1</v>
      </c>
      <c r="AX466" s="2">
        <f t="shared" si="339"/>
        <v>0</v>
      </c>
      <c r="AY466" s="2">
        <f t="shared" si="339"/>
        <v>261231.1</v>
      </c>
      <c r="AZ466" s="2">
        <f t="shared" si="339"/>
        <v>0</v>
      </c>
      <c r="BA466" s="2">
        <f t="shared" si="339"/>
        <v>0</v>
      </c>
      <c r="BB466" s="2">
        <f t="shared" si="339"/>
        <v>0</v>
      </c>
      <c r="BC466" s="2">
        <f t="shared" si="339"/>
        <v>0</v>
      </c>
      <c r="BD466" s="2">
        <f t="shared" si="339"/>
        <v>0</v>
      </c>
      <c r="BE466" s="2">
        <f t="shared" si="339"/>
        <v>0</v>
      </c>
      <c r="BF466" s="2">
        <f t="shared" si="339"/>
        <v>0</v>
      </c>
      <c r="BG466" s="2">
        <f t="shared" si="339"/>
        <v>0</v>
      </c>
      <c r="BH466" s="2">
        <f t="shared" si="339"/>
        <v>0</v>
      </c>
      <c r="BI466" s="2">
        <f t="shared" si="339"/>
        <v>0</v>
      </c>
      <c r="BJ466" s="2">
        <f t="shared" si="339"/>
        <v>0</v>
      </c>
      <c r="BK466" s="2">
        <f t="shared" si="339"/>
        <v>0</v>
      </c>
      <c r="BL466" s="2">
        <f t="shared" si="339"/>
        <v>0</v>
      </c>
      <c r="BM466" s="2">
        <f t="shared" si="339"/>
        <v>0</v>
      </c>
      <c r="BN466" s="2">
        <f t="shared" si="339"/>
        <v>0</v>
      </c>
      <c r="BO466" s="2">
        <f t="shared" si="339"/>
        <v>0</v>
      </c>
      <c r="BP466" s="2">
        <f t="shared" si="339"/>
        <v>0</v>
      </c>
      <c r="BQ466" s="2">
        <f t="shared" si="339"/>
        <v>0</v>
      </c>
      <c r="BR466" s="2">
        <f t="shared" si="339"/>
        <v>0</v>
      </c>
      <c r="BS466" s="2">
        <f t="shared" si="339"/>
        <v>0</v>
      </c>
      <c r="BT466" s="2">
        <f t="shared" si="339"/>
        <v>0</v>
      </c>
      <c r="BU466" s="2">
        <f t="shared" si="339"/>
        <v>0</v>
      </c>
      <c r="BV466" s="2">
        <f t="shared" si="339"/>
        <v>0</v>
      </c>
      <c r="BW466" s="2">
        <f t="shared" si="339"/>
        <v>0</v>
      </c>
      <c r="BX466" s="2">
        <f t="shared" si="339"/>
        <v>0</v>
      </c>
      <c r="BY466" s="2">
        <f t="shared" si="339"/>
        <v>0</v>
      </c>
      <c r="BZ466" s="2">
        <f t="shared" si="339"/>
        <v>0</v>
      </c>
      <c r="CA466" s="2">
        <f t="shared" ref="CA466:DF466" si="340">CA495</f>
        <v>555343.81999999995</v>
      </c>
      <c r="CB466" s="2">
        <f t="shared" si="340"/>
        <v>550256.09</v>
      </c>
      <c r="CC466" s="2">
        <f t="shared" si="340"/>
        <v>0</v>
      </c>
      <c r="CD466" s="2">
        <f t="shared" si="340"/>
        <v>5087.7299999999996</v>
      </c>
      <c r="CE466" s="2">
        <f t="shared" si="340"/>
        <v>261231.1</v>
      </c>
      <c r="CF466" s="2">
        <f t="shared" si="340"/>
        <v>261231.1</v>
      </c>
      <c r="CG466" s="2">
        <f t="shared" si="340"/>
        <v>0</v>
      </c>
      <c r="CH466" s="2">
        <f t="shared" si="340"/>
        <v>261231.1</v>
      </c>
      <c r="CI466" s="2">
        <f t="shared" si="340"/>
        <v>0</v>
      </c>
      <c r="CJ466" s="2">
        <f t="shared" si="340"/>
        <v>0</v>
      </c>
      <c r="CK466" s="2">
        <f t="shared" si="340"/>
        <v>0</v>
      </c>
      <c r="CL466" s="2">
        <f t="shared" si="340"/>
        <v>0</v>
      </c>
      <c r="CM466" s="2">
        <f t="shared" si="340"/>
        <v>0</v>
      </c>
      <c r="CN466" s="2">
        <f t="shared" si="340"/>
        <v>0</v>
      </c>
      <c r="CO466" s="2">
        <f t="shared" si="340"/>
        <v>0</v>
      </c>
      <c r="CP466" s="2">
        <f t="shared" si="340"/>
        <v>0</v>
      </c>
      <c r="CQ466" s="2">
        <f t="shared" si="340"/>
        <v>0</v>
      </c>
      <c r="CR466" s="2">
        <f t="shared" si="340"/>
        <v>0</v>
      </c>
      <c r="CS466" s="2">
        <f t="shared" si="340"/>
        <v>0</v>
      </c>
      <c r="CT466" s="2">
        <f t="shared" si="340"/>
        <v>0</v>
      </c>
      <c r="CU466" s="2">
        <f t="shared" si="340"/>
        <v>0</v>
      </c>
      <c r="CV466" s="2">
        <f t="shared" si="340"/>
        <v>0</v>
      </c>
      <c r="CW466" s="2">
        <f t="shared" si="340"/>
        <v>0</v>
      </c>
      <c r="CX466" s="2">
        <f t="shared" si="340"/>
        <v>0</v>
      </c>
      <c r="CY466" s="2">
        <f t="shared" si="340"/>
        <v>0</v>
      </c>
      <c r="CZ466" s="2">
        <f t="shared" si="340"/>
        <v>0</v>
      </c>
      <c r="DA466" s="2">
        <f t="shared" si="340"/>
        <v>0</v>
      </c>
      <c r="DB466" s="2">
        <f t="shared" si="340"/>
        <v>0</v>
      </c>
      <c r="DC466" s="2">
        <f t="shared" si="340"/>
        <v>0</v>
      </c>
      <c r="DD466" s="2">
        <f t="shared" si="340"/>
        <v>0</v>
      </c>
      <c r="DE466" s="2">
        <f t="shared" si="340"/>
        <v>0</v>
      </c>
      <c r="DF466" s="2">
        <f t="shared" si="340"/>
        <v>0</v>
      </c>
      <c r="DG466" s="3">
        <f t="shared" ref="DG466:EL466" si="341">DG495</f>
        <v>0</v>
      </c>
      <c r="DH466" s="3">
        <f t="shared" si="341"/>
        <v>0</v>
      </c>
      <c r="DI466" s="3">
        <f t="shared" si="341"/>
        <v>0</v>
      </c>
      <c r="DJ466" s="3">
        <f t="shared" si="341"/>
        <v>0</v>
      </c>
      <c r="DK466" s="3">
        <f t="shared" si="341"/>
        <v>0</v>
      </c>
      <c r="DL466" s="3">
        <f t="shared" si="341"/>
        <v>0</v>
      </c>
      <c r="DM466" s="3">
        <f t="shared" si="341"/>
        <v>0</v>
      </c>
      <c r="DN466" s="3">
        <f t="shared" si="341"/>
        <v>0</v>
      </c>
      <c r="DO466" s="3">
        <f t="shared" si="341"/>
        <v>0</v>
      </c>
      <c r="DP466" s="3">
        <f t="shared" si="341"/>
        <v>0</v>
      </c>
      <c r="DQ466" s="3">
        <f t="shared" si="341"/>
        <v>0</v>
      </c>
      <c r="DR466" s="3">
        <f t="shared" si="341"/>
        <v>0</v>
      </c>
      <c r="DS466" s="3">
        <f t="shared" si="341"/>
        <v>0</v>
      </c>
      <c r="DT466" s="3">
        <f t="shared" si="341"/>
        <v>0</v>
      </c>
      <c r="DU466" s="3">
        <f t="shared" si="341"/>
        <v>0</v>
      </c>
      <c r="DV466" s="3">
        <f t="shared" si="341"/>
        <v>0</v>
      </c>
      <c r="DW466" s="3">
        <f t="shared" si="341"/>
        <v>0</v>
      </c>
      <c r="DX466" s="3">
        <f t="shared" si="341"/>
        <v>0</v>
      </c>
      <c r="DY466" s="3">
        <f t="shared" si="341"/>
        <v>0</v>
      </c>
      <c r="DZ466" s="3">
        <f t="shared" si="341"/>
        <v>0</v>
      </c>
      <c r="EA466" s="3">
        <f t="shared" si="341"/>
        <v>0</v>
      </c>
      <c r="EB466" s="3">
        <f t="shared" si="341"/>
        <v>0</v>
      </c>
      <c r="EC466" s="3">
        <f t="shared" si="341"/>
        <v>0</v>
      </c>
      <c r="ED466" s="3">
        <f t="shared" si="341"/>
        <v>0</v>
      </c>
      <c r="EE466" s="3">
        <f t="shared" si="341"/>
        <v>0</v>
      </c>
      <c r="EF466" s="3">
        <f t="shared" si="341"/>
        <v>0</v>
      </c>
      <c r="EG466" s="3">
        <f t="shared" si="341"/>
        <v>0</v>
      </c>
      <c r="EH466" s="3">
        <f t="shared" si="341"/>
        <v>0</v>
      </c>
      <c r="EI466" s="3">
        <f t="shared" si="341"/>
        <v>0</v>
      </c>
      <c r="EJ466" s="3">
        <f t="shared" si="341"/>
        <v>0</v>
      </c>
      <c r="EK466" s="3">
        <f t="shared" si="341"/>
        <v>0</v>
      </c>
      <c r="EL466" s="3">
        <f t="shared" si="341"/>
        <v>0</v>
      </c>
      <c r="EM466" s="3">
        <f t="shared" ref="EM466:FR466" si="342">EM495</f>
        <v>0</v>
      </c>
      <c r="EN466" s="3">
        <f t="shared" si="342"/>
        <v>0</v>
      </c>
      <c r="EO466" s="3">
        <f t="shared" si="342"/>
        <v>0</v>
      </c>
      <c r="EP466" s="3">
        <f t="shared" si="342"/>
        <v>0</v>
      </c>
      <c r="EQ466" s="3">
        <f t="shared" si="342"/>
        <v>0</v>
      </c>
      <c r="ER466" s="3">
        <f t="shared" si="342"/>
        <v>0</v>
      </c>
      <c r="ES466" s="3">
        <f t="shared" si="342"/>
        <v>0</v>
      </c>
      <c r="ET466" s="3">
        <f t="shared" si="342"/>
        <v>0</v>
      </c>
      <c r="EU466" s="3">
        <f t="shared" si="342"/>
        <v>0</v>
      </c>
      <c r="EV466" s="3">
        <f t="shared" si="342"/>
        <v>0</v>
      </c>
      <c r="EW466" s="3">
        <f t="shared" si="342"/>
        <v>0</v>
      </c>
      <c r="EX466" s="3">
        <f t="shared" si="342"/>
        <v>0</v>
      </c>
      <c r="EY466" s="3">
        <f t="shared" si="342"/>
        <v>0</v>
      </c>
      <c r="EZ466" s="3">
        <f t="shared" si="342"/>
        <v>0</v>
      </c>
      <c r="FA466" s="3">
        <f t="shared" si="342"/>
        <v>0</v>
      </c>
      <c r="FB466" s="3">
        <f t="shared" si="342"/>
        <v>0</v>
      </c>
      <c r="FC466" s="3">
        <f t="shared" si="342"/>
        <v>0</v>
      </c>
      <c r="FD466" s="3">
        <f t="shared" si="342"/>
        <v>0</v>
      </c>
      <c r="FE466" s="3">
        <f t="shared" si="342"/>
        <v>0</v>
      </c>
      <c r="FF466" s="3">
        <f t="shared" si="342"/>
        <v>0</v>
      </c>
      <c r="FG466" s="3">
        <f t="shared" si="342"/>
        <v>0</v>
      </c>
      <c r="FH466" s="3">
        <f t="shared" si="342"/>
        <v>0</v>
      </c>
      <c r="FI466" s="3">
        <f t="shared" si="342"/>
        <v>0</v>
      </c>
      <c r="FJ466" s="3">
        <f t="shared" si="342"/>
        <v>0</v>
      </c>
      <c r="FK466" s="3">
        <f t="shared" si="342"/>
        <v>0</v>
      </c>
      <c r="FL466" s="3">
        <f t="shared" si="342"/>
        <v>0</v>
      </c>
      <c r="FM466" s="3">
        <f t="shared" si="342"/>
        <v>0</v>
      </c>
      <c r="FN466" s="3">
        <f t="shared" si="342"/>
        <v>0</v>
      </c>
      <c r="FO466" s="3">
        <f t="shared" si="342"/>
        <v>0</v>
      </c>
      <c r="FP466" s="3">
        <f t="shared" si="342"/>
        <v>0</v>
      </c>
      <c r="FQ466" s="3">
        <f t="shared" si="342"/>
        <v>0</v>
      </c>
      <c r="FR466" s="3">
        <f t="shared" si="342"/>
        <v>0</v>
      </c>
      <c r="FS466" s="3">
        <f t="shared" ref="FS466:GX466" si="343">FS495</f>
        <v>0</v>
      </c>
      <c r="FT466" s="3">
        <f t="shared" si="343"/>
        <v>0</v>
      </c>
      <c r="FU466" s="3">
        <f t="shared" si="343"/>
        <v>0</v>
      </c>
      <c r="FV466" s="3">
        <f t="shared" si="343"/>
        <v>0</v>
      </c>
      <c r="FW466" s="3">
        <f t="shared" si="343"/>
        <v>0</v>
      </c>
      <c r="FX466" s="3">
        <f t="shared" si="343"/>
        <v>0</v>
      </c>
      <c r="FY466" s="3">
        <f t="shared" si="343"/>
        <v>0</v>
      </c>
      <c r="FZ466" s="3">
        <f t="shared" si="343"/>
        <v>0</v>
      </c>
      <c r="GA466" s="3">
        <f t="shared" si="343"/>
        <v>0</v>
      </c>
      <c r="GB466" s="3">
        <f t="shared" si="343"/>
        <v>0</v>
      </c>
      <c r="GC466" s="3">
        <f t="shared" si="343"/>
        <v>0</v>
      </c>
      <c r="GD466" s="3">
        <f t="shared" si="343"/>
        <v>0</v>
      </c>
      <c r="GE466" s="3">
        <f t="shared" si="343"/>
        <v>0</v>
      </c>
      <c r="GF466" s="3">
        <f t="shared" si="343"/>
        <v>0</v>
      </c>
      <c r="GG466" s="3">
        <f t="shared" si="343"/>
        <v>0</v>
      </c>
      <c r="GH466" s="3">
        <f t="shared" si="343"/>
        <v>0</v>
      </c>
      <c r="GI466" s="3">
        <f t="shared" si="343"/>
        <v>0</v>
      </c>
      <c r="GJ466" s="3">
        <f t="shared" si="343"/>
        <v>0</v>
      </c>
      <c r="GK466" s="3">
        <f t="shared" si="343"/>
        <v>0</v>
      </c>
      <c r="GL466" s="3">
        <f t="shared" si="343"/>
        <v>0</v>
      </c>
      <c r="GM466" s="3">
        <f t="shared" si="343"/>
        <v>0</v>
      </c>
      <c r="GN466" s="3">
        <f t="shared" si="343"/>
        <v>0</v>
      </c>
      <c r="GO466" s="3">
        <f t="shared" si="343"/>
        <v>0</v>
      </c>
      <c r="GP466" s="3">
        <f t="shared" si="343"/>
        <v>0</v>
      </c>
      <c r="GQ466" s="3">
        <f t="shared" si="343"/>
        <v>0</v>
      </c>
      <c r="GR466" s="3">
        <f t="shared" si="343"/>
        <v>0</v>
      </c>
      <c r="GS466" s="3">
        <f t="shared" si="343"/>
        <v>0</v>
      </c>
      <c r="GT466" s="3">
        <f t="shared" si="343"/>
        <v>0</v>
      </c>
      <c r="GU466" s="3">
        <f t="shared" si="343"/>
        <v>0</v>
      </c>
      <c r="GV466" s="3">
        <f t="shared" si="343"/>
        <v>0</v>
      </c>
      <c r="GW466" s="3">
        <f t="shared" si="343"/>
        <v>0</v>
      </c>
      <c r="GX466" s="3">
        <f t="shared" si="343"/>
        <v>0</v>
      </c>
    </row>
    <row r="468" spans="1:245" x14ac:dyDescent="0.25">
      <c r="A468">
        <v>17</v>
      </c>
      <c r="B468">
        <v>1</v>
      </c>
      <c r="C468">
        <f>ROW(SmtRes!A245)</f>
        <v>245</v>
      </c>
      <c r="D468">
        <f>ROW(EtalonRes!A263)</f>
        <v>263</v>
      </c>
      <c r="E468" t="s">
        <v>565</v>
      </c>
      <c r="F468" t="s">
        <v>366</v>
      </c>
      <c r="G468" t="s">
        <v>367</v>
      </c>
      <c r="H468" t="s">
        <v>368</v>
      </c>
      <c r="I468">
        <v>1.45</v>
      </c>
      <c r="J468">
        <v>0</v>
      </c>
      <c r="O468">
        <f t="shared" ref="O468:O493" si="344">ROUND(CP468,2)</f>
        <v>21677.17</v>
      </c>
      <c r="P468">
        <f t="shared" ref="P468:P493" si="345">ROUND((ROUND((AC468*AW468*I468),2)*BC468),2)</f>
        <v>0</v>
      </c>
      <c r="Q468">
        <f t="shared" ref="Q468:Q473" si="346">(ROUND((ROUND(((ET468)*AV468*I468),2)*BB468),2)+ROUND((ROUND(((AE468-(EU468))*AV468*I468),2)*BS468),2))</f>
        <v>0</v>
      </c>
      <c r="R468">
        <f t="shared" ref="R468:R493" si="347">ROUND((ROUND((AE468*AV468*I468),2)*BS468),2)</f>
        <v>0</v>
      </c>
      <c r="S468">
        <f t="shared" ref="S468:S493" si="348">ROUND((ROUND((AF468*AV468*I468),2)*BA468),2)</f>
        <v>21677.17</v>
      </c>
      <c r="T468">
        <f t="shared" ref="T468:T493" si="349">ROUND(CU468*I468,2)</f>
        <v>0</v>
      </c>
      <c r="U468">
        <f t="shared" ref="U468:U493" si="350">CV468*I468</f>
        <v>83.375</v>
      </c>
      <c r="V468">
        <f t="shared" ref="V468:V493" si="351">CW468*I468</f>
        <v>0</v>
      </c>
      <c r="W468">
        <f t="shared" ref="W468:W493" si="352">ROUND(CX468*I468,2)</f>
        <v>0</v>
      </c>
      <c r="X468">
        <f t="shared" ref="X468:X493" si="353">ROUND(CY468,2)</f>
        <v>14740.48</v>
      </c>
      <c r="Y468">
        <f t="shared" ref="Y468:Y493" si="354">ROUND(CZ468,2)</f>
        <v>8887.64</v>
      </c>
      <c r="AA468">
        <v>31709269</v>
      </c>
      <c r="AB468">
        <f t="shared" ref="AB468:AB493" si="355">ROUND((AC468+AD468+AF468),6)</f>
        <v>587.65</v>
      </c>
      <c r="AC468">
        <f t="shared" ref="AC468:AC493" si="356">ROUND((ES468),6)</f>
        <v>0</v>
      </c>
      <c r="AD468">
        <f t="shared" ref="AD468:AD473" si="357">ROUND((((ET468)-(EU468))+AE468),6)</f>
        <v>0</v>
      </c>
      <c r="AE468">
        <f t="shared" ref="AE468:AF473" si="358">ROUND((EU468),6)</f>
        <v>0</v>
      </c>
      <c r="AF468">
        <f t="shared" si="358"/>
        <v>587.65</v>
      </c>
      <c r="AG468">
        <f t="shared" ref="AG468:AG493" si="359">ROUND((AP468),6)</f>
        <v>0</v>
      </c>
      <c r="AH468">
        <f t="shared" ref="AH468:AI473" si="360">(EW468)</f>
        <v>57.5</v>
      </c>
      <c r="AI468">
        <f t="shared" si="360"/>
        <v>0</v>
      </c>
      <c r="AJ468">
        <f t="shared" ref="AJ468:AJ493" si="361">(AS468)</f>
        <v>0</v>
      </c>
      <c r="AK468">
        <v>587.65</v>
      </c>
      <c r="AL468">
        <v>0</v>
      </c>
      <c r="AM468">
        <v>0</v>
      </c>
      <c r="AN468">
        <v>0</v>
      </c>
      <c r="AO468">
        <v>587.65</v>
      </c>
      <c r="AP468">
        <v>0</v>
      </c>
      <c r="AQ468">
        <v>57.5</v>
      </c>
      <c r="AR468">
        <v>0</v>
      </c>
      <c r="AS468">
        <v>0</v>
      </c>
      <c r="AT468">
        <v>68</v>
      </c>
      <c r="AU468">
        <v>41</v>
      </c>
      <c r="AV468">
        <v>1</v>
      </c>
      <c r="AW468">
        <v>1</v>
      </c>
      <c r="AZ468">
        <v>1</v>
      </c>
      <c r="BA468">
        <v>25.44</v>
      </c>
      <c r="BB468">
        <v>1</v>
      </c>
      <c r="BC468">
        <v>1</v>
      </c>
      <c r="BD468" t="s">
        <v>143</v>
      </c>
      <c r="BE468" t="s">
        <v>143</v>
      </c>
      <c r="BF468" t="s">
        <v>143</v>
      </c>
      <c r="BG468" t="s">
        <v>143</v>
      </c>
      <c r="BH468">
        <v>0</v>
      </c>
      <c r="BI468">
        <v>1</v>
      </c>
      <c r="BJ468" t="s">
        <v>369</v>
      </c>
      <c r="BM468">
        <v>456</v>
      </c>
      <c r="BN468">
        <v>0</v>
      </c>
      <c r="BO468" t="s">
        <v>366</v>
      </c>
      <c r="BP468">
        <v>1</v>
      </c>
      <c r="BQ468">
        <v>60</v>
      </c>
      <c r="BR468">
        <v>0</v>
      </c>
      <c r="BS468">
        <v>25.44</v>
      </c>
      <c r="BT468">
        <v>1</v>
      </c>
      <c r="BU468">
        <v>1</v>
      </c>
      <c r="BV468">
        <v>1</v>
      </c>
      <c r="BW468">
        <v>1</v>
      </c>
      <c r="BX468">
        <v>1</v>
      </c>
      <c r="BY468" t="s">
        <v>143</v>
      </c>
      <c r="BZ468">
        <v>68</v>
      </c>
      <c r="CA468">
        <v>41</v>
      </c>
      <c r="CE468">
        <v>30</v>
      </c>
      <c r="CF468">
        <v>0</v>
      </c>
      <c r="CG468">
        <v>0</v>
      </c>
      <c r="CM468">
        <v>0</v>
      </c>
      <c r="CN468" t="s">
        <v>143</v>
      </c>
      <c r="CO468">
        <v>0</v>
      </c>
      <c r="CP468">
        <f t="shared" ref="CP468:CP493" si="362">(P468+Q468+S468)</f>
        <v>21677.17</v>
      </c>
      <c r="CQ468">
        <f t="shared" ref="CQ468:CQ493" si="363">ROUND((ROUND((AC468*AW468*1),2)*BC468),2)</f>
        <v>0</v>
      </c>
      <c r="CR468">
        <f t="shared" ref="CR468:CR473" si="364">(ROUND((ROUND(((ET468)*AV468*1),2)*BB468),2)+ROUND((ROUND(((AE468-(EU468))*AV468*1),2)*BS468),2))</f>
        <v>0</v>
      </c>
      <c r="CS468">
        <f t="shared" ref="CS468:CS493" si="365">ROUND((ROUND((AE468*AV468*1),2)*BS468),2)</f>
        <v>0</v>
      </c>
      <c r="CT468">
        <f t="shared" ref="CT468:CT493" si="366">ROUND((ROUND((AF468*AV468*1),2)*BA468),2)</f>
        <v>14949.82</v>
      </c>
      <c r="CU468">
        <f t="shared" ref="CU468:CU493" si="367">AG468</f>
        <v>0</v>
      </c>
      <c r="CV468">
        <f t="shared" ref="CV468:CV493" si="368">(AH468*AV468)</f>
        <v>57.5</v>
      </c>
      <c r="CW468">
        <f t="shared" ref="CW468:CW493" si="369">AI468</f>
        <v>0</v>
      </c>
      <c r="CX468">
        <f t="shared" ref="CX468:CX493" si="370">AJ468</f>
        <v>0</v>
      </c>
      <c r="CY468">
        <f t="shared" ref="CY468:CY493" si="371">S468*(BZ468/100)</f>
        <v>14740.4756</v>
      </c>
      <c r="CZ468">
        <f t="shared" ref="CZ468:CZ493" si="372">S468*(CA468/100)</f>
        <v>8887.6396999999979</v>
      </c>
      <c r="DC468" t="s">
        <v>143</v>
      </c>
      <c r="DD468" t="s">
        <v>143</v>
      </c>
      <c r="DE468" t="s">
        <v>143</v>
      </c>
      <c r="DF468" t="s">
        <v>143</v>
      </c>
      <c r="DG468" t="s">
        <v>143</v>
      </c>
      <c r="DH468" t="s">
        <v>143</v>
      </c>
      <c r="DI468" t="s">
        <v>143</v>
      </c>
      <c r="DJ468" t="s">
        <v>143</v>
      </c>
      <c r="DK468" t="s">
        <v>143</v>
      </c>
      <c r="DL468" t="s">
        <v>143</v>
      </c>
      <c r="DM468" t="s">
        <v>143</v>
      </c>
      <c r="DN468">
        <v>80</v>
      </c>
      <c r="DO468">
        <v>55</v>
      </c>
      <c r="DP468">
        <v>1.0469999999999999</v>
      </c>
      <c r="DQ468">
        <v>1</v>
      </c>
      <c r="DU468">
        <v>1005</v>
      </c>
      <c r="DV468" t="s">
        <v>368</v>
      </c>
      <c r="DW468" t="s">
        <v>368</v>
      </c>
      <c r="DX468">
        <v>100</v>
      </c>
      <c r="EE468">
        <v>31270267</v>
      </c>
      <c r="EF468">
        <v>60</v>
      </c>
      <c r="EG468" t="s">
        <v>161</v>
      </c>
      <c r="EH468">
        <v>0</v>
      </c>
      <c r="EI468" t="s">
        <v>143</v>
      </c>
      <c r="EJ468">
        <v>1</v>
      </c>
      <c r="EK468">
        <v>456</v>
      </c>
      <c r="EL468" t="s">
        <v>370</v>
      </c>
      <c r="EM468" t="s">
        <v>371</v>
      </c>
      <c r="EO468" t="s">
        <v>143</v>
      </c>
      <c r="EQ468">
        <v>0</v>
      </c>
      <c r="ER468">
        <v>587.65</v>
      </c>
      <c r="ES468">
        <v>0</v>
      </c>
      <c r="ET468">
        <v>0</v>
      </c>
      <c r="EU468">
        <v>0</v>
      </c>
      <c r="EV468">
        <v>587.65</v>
      </c>
      <c r="EW468">
        <v>57.5</v>
      </c>
      <c r="EX468">
        <v>0</v>
      </c>
      <c r="EY468">
        <v>0</v>
      </c>
      <c r="FQ468">
        <v>0</v>
      </c>
      <c r="FR468">
        <f t="shared" ref="FR468:FR493" si="373">ROUND(IF(AND(BH468=3,BI468=3),P468,0),2)</f>
        <v>0</v>
      </c>
      <c r="FS468">
        <v>0</v>
      </c>
      <c r="FX468">
        <v>80</v>
      </c>
      <c r="FY468">
        <v>55</v>
      </c>
      <c r="GA468" t="s">
        <v>143</v>
      </c>
      <c r="GD468">
        <v>0</v>
      </c>
      <c r="GF468">
        <v>304045994</v>
      </c>
      <c r="GG468">
        <v>2</v>
      </c>
      <c r="GH468">
        <v>1</v>
      </c>
      <c r="GI468">
        <v>2</v>
      </c>
      <c r="GJ468">
        <v>0</v>
      </c>
      <c r="GK468">
        <f>ROUND(R468*(R12)/100,2)</f>
        <v>0</v>
      </c>
      <c r="GL468">
        <f t="shared" ref="GL468:GL493" si="374">ROUND(IF(AND(BH468=3,BI468=3,FS468&lt;&gt;0),P468,0),2)</f>
        <v>0</v>
      </c>
      <c r="GM468">
        <f t="shared" ref="GM468:GM493" si="375">ROUND(O468+X468+Y468+GK468,2)+GX468</f>
        <v>45305.29</v>
      </c>
      <c r="GN468">
        <f t="shared" ref="GN468:GN493" si="376">IF(OR(BI468=0,BI468=1),ROUND(O468+X468+Y468+GK468,2),0)</f>
        <v>45305.29</v>
      </c>
      <c r="GO468">
        <f t="shared" ref="GO468:GO493" si="377">IF(BI468=2,ROUND(O468+X468+Y468+GK468,2),0)</f>
        <v>0</v>
      </c>
      <c r="GP468">
        <f t="shared" ref="GP468:GP493" si="378">IF(BI468=4,ROUND(O468+X468+Y468+GK468,2)+GX468,0)</f>
        <v>0</v>
      </c>
      <c r="GR468">
        <v>0</v>
      </c>
      <c r="GS468">
        <v>3</v>
      </c>
      <c r="GT468">
        <v>0</v>
      </c>
      <c r="GU468" t="s">
        <v>143</v>
      </c>
      <c r="GV468">
        <f t="shared" ref="GV468:GV493" si="379">ROUND((GT468),6)</f>
        <v>0</v>
      </c>
      <c r="GW468">
        <v>1</v>
      </c>
      <c r="GX468">
        <f t="shared" ref="GX468:GX493" si="380">ROUND(HC468*I468,2)</f>
        <v>0</v>
      </c>
      <c r="HA468">
        <v>0</v>
      </c>
      <c r="HB468">
        <v>0</v>
      </c>
      <c r="HC468">
        <f t="shared" ref="HC468:HC493" si="381">GV468*GW468</f>
        <v>0</v>
      </c>
      <c r="IK468">
        <v>0</v>
      </c>
    </row>
    <row r="469" spans="1:245" x14ac:dyDescent="0.25">
      <c r="A469">
        <v>18</v>
      </c>
      <c r="B469">
        <v>1</v>
      </c>
      <c r="C469">
        <v>245</v>
      </c>
      <c r="E469" t="s">
        <v>566</v>
      </c>
      <c r="F469" t="s">
        <v>373</v>
      </c>
      <c r="G469" t="s">
        <v>374</v>
      </c>
      <c r="H469" t="s">
        <v>205</v>
      </c>
      <c r="I469">
        <v>6.67</v>
      </c>
      <c r="J469">
        <v>4.6000000000000005</v>
      </c>
      <c r="O469">
        <f t="shared" si="344"/>
        <v>0</v>
      </c>
      <c r="P469">
        <f t="shared" si="345"/>
        <v>0</v>
      </c>
      <c r="Q469">
        <f t="shared" si="346"/>
        <v>0</v>
      </c>
      <c r="R469">
        <f t="shared" si="347"/>
        <v>0</v>
      </c>
      <c r="S469">
        <f t="shared" si="348"/>
        <v>0</v>
      </c>
      <c r="T469">
        <f t="shared" si="349"/>
        <v>0</v>
      </c>
      <c r="U469">
        <f t="shared" si="350"/>
        <v>0</v>
      </c>
      <c r="V469">
        <f t="shared" si="351"/>
        <v>0</v>
      </c>
      <c r="W469">
        <f t="shared" si="352"/>
        <v>0</v>
      </c>
      <c r="X469">
        <f t="shared" si="353"/>
        <v>0</v>
      </c>
      <c r="Y469">
        <f t="shared" si="354"/>
        <v>0</v>
      </c>
      <c r="AA469">
        <v>31709269</v>
      </c>
      <c r="AB469">
        <f t="shared" si="355"/>
        <v>0</v>
      </c>
      <c r="AC469">
        <f t="shared" si="356"/>
        <v>0</v>
      </c>
      <c r="AD469">
        <f t="shared" si="357"/>
        <v>0</v>
      </c>
      <c r="AE469">
        <f t="shared" si="358"/>
        <v>0</v>
      </c>
      <c r="AF469">
        <f t="shared" si="358"/>
        <v>0</v>
      </c>
      <c r="AG469">
        <f t="shared" si="359"/>
        <v>0</v>
      </c>
      <c r="AH469">
        <f t="shared" si="360"/>
        <v>0</v>
      </c>
      <c r="AI469">
        <f t="shared" si="360"/>
        <v>0</v>
      </c>
      <c r="AJ469">
        <f t="shared" si="361"/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1</v>
      </c>
      <c r="AW469">
        <v>1</v>
      </c>
      <c r="AZ469">
        <v>1</v>
      </c>
      <c r="BA469">
        <v>1</v>
      </c>
      <c r="BB469">
        <v>1</v>
      </c>
      <c r="BC469">
        <v>1</v>
      </c>
      <c r="BD469" t="s">
        <v>143</v>
      </c>
      <c r="BE469" t="s">
        <v>143</v>
      </c>
      <c r="BF469" t="s">
        <v>143</v>
      </c>
      <c r="BG469" t="s">
        <v>143</v>
      </c>
      <c r="BH469">
        <v>3</v>
      </c>
      <c r="BI469">
        <v>1</v>
      </c>
      <c r="BJ469" t="s">
        <v>143</v>
      </c>
      <c r="BM469">
        <v>456</v>
      </c>
      <c r="BN469">
        <v>0</v>
      </c>
      <c r="BO469" t="s">
        <v>143</v>
      </c>
      <c r="BP469">
        <v>0</v>
      </c>
      <c r="BQ469">
        <v>60</v>
      </c>
      <c r="BR469">
        <v>1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143</v>
      </c>
      <c r="BZ469">
        <v>0</v>
      </c>
      <c r="CA469">
        <v>0</v>
      </c>
      <c r="CE469">
        <v>30</v>
      </c>
      <c r="CF469">
        <v>0</v>
      </c>
      <c r="CG469">
        <v>0</v>
      </c>
      <c r="CM469">
        <v>0</v>
      </c>
      <c r="CN469" t="s">
        <v>143</v>
      </c>
      <c r="CO469">
        <v>0</v>
      </c>
      <c r="CP469">
        <f t="shared" si="362"/>
        <v>0</v>
      </c>
      <c r="CQ469">
        <f t="shared" si="363"/>
        <v>0</v>
      </c>
      <c r="CR469">
        <f t="shared" si="364"/>
        <v>0</v>
      </c>
      <c r="CS469">
        <f t="shared" si="365"/>
        <v>0</v>
      </c>
      <c r="CT469">
        <f t="shared" si="366"/>
        <v>0</v>
      </c>
      <c r="CU469">
        <f t="shared" si="367"/>
        <v>0</v>
      </c>
      <c r="CV469">
        <f t="shared" si="368"/>
        <v>0</v>
      </c>
      <c r="CW469">
        <f t="shared" si="369"/>
        <v>0</v>
      </c>
      <c r="CX469">
        <f t="shared" si="370"/>
        <v>0</v>
      </c>
      <c r="CY469">
        <f t="shared" si="371"/>
        <v>0</v>
      </c>
      <c r="CZ469">
        <f t="shared" si="372"/>
        <v>0</v>
      </c>
      <c r="DC469" t="s">
        <v>143</v>
      </c>
      <c r="DD469" t="s">
        <v>143</v>
      </c>
      <c r="DE469" t="s">
        <v>143</v>
      </c>
      <c r="DF469" t="s">
        <v>143</v>
      </c>
      <c r="DG469" t="s">
        <v>143</v>
      </c>
      <c r="DH469" t="s">
        <v>143</v>
      </c>
      <c r="DI469" t="s">
        <v>143</v>
      </c>
      <c r="DJ469" t="s">
        <v>143</v>
      </c>
      <c r="DK469" t="s">
        <v>143</v>
      </c>
      <c r="DL469" t="s">
        <v>143</v>
      </c>
      <c r="DM469" t="s">
        <v>143</v>
      </c>
      <c r="DN469">
        <v>80</v>
      </c>
      <c r="DO469">
        <v>55</v>
      </c>
      <c r="DP469">
        <v>1.0469999999999999</v>
      </c>
      <c r="DQ469">
        <v>1</v>
      </c>
      <c r="DU469">
        <v>1009</v>
      </c>
      <c r="DV469" t="s">
        <v>205</v>
      </c>
      <c r="DW469" t="s">
        <v>205</v>
      </c>
      <c r="DX469">
        <v>1000</v>
      </c>
      <c r="EE469">
        <v>31270267</v>
      </c>
      <c r="EF469">
        <v>60</v>
      </c>
      <c r="EG469" t="s">
        <v>161</v>
      </c>
      <c r="EH469">
        <v>0</v>
      </c>
      <c r="EI469" t="s">
        <v>143</v>
      </c>
      <c r="EJ469">
        <v>1</v>
      </c>
      <c r="EK469">
        <v>456</v>
      </c>
      <c r="EL469" t="s">
        <v>370</v>
      </c>
      <c r="EM469" t="s">
        <v>371</v>
      </c>
      <c r="EO469" t="s">
        <v>143</v>
      </c>
      <c r="EQ469">
        <v>32768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FQ469">
        <v>0</v>
      </c>
      <c r="FR469">
        <f t="shared" si="373"/>
        <v>0</v>
      </c>
      <c r="FS469">
        <v>0</v>
      </c>
      <c r="FX469">
        <v>80</v>
      </c>
      <c r="FY469">
        <v>55</v>
      </c>
      <c r="GA469" t="s">
        <v>143</v>
      </c>
      <c r="GD469">
        <v>0</v>
      </c>
      <c r="GF469">
        <v>-1685576198</v>
      </c>
      <c r="GG469">
        <v>2</v>
      </c>
      <c r="GH469">
        <v>1</v>
      </c>
      <c r="GI469">
        <v>-2</v>
      </c>
      <c r="GJ469">
        <v>0</v>
      </c>
      <c r="GK469">
        <f>ROUND(R469*(R12)/100,2)</f>
        <v>0</v>
      </c>
      <c r="GL469">
        <f t="shared" si="374"/>
        <v>0</v>
      </c>
      <c r="GM469">
        <f t="shared" si="375"/>
        <v>0</v>
      </c>
      <c r="GN469">
        <f t="shared" si="376"/>
        <v>0</v>
      </c>
      <c r="GO469">
        <f t="shared" si="377"/>
        <v>0</v>
      </c>
      <c r="GP469">
        <f t="shared" si="378"/>
        <v>0</v>
      </c>
      <c r="GR469">
        <v>0</v>
      </c>
      <c r="GS469">
        <v>3</v>
      </c>
      <c r="GT469">
        <v>0</v>
      </c>
      <c r="GU469" t="s">
        <v>143</v>
      </c>
      <c r="GV469">
        <f t="shared" si="379"/>
        <v>0</v>
      </c>
      <c r="GW469">
        <v>1</v>
      </c>
      <c r="GX469">
        <f t="shared" si="380"/>
        <v>0</v>
      </c>
      <c r="HA469">
        <v>0</v>
      </c>
      <c r="HB469">
        <v>0</v>
      </c>
      <c r="HC469">
        <f t="shared" si="381"/>
        <v>0</v>
      </c>
      <c r="IK469">
        <v>0</v>
      </c>
    </row>
    <row r="470" spans="1:245" x14ac:dyDescent="0.25">
      <c r="A470">
        <v>17</v>
      </c>
      <c r="B470">
        <v>1</v>
      </c>
      <c r="D470">
        <f>ROW(EtalonRes!A264)</f>
        <v>264</v>
      </c>
      <c r="E470" t="s">
        <v>567</v>
      </c>
      <c r="F470" t="s">
        <v>190</v>
      </c>
      <c r="G470" t="s">
        <v>568</v>
      </c>
      <c r="H470" t="s">
        <v>192</v>
      </c>
      <c r="I470">
        <v>6.0030000000000001</v>
      </c>
      <c r="J470">
        <v>0</v>
      </c>
      <c r="O470">
        <f t="shared" si="344"/>
        <v>481.9</v>
      </c>
      <c r="P470">
        <f t="shared" si="345"/>
        <v>0</v>
      </c>
      <c r="Q470">
        <f t="shared" si="346"/>
        <v>481.9</v>
      </c>
      <c r="R470">
        <f t="shared" si="347"/>
        <v>225.91</v>
      </c>
      <c r="S470">
        <f t="shared" si="348"/>
        <v>0</v>
      </c>
      <c r="T470">
        <f t="shared" si="349"/>
        <v>0</v>
      </c>
      <c r="U470">
        <f t="shared" si="350"/>
        <v>0</v>
      </c>
      <c r="V470">
        <f t="shared" si="351"/>
        <v>0</v>
      </c>
      <c r="W470">
        <f t="shared" si="352"/>
        <v>0</v>
      </c>
      <c r="X470">
        <f t="shared" si="353"/>
        <v>0</v>
      </c>
      <c r="Y470">
        <f t="shared" si="354"/>
        <v>0</v>
      </c>
      <c r="AA470">
        <v>31709269</v>
      </c>
      <c r="AB470">
        <f t="shared" si="355"/>
        <v>8.86</v>
      </c>
      <c r="AC470">
        <f t="shared" si="356"/>
        <v>0</v>
      </c>
      <c r="AD470">
        <f t="shared" si="357"/>
        <v>8.86</v>
      </c>
      <c r="AE470">
        <f t="shared" si="358"/>
        <v>1.48</v>
      </c>
      <c r="AF470">
        <f t="shared" si="358"/>
        <v>0</v>
      </c>
      <c r="AG470">
        <f t="shared" si="359"/>
        <v>0</v>
      </c>
      <c r="AH470">
        <f t="shared" si="360"/>
        <v>0</v>
      </c>
      <c r="AI470">
        <f t="shared" si="360"/>
        <v>0</v>
      </c>
      <c r="AJ470">
        <f t="shared" si="361"/>
        <v>0</v>
      </c>
      <c r="AK470">
        <v>8.86</v>
      </c>
      <c r="AL470">
        <v>0</v>
      </c>
      <c r="AM470">
        <v>8.86</v>
      </c>
      <c r="AN470">
        <v>1.48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73</v>
      </c>
      <c r="AU470">
        <v>41</v>
      </c>
      <c r="AV470">
        <v>1</v>
      </c>
      <c r="AW470">
        <v>1</v>
      </c>
      <c r="AZ470">
        <v>1</v>
      </c>
      <c r="BA470">
        <v>25.44</v>
      </c>
      <c r="BB470">
        <v>9.06</v>
      </c>
      <c r="BC470">
        <v>1</v>
      </c>
      <c r="BD470" t="s">
        <v>143</v>
      </c>
      <c r="BE470" t="s">
        <v>143</v>
      </c>
      <c r="BF470" t="s">
        <v>143</v>
      </c>
      <c r="BG470" t="s">
        <v>143</v>
      </c>
      <c r="BH470">
        <v>0</v>
      </c>
      <c r="BI470">
        <v>1</v>
      </c>
      <c r="BJ470" t="s">
        <v>193</v>
      </c>
      <c r="BM470">
        <v>658</v>
      </c>
      <c r="BN470">
        <v>0</v>
      </c>
      <c r="BO470" t="s">
        <v>190</v>
      </c>
      <c r="BP470">
        <v>1</v>
      </c>
      <c r="BQ470">
        <v>60</v>
      </c>
      <c r="BR470">
        <v>0</v>
      </c>
      <c r="BS470">
        <v>25.44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143</v>
      </c>
      <c r="BZ470">
        <v>73</v>
      </c>
      <c r="CA470">
        <v>41</v>
      </c>
      <c r="CE470">
        <v>30</v>
      </c>
      <c r="CF470">
        <v>0</v>
      </c>
      <c r="CG470">
        <v>0</v>
      </c>
      <c r="CM470">
        <v>0</v>
      </c>
      <c r="CN470" t="s">
        <v>143</v>
      </c>
      <c r="CO470">
        <v>0</v>
      </c>
      <c r="CP470">
        <f t="shared" si="362"/>
        <v>481.9</v>
      </c>
      <c r="CQ470">
        <f t="shared" si="363"/>
        <v>0</v>
      </c>
      <c r="CR470">
        <f t="shared" si="364"/>
        <v>80.27</v>
      </c>
      <c r="CS470">
        <f t="shared" si="365"/>
        <v>37.65</v>
      </c>
      <c r="CT470">
        <f t="shared" si="366"/>
        <v>0</v>
      </c>
      <c r="CU470">
        <f t="shared" si="367"/>
        <v>0</v>
      </c>
      <c r="CV470">
        <f t="shared" si="368"/>
        <v>0</v>
      </c>
      <c r="CW470">
        <f t="shared" si="369"/>
        <v>0</v>
      </c>
      <c r="CX470">
        <f t="shared" si="370"/>
        <v>0</v>
      </c>
      <c r="CY470">
        <f t="shared" si="371"/>
        <v>0</v>
      </c>
      <c r="CZ470">
        <f t="shared" si="372"/>
        <v>0</v>
      </c>
      <c r="DC470" t="s">
        <v>143</v>
      </c>
      <c r="DD470" t="s">
        <v>143</v>
      </c>
      <c r="DE470" t="s">
        <v>143</v>
      </c>
      <c r="DF470" t="s">
        <v>143</v>
      </c>
      <c r="DG470" t="s">
        <v>143</v>
      </c>
      <c r="DH470" t="s">
        <v>143</v>
      </c>
      <c r="DI470" t="s">
        <v>143</v>
      </c>
      <c r="DJ470" t="s">
        <v>143</v>
      </c>
      <c r="DK470" t="s">
        <v>143</v>
      </c>
      <c r="DL470" t="s">
        <v>143</v>
      </c>
      <c r="DM470" t="s">
        <v>143</v>
      </c>
      <c r="DN470">
        <v>91</v>
      </c>
      <c r="DO470">
        <v>70</v>
      </c>
      <c r="DP470">
        <v>1.0469999999999999</v>
      </c>
      <c r="DQ470">
        <v>1.002</v>
      </c>
      <c r="DU470">
        <v>1013</v>
      </c>
      <c r="DV470" t="s">
        <v>192</v>
      </c>
      <c r="DW470" t="s">
        <v>192</v>
      </c>
      <c r="DX470">
        <v>1</v>
      </c>
      <c r="EE470">
        <v>31270469</v>
      </c>
      <c r="EF470">
        <v>60</v>
      </c>
      <c r="EG470" t="s">
        <v>161</v>
      </c>
      <c r="EH470">
        <v>0</v>
      </c>
      <c r="EI470" t="s">
        <v>143</v>
      </c>
      <c r="EJ470">
        <v>1</v>
      </c>
      <c r="EK470">
        <v>658</v>
      </c>
      <c r="EL470" t="s">
        <v>194</v>
      </c>
      <c r="EM470" t="s">
        <v>195</v>
      </c>
      <c r="EO470" t="s">
        <v>143</v>
      </c>
      <c r="EQ470">
        <v>512</v>
      </c>
      <c r="ER470">
        <v>8.86</v>
      </c>
      <c r="ES470">
        <v>0</v>
      </c>
      <c r="ET470">
        <v>8.86</v>
      </c>
      <c r="EU470">
        <v>1.48</v>
      </c>
      <c r="EV470">
        <v>0</v>
      </c>
      <c r="EW470">
        <v>0</v>
      </c>
      <c r="EX470">
        <v>0</v>
      </c>
      <c r="EY470">
        <v>0</v>
      </c>
      <c r="FQ470">
        <v>0</v>
      </c>
      <c r="FR470">
        <f t="shared" si="373"/>
        <v>0</v>
      </c>
      <c r="FS470">
        <v>0</v>
      </c>
      <c r="FX470">
        <v>91</v>
      </c>
      <c r="FY470">
        <v>70</v>
      </c>
      <c r="GA470" t="s">
        <v>143</v>
      </c>
      <c r="GD470">
        <v>0</v>
      </c>
      <c r="GF470">
        <v>-1966845809</v>
      </c>
      <c r="GG470">
        <v>2</v>
      </c>
      <c r="GH470">
        <v>1</v>
      </c>
      <c r="GI470">
        <v>2</v>
      </c>
      <c r="GJ470">
        <v>0</v>
      </c>
      <c r="GK470">
        <f>ROUND(R470*(R12)/100,2)</f>
        <v>354.68</v>
      </c>
      <c r="GL470">
        <f t="shared" si="374"/>
        <v>0</v>
      </c>
      <c r="GM470">
        <f t="shared" si="375"/>
        <v>836.58</v>
      </c>
      <c r="GN470">
        <f t="shared" si="376"/>
        <v>836.58</v>
      </c>
      <c r="GO470">
        <f t="shared" si="377"/>
        <v>0</v>
      </c>
      <c r="GP470">
        <f t="shared" si="378"/>
        <v>0</v>
      </c>
      <c r="GR470">
        <v>0</v>
      </c>
      <c r="GS470">
        <v>3</v>
      </c>
      <c r="GT470">
        <v>0</v>
      </c>
      <c r="GU470" t="s">
        <v>143</v>
      </c>
      <c r="GV470">
        <f t="shared" si="379"/>
        <v>0</v>
      </c>
      <c r="GW470">
        <v>1</v>
      </c>
      <c r="GX470">
        <f t="shared" si="380"/>
        <v>0</v>
      </c>
      <c r="HA470">
        <v>0</v>
      </c>
      <c r="HB470">
        <v>0</v>
      </c>
      <c r="HC470">
        <f t="shared" si="381"/>
        <v>0</v>
      </c>
      <c r="IK470">
        <v>0</v>
      </c>
    </row>
    <row r="471" spans="1:245" x14ac:dyDescent="0.25">
      <c r="A471">
        <v>17</v>
      </c>
      <c r="B471">
        <v>1</v>
      </c>
      <c r="D471">
        <f>ROW(EtalonRes!A265)</f>
        <v>265</v>
      </c>
      <c r="E471" t="s">
        <v>569</v>
      </c>
      <c r="F471" t="s">
        <v>197</v>
      </c>
      <c r="G471" t="s">
        <v>198</v>
      </c>
      <c r="H471" t="s">
        <v>192</v>
      </c>
      <c r="I471">
        <v>0.66700000000000004</v>
      </c>
      <c r="J471">
        <v>0</v>
      </c>
      <c r="O471">
        <f t="shared" si="344"/>
        <v>163.32</v>
      </c>
      <c r="P471">
        <f t="shared" si="345"/>
        <v>0</v>
      </c>
      <c r="Q471">
        <f t="shared" si="346"/>
        <v>0</v>
      </c>
      <c r="R471">
        <f t="shared" si="347"/>
        <v>0</v>
      </c>
      <c r="S471">
        <f t="shared" si="348"/>
        <v>163.32</v>
      </c>
      <c r="T471">
        <f t="shared" si="349"/>
        <v>0</v>
      </c>
      <c r="U471">
        <f t="shared" si="350"/>
        <v>0.68034000000000006</v>
      </c>
      <c r="V471">
        <f t="shared" si="351"/>
        <v>0</v>
      </c>
      <c r="W471">
        <f t="shared" si="352"/>
        <v>0</v>
      </c>
      <c r="X471">
        <f t="shared" si="353"/>
        <v>119.22</v>
      </c>
      <c r="Y471">
        <f t="shared" si="354"/>
        <v>66.959999999999994</v>
      </c>
      <c r="AA471">
        <v>31709269</v>
      </c>
      <c r="AB471">
        <f t="shared" si="355"/>
        <v>9.6199999999999992</v>
      </c>
      <c r="AC471">
        <f t="shared" si="356"/>
        <v>0</v>
      </c>
      <c r="AD471">
        <f t="shared" si="357"/>
        <v>0</v>
      </c>
      <c r="AE471">
        <f t="shared" si="358"/>
        <v>0</v>
      </c>
      <c r="AF471">
        <f t="shared" si="358"/>
        <v>9.6199999999999992</v>
      </c>
      <c r="AG471">
        <f t="shared" si="359"/>
        <v>0</v>
      </c>
      <c r="AH471">
        <f t="shared" si="360"/>
        <v>1.02</v>
      </c>
      <c r="AI471">
        <f t="shared" si="360"/>
        <v>0</v>
      </c>
      <c r="AJ471">
        <f t="shared" si="361"/>
        <v>0</v>
      </c>
      <c r="AK471">
        <v>9.6199999999999992</v>
      </c>
      <c r="AL471">
        <v>0</v>
      </c>
      <c r="AM471">
        <v>0</v>
      </c>
      <c r="AN471">
        <v>0</v>
      </c>
      <c r="AO471">
        <v>9.6199999999999992</v>
      </c>
      <c r="AP471">
        <v>0</v>
      </c>
      <c r="AQ471">
        <v>1.02</v>
      </c>
      <c r="AR471">
        <v>0</v>
      </c>
      <c r="AS471">
        <v>0</v>
      </c>
      <c r="AT471">
        <v>73</v>
      </c>
      <c r="AU471">
        <v>41</v>
      </c>
      <c r="AV471">
        <v>1</v>
      </c>
      <c r="AW471">
        <v>1</v>
      </c>
      <c r="AZ471">
        <v>1</v>
      </c>
      <c r="BA471">
        <v>25.44</v>
      </c>
      <c r="BB471">
        <v>1</v>
      </c>
      <c r="BC471">
        <v>1</v>
      </c>
      <c r="BD471" t="s">
        <v>143</v>
      </c>
      <c r="BE471" t="s">
        <v>143</v>
      </c>
      <c r="BF471" t="s">
        <v>143</v>
      </c>
      <c r="BG471" t="s">
        <v>143</v>
      </c>
      <c r="BH471">
        <v>0</v>
      </c>
      <c r="BI471">
        <v>1</v>
      </c>
      <c r="BJ471" t="s">
        <v>199</v>
      </c>
      <c r="BM471">
        <v>682</v>
      </c>
      <c r="BN471">
        <v>0</v>
      </c>
      <c r="BO471" t="s">
        <v>197</v>
      </c>
      <c r="BP471">
        <v>1</v>
      </c>
      <c r="BQ471">
        <v>60</v>
      </c>
      <c r="BR471">
        <v>0</v>
      </c>
      <c r="BS471">
        <v>25.44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143</v>
      </c>
      <c r="BZ471">
        <v>73</v>
      </c>
      <c r="CA471">
        <v>41</v>
      </c>
      <c r="CE471">
        <v>30</v>
      </c>
      <c r="CF471">
        <v>0</v>
      </c>
      <c r="CG471">
        <v>0</v>
      </c>
      <c r="CM471">
        <v>0</v>
      </c>
      <c r="CN471" t="s">
        <v>143</v>
      </c>
      <c r="CO471">
        <v>0</v>
      </c>
      <c r="CP471">
        <f t="shared" si="362"/>
        <v>163.32</v>
      </c>
      <c r="CQ471">
        <f t="shared" si="363"/>
        <v>0</v>
      </c>
      <c r="CR471">
        <f t="shared" si="364"/>
        <v>0</v>
      </c>
      <c r="CS471">
        <f t="shared" si="365"/>
        <v>0</v>
      </c>
      <c r="CT471">
        <f t="shared" si="366"/>
        <v>244.73</v>
      </c>
      <c r="CU471">
        <f t="shared" si="367"/>
        <v>0</v>
      </c>
      <c r="CV471">
        <f t="shared" si="368"/>
        <v>1.02</v>
      </c>
      <c r="CW471">
        <f t="shared" si="369"/>
        <v>0</v>
      </c>
      <c r="CX471">
        <f t="shared" si="370"/>
        <v>0</v>
      </c>
      <c r="CY471">
        <f t="shared" si="371"/>
        <v>119.22359999999999</v>
      </c>
      <c r="CZ471">
        <f t="shared" si="372"/>
        <v>66.961199999999991</v>
      </c>
      <c r="DC471" t="s">
        <v>143</v>
      </c>
      <c r="DD471" t="s">
        <v>143</v>
      </c>
      <c r="DE471" t="s">
        <v>143</v>
      </c>
      <c r="DF471" t="s">
        <v>143</v>
      </c>
      <c r="DG471" t="s">
        <v>143</v>
      </c>
      <c r="DH471" t="s">
        <v>143</v>
      </c>
      <c r="DI471" t="s">
        <v>143</v>
      </c>
      <c r="DJ471" t="s">
        <v>143</v>
      </c>
      <c r="DK471" t="s">
        <v>143</v>
      </c>
      <c r="DL471" t="s">
        <v>143</v>
      </c>
      <c r="DM471" t="s">
        <v>143</v>
      </c>
      <c r="DN471">
        <v>91</v>
      </c>
      <c r="DO471">
        <v>70</v>
      </c>
      <c r="DP471">
        <v>1.0469999999999999</v>
      </c>
      <c r="DQ471">
        <v>1.002</v>
      </c>
      <c r="DU471">
        <v>1013</v>
      </c>
      <c r="DV471" t="s">
        <v>192</v>
      </c>
      <c r="DW471" t="s">
        <v>192</v>
      </c>
      <c r="DX471">
        <v>1</v>
      </c>
      <c r="EE471">
        <v>31270493</v>
      </c>
      <c r="EF471">
        <v>60</v>
      </c>
      <c r="EG471" t="s">
        <v>161</v>
      </c>
      <c r="EH471">
        <v>0</v>
      </c>
      <c r="EI471" t="s">
        <v>143</v>
      </c>
      <c r="EJ471">
        <v>1</v>
      </c>
      <c r="EK471">
        <v>682</v>
      </c>
      <c r="EL471" t="s">
        <v>200</v>
      </c>
      <c r="EM471" t="s">
        <v>201</v>
      </c>
      <c r="EO471" t="s">
        <v>143</v>
      </c>
      <c r="EQ471">
        <v>512</v>
      </c>
      <c r="ER471">
        <v>9.6199999999999992</v>
      </c>
      <c r="ES471">
        <v>0</v>
      </c>
      <c r="ET471">
        <v>0</v>
      </c>
      <c r="EU471">
        <v>0</v>
      </c>
      <c r="EV471">
        <v>9.6199999999999992</v>
      </c>
      <c r="EW471">
        <v>1.02</v>
      </c>
      <c r="EX471">
        <v>0</v>
      </c>
      <c r="EY471">
        <v>0</v>
      </c>
      <c r="FQ471">
        <v>0</v>
      </c>
      <c r="FR471">
        <f t="shared" si="373"/>
        <v>0</v>
      </c>
      <c r="FS471">
        <v>0</v>
      </c>
      <c r="FX471">
        <v>91</v>
      </c>
      <c r="FY471">
        <v>70</v>
      </c>
      <c r="GA471" t="s">
        <v>143</v>
      </c>
      <c r="GD471">
        <v>0</v>
      </c>
      <c r="GF471">
        <v>-558152710</v>
      </c>
      <c r="GG471">
        <v>2</v>
      </c>
      <c r="GH471">
        <v>1</v>
      </c>
      <c r="GI471">
        <v>2</v>
      </c>
      <c r="GJ471">
        <v>0</v>
      </c>
      <c r="GK471">
        <f>ROUND(R471*(R12)/100,2)</f>
        <v>0</v>
      </c>
      <c r="GL471">
        <f t="shared" si="374"/>
        <v>0</v>
      </c>
      <c r="GM471">
        <f t="shared" si="375"/>
        <v>349.5</v>
      </c>
      <c r="GN471">
        <f t="shared" si="376"/>
        <v>349.5</v>
      </c>
      <c r="GO471">
        <f t="shared" si="377"/>
        <v>0</v>
      </c>
      <c r="GP471">
        <f t="shared" si="378"/>
        <v>0</v>
      </c>
      <c r="GR471">
        <v>0</v>
      </c>
      <c r="GS471">
        <v>3</v>
      </c>
      <c r="GT471">
        <v>0</v>
      </c>
      <c r="GU471" t="s">
        <v>143</v>
      </c>
      <c r="GV471">
        <f t="shared" si="379"/>
        <v>0</v>
      </c>
      <c r="GW471">
        <v>1</v>
      </c>
      <c r="GX471">
        <f t="shared" si="380"/>
        <v>0</v>
      </c>
      <c r="HA471">
        <v>0</v>
      </c>
      <c r="HB471">
        <v>0</v>
      </c>
      <c r="HC471">
        <f t="shared" si="381"/>
        <v>0</v>
      </c>
      <c r="IK471">
        <v>0</v>
      </c>
    </row>
    <row r="472" spans="1:245" x14ac:dyDescent="0.25">
      <c r="A472">
        <v>17</v>
      </c>
      <c r="B472">
        <v>1</v>
      </c>
      <c r="C472">
        <f>ROW(SmtRes!A246)</f>
        <v>246</v>
      </c>
      <c r="D472">
        <f>ROW(EtalonRes!A266)</f>
        <v>266</v>
      </c>
      <c r="E472" t="s">
        <v>570</v>
      </c>
      <c r="F472" t="s">
        <v>284</v>
      </c>
      <c r="G472" t="s">
        <v>285</v>
      </c>
      <c r="H472" t="s">
        <v>205</v>
      </c>
      <c r="I472">
        <v>6.67</v>
      </c>
      <c r="J472">
        <v>0</v>
      </c>
      <c r="O472">
        <f t="shared" si="344"/>
        <v>3475.97</v>
      </c>
      <c r="P472">
        <f t="shared" si="345"/>
        <v>0</v>
      </c>
      <c r="Q472">
        <f t="shared" si="346"/>
        <v>3475.97</v>
      </c>
      <c r="R472">
        <f t="shared" si="347"/>
        <v>0</v>
      </c>
      <c r="S472">
        <f t="shared" si="348"/>
        <v>0</v>
      </c>
      <c r="T472">
        <f t="shared" si="349"/>
        <v>0</v>
      </c>
      <c r="U472">
        <f t="shared" si="350"/>
        <v>0</v>
      </c>
      <c r="V472">
        <f t="shared" si="351"/>
        <v>0</v>
      </c>
      <c r="W472">
        <f t="shared" si="352"/>
        <v>0</v>
      </c>
      <c r="X472">
        <f t="shared" si="353"/>
        <v>0</v>
      </c>
      <c r="Y472">
        <f t="shared" si="354"/>
        <v>0</v>
      </c>
      <c r="AA472">
        <v>31709269</v>
      </c>
      <c r="AB472">
        <f t="shared" si="355"/>
        <v>44.81</v>
      </c>
      <c r="AC472">
        <f t="shared" si="356"/>
        <v>0</v>
      </c>
      <c r="AD472">
        <f t="shared" si="357"/>
        <v>44.81</v>
      </c>
      <c r="AE472">
        <f t="shared" si="358"/>
        <v>0</v>
      </c>
      <c r="AF472">
        <f t="shared" si="358"/>
        <v>0</v>
      </c>
      <c r="AG472">
        <f t="shared" si="359"/>
        <v>0</v>
      </c>
      <c r="AH472">
        <f t="shared" si="360"/>
        <v>0</v>
      </c>
      <c r="AI472">
        <f t="shared" si="360"/>
        <v>0</v>
      </c>
      <c r="AJ472">
        <f t="shared" si="361"/>
        <v>0</v>
      </c>
      <c r="AK472">
        <v>44.81</v>
      </c>
      <c r="AL472">
        <v>0</v>
      </c>
      <c r="AM472">
        <v>44.81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93</v>
      </c>
      <c r="AU472">
        <v>64</v>
      </c>
      <c r="AV472">
        <v>1</v>
      </c>
      <c r="AW472">
        <v>1</v>
      </c>
      <c r="AZ472">
        <v>1</v>
      </c>
      <c r="BA472">
        <v>1</v>
      </c>
      <c r="BB472">
        <v>11.63</v>
      </c>
      <c r="BC472">
        <v>1</v>
      </c>
      <c r="BD472" t="s">
        <v>143</v>
      </c>
      <c r="BE472" t="s">
        <v>143</v>
      </c>
      <c r="BF472" t="s">
        <v>143</v>
      </c>
      <c r="BG472" t="s">
        <v>143</v>
      </c>
      <c r="BH472">
        <v>0</v>
      </c>
      <c r="BI472">
        <v>4</v>
      </c>
      <c r="BJ472" t="s">
        <v>286</v>
      </c>
      <c r="BM472">
        <v>1113</v>
      </c>
      <c r="BN472">
        <v>0</v>
      </c>
      <c r="BO472" t="s">
        <v>284</v>
      </c>
      <c r="BP472">
        <v>1</v>
      </c>
      <c r="BQ472">
        <v>150</v>
      </c>
      <c r="BR472">
        <v>0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143</v>
      </c>
      <c r="BZ472">
        <v>93</v>
      </c>
      <c r="CA472">
        <v>64</v>
      </c>
      <c r="CE472">
        <v>30</v>
      </c>
      <c r="CF472">
        <v>0</v>
      </c>
      <c r="CG472">
        <v>0</v>
      </c>
      <c r="CM472">
        <v>0</v>
      </c>
      <c r="CN472" t="s">
        <v>143</v>
      </c>
      <c r="CO472">
        <v>0</v>
      </c>
      <c r="CP472">
        <f t="shared" si="362"/>
        <v>3475.97</v>
      </c>
      <c r="CQ472">
        <f t="shared" si="363"/>
        <v>0</v>
      </c>
      <c r="CR472">
        <f t="shared" si="364"/>
        <v>521.14</v>
      </c>
      <c r="CS472">
        <f t="shared" si="365"/>
        <v>0</v>
      </c>
      <c r="CT472">
        <f t="shared" si="366"/>
        <v>0</v>
      </c>
      <c r="CU472">
        <f t="shared" si="367"/>
        <v>0</v>
      </c>
      <c r="CV472">
        <f t="shared" si="368"/>
        <v>0</v>
      </c>
      <c r="CW472">
        <f t="shared" si="369"/>
        <v>0</v>
      </c>
      <c r="CX472">
        <f t="shared" si="370"/>
        <v>0</v>
      </c>
      <c r="CY472">
        <f t="shared" si="371"/>
        <v>0</v>
      </c>
      <c r="CZ472">
        <f t="shared" si="372"/>
        <v>0</v>
      </c>
      <c r="DC472" t="s">
        <v>143</v>
      </c>
      <c r="DD472" t="s">
        <v>143</v>
      </c>
      <c r="DE472" t="s">
        <v>143</v>
      </c>
      <c r="DF472" t="s">
        <v>143</v>
      </c>
      <c r="DG472" t="s">
        <v>143</v>
      </c>
      <c r="DH472" t="s">
        <v>143</v>
      </c>
      <c r="DI472" t="s">
        <v>143</v>
      </c>
      <c r="DJ472" t="s">
        <v>143</v>
      </c>
      <c r="DK472" t="s">
        <v>143</v>
      </c>
      <c r="DL472" t="s">
        <v>143</v>
      </c>
      <c r="DM472" t="s">
        <v>143</v>
      </c>
      <c r="DN472">
        <v>0</v>
      </c>
      <c r="DO472">
        <v>0</v>
      </c>
      <c r="DP472">
        <v>1</v>
      </c>
      <c r="DQ472">
        <v>1</v>
      </c>
      <c r="DU472">
        <v>1009</v>
      </c>
      <c r="DV472" t="s">
        <v>205</v>
      </c>
      <c r="DW472" t="s">
        <v>205</v>
      </c>
      <c r="DX472">
        <v>1000</v>
      </c>
      <c r="EE472">
        <v>31270924</v>
      </c>
      <c r="EF472">
        <v>150</v>
      </c>
      <c r="EG472" t="s">
        <v>207</v>
      </c>
      <c r="EH472">
        <v>0</v>
      </c>
      <c r="EI472" t="s">
        <v>143</v>
      </c>
      <c r="EJ472">
        <v>4</v>
      </c>
      <c r="EK472">
        <v>1113</v>
      </c>
      <c r="EL472" t="s">
        <v>208</v>
      </c>
      <c r="EM472" t="s">
        <v>209</v>
      </c>
      <c r="EO472" t="s">
        <v>143</v>
      </c>
      <c r="EQ472">
        <v>0</v>
      </c>
      <c r="ER472">
        <v>44.81</v>
      </c>
      <c r="ES472">
        <v>0</v>
      </c>
      <c r="ET472">
        <v>44.81</v>
      </c>
      <c r="EU472">
        <v>0</v>
      </c>
      <c r="EV472">
        <v>0</v>
      </c>
      <c r="EW472">
        <v>0</v>
      </c>
      <c r="EX472">
        <v>0</v>
      </c>
      <c r="EY472">
        <v>0</v>
      </c>
      <c r="FQ472">
        <v>0</v>
      </c>
      <c r="FR472">
        <f t="shared" si="373"/>
        <v>0</v>
      </c>
      <c r="FS472">
        <v>0</v>
      </c>
      <c r="FX472">
        <v>0</v>
      </c>
      <c r="FY472">
        <v>0</v>
      </c>
      <c r="GA472" t="s">
        <v>143</v>
      </c>
      <c r="GD472">
        <v>0</v>
      </c>
      <c r="GF472">
        <v>338593990</v>
      </c>
      <c r="GG472">
        <v>2</v>
      </c>
      <c r="GH472">
        <v>1</v>
      </c>
      <c r="GI472">
        <v>2</v>
      </c>
      <c r="GJ472">
        <v>0</v>
      </c>
      <c r="GK472">
        <f>ROUND(R472*(R12)/100,2)</f>
        <v>0</v>
      </c>
      <c r="GL472">
        <f t="shared" si="374"/>
        <v>0</v>
      </c>
      <c r="GM472">
        <f t="shared" si="375"/>
        <v>3475.97</v>
      </c>
      <c r="GN472">
        <f t="shared" si="376"/>
        <v>0</v>
      </c>
      <c r="GO472">
        <f t="shared" si="377"/>
        <v>0</v>
      </c>
      <c r="GP472">
        <f t="shared" si="378"/>
        <v>3475.97</v>
      </c>
      <c r="GR472">
        <v>0</v>
      </c>
      <c r="GS472">
        <v>3</v>
      </c>
      <c r="GT472">
        <v>0</v>
      </c>
      <c r="GU472" t="s">
        <v>143</v>
      </c>
      <c r="GV472">
        <f t="shared" si="379"/>
        <v>0</v>
      </c>
      <c r="GW472">
        <v>1</v>
      </c>
      <c r="GX472">
        <f t="shared" si="380"/>
        <v>0</v>
      </c>
      <c r="HA472">
        <v>0</v>
      </c>
      <c r="HB472">
        <v>0</v>
      </c>
      <c r="HC472">
        <f t="shared" si="381"/>
        <v>0</v>
      </c>
      <c r="IK472">
        <v>0</v>
      </c>
    </row>
    <row r="473" spans="1:245" x14ac:dyDescent="0.25">
      <c r="A473">
        <v>17</v>
      </c>
      <c r="B473">
        <v>1</v>
      </c>
      <c r="C473">
        <f>ROW(SmtRes!A247)</f>
        <v>247</v>
      </c>
      <c r="D473">
        <f>ROW(EtalonRes!A267)</f>
        <v>267</v>
      </c>
      <c r="E473" t="s">
        <v>571</v>
      </c>
      <c r="F473" t="s">
        <v>288</v>
      </c>
      <c r="G473" t="s">
        <v>289</v>
      </c>
      <c r="H473" t="s">
        <v>192</v>
      </c>
      <c r="I473">
        <v>6.67</v>
      </c>
      <c r="J473">
        <v>0</v>
      </c>
      <c r="O473">
        <f t="shared" si="344"/>
        <v>1611.76</v>
      </c>
      <c r="P473">
        <f t="shared" si="345"/>
        <v>0</v>
      </c>
      <c r="Q473">
        <f t="shared" si="346"/>
        <v>1611.76</v>
      </c>
      <c r="R473">
        <f t="shared" si="347"/>
        <v>0</v>
      </c>
      <c r="S473">
        <f t="shared" si="348"/>
        <v>0</v>
      </c>
      <c r="T473">
        <f t="shared" si="349"/>
        <v>0</v>
      </c>
      <c r="U473">
        <f t="shared" si="350"/>
        <v>0</v>
      </c>
      <c r="V473">
        <f t="shared" si="351"/>
        <v>0</v>
      </c>
      <c r="W473">
        <f t="shared" si="352"/>
        <v>0</v>
      </c>
      <c r="X473">
        <f t="shared" si="353"/>
        <v>0</v>
      </c>
      <c r="Y473">
        <f t="shared" si="354"/>
        <v>0</v>
      </c>
      <c r="AA473">
        <v>31709269</v>
      </c>
      <c r="AB473">
        <f t="shared" si="355"/>
        <v>31.67</v>
      </c>
      <c r="AC473">
        <f t="shared" si="356"/>
        <v>0</v>
      </c>
      <c r="AD473">
        <f t="shared" si="357"/>
        <v>31.67</v>
      </c>
      <c r="AE473">
        <f t="shared" si="358"/>
        <v>0</v>
      </c>
      <c r="AF473">
        <f t="shared" si="358"/>
        <v>0</v>
      </c>
      <c r="AG473">
        <f t="shared" si="359"/>
        <v>0</v>
      </c>
      <c r="AH473">
        <f t="shared" si="360"/>
        <v>0</v>
      </c>
      <c r="AI473">
        <f t="shared" si="360"/>
        <v>0</v>
      </c>
      <c r="AJ473">
        <f t="shared" si="361"/>
        <v>0</v>
      </c>
      <c r="AK473">
        <v>31.67</v>
      </c>
      <c r="AL473">
        <v>0</v>
      </c>
      <c r="AM473">
        <v>31.67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93</v>
      </c>
      <c r="AU473">
        <v>64</v>
      </c>
      <c r="AV473">
        <v>1</v>
      </c>
      <c r="AW473">
        <v>1</v>
      </c>
      <c r="AZ473">
        <v>1</v>
      </c>
      <c r="BA473">
        <v>1</v>
      </c>
      <c r="BB473">
        <v>7.63</v>
      </c>
      <c r="BC473">
        <v>1</v>
      </c>
      <c r="BD473" t="s">
        <v>143</v>
      </c>
      <c r="BE473" t="s">
        <v>143</v>
      </c>
      <c r="BF473" t="s">
        <v>143</v>
      </c>
      <c r="BG473" t="s">
        <v>143</v>
      </c>
      <c r="BH473">
        <v>0</v>
      </c>
      <c r="BI473">
        <v>4</v>
      </c>
      <c r="BJ473" t="s">
        <v>290</v>
      </c>
      <c r="BM473">
        <v>1113</v>
      </c>
      <c r="BN473">
        <v>0</v>
      </c>
      <c r="BO473" t="s">
        <v>288</v>
      </c>
      <c r="BP473">
        <v>1</v>
      </c>
      <c r="BQ473">
        <v>150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143</v>
      </c>
      <c r="BZ473">
        <v>93</v>
      </c>
      <c r="CA473">
        <v>64</v>
      </c>
      <c r="CE473">
        <v>30</v>
      </c>
      <c r="CF473">
        <v>0</v>
      </c>
      <c r="CG473">
        <v>0</v>
      </c>
      <c r="CM473">
        <v>0</v>
      </c>
      <c r="CN473" t="s">
        <v>143</v>
      </c>
      <c r="CO473">
        <v>0</v>
      </c>
      <c r="CP473">
        <f t="shared" si="362"/>
        <v>1611.76</v>
      </c>
      <c r="CQ473">
        <f t="shared" si="363"/>
        <v>0</v>
      </c>
      <c r="CR473">
        <f t="shared" si="364"/>
        <v>241.64</v>
      </c>
      <c r="CS473">
        <f t="shared" si="365"/>
        <v>0</v>
      </c>
      <c r="CT473">
        <f t="shared" si="366"/>
        <v>0</v>
      </c>
      <c r="CU473">
        <f t="shared" si="367"/>
        <v>0</v>
      </c>
      <c r="CV473">
        <f t="shared" si="368"/>
        <v>0</v>
      </c>
      <c r="CW473">
        <f t="shared" si="369"/>
        <v>0</v>
      </c>
      <c r="CX473">
        <f t="shared" si="370"/>
        <v>0</v>
      </c>
      <c r="CY473">
        <f t="shared" si="371"/>
        <v>0</v>
      </c>
      <c r="CZ473">
        <f t="shared" si="372"/>
        <v>0</v>
      </c>
      <c r="DC473" t="s">
        <v>143</v>
      </c>
      <c r="DD473" t="s">
        <v>143</v>
      </c>
      <c r="DE473" t="s">
        <v>143</v>
      </c>
      <c r="DF473" t="s">
        <v>143</v>
      </c>
      <c r="DG473" t="s">
        <v>143</v>
      </c>
      <c r="DH473" t="s">
        <v>143</v>
      </c>
      <c r="DI473" t="s">
        <v>143</v>
      </c>
      <c r="DJ473" t="s">
        <v>143</v>
      </c>
      <c r="DK473" t="s">
        <v>143</v>
      </c>
      <c r="DL473" t="s">
        <v>143</v>
      </c>
      <c r="DM473" t="s">
        <v>143</v>
      </c>
      <c r="DN473">
        <v>0</v>
      </c>
      <c r="DO473">
        <v>0</v>
      </c>
      <c r="DP473">
        <v>1</v>
      </c>
      <c r="DQ473">
        <v>1</v>
      </c>
      <c r="DU473">
        <v>1013</v>
      </c>
      <c r="DV473" t="s">
        <v>192</v>
      </c>
      <c r="DW473" t="s">
        <v>192</v>
      </c>
      <c r="DX473">
        <v>1</v>
      </c>
      <c r="EE473">
        <v>31270924</v>
      </c>
      <c r="EF473">
        <v>150</v>
      </c>
      <c r="EG473" t="s">
        <v>207</v>
      </c>
      <c r="EH473">
        <v>0</v>
      </c>
      <c r="EI473" t="s">
        <v>143</v>
      </c>
      <c r="EJ473">
        <v>4</v>
      </c>
      <c r="EK473">
        <v>1113</v>
      </c>
      <c r="EL473" t="s">
        <v>208</v>
      </c>
      <c r="EM473" t="s">
        <v>209</v>
      </c>
      <c r="EO473" t="s">
        <v>143</v>
      </c>
      <c r="EQ473">
        <v>0</v>
      </c>
      <c r="ER473">
        <v>31.67</v>
      </c>
      <c r="ES473">
        <v>0</v>
      </c>
      <c r="ET473">
        <v>31.67</v>
      </c>
      <c r="EU473">
        <v>0</v>
      </c>
      <c r="EV473">
        <v>0</v>
      </c>
      <c r="EW473">
        <v>0</v>
      </c>
      <c r="EX473">
        <v>0</v>
      </c>
      <c r="EY473">
        <v>0</v>
      </c>
      <c r="FQ473">
        <v>0</v>
      </c>
      <c r="FR473">
        <f t="shared" si="373"/>
        <v>0</v>
      </c>
      <c r="FS473">
        <v>0</v>
      </c>
      <c r="FX473">
        <v>0</v>
      </c>
      <c r="FY473">
        <v>0</v>
      </c>
      <c r="GA473" t="s">
        <v>143</v>
      </c>
      <c r="GD473">
        <v>0</v>
      </c>
      <c r="GF473">
        <v>-228259164</v>
      </c>
      <c r="GG473">
        <v>2</v>
      </c>
      <c r="GH473">
        <v>1</v>
      </c>
      <c r="GI473">
        <v>2</v>
      </c>
      <c r="GJ473">
        <v>0</v>
      </c>
      <c r="GK473">
        <f>ROUND(R473*(R12)/100,2)</f>
        <v>0</v>
      </c>
      <c r="GL473">
        <f t="shared" si="374"/>
        <v>0</v>
      </c>
      <c r="GM473">
        <f t="shared" si="375"/>
        <v>1611.76</v>
      </c>
      <c r="GN473">
        <f t="shared" si="376"/>
        <v>0</v>
      </c>
      <c r="GO473">
        <f t="shared" si="377"/>
        <v>0</v>
      </c>
      <c r="GP473">
        <f t="shared" si="378"/>
        <v>1611.76</v>
      </c>
      <c r="GR473">
        <v>0</v>
      </c>
      <c r="GS473">
        <v>3</v>
      </c>
      <c r="GT473">
        <v>0</v>
      </c>
      <c r="GU473" t="s">
        <v>143</v>
      </c>
      <c r="GV473">
        <f t="shared" si="379"/>
        <v>0</v>
      </c>
      <c r="GW473">
        <v>1</v>
      </c>
      <c r="GX473">
        <f t="shared" si="380"/>
        <v>0</v>
      </c>
      <c r="HA473">
        <v>0</v>
      </c>
      <c r="HB473">
        <v>0</v>
      </c>
      <c r="HC473">
        <f t="shared" si="381"/>
        <v>0</v>
      </c>
      <c r="IK473">
        <v>0</v>
      </c>
    </row>
    <row r="474" spans="1:245" x14ac:dyDescent="0.25">
      <c r="A474">
        <v>17</v>
      </c>
      <c r="B474">
        <v>1</v>
      </c>
      <c r="C474">
        <f>ROW(SmtRes!A261)</f>
        <v>261</v>
      </c>
      <c r="D474">
        <f>ROW(EtalonRes!A281)</f>
        <v>281</v>
      </c>
      <c r="E474" t="s">
        <v>572</v>
      </c>
      <c r="F474" t="s">
        <v>573</v>
      </c>
      <c r="G474" t="s">
        <v>574</v>
      </c>
      <c r="H474" t="s">
        <v>368</v>
      </c>
      <c r="I474">
        <v>1.45</v>
      </c>
      <c r="J474">
        <v>0</v>
      </c>
      <c r="O474">
        <f t="shared" si="344"/>
        <v>69467.44</v>
      </c>
      <c r="P474">
        <f t="shared" si="345"/>
        <v>10409.35</v>
      </c>
      <c r="Q474">
        <f>(ROUND((ROUND((((ET474*1.25))*AV474*I474),2)*BB474),2)+ROUND((ROUND(((AE474-((EU474*1.25)))*AV474*I474),2)*BS474),2))</f>
        <v>2248.5300000000002</v>
      </c>
      <c r="R474">
        <f t="shared" si="347"/>
        <v>581.04999999999995</v>
      </c>
      <c r="S474">
        <f t="shared" si="348"/>
        <v>56809.56</v>
      </c>
      <c r="T474">
        <f t="shared" si="349"/>
        <v>0</v>
      </c>
      <c r="U474">
        <f t="shared" si="350"/>
        <v>185.62609999999995</v>
      </c>
      <c r="V474">
        <f t="shared" si="351"/>
        <v>0</v>
      </c>
      <c r="W474">
        <f t="shared" si="352"/>
        <v>0</v>
      </c>
      <c r="X474">
        <f t="shared" si="353"/>
        <v>46015.74</v>
      </c>
      <c r="Y474">
        <f t="shared" si="354"/>
        <v>23291.919999999998</v>
      </c>
      <c r="AA474">
        <v>31709269</v>
      </c>
      <c r="AB474">
        <f t="shared" si="355"/>
        <v>4928.9395000000004</v>
      </c>
      <c r="AC474">
        <f t="shared" si="356"/>
        <v>3219.22</v>
      </c>
      <c r="AD474">
        <f>ROUND(((((ET474*1.25))-((EU474*1.25)))+AE474),6)</f>
        <v>169.66249999999999</v>
      </c>
      <c r="AE474">
        <f>ROUND(((EU474*1.25)),6)</f>
        <v>15.75</v>
      </c>
      <c r="AF474">
        <f>ROUND(((EV474*1.15)),6)</f>
        <v>1540.057</v>
      </c>
      <c r="AG474">
        <f t="shared" si="359"/>
        <v>0</v>
      </c>
      <c r="AH474">
        <f>((EW474*1.15))</f>
        <v>128.01799999999997</v>
      </c>
      <c r="AI474">
        <f>((EX474*1.25))</f>
        <v>0</v>
      </c>
      <c r="AJ474">
        <f t="shared" si="361"/>
        <v>0</v>
      </c>
      <c r="AK474">
        <v>4694.13</v>
      </c>
      <c r="AL474">
        <v>3219.22</v>
      </c>
      <c r="AM474">
        <v>135.72999999999999</v>
      </c>
      <c r="AN474">
        <v>12.6</v>
      </c>
      <c r="AO474">
        <v>1339.18</v>
      </c>
      <c r="AP474">
        <v>0</v>
      </c>
      <c r="AQ474">
        <v>111.32</v>
      </c>
      <c r="AR474">
        <v>0</v>
      </c>
      <c r="AS474">
        <v>0</v>
      </c>
      <c r="AT474">
        <v>81</v>
      </c>
      <c r="AU474">
        <v>41</v>
      </c>
      <c r="AV474">
        <v>1</v>
      </c>
      <c r="AW474">
        <v>1</v>
      </c>
      <c r="AZ474">
        <v>1</v>
      </c>
      <c r="BA474">
        <v>25.44</v>
      </c>
      <c r="BB474">
        <v>9.14</v>
      </c>
      <c r="BC474">
        <v>2.23</v>
      </c>
      <c r="BD474" t="s">
        <v>143</v>
      </c>
      <c r="BE474" t="s">
        <v>143</v>
      </c>
      <c r="BF474" t="s">
        <v>143</v>
      </c>
      <c r="BG474" t="s">
        <v>143</v>
      </c>
      <c r="BH474">
        <v>0</v>
      </c>
      <c r="BI474">
        <v>1</v>
      </c>
      <c r="BJ474" t="s">
        <v>575</v>
      </c>
      <c r="BM474">
        <v>1382</v>
      </c>
      <c r="BN474">
        <v>0</v>
      </c>
      <c r="BO474" t="s">
        <v>573</v>
      </c>
      <c r="BP474">
        <v>1</v>
      </c>
      <c r="BQ474">
        <v>30</v>
      </c>
      <c r="BR474">
        <v>0</v>
      </c>
      <c r="BS474">
        <v>25.44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143</v>
      </c>
      <c r="BZ474">
        <v>81</v>
      </c>
      <c r="CA474">
        <v>41</v>
      </c>
      <c r="CE474">
        <v>30</v>
      </c>
      <c r="CF474">
        <v>0</v>
      </c>
      <c r="CG474">
        <v>0</v>
      </c>
      <c r="CM474">
        <v>0</v>
      </c>
      <c r="CN474" t="s">
        <v>143</v>
      </c>
      <c r="CO474">
        <v>0</v>
      </c>
      <c r="CP474">
        <f t="shared" si="362"/>
        <v>69467.44</v>
      </c>
      <c r="CQ474">
        <f t="shared" si="363"/>
        <v>7178.86</v>
      </c>
      <c r="CR474">
        <f>(ROUND((ROUND((((ET474*1.25))*AV474*1),2)*BB474),2)+ROUND((ROUND(((AE474-((EU474*1.25)))*AV474*1),2)*BS474),2))</f>
        <v>1550.69</v>
      </c>
      <c r="CS474">
        <f t="shared" si="365"/>
        <v>400.68</v>
      </c>
      <c r="CT474">
        <f t="shared" si="366"/>
        <v>39179.129999999997</v>
      </c>
      <c r="CU474">
        <f t="shared" si="367"/>
        <v>0</v>
      </c>
      <c r="CV474">
        <f t="shared" si="368"/>
        <v>128.01799999999997</v>
      </c>
      <c r="CW474">
        <f t="shared" si="369"/>
        <v>0</v>
      </c>
      <c r="CX474">
        <f t="shared" si="370"/>
        <v>0</v>
      </c>
      <c r="CY474">
        <f t="shared" si="371"/>
        <v>46015.743600000002</v>
      </c>
      <c r="CZ474">
        <f t="shared" si="372"/>
        <v>23291.919599999997</v>
      </c>
      <c r="DC474" t="s">
        <v>143</v>
      </c>
      <c r="DD474" t="s">
        <v>143</v>
      </c>
      <c r="DE474" t="s">
        <v>169</v>
      </c>
      <c r="DF474" t="s">
        <v>169</v>
      </c>
      <c r="DG474" t="s">
        <v>170</v>
      </c>
      <c r="DH474" t="s">
        <v>143</v>
      </c>
      <c r="DI474" t="s">
        <v>170</v>
      </c>
      <c r="DJ474" t="s">
        <v>169</v>
      </c>
      <c r="DK474" t="s">
        <v>143</v>
      </c>
      <c r="DL474" t="s">
        <v>143</v>
      </c>
      <c r="DM474" t="s">
        <v>143</v>
      </c>
      <c r="DN474">
        <v>100</v>
      </c>
      <c r="DO474">
        <v>64</v>
      </c>
      <c r="DP474">
        <v>1.0469999999999999</v>
      </c>
      <c r="DQ474">
        <v>1.0029999999999999</v>
      </c>
      <c r="DU474">
        <v>1005</v>
      </c>
      <c r="DV474" t="s">
        <v>368</v>
      </c>
      <c r="DW474" t="s">
        <v>368</v>
      </c>
      <c r="DX474">
        <v>100</v>
      </c>
      <c r="EE474">
        <v>31271193</v>
      </c>
      <c r="EF474">
        <v>30</v>
      </c>
      <c r="EG474" t="s">
        <v>171</v>
      </c>
      <c r="EH474">
        <v>0</v>
      </c>
      <c r="EI474" t="s">
        <v>143</v>
      </c>
      <c r="EJ474">
        <v>1</v>
      </c>
      <c r="EK474">
        <v>1382</v>
      </c>
      <c r="EL474" t="s">
        <v>576</v>
      </c>
      <c r="EM474" t="s">
        <v>577</v>
      </c>
      <c r="EO474" t="s">
        <v>143</v>
      </c>
      <c r="EQ474">
        <v>0</v>
      </c>
      <c r="ER474">
        <v>4694.13</v>
      </c>
      <c r="ES474">
        <v>3219.22</v>
      </c>
      <c r="ET474">
        <v>135.72999999999999</v>
      </c>
      <c r="EU474">
        <v>12.6</v>
      </c>
      <c r="EV474">
        <v>1339.18</v>
      </c>
      <c r="EW474">
        <v>111.32</v>
      </c>
      <c r="EX474">
        <v>0</v>
      </c>
      <c r="EY474">
        <v>0</v>
      </c>
      <c r="FQ474">
        <v>0</v>
      </c>
      <c r="FR474">
        <f t="shared" si="373"/>
        <v>0</v>
      </c>
      <c r="FS474">
        <v>0</v>
      </c>
      <c r="FX474">
        <v>100</v>
      </c>
      <c r="FY474">
        <v>64</v>
      </c>
      <c r="GA474" t="s">
        <v>143</v>
      </c>
      <c r="GD474">
        <v>0</v>
      </c>
      <c r="GF474">
        <v>-520229832</v>
      </c>
      <c r="GG474">
        <v>2</v>
      </c>
      <c r="GH474">
        <v>1</v>
      </c>
      <c r="GI474">
        <v>2</v>
      </c>
      <c r="GJ474">
        <v>0</v>
      </c>
      <c r="GK474">
        <f>ROUND(R474*(R12)/100,2)</f>
        <v>912.25</v>
      </c>
      <c r="GL474">
        <f t="shared" si="374"/>
        <v>0</v>
      </c>
      <c r="GM474">
        <f t="shared" si="375"/>
        <v>139687.35</v>
      </c>
      <c r="GN474">
        <f t="shared" si="376"/>
        <v>139687.35</v>
      </c>
      <c r="GO474">
        <f t="shared" si="377"/>
        <v>0</v>
      </c>
      <c r="GP474">
        <f t="shared" si="378"/>
        <v>0</v>
      </c>
      <c r="GR474">
        <v>0</v>
      </c>
      <c r="GS474">
        <v>3</v>
      </c>
      <c r="GT474">
        <v>0</v>
      </c>
      <c r="GU474" t="s">
        <v>143</v>
      </c>
      <c r="GV474">
        <f t="shared" si="379"/>
        <v>0</v>
      </c>
      <c r="GW474">
        <v>1</v>
      </c>
      <c r="GX474">
        <f t="shared" si="380"/>
        <v>0</v>
      </c>
      <c r="HA474">
        <v>0</v>
      </c>
      <c r="HB474">
        <v>0</v>
      </c>
      <c r="HC474">
        <f t="shared" si="381"/>
        <v>0</v>
      </c>
      <c r="IK474">
        <v>0</v>
      </c>
    </row>
    <row r="475" spans="1:245" x14ac:dyDescent="0.25">
      <c r="A475">
        <v>18</v>
      </c>
      <c r="B475">
        <v>1</v>
      </c>
      <c r="C475">
        <v>256</v>
      </c>
      <c r="E475" t="s">
        <v>578</v>
      </c>
      <c r="F475" t="s">
        <v>579</v>
      </c>
      <c r="G475" t="s">
        <v>580</v>
      </c>
      <c r="H475" t="s">
        <v>362</v>
      </c>
      <c r="I475">
        <v>168.2</v>
      </c>
      <c r="J475">
        <v>116</v>
      </c>
      <c r="O475">
        <f t="shared" si="344"/>
        <v>53135.99</v>
      </c>
      <c r="P475">
        <f t="shared" si="345"/>
        <v>53135.99</v>
      </c>
      <c r="Q475">
        <f>(ROUND((ROUND(((ET475)*AV475*I475),2)*BB475),2)+ROUND((ROUND(((AE475-(EU475))*AV475*I475),2)*BS475),2))</f>
        <v>0</v>
      </c>
      <c r="R475">
        <f t="shared" si="347"/>
        <v>0</v>
      </c>
      <c r="S475">
        <f t="shared" si="348"/>
        <v>0</v>
      </c>
      <c r="T475">
        <f t="shared" si="349"/>
        <v>0</v>
      </c>
      <c r="U475">
        <f t="shared" si="350"/>
        <v>0</v>
      </c>
      <c r="V475">
        <f t="shared" si="351"/>
        <v>0</v>
      </c>
      <c r="W475">
        <f t="shared" si="352"/>
        <v>0</v>
      </c>
      <c r="X475">
        <f t="shared" si="353"/>
        <v>0</v>
      </c>
      <c r="Y475">
        <f t="shared" si="354"/>
        <v>0</v>
      </c>
      <c r="AA475">
        <v>31709269</v>
      </c>
      <c r="AB475">
        <f t="shared" si="355"/>
        <v>114.46</v>
      </c>
      <c r="AC475">
        <f t="shared" si="356"/>
        <v>114.46</v>
      </c>
      <c r="AD475">
        <f>ROUND((((ET475)-(EU475))+AE475),6)</f>
        <v>0</v>
      </c>
      <c r="AE475">
        <f t="shared" ref="AE475:AF479" si="382">ROUND((EU475),6)</f>
        <v>0</v>
      </c>
      <c r="AF475">
        <f t="shared" si="382"/>
        <v>0</v>
      </c>
      <c r="AG475">
        <f t="shared" si="359"/>
        <v>0</v>
      </c>
      <c r="AH475">
        <f t="shared" ref="AH475:AI479" si="383">(EW475)</f>
        <v>0</v>
      </c>
      <c r="AI475">
        <f t="shared" si="383"/>
        <v>0</v>
      </c>
      <c r="AJ475">
        <f t="shared" si="361"/>
        <v>0</v>
      </c>
      <c r="AK475">
        <v>114.46</v>
      </c>
      <c r="AL475">
        <v>114.46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2.76</v>
      </c>
      <c r="BD475" t="s">
        <v>143</v>
      </c>
      <c r="BE475" t="s">
        <v>143</v>
      </c>
      <c r="BF475" t="s">
        <v>143</v>
      </c>
      <c r="BG475" t="s">
        <v>143</v>
      </c>
      <c r="BH475">
        <v>3</v>
      </c>
      <c r="BI475">
        <v>1</v>
      </c>
      <c r="BJ475" t="s">
        <v>581</v>
      </c>
      <c r="BM475">
        <v>1382</v>
      </c>
      <c r="BN475">
        <v>0</v>
      </c>
      <c r="BO475" t="s">
        <v>579</v>
      </c>
      <c r="BP475">
        <v>1</v>
      </c>
      <c r="BQ475">
        <v>30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143</v>
      </c>
      <c r="BZ475">
        <v>0</v>
      </c>
      <c r="CA475">
        <v>0</v>
      </c>
      <c r="CE475">
        <v>30</v>
      </c>
      <c r="CF475">
        <v>0</v>
      </c>
      <c r="CG475">
        <v>0</v>
      </c>
      <c r="CM475">
        <v>0</v>
      </c>
      <c r="CN475" t="s">
        <v>143</v>
      </c>
      <c r="CO475">
        <v>0</v>
      </c>
      <c r="CP475">
        <f t="shared" si="362"/>
        <v>53135.99</v>
      </c>
      <c r="CQ475">
        <f t="shared" si="363"/>
        <v>315.91000000000003</v>
      </c>
      <c r="CR475">
        <f>(ROUND((ROUND(((ET475)*AV475*1),2)*BB475),2)+ROUND((ROUND(((AE475-(EU475))*AV475*1),2)*BS475),2))</f>
        <v>0</v>
      </c>
      <c r="CS475">
        <f t="shared" si="365"/>
        <v>0</v>
      </c>
      <c r="CT475">
        <f t="shared" si="366"/>
        <v>0</v>
      </c>
      <c r="CU475">
        <f t="shared" si="367"/>
        <v>0</v>
      </c>
      <c r="CV475">
        <f t="shared" si="368"/>
        <v>0</v>
      </c>
      <c r="CW475">
        <f t="shared" si="369"/>
        <v>0</v>
      </c>
      <c r="CX475">
        <f t="shared" si="370"/>
        <v>0</v>
      </c>
      <c r="CY475">
        <f t="shared" si="371"/>
        <v>0</v>
      </c>
      <c r="CZ475">
        <f t="shared" si="372"/>
        <v>0</v>
      </c>
      <c r="DC475" t="s">
        <v>143</v>
      </c>
      <c r="DD475" t="s">
        <v>143</v>
      </c>
      <c r="DE475" t="s">
        <v>143</v>
      </c>
      <c r="DF475" t="s">
        <v>143</v>
      </c>
      <c r="DG475" t="s">
        <v>143</v>
      </c>
      <c r="DH475" t="s">
        <v>143</v>
      </c>
      <c r="DI475" t="s">
        <v>143</v>
      </c>
      <c r="DJ475" t="s">
        <v>143</v>
      </c>
      <c r="DK475" t="s">
        <v>143</v>
      </c>
      <c r="DL475" t="s">
        <v>143</v>
      </c>
      <c r="DM475" t="s">
        <v>143</v>
      </c>
      <c r="DN475">
        <v>100</v>
      </c>
      <c r="DO475">
        <v>64</v>
      </c>
      <c r="DP475">
        <v>1.0469999999999999</v>
      </c>
      <c r="DQ475">
        <v>1.0029999999999999</v>
      </c>
      <c r="DU475">
        <v>1005</v>
      </c>
      <c r="DV475" t="s">
        <v>362</v>
      </c>
      <c r="DW475" t="s">
        <v>362</v>
      </c>
      <c r="DX475">
        <v>1</v>
      </c>
      <c r="EE475">
        <v>31271193</v>
      </c>
      <c r="EF475">
        <v>30</v>
      </c>
      <c r="EG475" t="s">
        <v>171</v>
      </c>
      <c r="EH475">
        <v>0</v>
      </c>
      <c r="EI475" t="s">
        <v>143</v>
      </c>
      <c r="EJ475">
        <v>1</v>
      </c>
      <c r="EK475">
        <v>1382</v>
      </c>
      <c r="EL475" t="s">
        <v>576</v>
      </c>
      <c r="EM475" t="s">
        <v>577</v>
      </c>
      <c r="EO475" t="s">
        <v>143</v>
      </c>
      <c r="EQ475">
        <v>0</v>
      </c>
      <c r="ER475">
        <v>114.46</v>
      </c>
      <c r="ES475">
        <v>114.46</v>
      </c>
      <c r="ET475">
        <v>0</v>
      </c>
      <c r="EU475">
        <v>0</v>
      </c>
      <c r="EV475">
        <v>0</v>
      </c>
      <c r="EW475">
        <v>0</v>
      </c>
      <c r="EX475">
        <v>0</v>
      </c>
      <c r="FQ475">
        <v>0</v>
      </c>
      <c r="FR475">
        <f t="shared" si="373"/>
        <v>0</v>
      </c>
      <c r="FS475">
        <v>0</v>
      </c>
      <c r="FX475">
        <v>100</v>
      </c>
      <c r="FY475">
        <v>64</v>
      </c>
      <c r="GA475" t="s">
        <v>143</v>
      </c>
      <c r="GD475">
        <v>0</v>
      </c>
      <c r="GF475">
        <v>-1454799168</v>
      </c>
      <c r="GG475">
        <v>2</v>
      </c>
      <c r="GH475">
        <v>1</v>
      </c>
      <c r="GI475">
        <v>2</v>
      </c>
      <c r="GJ475">
        <v>0</v>
      </c>
      <c r="GK475">
        <f>ROUND(R475*(R12)/100,2)</f>
        <v>0</v>
      </c>
      <c r="GL475">
        <f t="shared" si="374"/>
        <v>0</v>
      </c>
      <c r="GM475">
        <f t="shared" si="375"/>
        <v>53135.99</v>
      </c>
      <c r="GN475">
        <f t="shared" si="376"/>
        <v>53135.99</v>
      </c>
      <c r="GO475">
        <f t="shared" si="377"/>
        <v>0</v>
      </c>
      <c r="GP475">
        <f t="shared" si="378"/>
        <v>0</v>
      </c>
      <c r="GR475">
        <v>0</v>
      </c>
      <c r="GS475">
        <v>3</v>
      </c>
      <c r="GT475">
        <v>0</v>
      </c>
      <c r="GU475" t="s">
        <v>143</v>
      </c>
      <c r="GV475">
        <f t="shared" si="379"/>
        <v>0</v>
      </c>
      <c r="GW475">
        <v>1</v>
      </c>
      <c r="GX475">
        <f t="shared" si="380"/>
        <v>0</v>
      </c>
      <c r="HA475">
        <v>0</v>
      </c>
      <c r="HB475">
        <v>0</v>
      </c>
      <c r="HC475">
        <f t="shared" si="381"/>
        <v>0</v>
      </c>
      <c r="IK475">
        <v>0</v>
      </c>
    </row>
    <row r="476" spans="1:245" x14ac:dyDescent="0.25">
      <c r="A476">
        <v>18</v>
      </c>
      <c r="B476">
        <v>1</v>
      </c>
      <c r="C476">
        <v>258</v>
      </c>
      <c r="E476" t="s">
        <v>582</v>
      </c>
      <c r="F476" t="s">
        <v>583</v>
      </c>
      <c r="G476" t="s">
        <v>584</v>
      </c>
      <c r="H476" t="s">
        <v>585</v>
      </c>
      <c r="I476">
        <v>17.399999999999999</v>
      </c>
      <c r="J476">
        <v>12</v>
      </c>
      <c r="O476">
        <f t="shared" si="344"/>
        <v>2372.3000000000002</v>
      </c>
      <c r="P476">
        <f t="shared" si="345"/>
        <v>2372.3000000000002</v>
      </c>
      <c r="Q476">
        <f>(ROUND((ROUND(((ET476)*AV476*I476),2)*BB476),2)+ROUND((ROUND(((AE476-(EU476))*AV476*I476),2)*BS476),2))</f>
        <v>0</v>
      </c>
      <c r="R476">
        <f t="shared" si="347"/>
        <v>0</v>
      </c>
      <c r="S476">
        <f t="shared" si="348"/>
        <v>0</v>
      </c>
      <c r="T476">
        <f t="shared" si="349"/>
        <v>0</v>
      </c>
      <c r="U476">
        <f t="shared" si="350"/>
        <v>0</v>
      </c>
      <c r="V476">
        <f t="shared" si="351"/>
        <v>0</v>
      </c>
      <c r="W476">
        <f t="shared" si="352"/>
        <v>0</v>
      </c>
      <c r="X476">
        <f t="shared" si="353"/>
        <v>0</v>
      </c>
      <c r="Y476">
        <f t="shared" si="354"/>
        <v>0</v>
      </c>
      <c r="AA476">
        <v>31709269</v>
      </c>
      <c r="AB476">
        <f t="shared" si="355"/>
        <v>42.08</v>
      </c>
      <c r="AC476">
        <f t="shared" si="356"/>
        <v>42.08</v>
      </c>
      <c r="AD476">
        <f>ROUND((((ET476)-(EU476))+AE476),6)</f>
        <v>0</v>
      </c>
      <c r="AE476">
        <f t="shared" si="382"/>
        <v>0</v>
      </c>
      <c r="AF476">
        <f t="shared" si="382"/>
        <v>0</v>
      </c>
      <c r="AG476">
        <f t="shared" si="359"/>
        <v>0</v>
      </c>
      <c r="AH476">
        <f t="shared" si="383"/>
        <v>0</v>
      </c>
      <c r="AI476">
        <f t="shared" si="383"/>
        <v>0</v>
      </c>
      <c r="AJ476">
        <f t="shared" si="361"/>
        <v>0</v>
      </c>
      <c r="AK476">
        <v>42.08</v>
      </c>
      <c r="AL476">
        <v>42.08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1</v>
      </c>
      <c r="AW476">
        <v>1</v>
      </c>
      <c r="AZ476">
        <v>1</v>
      </c>
      <c r="BA476">
        <v>1</v>
      </c>
      <c r="BB476">
        <v>1</v>
      </c>
      <c r="BC476">
        <v>3.24</v>
      </c>
      <c r="BD476" t="s">
        <v>143</v>
      </c>
      <c r="BE476" t="s">
        <v>143</v>
      </c>
      <c r="BF476" t="s">
        <v>143</v>
      </c>
      <c r="BG476" t="s">
        <v>143</v>
      </c>
      <c r="BH476">
        <v>3</v>
      </c>
      <c r="BI476">
        <v>1</v>
      </c>
      <c r="BJ476" t="s">
        <v>586</v>
      </c>
      <c r="BM476">
        <v>1382</v>
      </c>
      <c r="BN476">
        <v>0</v>
      </c>
      <c r="BO476" t="s">
        <v>583</v>
      </c>
      <c r="BP476">
        <v>1</v>
      </c>
      <c r="BQ476">
        <v>30</v>
      </c>
      <c r="BR476">
        <v>0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143</v>
      </c>
      <c r="BZ476">
        <v>0</v>
      </c>
      <c r="CA476">
        <v>0</v>
      </c>
      <c r="CE476">
        <v>30</v>
      </c>
      <c r="CF476">
        <v>0</v>
      </c>
      <c r="CG476">
        <v>0</v>
      </c>
      <c r="CM476">
        <v>0</v>
      </c>
      <c r="CN476" t="s">
        <v>143</v>
      </c>
      <c r="CO476">
        <v>0</v>
      </c>
      <c r="CP476">
        <f t="shared" si="362"/>
        <v>2372.3000000000002</v>
      </c>
      <c r="CQ476">
        <f t="shared" si="363"/>
        <v>136.34</v>
      </c>
      <c r="CR476">
        <f>(ROUND((ROUND(((ET476)*AV476*1),2)*BB476),2)+ROUND((ROUND(((AE476-(EU476))*AV476*1),2)*BS476),2))</f>
        <v>0</v>
      </c>
      <c r="CS476">
        <f t="shared" si="365"/>
        <v>0</v>
      </c>
      <c r="CT476">
        <f t="shared" si="366"/>
        <v>0</v>
      </c>
      <c r="CU476">
        <f t="shared" si="367"/>
        <v>0</v>
      </c>
      <c r="CV476">
        <f t="shared" si="368"/>
        <v>0</v>
      </c>
      <c r="CW476">
        <f t="shared" si="369"/>
        <v>0</v>
      </c>
      <c r="CX476">
        <f t="shared" si="370"/>
        <v>0</v>
      </c>
      <c r="CY476">
        <f t="shared" si="371"/>
        <v>0</v>
      </c>
      <c r="CZ476">
        <f t="shared" si="372"/>
        <v>0</v>
      </c>
      <c r="DC476" t="s">
        <v>143</v>
      </c>
      <c r="DD476" t="s">
        <v>143</v>
      </c>
      <c r="DE476" t="s">
        <v>143</v>
      </c>
      <c r="DF476" t="s">
        <v>143</v>
      </c>
      <c r="DG476" t="s">
        <v>143</v>
      </c>
      <c r="DH476" t="s">
        <v>143</v>
      </c>
      <c r="DI476" t="s">
        <v>143</v>
      </c>
      <c r="DJ476" t="s">
        <v>143</v>
      </c>
      <c r="DK476" t="s">
        <v>143</v>
      </c>
      <c r="DL476" t="s">
        <v>143</v>
      </c>
      <c r="DM476" t="s">
        <v>143</v>
      </c>
      <c r="DN476">
        <v>100</v>
      </c>
      <c r="DO476">
        <v>64</v>
      </c>
      <c r="DP476">
        <v>1.0469999999999999</v>
      </c>
      <c r="DQ476">
        <v>1.0029999999999999</v>
      </c>
      <c r="DU476">
        <v>1003</v>
      </c>
      <c r="DV476" t="s">
        <v>585</v>
      </c>
      <c r="DW476" t="s">
        <v>585</v>
      </c>
      <c r="DX476">
        <v>1</v>
      </c>
      <c r="EE476">
        <v>31271193</v>
      </c>
      <c r="EF476">
        <v>30</v>
      </c>
      <c r="EG476" t="s">
        <v>171</v>
      </c>
      <c r="EH476">
        <v>0</v>
      </c>
      <c r="EI476" t="s">
        <v>143</v>
      </c>
      <c r="EJ476">
        <v>1</v>
      </c>
      <c r="EK476">
        <v>1382</v>
      </c>
      <c r="EL476" t="s">
        <v>576</v>
      </c>
      <c r="EM476" t="s">
        <v>577</v>
      </c>
      <c r="EO476" t="s">
        <v>143</v>
      </c>
      <c r="EQ476">
        <v>0</v>
      </c>
      <c r="ER476">
        <v>42.08</v>
      </c>
      <c r="ES476">
        <v>42.08</v>
      </c>
      <c r="ET476">
        <v>0</v>
      </c>
      <c r="EU476">
        <v>0</v>
      </c>
      <c r="EV476">
        <v>0</v>
      </c>
      <c r="EW476">
        <v>0</v>
      </c>
      <c r="EX476">
        <v>0</v>
      </c>
      <c r="FQ476">
        <v>0</v>
      </c>
      <c r="FR476">
        <f t="shared" si="373"/>
        <v>0</v>
      </c>
      <c r="FS476">
        <v>0</v>
      </c>
      <c r="FX476">
        <v>100</v>
      </c>
      <c r="FY476">
        <v>64</v>
      </c>
      <c r="GA476" t="s">
        <v>143</v>
      </c>
      <c r="GD476">
        <v>0</v>
      </c>
      <c r="GF476">
        <v>8685955</v>
      </c>
      <c r="GG476">
        <v>2</v>
      </c>
      <c r="GH476">
        <v>1</v>
      </c>
      <c r="GI476">
        <v>2</v>
      </c>
      <c r="GJ476">
        <v>0</v>
      </c>
      <c r="GK476">
        <f>ROUND(R476*(R12)/100,2)</f>
        <v>0</v>
      </c>
      <c r="GL476">
        <f t="shared" si="374"/>
        <v>0</v>
      </c>
      <c r="GM476">
        <f t="shared" si="375"/>
        <v>2372.3000000000002</v>
      </c>
      <c r="GN476">
        <f t="shared" si="376"/>
        <v>2372.3000000000002</v>
      </c>
      <c r="GO476">
        <f t="shared" si="377"/>
        <v>0</v>
      </c>
      <c r="GP476">
        <f t="shared" si="378"/>
        <v>0</v>
      </c>
      <c r="GR476">
        <v>0</v>
      </c>
      <c r="GS476">
        <v>3</v>
      </c>
      <c r="GT476">
        <v>0</v>
      </c>
      <c r="GU476" t="s">
        <v>143</v>
      </c>
      <c r="GV476">
        <f t="shared" si="379"/>
        <v>0</v>
      </c>
      <c r="GW476">
        <v>1</v>
      </c>
      <c r="GX476">
        <f t="shared" si="380"/>
        <v>0</v>
      </c>
      <c r="HA476">
        <v>0</v>
      </c>
      <c r="HB476">
        <v>0</v>
      </c>
      <c r="HC476">
        <f t="shared" si="381"/>
        <v>0</v>
      </c>
      <c r="IK476">
        <v>0</v>
      </c>
    </row>
    <row r="477" spans="1:245" x14ac:dyDescent="0.25">
      <c r="A477">
        <v>18</v>
      </c>
      <c r="B477">
        <v>1</v>
      </c>
      <c r="C477">
        <v>259</v>
      </c>
      <c r="E477" t="s">
        <v>587</v>
      </c>
      <c r="F477" t="s">
        <v>588</v>
      </c>
      <c r="G477" t="s">
        <v>589</v>
      </c>
      <c r="H477" t="s">
        <v>585</v>
      </c>
      <c r="I477">
        <v>79.75</v>
      </c>
      <c r="J477">
        <v>55</v>
      </c>
      <c r="O477">
        <f t="shared" si="344"/>
        <v>12385.03</v>
      </c>
      <c r="P477">
        <f t="shared" si="345"/>
        <v>12385.03</v>
      </c>
      <c r="Q477">
        <f>(ROUND((ROUND(((ET477)*AV477*I477),2)*BB477),2)+ROUND((ROUND(((AE477-(EU477))*AV477*I477),2)*BS477),2))</f>
        <v>0</v>
      </c>
      <c r="R477">
        <f t="shared" si="347"/>
        <v>0</v>
      </c>
      <c r="S477">
        <f t="shared" si="348"/>
        <v>0</v>
      </c>
      <c r="T477">
        <f t="shared" si="349"/>
        <v>0</v>
      </c>
      <c r="U477">
        <f t="shared" si="350"/>
        <v>0</v>
      </c>
      <c r="V477">
        <f t="shared" si="351"/>
        <v>0</v>
      </c>
      <c r="W477">
        <f t="shared" si="352"/>
        <v>0</v>
      </c>
      <c r="X477">
        <f t="shared" si="353"/>
        <v>0</v>
      </c>
      <c r="Y477">
        <f t="shared" si="354"/>
        <v>0</v>
      </c>
      <c r="AA477">
        <v>31709269</v>
      </c>
      <c r="AB477">
        <f t="shared" si="355"/>
        <v>42.9</v>
      </c>
      <c r="AC477">
        <f t="shared" si="356"/>
        <v>42.9</v>
      </c>
      <c r="AD477">
        <f>ROUND((((ET477)-(EU477))+AE477),6)</f>
        <v>0</v>
      </c>
      <c r="AE477">
        <f t="shared" si="382"/>
        <v>0</v>
      </c>
      <c r="AF477">
        <f t="shared" si="382"/>
        <v>0</v>
      </c>
      <c r="AG477">
        <f t="shared" si="359"/>
        <v>0</v>
      </c>
      <c r="AH477">
        <f t="shared" si="383"/>
        <v>0</v>
      </c>
      <c r="AI477">
        <f t="shared" si="383"/>
        <v>0</v>
      </c>
      <c r="AJ477">
        <f t="shared" si="361"/>
        <v>0</v>
      </c>
      <c r="AK477">
        <v>42.9</v>
      </c>
      <c r="AL477">
        <v>42.9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3.62</v>
      </c>
      <c r="BD477" t="s">
        <v>143</v>
      </c>
      <c r="BE477" t="s">
        <v>143</v>
      </c>
      <c r="BF477" t="s">
        <v>143</v>
      </c>
      <c r="BG477" t="s">
        <v>143</v>
      </c>
      <c r="BH477">
        <v>3</v>
      </c>
      <c r="BI477">
        <v>1</v>
      </c>
      <c r="BJ477" t="s">
        <v>590</v>
      </c>
      <c r="BM477">
        <v>1382</v>
      </c>
      <c r="BN477">
        <v>0</v>
      </c>
      <c r="BO477" t="s">
        <v>588</v>
      </c>
      <c r="BP477">
        <v>1</v>
      </c>
      <c r="BQ477">
        <v>30</v>
      </c>
      <c r="BR477">
        <v>0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143</v>
      </c>
      <c r="BZ477">
        <v>0</v>
      </c>
      <c r="CA477">
        <v>0</v>
      </c>
      <c r="CE477">
        <v>30</v>
      </c>
      <c r="CF477">
        <v>0</v>
      </c>
      <c r="CG477">
        <v>0</v>
      </c>
      <c r="CM477">
        <v>0</v>
      </c>
      <c r="CN477" t="s">
        <v>143</v>
      </c>
      <c r="CO477">
        <v>0</v>
      </c>
      <c r="CP477">
        <f t="shared" si="362"/>
        <v>12385.03</v>
      </c>
      <c r="CQ477">
        <f t="shared" si="363"/>
        <v>155.30000000000001</v>
      </c>
      <c r="CR477">
        <f>(ROUND((ROUND(((ET477)*AV477*1),2)*BB477),2)+ROUND((ROUND(((AE477-(EU477))*AV477*1),2)*BS477),2))</f>
        <v>0</v>
      </c>
      <c r="CS477">
        <f t="shared" si="365"/>
        <v>0</v>
      </c>
      <c r="CT477">
        <f t="shared" si="366"/>
        <v>0</v>
      </c>
      <c r="CU477">
        <f t="shared" si="367"/>
        <v>0</v>
      </c>
      <c r="CV477">
        <f t="shared" si="368"/>
        <v>0</v>
      </c>
      <c r="CW477">
        <f t="shared" si="369"/>
        <v>0</v>
      </c>
      <c r="CX477">
        <f t="shared" si="370"/>
        <v>0</v>
      </c>
      <c r="CY477">
        <f t="shared" si="371"/>
        <v>0</v>
      </c>
      <c r="CZ477">
        <f t="shared" si="372"/>
        <v>0</v>
      </c>
      <c r="DC477" t="s">
        <v>143</v>
      </c>
      <c r="DD477" t="s">
        <v>143</v>
      </c>
      <c r="DE477" t="s">
        <v>143</v>
      </c>
      <c r="DF477" t="s">
        <v>143</v>
      </c>
      <c r="DG477" t="s">
        <v>143</v>
      </c>
      <c r="DH477" t="s">
        <v>143</v>
      </c>
      <c r="DI477" t="s">
        <v>143</v>
      </c>
      <c r="DJ477" t="s">
        <v>143</v>
      </c>
      <c r="DK477" t="s">
        <v>143</v>
      </c>
      <c r="DL477" t="s">
        <v>143</v>
      </c>
      <c r="DM477" t="s">
        <v>143</v>
      </c>
      <c r="DN477">
        <v>100</v>
      </c>
      <c r="DO477">
        <v>64</v>
      </c>
      <c r="DP477">
        <v>1.0469999999999999</v>
      </c>
      <c r="DQ477">
        <v>1.0029999999999999</v>
      </c>
      <c r="DU477">
        <v>1003</v>
      </c>
      <c r="DV477" t="s">
        <v>585</v>
      </c>
      <c r="DW477" t="s">
        <v>585</v>
      </c>
      <c r="DX477">
        <v>1</v>
      </c>
      <c r="EE477">
        <v>31271193</v>
      </c>
      <c r="EF477">
        <v>30</v>
      </c>
      <c r="EG477" t="s">
        <v>171</v>
      </c>
      <c r="EH477">
        <v>0</v>
      </c>
      <c r="EI477" t="s">
        <v>143</v>
      </c>
      <c r="EJ477">
        <v>1</v>
      </c>
      <c r="EK477">
        <v>1382</v>
      </c>
      <c r="EL477" t="s">
        <v>576</v>
      </c>
      <c r="EM477" t="s">
        <v>577</v>
      </c>
      <c r="EO477" t="s">
        <v>143</v>
      </c>
      <c r="EQ477">
        <v>0</v>
      </c>
      <c r="ER477">
        <v>42.9</v>
      </c>
      <c r="ES477">
        <v>42.9</v>
      </c>
      <c r="ET477">
        <v>0</v>
      </c>
      <c r="EU477">
        <v>0</v>
      </c>
      <c r="EV477">
        <v>0</v>
      </c>
      <c r="EW477">
        <v>0</v>
      </c>
      <c r="EX477">
        <v>0</v>
      </c>
      <c r="FQ477">
        <v>0</v>
      </c>
      <c r="FR477">
        <f t="shared" si="373"/>
        <v>0</v>
      </c>
      <c r="FS477">
        <v>0</v>
      </c>
      <c r="FX477">
        <v>100</v>
      </c>
      <c r="FY477">
        <v>64</v>
      </c>
      <c r="GA477" t="s">
        <v>143</v>
      </c>
      <c r="GD477">
        <v>0</v>
      </c>
      <c r="GF477">
        <v>-1718192981</v>
      </c>
      <c r="GG477">
        <v>2</v>
      </c>
      <c r="GH477">
        <v>1</v>
      </c>
      <c r="GI477">
        <v>2</v>
      </c>
      <c r="GJ477">
        <v>0</v>
      </c>
      <c r="GK477">
        <f>ROUND(R477*(R12)/100,2)</f>
        <v>0</v>
      </c>
      <c r="GL477">
        <f t="shared" si="374"/>
        <v>0</v>
      </c>
      <c r="GM477">
        <f t="shared" si="375"/>
        <v>12385.03</v>
      </c>
      <c r="GN477">
        <f t="shared" si="376"/>
        <v>12385.03</v>
      </c>
      <c r="GO477">
        <f t="shared" si="377"/>
        <v>0</v>
      </c>
      <c r="GP477">
        <f t="shared" si="378"/>
        <v>0</v>
      </c>
      <c r="GR477">
        <v>0</v>
      </c>
      <c r="GS477">
        <v>3</v>
      </c>
      <c r="GT477">
        <v>0</v>
      </c>
      <c r="GU477" t="s">
        <v>143</v>
      </c>
      <c r="GV477">
        <f t="shared" si="379"/>
        <v>0</v>
      </c>
      <c r="GW477">
        <v>1</v>
      </c>
      <c r="GX477">
        <f t="shared" si="380"/>
        <v>0</v>
      </c>
      <c r="HA477">
        <v>0</v>
      </c>
      <c r="HB477">
        <v>0</v>
      </c>
      <c r="HC477">
        <f t="shared" si="381"/>
        <v>0</v>
      </c>
      <c r="IK477">
        <v>0</v>
      </c>
    </row>
    <row r="478" spans="1:245" x14ac:dyDescent="0.25">
      <c r="A478">
        <v>18</v>
      </c>
      <c r="B478">
        <v>1</v>
      </c>
      <c r="C478">
        <v>257</v>
      </c>
      <c r="E478" t="s">
        <v>591</v>
      </c>
      <c r="F478" t="s">
        <v>592</v>
      </c>
      <c r="G478" t="s">
        <v>593</v>
      </c>
      <c r="H478" t="s">
        <v>585</v>
      </c>
      <c r="I478">
        <v>60.9</v>
      </c>
      <c r="J478">
        <v>42</v>
      </c>
      <c r="O478">
        <f t="shared" si="344"/>
        <v>2747.5</v>
      </c>
      <c r="P478">
        <f t="shared" si="345"/>
        <v>2747.5</v>
      </c>
      <c r="Q478">
        <f>(ROUND((ROUND(((ET478)*AV478*I478),2)*BB478),2)+ROUND((ROUND(((AE478-(EU478))*AV478*I478),2)*BS478),2))</f>
        <v>0</v>
      </c>
      <c r="R478">
        <f t="shared" si="347"/>
        <v>0</v>
      </c>
      <c r="S478">
        <f t="shared" si="348"/>
        <v>0</v>
      </c>
      <c r="T478">
        <f t="shared" si="349"/>
        <v>0</v>
      </c>
      <c r="U478">
        <f t="shared" si="350"/>
        <v>0</v>
      </c>
      <c r="V478">
        <f t="shared" si="351"/>
        <v>0</v>
      </c>
      <c r="W478">
        <f t="shared" si="352"/>
        <v>0</v>
      </c>
      <c r="X478">
        <f t="shared" si="353"/>
        <v>0</v>
      </c>
      <c r="Y478">
        <f t="shared" si="354"/>
        <v>0</v>
      </c>
      <c r="AA478">
        <v>31709269</v>
      </c>
      <c r="AB478">
        <f t="shared" si="355"/>
        <v>12.89</v>
      </c>
      <c r="AC478">
        <f t="shared" si="356"/>
        <v>12.89</v>
      </c>
      <c r="AD478">
        <f>ROUND((((ET478)-(EU478))+AE478),6)</f>
        <v>0</v>
      </c>
      <c r="AE478">
        <f t="shared" si="382"/>
        <v>0</v>
      </c>
      <c r="AF478">
        <f t="shared" si="382"/>
        <v>0</v>
      </c>
      <c r="AG478">
        <f t="shared" si="359"/>
        <v>0</v>
      </c>
      <c r="AH478">
        <f t="shared" si="383"/>
        <v>0</v>
      </c>
      <c r="AI478">
        <f t="shared" si="383"/>
        <v>0</v>
      </c>
      <c r="AJ478">
        <f t="shared" si="361"/>
        <v>0</v>
      </c>
      <c r="AK478">
        <v>12.89</v>
      </c>
      <c r="AL478">
        <v>12.89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1</v>
      </c>
      <c r="AW478">
        <v>1</v>
      </c>
      <c r="AZ478">
        <v>1</v>
      </c>
      <c r="BA478">
        <v>1</v>
      </c>
      <c r="BB478">
        <v>1</v>
      </c>
      <c r="BC478">
        <v>3.5</v>
      </c>
      <c r="BD478" t="s">
        <v>143</v>
      </c>
      <c r="BE478" t="s">
        <v>143</v>
      </c>
      <c r="BF478" t="s">
        <v>143</v>
      </c>
      <c r="BG478" t="s">
        <v>143</v>
      </c>
      <c r="BH478">
        <v>3</v>
      </c>
      <c r="BI478">
        <v>1</v>
      </c>
      <c r="BJ478" t="s">
        <v>594</v>
      </c>
      <c r="BM478">
        <v>1382</v>
      </c>
      <c r="BN478">
        <v>0</v>
      </c>
      <c r="BO478" t="s">
        <v>592</v>
      </c>
      <c r="BP478">
        <v>1</v>
      </c>
      <c r="BQ478">
        <v>30</v>
      </c>
      <c r="BR478">
        <v>0</v>
      </c>
      <c r="BS478">
        <v>1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143</v>
      </c>
      <c r="BZ478">
        <v>0</v>
      </c>
      <c r="CA478">
        <v>0</v>
      </c>
      <c r="CE478">
        <v>30</v>
      </c>
      <c r="CF478">
        <v>0</v>
      </c>
      <c r="CG478">
        <v>0</v>
      </c>
      <c r="CM478">
        <v>0</v>
      </c>
      <c r="CN478" t="s">
        <v>143</v>
      </c>
      <c r="CO478">
        <v>0</v>
      </c>
      <c r="CP478">
        <f t="shared" si="362"/>
        <v>2747.5</v>
      </c>
      <c r="CQ478">
        <f t="shared" si="363"/>
        <v>45.12</v>
      </c>
      <c r="CR478">
        <f>(ROUND((ROUND(((ET478)*AV478*1),2)*BB478),2)+ROUND((ROUND(((AE478-(EU478))*AV478*1),2)*BS478),2))</f>
        <v>0</v>
      </c>
      <c r="CS478">
        <f t="shared" si="365"/>
        <v>0</v>
      </c>
      <c r="CT478">
        <f t="shared" si="366"/>
        <v>0</v>
      </c>
      <c r="CU478">
        <f t="shared" si="367"/>
        <v>0</v>
      </c>
      <c r="CV478">
        <f t="shared" si="368"/>
        <v>0</v>
      </c>
      <c r="CW478">
        <f t="shared" si="369"/>
        <v>0</v>
      </c>
      <c r="CX478">
        <f t="shared" si="370"/>
        <v>0</v>
      </c>
      <c r="CY478">
        <f t="shared" si="371"/>
        <v>0</v>
      </c>
      <c r="CZ478">
        <f t="shared" si="372"/>
        <v>0</v>
      </c>
      <c r="DC478" t="s">
        <v>143</v>
      </c>
      <c r="DD478" t="s">
        <v>143</v>
      </c>
      <c r="DE478" t="s">
        <v>143</v>
      </c>
      <c r="DF478" t="s">
        <v>143</v>
      </c>
      <c r="DG478" t="s">
        <v>143</v>
      </c>
      <c r="DH478" t="s">
        <v>143</v>
      </c>
      <c r="DI478" t="s">
        <v>143</v>
      </c>
      <c r="DJ478" t="s">
        <v>143</v>
      </c>
      <c r="DK478" t="s">
        <v>143</v>
      </c>
      <c r="DL478" t="s">
        <v>143</v>
      </c>
      <c r="DM478" t="s">
        <v>143</v>
      </c>
      <c r="DN478">
        <v>100</v>
      </c>
      <c r="DO478">
        <v>64</v>
      </c>
      <c r="DP478">
        <v>1.0469999999999999</v>
      </c>
      <c r="DQ478">
        <v>1.0029999999999999</v>
      </c>
      <c r="DU478">
        <v>1003</v>
      </c>
      <c r="DV478" t="s">
        <v>585</v>
      </c>
      <c r="DW478" t="s">
        <v>585</v>
      </c>
      <c r="DX478">
        <v>1</v>
      </c>
      <c r="EE478">
        <v>31271193</v>
      </c>
      <c r="EF478">
        <v>30</v>
      </c>
      <c r="EG478" t="s">
        <v>171</v>
      </c>
      <c r="EH478">
        <v>0</v>
      </c>
      <c r="EI478" t="s">
        <v>143</v>
      </c>
      <c r="EJ478">
        <v>1</v>
      </c>
      <c r="EK478">
        <v>1382</v>
      </c>
      <c r="EL478" t="s">
        <v>576</v>
      </c>
      <c r="EM478" t="s">
        <v>577</v>
      </c>
      <c r="EO478" t="s">
        <v>143</v>
      </c>
      <c r="EQ478">
        <v>0</v>
      </c>
      <c r="ER478">
        <v>12.89</v>
      </c>
      <c r="ES478">
        <v>12.89</v>
      </c>
      <c r="ET478">
        <v>0</v>
      </c>
      <c r="EU478">
        <v>0</v>
      </c>
      <c r="EV478">
        <v>0</v>
      </c>
      <c r="EW478">
        <v>0</v>
      </c>
      <c r="EX478">
        <v>0</v>
      </c>
      <c r="FQ478">
        <v>0</v>
      </c>
      <c r="FR478">
        <f t="shared" si="373"/>
        <v>0</v>
      </c>
      <c r="FS478">
        <v>0</v>
      </c>
      <c r="FX478">
        <v>100</v>
      </c>
      <c r="FY478">
        <v>64</v>
      </c>
      <c r="GA478" t="s">
        <v>143</v>
      </c>
      <c r="GD478">
        <v>0</v>
      </c>
      <c r="GF478">
        <v>-921509299</v>
      </c>
      <c r="GG478">
        <v>2</v>
      </c>
      <c r="GH478">
        <v>1</v>
      </c>
      <c r="GI478">
        <v>2</v>
      </c>
      <c r="GJ478">
        <v>0</v>
      </c>
      <c r="GK478">
        <f>ROUND(R478*(R12)/100,2)</f>
        <v>0</v>
      </c>
      <c r="GL478">
        <f t="shared" si="374"/>
        <v>0</v>
      </c>
      <c r="GM478">
        <f t="shared" si="375"/>
        <v>2747.5</v>
      </c>
      <c r="GN478">
        <f t="shared" si="376"/>
        <v>2747.5</v>
      </c>
      <c r="GO478">
        <f t="shared" si="377"/>
        <v>0</v>
      </c>
      <c r="GP478">
        <f t="shared" si="378"/>
        <v>0</v>
      </c>
      <c r="GR478">
        <v>0</v>
      </c>
      <c r="GS478">
        <v>3</v>
      </c>
      <c r="GT478">
        <v>0</v>
      </c>
      <c r="GU478" t="s">
        <v>143</v>
      </c>
      <c r="GV478">
        <f t="shared" si="379"/>
        <v>0</v>
      </c>
      <c r="GW478">
        <v>1</v>
      </c>
      <c r="GX478">
        <f t="shared" si="380"/>
        <v>0</v>
      </c>
      <c r="HA478">
        <v>0</v>
      </c>
      <c r="HB478">
        <v>0</v>
      </c>
      <c r="HC478">
        <f t="shared" si="381"/>
        <v>0</v>
      </c>
      <c r="IK478">
        <v>0</v>
      </c>
    </row>
    <row r="479" spans="1:245" x14ac:dyDescent="0.25">
      <c r="A479">
        <v>18</v>
      </c>
      <c r="B479">
        <v>1</v>
      </c>
      <c r="C479">
        <v>261</v>
      </c>
      <c r="E479" t="s">
        <v>595</v>
      </c>
      <c r="F479" t="s">
        <v>596</v>
      </c>
      <c r="G479" t="s">
        <v>597</v>
      </c>
      <c r="H479" t="s">
        <v>205</v>
      </c>
      <c r="I479">
        <v>0.20880000000000001</v>
      </c>
      <c r="J479">
        <v>0.14400000000000002</v>
      </c>
      <c r="O479">
        <f t="shared" si="344"/>
        <v>13915.66</v>
      </c>
      <c r="P479">
        <f t="shared" si="345"/>
        <v>13915.66</v>
      </c>
      <c r="Q479">
        <f>(ROUND((ROUND(((ET479)*AV479*I479),2)*BB479),2)+ROUND((ROUND(((AE479-(EU479))*AV479*I479),2)*BS479),2))</f>
        <v>0</v>
      </c>
      <c r="R479">
        <f t="shared" si="347"/>
        <v>0</v>
      </c>
      <c r="S479">
        <f t="shared" si="348"/>
        <v>0</v>
      </c>
      <c r="T479">
        <f t="shared" si="349"/>
        <v>0</v>
      </c>
      <c r="U479">
        <f t="shared" si="350"/>
        <v>0</v>
      </c>
      <c r="V479">
        <f t="shared" si="351"/>
        <v>0</v>
      </c>
      <c r="W479">
        <f t="shared" si="352"/>
        <v>0</v>
      </c>
      <c r="X479">
        <f t="shared" si="353"/>
        <v>0</v>
      </c>
      <c r="Y479">
        <f t="shared" si="354"/>
        <v>0</v>
      </c>
      <c r="AA479">
        <v>31709269</v>
      </c>
      <c r="AB479">
        <f t="shared" si="355"/>
        <v>27885.31</v>
      </c>
      <c r="AC479">
        <f t="shared" si="356"/>
        <v>27885.31</v>
      </c>
      <c r="AD479">
        <f>ROUND((((ET479)-(EU479))+AE479),6)</f>
        <v>0</v>
      </c>
      <c r="AE479">
        <f t="shared" si="382"/>
        <v>0</v>
      </c>
      <c r="AF479">
        <f t="shared" si="382"/>
        <v>0</v>
      </c>
      <c r="AG479">
        <f t="shared" si="359"/>
        <v>0</v>
      </c>
      <c r="AH479">
        <f t="shared" si="383"/>
        <v>0</v>
      </c>
      <c r="AI479">
        <f t="shared" si="383"/>
        <v>0</v>
      </c>
      <c r="AJ479">
        <f t="shared" si="361"/>
        <v>0</v>
      </c>
      <c r="AK479">
        <v>27885.31</v>
      </c>
      <c r="AL479">
        <v>27885.31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2.39</v>
      </c>
      <c r="BD479" t="s">
        <v>143</v>
      </c>
      <c r="BE479" t="s">
        <v>143</v>
      </c>
      <c r="BF479" t="s">
        <v>143</v>
      </c>
      <c r="BG479" t="s">
        <v>143</v>
      </c>
      <c r="BH479">
        <v>3</v>
      </c>
      <c r="BI479">
        <v>1</v>
      </c>
      <c r="BJ479" t="s">
        <v>598</v>
      </c>
      <c r="BM479">
        <v>1382</v>
      </c>
      <c r="BN479">
        <v>0</v>
      </c>
      <c r="BO479" t="s">
        <v>596</v>
      </c>
      <c r="BP479">
        <v>1</v>
      </c>
      <c r="BQ479">
        <v>30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143</v>
      </c>
      <c r="BZ479">
        <v>0</v>
      </c>
      <c r="CA479">
        <v>0</v>
      </c>
      <c r="CE479">
        <v>30</v>
      </c>
      <c r="CF479">
        <v>0</v>
      </c>
      <c r="CG479">
        <v>0</v>
      </c>
      <c r="CM479">
        <v>0</v>
      </c>
      <c r="CN479" t="s">
        <v>143</v>
      </c>
      <c r="CO479">
        <v>0</v>
      </c>
      <c r="CP479">
        <f t="shared" si="362"/>
        <v>13915.66</v>
      </c>
      <c r="CQ479">
        <f t="shared" si="363"/>
        <v>66645.89</v>
      </c>
      <c r="CR479">
        <f>(ROUND((ROUND(((ET479)*AV479*1),2)*BB479),2)+ROUND((ROUND(((AE479-(EU479))*AV479*1),2)*BS479),2))</f>
        <v>0</v>
      </c>
      <c r="CS479">
        <f t="shared" si="365"/>
        <v>0</v>
      </c>
      <c r="CT479">
        <f t="shared" si="366"/>
        <v>0</v>
      </c>
      <c r="CU479">
        <f t="shared" si="367"/>
        <v>0</v>
      </c>
      <c r="CV479">
        <f t="shared" si="368"/>
        <v>0</v>
      </c>
      <c r="CW479">
        <f t="shared" si="369"/>
        <v>0</v>
      </c>
      <c r="CX479">
        <f t="shared" si="370"/>
        <v>0</v>
      </c>
      <c r="CY479">
        <f t="shared" si="371"/>
        <v>0</v>
      </c>
      <c r="CZ479">
        <f t="shared" si="372"/>
        <v>0</v>
      </c>
      <c r="DC479" t="s">
        <v>143</v>
      </c>
      <c r="DD479" t="s">
        <v>143</v>
      </c>
      <c r="DE479" t="s">
        <v>143</v>
      </c>
      <c r="DF479" t="s">
        <v>143</v>
      </c>
      <c r="DG479" t="s">
        <v>143</v>
      </c>
      <c r="DH479" t="s">
        <v>143</v>
      </c>
      <c r="DI479" t="s">
        <v>143</v>
      </c>
      <c r="DJ479" t="s">
        <v>143</v>
      </c>
      <c r="DK479" t="s">
        <v>143</v>
      </c>
      <c r="DL479" t="s">
        <v>143</v>
      </c>
      <c r="DM479" t="s">
        <v>143</v>
      </c>
      <c r="DN479">
        <v>100</v>
      </c>
      <c r="DO479">
        <v>64</v>
      </c>
      <c r="DP479">
        <v>1.0469999999999999</v>
      </c>
      <c r="DQ479">
        <v>1.0029999999999999</v>
      </c>
      <c r="DU479">
        <v>1009</v>
      </c>
      <c r="DV479" t="s">
        <v>205</v>
      </c>
      <c r="DW479" t="s">
        <v>205</v>
      </c>
      <c r="DX479">
        <v>1000</v>
      </c>
      <c r="EE479">
        <v>31271193</v>
      </c>
      <c r="EF479">
        <v>30</v>
      </c>
      <c r="EG479" t="s">
        <v>171</v>
      </c>
      <c r="EH479">
        <v>0</v>
      </c>
      <c r="EI479" t="s">
        <v>143</v>
      </c>
      <c r="EJ479">
        <v>1</v>
      </c>
      <c r="EK479">
        <v>1382</v>
      </c>
      <c r="EL479" t="s">
        <v>576</v>
      </c>
      <c r="EM479" t="s">
        <v>577</v>
      </c>
      <c r="EO479" t="s">
        <v>143</v>
      </c>
      <c r="EQ479">
        <v>0</v>
      </c>
      <c r="ER479">
        <v>27885.31</v>
      </c>
      <c r="ES479">
        <v>27885.31</v>
      </c>
      <c r="ET479">
        <v>0</v>
      </c>
      <c r="EU479">
        <v>0</v>
      </c>
      <c r="EV479">
        <v>0</v>
      </c>
      <c r="EW479">
        <v>0</v>
      </c>
      <c r="EX479">
        <v>0</v>
      </c>
      <c r="FQ479">
        <v>0</v>
      </c>
      <c r="FR479">
        <f t="shared" si="373"/>
        <v>0</v>
      </c>
      <c r="FS479">
        <v>0</v>
      </c>
      <c r="FX479">
        <v>100</v>
      </c>
      <c r="FY479">
        <v>64</v>
      </c>
      <c r="GA479" t="s">
        <v>143</v>
      </c>
      <c r="GD479">
        <v>0</v>
      </c>
      <c r="GF479">
        <v>-1629501050</v>
      </c>
      <c r="GG479">
        <v>2</v>
      </c>
      <c r="GH479">
        <v>1</v>
      </c>
      <c r="GI479">
        <v>2</v>
      </c>
      <c r="GJ479">
        <v>0</v>
      </c>
      <c r="GK479">
        <f>ROUND(R479*(R12)/100,2)</f>
        <v>0</v>
      </c>
      <c r="GL479">
        <f t="shared" si="374"/>
        <v>0</v>
      </c>
      <c r="GM479">
        <f t="shared" si="375"/>
        <v>13915.66</v>
      </c>
      <c r="GN479">
        <f t="shared" si="376"/>
        <v>13915.66</v>
      </c>
      <c r="GO479">
        <f t="shared" si="377"/>
        <v>0</v>
      </c>
      <c r="GP479">
        <f t="shared" si="378"/>
        <v>0</v>
      </c>
      <c r="GR479">
        <v>0</v>
      </c>
      <c r="GS479">
        <v>3</v>
      </c>
      <c r="GT479">
        <v>0</v>
      </c>
      <c r="GU479" t="s">
        <v>143</v>
      </c>
      <c r="GV479">
        <f t="shared" si="379"/>
        <v>0</v>
      </c>
      <c r="GW479">
        <v>1</v>
      </c>
      <c r="GX479">
        <f t="shared" si="380"/>
        <v>0</v>
      </c>
      <c r="HA479">
        <v>0</v>
      </c>
      <c r="HB479">
        <v>0</v>
      </c>
      <c r="HC479">
        <f t="shared" si="381"/>
        <v>0</v>
      </c>
      <c r="IK479">
        <v>0</v>
      </c>
    </row>
    <row r="480" spans="1:245" x14ac:dyDescent="0.25">
      <c r="A480">
        <v>17</v>
      </c>
      <c r="B480">
        <v>1</v>
      </c>
      <c r="C480">
        <f>ROW(SmtRes!A277)</f>
        <v>277</v>
      </c>
      <c r="D480">
        <f>ROW(EtalonRes!A295)</f>
        <v>295</v>
      </c>
      <c r="E480" t="s">
        <v>599</v>
      </c>
      <c r="F480" t="s">
        <v>600</v>
      </c>
      <c r="G480" t="s">
        <v>601</v>
      </c>
      <c r="H480" t="s">
        <v>368</v>
      </c>
      <c r="I480">
        <v>0.2</v>
      </c>
      <c r="J480">
        <v>0</v>
      </c>
      <c r="O480">
        <f t="shared" si="344"/>
        <v>22753.4</v>
      </c>
      <c r="P480">
        <f t="shared" si="345"/>
        <v>5354.01</v>
      </c>
      <c r="Q480">
        <f>(ROUND((ROUND((((ET480*1.25))*AV480*I480),2)*BB480),2)+ROUND((ROUND(((AE480-((EU480*1.25)))*AV480*I480),2)*BS480),2))</f>
        <v>372.91</v>
      </c>
      <c r="R480">
        <f t="shared" si="347"/>
        <v>79.37</v>
      </c>
      <c r="S480">
        <f t="shared" si="348"/>
        <v>17026.48</v>
      </c>
      <c r="T480">
        <f t="shared" si="349"/>
        <v>0</v>
      </c>
      <c r="U480">
        <f t="shared" si="350"/>
        <v>56.860600000000005</v>
      </c>
      <c r="V480">
        <f t="shared" si="351"/>
        <v>0</v>
      </c>
      <c r="W480">
        <f t="shared" si="352"/>
        <v>0</v>
      </c>
      <c r="X480">
        <f t="shared" si="353"/>
        <v>13791.45</v>
      </c>
      <c r="Y480">
        <f t="shared" si="354"/>
        <v>6980.86</v>
      </c>
      <c r="AA480">
        <v>31709269</v>
      </c>
      <c r="AB480">
        <f t="shared" si="355"/>
        <v>5936.0105000000003</v>
      </c>
      <c r="AC480">
        <f t="shared" si="356"/>
        <v>2383.79</v>
      </c>
      <c r="AD480">
        <f>ROUND(((((ET480*1.25))-((EU480*1.25)))+AE480),6)</f>
        <v>205.8125</v>
      </c>
      <c r="AE480">
        <f>ROUND(((EU480*1.25)),6)</f>
        <v>15.574999999999999</v>
      </c>
      <c r="AF480">
        <f>ROUND(((EV480*1.15)),6)</f>
        <v>3346.4079999999999</v>
      </c>
      <c r="AG480">
        <f t="shared" si="359"/>
        <v>0</v>
      </c>
      <c r="AH480">
        <f>((EW480*1.15))</f>
        <v>284.303</v>
      </c>
      <c r="AI480">
        <f>((EX480*1.25))</f>
        <v>0</v>
      </c>
      <c r="AJ480">
        <f t="shared" si="361"/>
        <v>0</v>
      </c>
      <c r="AK480">
        <v>5458.36</v>
      </c>
      <c r="AL480">
        <v>2383.79</v>
      </c>
      <c r="AM480">
        <v>164.65</v>
      </c>
      <c r="AN480">
        <v>12.46</v>
      </c>
      <c r="AO480">
        <v>2909.92</v>
      </c>
      <c r="AP480">
        <v>0</v>
      </c>
      <c r="AQ480">
        <v>247.22</v>
      </c>
      <c r="AR480">
        <v>0</v>
      </c>
      <c r="AS480">
        <v>0</v>
      </c>
      <c r="AT480">
        <v>81</v>
      </c>
      <c r="AU480">
        <v>41</v>
      </c>
      <c r="AV480">
        <v>1</v>
      </c>
      <c r="AW480">
        <v>1</v>
      </c>
      <c r="AZ480">
        <v>1</v>
      </c>
      <c r="BA480">
        <v>25.44</v>
      </c>
      <c r="BB480">
        <v>9.06</v>
      </c>
      <c r="BC480">
        <v>11.23</v>
      </c>
      <c r="BD480" t="s">
        <v>143</v>
      </c>
      <c r="BE480" t="s">
        <v>143</v>
      </c>
      <c r="BF480" t="s">
        <v>143</v>
      </c>
      <c r="BG480" t="s">
        <v>143</v>
      </c>
      <c r="BH480">
        <v>0</v>
      </c>
      <c r="BI480">
        <v>1</v>
      </c>
      <c r="BJ480" t="s">
        <v>602</v>
      </c>
      <c r="BM480">
        <v>1382</v>
      </c>
      <c r="BN480">
        <v>0</v>
      </c>
      <c r="BO480" t="s">
        <v>600</v>
      </c>
      <c r="BP480">
        <v>1</v>
      </c>
      <c r="BQ480">
        <v>30</v>
      </c>
      <c r="BR480">
        <v>0</v>
      </c>
      <c r="BS480">
        <v>25.44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143</v>
      </c>
      <c r="BZ480">
        <v>81</v>
      </c>
      <c r="CA480">
        <v>41</v>
      </c>
      <c r="CE480">
        <v>30</v>
      </c>
      <c r="CF480">
        <v>0</v>
      </c>
      <c r="CG480">
        <v>0</v>
      </c>
      <c r="CM480">
        <v>0</v>
      </c>
      <c r="CN480" t="s">
        <v>143</v>
      </c>
      <c r="CO480">
        <v>0</v>
      </c>
      <c r="CP480">
        <f t="shared" si="362"/>
        <v>22753.4</v>
      </c>
      <c r="CQ480">
        <f t="shared" si="363"/>
        <v>26769.96</v>
      </c>
      <c r="CR480">
        <f>(ROUND((ROUND((((ET480*1.25))*AV480*1),2)*BB480),2)+ROUND((ROUND(((AE480-((EU480*1.25)))*AV480*1),2)*BS480),2))</f>
        <v>1864.64</v>
      </c>
      <c r="CS480">
        <f t="shared" si="365"/>
        <v>396.36</v>
      </c>
      <c r="CT480">
        <f t="shared" si="366"/>
        <v>85132.67</v>
      </c>
      <c r="CU480">
        <f t="shared" si="367"/>
        <v>0</v>
      </c>
      <c r="CV480">
        <f t="shared" si="368"/>
        <v>284.303</v>
      </c>
      <c r="CW480">
        <f t="shared" si="369"/>
        <v>0</v>
      </c>
      <c r="CX480">
        <f t="shared" si="370"/>
        <v>0</v>
      </c>
      <c r="CY480">
        <f t="shared" si="371"/>
        <v>13791.4488</v>
      </c>
      <c r="CZ480">
        <f t="shared" si="372"/>
        <v>6980.8567999999996</v>
      </c>
      <c r="DC480" t="s">
        <v>143</v>
      </c>
      <c r="DD480" t="s">
        <v>143</v>
      </c>
      <c r="DE480" t="s">
        <v>169</v>
      </c>
      <c r="DF480" t="s">
        <v>169</v>
      </c>
      <c r="DG480" t="s">
        <v>170</v>
      </c>
      <c r="DH480" t="s">
        <v>143</v>
      </c>
      <c r="DI480" t="s">
        <v>170</v>
      </c>
      <c r="DJ480" t="s">
        <v>169</v>
      </c>
      <c r="DK480" t="s">
        <v>143</v>
      </c>
      <c r="DL480" t="s">
        <v>143</v>
      </c>
      <c r="DM480" t="s">
        <v>143</v>
      </c>
      <c r="DN480">
        <v>100</v>
      </c>
      <c r="DO480">
        <v>64</v>
      </c>
      <c r="DP480">
        <v>1.0469999999999999</v>
      </c>
      <c r="DQ480">
        <v>1.0029999999999999</v>
      </c>
      <c r="DU480">
        <v>1005</v>
      </c>
      <c r="DV480" t="s">
        <v>368</v>
      </c>
      <c r="DW480" t="s">
        <v>368</v>
      </c>
      <c r="DX480">
        <v>100</v>
      </c>
      <c r="EE480">
        <v>31271193</v>
      </c>
      <c r="EF480">
        <v>30</v>
      </c>
      <c r="EG480" t="s">
        <v>171</v>
      </c>
      <c r="EH480">
        <v>0</v>
      </c>
      <c r="EI480" t="s">
        <v>143</v>
      </c>
      <c r="EJ480">
        <v>1</v>
      </c>
      <c r="EK480">
        <v>1382</v>
      </c>
      <c r="EL480" t="s">
        <v>576</v>
      </c>
      <c r="EM480" t="s">
        <v>577</v>
      </c>
      <c r="EO480" t="s">
        <v>143</v>
      </c>
      <c r="EQ480">
        <v>0</v>
      </c>
      <c r="ER480">
        <v>5458.36</v>
      </c>
      <c r="ES480">
        <v>2383.79</v>
      </c>
      <c r="ET480">
        <v>164.65</v>
      </c>
      <c r="EU480">
        <v>12.46</v>
      </c>
      <c r="EV480">
        <v>2909.92</v>
      </c>
      <c r="EW480">
        <v>247.22</v>
      </c>
      <c r="EX480">
        <v>0</v>
      </c>
      <c r="EY480">
        <v>0</v>
      </c>
      <c r="FQ480">
        <v>0</v>
      </c>
      <c r="FR480">
        <f t="shared" si="373"/>
        <v>0</v>
      </c>
      <c r="FS480">
        <v>0</v>
      </c>
      <c r="FX480">
        <v>100</v>
      </c>
      <c r="FY480">
        <v>64</v>
      </c>
      <c r="GA480" t="s">
        <v>143</v>
      </c>
      <c r="GD480">
        <v>0</v>
      </c>
      <c r="GF480">
        <v>-426098708</v>
      </c>
      <c r="GG480">
        <v>2</v>
      </c>
      <c r="GH480">
        <v>1</v>
      </c>
      <c r="GI480">
        <v>2</v>
      </c>
      <c r="GJ480">
        <v>0</v>
      </c>
      <c r="GK480">
        <f>ROUND(R480*(R12)/100,2)</f>
        <v>124.61</v>
      </c>
      <c r="GL480">
        <f t="shared" si="374"/>
        <v>0</v>
      </c>
      <c r="GM480">
        <f t="shared" si="375"/>
        <v>43650.32</v>
      </c>
      <c r="GN480">
        <f t="shared" si="376"/>
        <v>43650.32</v>
      </c>
      <c r="GO480">
        <f t="shared" si="377"/>
        <v>0</v>
      </c>
      <c r="GP480">
        <f t="shared" si="378"/>
        <v>0</v>
      </c>
      <c r="GR480">
        <v>0</v>
      </c>
      <c r="GS480">
        <v>3</v>
      </c>
      <c r="GT480">
        <v>0</v>
      </c>
      <c r="GU480" t="s">
        <v>143</v>
      </c>
      <c r="GV480">
        <f t="shared" si="379"/>
        <v>0</v>
      </c>
      <c r="GW480">
        <v>1</v>
      </c>
      <c r="GX480">
        <f t="shared" si="380"/>
        <v>0</v>
      </c>
      <c r="HA480">
        <v>0</v>
      </c>
      <c r="HB480">
        <v>0</v>
      </c>
      <c r="HC480">
        <f t="shared" si="381"/>
        <v>0</v>
      </c>
      <c r="IK480">
        <v>0</v>
      </c>
    </row>
    <row r="481" spans="1:245" x14ac:dyDescent="0.25">
      <c r="A481">
        <v>18</v>
      </c>
      <c r="B481">
        <v>1</v>
      </c>
      <c r="C481">
        <v>269</v>
      </c>
      <c r="E481" t="s">
        <v>603</v>
      </c>
      <c r="F481" t="s">
        <v>604</v>
      </c>
      <c r="G481" t="s">
        <v>605</v>
      </c>
      <c r="H481" t="s">
        <v>606</v>
      </c>
      <c r="I481">
        <v>2.74</v>
      </c>
      <c r="J481">
        <v>13.700000000000001</v>
      </c>
      <c r="O481">
        <f t="shared" si="344"/>
        <v>5901.78</v>
      </c>
      <c r="P481">
        <f t="shared" si="345"/>
        <v>5901.78</v>
      </c>
      <c r="Q481">
        <f t="shared" ref="Q481:Q487" si="384">(ROUND((ROUND(((ET481)*AV481*I481),2)*BB481),2)+ROUND((ROUND(((AE481-(EU481))*AV481*I481),2)*BS481),2))</f>
        <v>0</v>
      </c>
      <c r="R481">
        <f t="shared" si="347"/>
        <v>0</v>
      </c>
      <c r="S481">
        <f t="shared" si="348"/>
        <v>0</v>
      </c>
      <c r="T481">
        <f t="shared" si="349"/>
        <v>0</v>
      </c>
      <c r="U481">
        <f t="shared" si="350"/>
        <v>0</v>
      </c>
      <c r="V481">
        <f t="shared" si="351"/>
        <v>0</v>
      </c>
      <c r="W481">
        <f t="shared" si="352"/>
        <v>0</v>
      </c>
      <c r="X481">
        <f t="shared" si="353"/>
        <v>0</v>
      </c>
      <c r="Y481">
        <f t="shared" si="354"/>
        <v>0</v>
      </c>
      <c r="AA481">
        <v>31709269</v>
      </c>
      <c r="AB481">
        <f t="shared" si="355"/>
        <v>425.68</v>
      </c>
      <c r="AC481">
        <f t="shared" si="356"/>
        <v>425.68</v>
      </c>
      <c r="AD481">
        <f t="shared" ref="AD481:AD487" si="385">ROUND((((ET481)-(EU481))+AE481),6)</f>
        <v>0</v>
      </c>
      <c r="AE481">
        <f t="shared" ref="AE481:AF487" si="386">ROUND((EU481),6)</f>
        <v>0</v>
      </c>
      <c r="AF481">
        <f t="shared" si="386"/>
        <v>0</v>
      </c>
      <c r="AG481">
        <f t="shared" si="359"/>
        <v>0</v>
      </c>
      <c r="AH481">
        <f t="shared" ref="AH481:AI487" si="387">(EW481)</f>
        <v>0</v>
      </c>
      <c r="AI481">
        <f t="shared" si="387"/>
        <v>0</v>
      </c>
      <c r="AJ481">
        <f t="shared" si="361"/>
        <v>0</v>
      </c>
      <c r="AK481">
        <v>425.68</v>
      </c>
      <c r="AL481">
        <v>425.68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v>5.0599999999999996</v>
      </c>
      <c r="BD481" t="s">
        <v>143</v>
      </c>
      <c r="BE481" t="s">
        <v>143</v>
      </c>
      <c r="BF481" t="s">
        <v>143</v>
      </c>
      <c r="BG481" t="s">
        <v>143</v>
      </c>
      <c r="BH481">
        <v>3</v>
      </c>
      <c r="BI481">
        <v>1</v>
      </c>
      <c r="BJ481" t="s">
        <v>607</v>
      </c>
      <c r="BM481">
        <v>1382</v>
      </c>
      <c r="BN481">
        <v>0</v>
      </c>
      <c r="BO481" t="s">
        <v>604</v>
      </c>
      <c r="BP481">
        <v>1</v>
      </c>
      <c r="BQ481">
        <v>30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143</v>
      </c>
      <c r="BZ481">
        <v>0</v>
      </c>
      <c r="CA481">
        <v>0</v>
      </c>
      <c r="CE481">
        <v>30</v>
      </c>
      <c r="CF481">
        <v>0</v>
      </c>
      <c r="CG481">
        <v>0</v>
      </c>
      <c r="CM481">
        <v>0</v>
      </c>
      <c r="CN481" t="s">
        <v>143</v>
      </c>
      <c r="CO481">
        <v>0</v>
      </c>
      <c r="CP481">
        <f t="shared" si="362"/>
        <v>5901.78</v>
      </c>
      <c r="CQ481">
        <f t="shared" si="363"/>
        <v>2153.94</v>
      </c>
      <c r="CR481">
        <f t="shared" ref="CR481:CR487" si="388">(ROUND((ROUND(((ET481)*AV481*1),2)*BB481),2)+ROUND((ROUND(((AE481-(EU481))*AV481*1),2)*BS481),2))</f>
        <v>0</v>
      </c>
      <c r="CS481">
        <f t="shared" si="365"/>
        <v>0</v>
      </c>
      <c r="CT481">
        <f t="shared" si="366"/>
        <v>0</v>
      </c>
      <c r="CU481">
        <f t="shared" si="367"/>
        <v>0</v>
      </c>
      <c r="CV481">
        <f t="shared" si="368"/>
        <v>0</v>
      </c>
      <c r="CW481">
        <f t="shared" si="369"/>
        <v>0</v>
      </c>
      <c r="CX481">
        <f t="shared" si="370"/>
        <v>0</v>
      </c>
      <c r="CY481">
        <f t="shared" si="371"/>
        <v>0</v>
      </c>
      <c r="CZ481">
        <f t="shared" si="372"/>
        <v>0</v>
      </c>
      <c r="DC481" t="s">
        <v>143</v>
      </c>
      <c r="DD481" t="s">
        <v>143</v>
      </c>
      <c r="DE481" t="s">
        <v>143</v>
      </c>
      <c r="DF481" t="s">
        <v>143</v>
      </c>
      <c r="DG481" t="s">
        <v>143</v>
      </c>
      <c r="DH481" t="s">
        <v>143</v>
      </c>
      <c r="DI481" t="s">
        <v>143</v>
      </c>
      <c r="DJ481" t="s">
        <v>143</v>
      </c>
      <c r="DK481" t="s">
        <v>143</v>
      </c>
      <c r="DL481" t="s">
        <v>143</v>
      </c>
      <c r="DM481" t="s">
        <v>143</v>
      </c>
      <c r="DN481">
        <v>100</v>
      </c>
      <c r="DO481">
        <v>64</v>
      </c>
      <c r="DP481">
        <v>1.0469999999999999</v>
      </c>
      <c r="DQ481">
        <v>1.0029999999999999</v>
      </c>
      <c r="DU481">
        <v>1010</v>
      </c>
      <c r="DV481" t="s">
        <v>606</v>
      </c>
      <c r="DW481" t="s">
        <v>606</v>
      </c>
      <c r="DX481">
        <v>100</v>
      </c>
      <c r="EE481">
        <v>31271193</v>
      </c>
      <c r="EF481">
        <v>30</v>
      </c>
      <c r="EG481" t="s">
        <v>171</v>
      </c>
      <c r="EH481">
        <v>0</v>
      </c>
      <c r="EI481" t="s">
        <v>143</v>
      </c>
      <c r="EJ481">
        <v>1</v>
      </c>
      <c r="EK481">
        <v>1382</v>
      </c>
      <c r="EL481" t="s">
        <v>576</v>
      </c>
      <c r="EM481" t="s">
        <v>577</v>
      </c>
      <c r="EO481" t="s">
        <v>143</v>
      </c>
      <c r="EQ481">
        <v>0</v>
      </c>
      <c r="ER481">
        <v>425.68</v>
      </c>
      <c r="ES481">
        <v>425.68</v>
      </c>
      <c r="ET481">
        <v>0</v>
      </c>
      <c r="EU481">
        <v>0</v>
      </c>
      <c r="EV481">
        <v>0</v>
      </c>
      <c r="EW481">
        <v>0</v>
      </c>
      <c r="EX481">
        <v>0</v>
      </c>
      <c r="FQ481">
        <v>0</v>
      </c>
      <c r="FR481">
        <f t="shared" si="373"/>
        <v>0</v>
      </c>
      <c r="FS481">
        <v>0</v>
      </c>
      <c r="FX481">
        <v>100</v>
      </c>
      <c r="FY481">
        <v>64</v>
      </c>
      <c r="GA481" t="s">
        <v>143</v>
      </c>
      <c r="GD481">
        <v>0</v>
      </c>
      <c r="GF481">
        <v>1167762237</v>
      </c>
      <c r="GG481">
        <v>2</v>
      </c>
      <c r="GH481">
        <v>1</v>
      </c>
      <c r="GI481">
        <v>2</v>
      </c>
      <c r="GJ481">
        <v>0</v>
      </c>
      <c r="GK481">
        <f>ROUND(R481*(R12)/100,2)</f>
        <v>0</v>
      </c>
      <c r="GL481">
        <f t="shared" si="374"/>
        <v>0</v>
      </c>
      <c r="GM481">
        <f t="shared" si="375"/>
        <v>5901.78</v>
      </c>
      <c r="GN481">
        <f t="shared" si="376"/>
        <v>5901.78</v>
      </c>
      <c r="GO481">
        <f t="shared" si="377"/>
        <v>0</v>
      </c>
      <c r="GP481">
        <f t="shared" si="378"/>
        <v>0</v>
      </c>
      <c r="GR481">
        <v>0</v>
      </c>
      <c r="GS481">
        <v>3</v>
      </c>
      <c r="GT481">
        <v>0</v>
      </c>
      <c r="GU481" t="s">
        <v>143</v>
      </c>
      <c r="GV481">
        <f t="shared" si="379"/>
        <v>0</v>
      </c>
      <c r="GW481">
        <v>1</v>
      </c>
      <c r="GX481">
        <f t="shared" si="380"/>
        <v>0</v>
      </c>
      <c r="HA481">
        <v>0</v>
      </c>
      <c r="HB481">
        <v>0</v>
      </c>
      <c r="HC481">
        <f t="shared" si="381"/>
        <v>0</v>
      </c>
      <c r="IK481">
        <v>0</v>
      </c>
    </row>
    <row r="482" spans="1:245" x14ac:dyDescent="0.25">
      <c r="A482">
        <v>18</v>
      </c>
      <c r="B482">
        <v>1</v>
      </c>
      <c r="C482">
        <v>271</v>
      </c>
      <c r="E482" t="s">
        <v>608</v>
      </c>
      <c r="F482" t="s">
        <v>609</v>
      </c>
      <c r="G482" t="s">
        <v>610</v>
      </c>
      <c r="H482" t="s">
        <v>362</v>
      </c>
      <c r="I482">
        <v>20</v>
      </c>
      <c r="J482">
        <v>100</v>
      </c>
      <c r="O482">
        <f t="shared" si="344"/>
        <v>13084.8</v>
      </c>
      <c r="P482">
        <f t="shared" si="345"/>
        <v>13084.8</v>
      </c>
      <c r="Q482">
        <f t="shared" si="384"/>
        <v>0</v>
      </c>
      <c r="R482">
        <f t="shared" si="347"/>
        <v>0</v>
      </c>
      <c r="S482">
        <f t="shared" si="348"/>
        <v>0</v>
      </c>
      <c r="T482">
        <f t="shared" si="349"/>
        <v>0</v>
      </c>
      <c r="U482">
        <f t="shared" si="350"/>
        <v>0</v>
      </c>
      <c r="V482">
        <f t="shared" si="351"/>
        <v>0</v>
      </c>
      <c r="W482">
        <f t="shared" si="352"/>
        <v>0</v>
      </c>
      <c r="X482">
        <f t="shared" si="353"/>
        <v>0</v>
      </c>
      <c r="Y482">
        <f t="shared" si="354"/>
        <v>0</v>
      </c>
      <c r="AA482">
        <v>31709269</v>
      </c>
      <c r="AB482">
        <f t="shared" si="355"/>
        <v>232</v>
      </c>
      <c r="AC482">
        <f t="shared" si="356"/>
        <v>232</v>
      </c>
      <c r="AD482">
        <f t="shared" si="385"/>
        <v>0</v>
      </c>
      <c r="AE482">
        <f t="shared" si="386"/>
        <v>0</v>
      </c>
      <c r="AF482">
        <f t="shared" si="386"/>
        <v>0</v>
      </c>
      <c r="AG482">
        <f t="shared" si="359"/>
        <v>0</v>
      </c>
      <c r="AH482">
        <f t="shared" si="387"/>
        <v>0</v>
      </c>
      <c r="AI482">
        <f t="shared" si="387"/>
        <v>0</v>
      </c>
      <c r="AJ482">
        <f t="shared" si="361"/>
        <v>0</v>
      </c>
      <c r="AK482">
        <v>232</v>
      </c>
      <c r="AL482">
        <v>232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1</v>
      </c>
      <c r="AW482">
        <v>1</v>
      </c>
      <c r="AZ482">
        <v>1</v>
      </c>
      <c r="BA482">
        <v>1</v>
      </c>
      <c r="BB482">
        <v>1</v>
      </c>
      <c r="BC482">
        <v>2.82</v>
      </c>
      <c r="BD482" t="s">
        <v>143</v>
      </c>
      <c r="BE482" t="s">
        <v>143</v>
      </c>
      <c r="BF482" t="s">
        <v>143</v>
      </c>
      <c r="BG482" t="s">
        <v>143</v>
      </c>
      <c r="BH482">
        <v>3</v>
      </c>
      <c r="BI482">
        <v>1</v>
      </c>
      <c r="BJ482" t="s">
        <v>611</v>
      </c>
      <c r="BM482">
        <v>1382</v>
      </c>
      <c r="BN482">
        <v>0</v>
      </c>
      <c r="BO482" t="s">
        <v>609</v>
      </c>
      <c r="BP482">
        <v>1</v>
      </c>
      <c r="BQ482">
        <v>30</v>
      </c>
      <c r="BR482">
        <v>0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143</v>
      </c>
      <c r="BZ482">
        <v>0</v>
      </c>
      <c r="CA482">
        <v>0</v>
      </c>
      <c r="CE482">
        <v>30</v>
      </c>
      <c r="CF482">
        <v>0</v>
      </c>
      <c r="CG482">
        <v>0</v>
      </c>
      <c r="CM482">
        <v>0</v>
      </c>
      <c r="CN482" t="s">
        <v>143</v>
      </c>
      <c r="CO482">
        <v>0</v>
      </c>
      <c r="CP482">
        <f t="shared" si="362"/>
        <v>13084.8</v>
      </c>
      <c r="CQ482">
        <f t="shared" si="363"/>
        <v>654.24</v>
      </c>
      <c r="CR482">
        <f t="shared" si="388"/>
        <v>0</v>
      </c>
      <c r="CS482">
        <f t="shared" si="365"/>
        <v>0</v>
      </c>
      <c r="CT482">
        <f t="shared" si="366"/>
        <v>0</v>
      </c>
      <c r="CU482">
        <f t="shared" si="367"/>
        <v>0</v>
      </c>
      <c r="CV482">
        <f t="shared" si="368"/>
        <v>0</v>
      </c>
      <c r="CW482">
        <f t="shared" si="369"/>
        <v>0</v>
      </c>
      <c r="CX482">
        <f t="shared" si="370"/>
        <v>0</v>
      </c>
      <c r="CY482">
        <f t="shared" si="371"/>
        <v>0</v>
      </c>
      <c r="CZ482">
        <f t="shared" si="372"/>
        <v>0</v>
      </c>
      <c r="DC482" t="s">
        <v>143</v>
      </c>
      <c r="DD482" t="s">
        <v>143</v>
      </c>
      <c r="DE482" t="s">
        <v>143</v>
      </c>
      <c r="DF482" t="s">
        <v>143</v>
      </c>
      <c r="DG482" t="s">
        <v>143</v>
      </c>
      <c r="DH482" t="s">
        <v>143</v>
      </c>
      <c r="DI482" t="s">
        <v>143</v>
      </c>
      <c r="DJ482" t="s">
        <v>143</v>
      </c>
      <c r="DK482" t="s">
        <v>143</v>
      </c>
      <c r="DL482" t="s">
        <v>143</v>
      </c>
      <c r="DM482" t="s">
        <v>143</v>
      </c>
      <c r="DN482">
        <v>100</v>
      </c>
      <c r="DO482">
        <v>64</v>
      </c>
      <c r="DP482">
        <v>1.0469999999999999</v>
      </c>
      <c r="DQ482">
        <v>1.0029999999999999</v>
      </c>
      <c r="DU482">
        <v>1005</v>
      </c>
      <c r="DV482" t="s">
        <v>362</v>
      </c>
      <c r="DW482" t="s">
        <v>362</v>
      </c>
      <c r="DX482">
        <v>1</v>
      </c>
      <c r="EE482">
        <v>31271193</v>
      </c>
      <c r="EF482">
        <v>30</v>
      </c>
      <c r="EG482" t="s">
        <v>171</v>
      </c>
      <c r="EH482">
        <v>0</v>
      </c>
      <c r="EI482" t="s">
        <v>143</v>
      </c>
      <c r="EJ482">
        <v>1</v>
      </c>
      <c r="EK482">
        <v>1382</v>
      </c>
      <c r="EL482" t="s">
        <v>576</v>
      </c>
      <c r="EM482" t="s">
        <v>577</v>
      </c>
      <c r="EO482" t="s">
        <v>143</v>
      </c>
      <c r="EQ482">
        <v>0</v>
      </c>
      <c r="ER482">
        <v>232</v>
      </c>
      <c r="ES482">
        <v>232</v>
      </c>
      <c r="ET482">
        <v>0</v>
      </c>
      <c r="EU482">
        <v>0</v>
      </c>
      <c r="EV482">
        <v>0</v>
      </c>
      <c r="EW482">
        <v>0</v>
      </c>
      <c r="EX482">
        <v>0</v>
      </c>
      <c r="FQ482">
        <v>0</v>
      </c>
      <c r="FR482">
        <f t="shared" si="373"/>
        <v>0</v>
      </c>
      <c r="FS482">
        <v>0</v>
      </c>
      <c r="FX482">
        <v>100</v>
      </c>
      <c r="FY482">
        <v>64</v>
      </c>
      <c r="GA482" t="s">
        <v>143</v>
      </c>
      <c r="GD482">
        <v>0</v>
      </c>
      <c r="GF482">
        <v>-1312219370</v>
      </c>
      <c r="GG482">
        <v>2</v>
      </c>
      <c r="GH482">
        <v>1</v>
      </c>
      <c r="GI482">
        <v>2</v>
      </c>
      <c r="GJ482">
        <v>0</v>
      </c>
      <c r="GK482">
        <f>ROUND(R482*(R12)/100,2)</f>
        <v>0</v>
      </c>
      <c r="GL482">
        <f t="shared" si="374"/>
        <v>0</v>
      </c>
      <c r="GM482">
        <f t="shared" si="375"/>
        <v>13084.8</v>
      </c>
      <c r="GN482">
        <f t="shared" si="376"/>
        <v>13084.8</v>
      </c>
      <c r="GO482">
        <f t="shared" si="377"/>
        <v>0</v>
      </c>
      <c r="GP482">
        <f t="shared" si="378"/>
        <v>0</v>
      </c>
      <c r="GR482">
        <v>0</v>
      </c>
      <c r="GS482">
        <v>3</v>
      </c>
      <c r="GT482">
        <v>0</v>
      </c>
      <c r="GU482" t="s">
        <v>143</v>
      </c>
      <c r="GV482">
        <f t="shared" si="379"/>
        <v>0</v>
      </c>
      <c r="GW482">
        <v>1</v>
      </c>
      <c r="GX482">
        <f t="shared" si="380"/>
        <v>0</v>
      </c>
      <c r="HA482">
        <v>0</v>
      </c>
      <c r="HB482">
        <v>0</v>
      </c>
      <c r="HC482">
        <f t="shared" si="381"/>
        <v>0</v>
      </c>
      <c r="IK482">
        <v>0</v>
      </c>
    </row>
    <row r="483" spans="1:245" x14ac:dyDescent="0.25">
      <c r="A483">
        <v>18</v>
      </c>
      <c r="B483">
        <v>1</v>
      </c>
      <c r="C483">
        <v>273</v>
      </c>
      <c r="E483" t="s">
        <v>612</v>
      </c>
      <c r="F483" t="s">
        <v>613</v>
      </c>
      <c r="G483" t="s">
        <v>614</v>
      </c>
      <c r="H483" t="s">
        <v>585</v>
      </c>
      <c r="I483">
        <v>8.52</v>
      </c>
      <c r="J483">
        <v>42.599999999999994</v>
      </c>
      <c r="O483">
        <f t="shared" si="344"/>
        <v>3385.16</v>
      </c>
      <c r="P483">
        <f t="shared" si="345"/>
        <v>3385.16</v>
      </c>
      <c r="Q483">
        <f t="shared" si="384"/>
        <v>0</v>
      </c>
      <c r="R483">
        <f t="shared" si="347"/>
        <v>0</v>
      </c>
      <c r="S483">
        <f t="shared" si="348"/>
        <v>0</v>
      </c>
      <c r="T483">
        <f t="shared" si="349"/>
        <v>0</v>
      </c>
      <c r="U483">
        <f t="shared" si="350"/>
        <v>0</v>
      </c>
      <c r="V483">
        <f t="shared" si="351"/>
        <v>0</v>
      </c>
      <c r="W483">
        <f t="shared" si="352"/>
        <v>0</v>
      </c>
      <c r="X483">
        <f t="shared" si="353"/>
        <v>0</v>
      </c>
      <c r="Y483">
        <f t="shared" si="354"/>
        <v>0</v>
      </c>
      <c r="AA483">
        <v>31709269</v>
      </c>
      <c r="AB483">
        <f t="shared" si="355"/>
        <v>50.23</v>
      </c>
      <c r="AC483">
        <f t="shared" si="356"/>
        <v>50.23</v>
      </c>
      <c r="AD483">
        <f t="shared" si="385"/>
        <v>0</v>
      </c>
      <c r="AE483">
        <f t="shared" si="386"/>
        <v>0</v>
      </c>
      <c r="AF483">
        <f t="shared" si="386"/>
        <v>0</v>
      </c>
      <c r="AG483">
        <f t="shared" si="359"/>
        <v>0</v>
      </c>
      <c r="AH483">
        <f t="shared" si="387"/>
        <v>0</v>
      </c>
      <c r="AI483">
        <f t="shared" si="387"/>
        <v>0</v>
      </c>
      <c r="AJ483">
        <f t="shared" si="361"/>
        <v>0</v>
      </c>
      <c r="AK483">
        <v>50.23</v>
      </c>
      <c r="AL483">
        <v>50.23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v>7.91</v>
      </c>
      <c r="BD483" t="s">
        <v>143</v>
      </c>
      <c r="BE483" t="s">
        <v>143</v>
      </c>
      <c r="BF483" t="s">
        <v>143</v>
      </c>
      <c r="BG483" t="s">
        <v>143</v>
      </c>
      <c r="BH483">
        <v>3</v>
      </c>
      <c r="BI483">
        <v>1</v>
      </c>
      <c r="BJ483" t="s">
        <v>615</v>
      </c>
      <c r="BM483">
        <v>1382</v>
      </c>
      <c r="BN483">
        <v>0</v>
      </c>
      <c r="BO483" t="s">
        <v>613</v>
      </c>
      <c r="BP483">
        <v>1</v>
      </c>
      <c r="BQ483">
        <v>30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143</v>
      </c>
      <c r="BZ483">
        <v>0</v>
      </c>
      <c r="CA483">
        <v>0</v>
      </c>
      <c r="CE483">
        <v>30</v>
      </c>
      <c r="CF483">
        <v>0</v>
      </c>
      <c r="CG483">
        <v>0</v>
      </c>
      <c r="CM483">
        <v>0</v>
      </c>
      <c r="CN483" t="s">
        <v>143</v>
      </c>
      <c r="CO483">
        <v>0</v>
      </c>
      <c r="CP483">
        <f t="shared" si="362"/>
        <v>3385.16</v>
      </c>
      <c r="CQ483">
        <f t="shared" si="363"/>
        <v>397.32</v>
      </c>
      <c r="CR483">
        <f t="shared" si="388"/>
        <v>0</v>
      </c>
      <c r="CS483">
        <f t="shared" si="365"/>
        <v>0</v>
      </c>
      <c r="CT483">
        <f t="shared" si="366"/>
        <v>0</v>
      </c>
      <c r="CU483">
        <f t="shared" si="367"/>
        <v>0</v>
      </c>
      <c r="CV483">
        <f t="shared" si="368"/>
        <v>0</v>
      </c>
      <c r="CW483">
        <f t="shared" si="369"/>
        <v>0</v>
      </c>
      <c r="CX483">
        <f t="shared" si="370"/>
        <v>0</v>
      </c>
      <c r="CY483">
        <f t="shared" si="371"/>
        <v>0</v>
      </c>
      <c r="CZ483">
        <f t="shared" si="372"/>
        <v>0</v>
      </c>
      <c r="DC483" t="s">
        <v>143</v>
      </c>
      <c r="DD483" t="s">
        <v>143</v>
      </c>
      <c r="DE483" t="s">
        <v>143</v>
      </c>
      <c r="DF483" t="s">
        <v>143</v>
      </c>
      <c r="DG483" t="s">
        <v>143</v>
      </c>
      <c r="DH483" t="s">
        <v>143</v>
      </c>
      <c r="DI483" t="s">
        <v>143</v>
      </c>
      <c r="DJ483" t="s">
        <v>143</v>
      </c>
      <c r="DK483" t="s">
        <v>143</v>
      </c>
      <c r="DL483" t="s">
        <v>143</v>
      </c>
      <c r="DM483" t="s">
        <v>143</v>
      </c>
      <c r="DN483">
        <v>100</v>
      </c>
      <c r="DO483">
        <v>64</v>
      </c>
      <c r="DP483">
        <v>1.0469999999999999</v>
      </c>
      <c r="DQ483">
        <v>1.0029999999999999</v>
      </c>
      <c r="DU483">
        <v>1003</v>
      </c>
      <c r="DV483" t="s">
        <v>585</v>
      </c>
      <c r="DW483" t="s">
        <v>585</v>
      </c>
      <c r="DX483">
        <v>1</v>
      </c>
      <c r="EE483">
        <v>31271193</v>
      </c>
      <c r="EF483">
        <v>30</v>
      </c>
      <c r="EG483" t="s">
        <v>171</v>
      </c>
      <c r="EH483">
        <v>0</v>
      </c>
      <c r="EI483" t="s">
        <v>143</v>
      </c>
      <c r="EJ483">
        <v>1</v>
      </c>
      <c r="EK483">
        <v>1382</v>
      </c>
      <c r="EL483" t="s">
        <v>576</v>
      </c>
      <c r="EM483" t="s">
        <v>577</v>
      </c>
      <c r="EO483" t="s">
        <v>143</v>
      </c>
      <c r="EQ483">
        <v>0</v>
      </c>
      <c r="ER483">
        <v>50.23</v>
      </c>
      <c r="ES483">
        <v>50.23</v>
      </c>
      <c r="ET483">
        <v>0</v>
      </c>
      <c r="EU483">
        <v>0</v>
      </c>
      <c r="EV483">
        <v>0</v>
      </c>
      <c r="EW483">
        <v>0</v>
      </c>
      <c r="EX483">
        <v>0</v>
      </c>
      <c r="FQ483">
        <v>0</v>
      </c>
      <c r="FR483">
        <f t="shared" si="373"/>
        <v>0</v>
      </c>
      <c r="FS483">
        <v>0</v>
      </c>
      <c r="FX483">
        <v>100</v>
      </c>
      <c r="FY483">
        <v>64</v>
      </c>
      <c r="GA483" t="s">
        <v>143</v>
      </c>
      <c r="GD483">
        <v>0</v>
      </c>
      <c r="GF483">
        <v>309293968</v>
      </c>
      <c r="GG483">
        <v>2</v>
      </c>
      <c r="GH483">
        <v>1</v>
      </c>
      <c r="GI483">
        <v>2</v>
      </c>
      <c r="GJ483">
        <v>0</v>
      </c>
      <c r="GK483">
        <f>ROUND(R483*(R12)/100,2)</f>
        <v>0</v>
      </c>
      <c r="GL483">
        <f t="shared" si="374"/>
        <v>0</v>
      </c>
      <c r="GM483">
        <f t="shared" si="375"/>
        <v>3385.16</v>
      </c>
      <c r="GN483">
        <f t="shared" si="376"/>
        <v>3385.16</v>
      </c>
      <c r="GO483">
        <f t="shared" si="377"/>
        <v>0</v>
      </c>
      <c r="GP483">
        <f t="shared" si="378"/>
        <v>0</v>
      </c>
      <c r="GR483">
        <v>0</v>
      </c>
      <c r="GS483">
        <v>3</v>
      </c>
      <c r="GT483">
        <v>0</v>
      </c>
      <c r="GU483" t="s">
        <v>143</v>
      </c>
      <c r="GV483">
        <f t="shared" si="379"/>
        <v>0</v>
      </c>
      <c r="GW483">
        <v>1</v>
      </c>
      <c r="GX483">
        <f t="shared" si="380"/>
        <v>0</v>
      </c>
      <c r="HA483">
        <v>0</v>
      </c>
      <c r="HB483">
        <v>0</v>
      </c>
      <c r="HC483">
        <f t="shared" si="381"/>
        <v>0</v>
      </c>
      <c r="IK483">
        <v>0</v>
      </c>
    </row>
    <row r="484" spans="1:245" x14ac:dyDescent="0.25">
      <c r="A484">
        <v>18</v>
      </c>
      <c r="B484">
        <v>1</v>
      </c>
      <c r="C484">
        <v>274</v>
      </c>
      <c r="E484" t="s">
        <v>616</v>
      </c>
      <c r="F484" t="s">
        <v>617</v>
      </c>
      <c r="G484" t="s">
        <v>618</v>
      </c>
      <c r="H484" t="s">
        <v>585</v>
      </c>
      <c r="I484">
        <v>8.52</v>
      </c>
      <c r="J484">
        <v>42.599999999999994</v>
      </c>
      <c r="O484">
        <f t="shared" si="344"/>
        <v>900.77</v>
      </c>
      <c r="P484">
        <f t="shared" si="345"/>
        <v>900.77</v>
      </c>
      <c r="Q484">
        <f t="shared" si="384"/>
        <v>0</v>
      </c>
      <c r="R484">
        <f t="shared" si="347"/>
        <v>0</v>
      </c>
      <c r="S484">
        <f t="shared" si="348"/>
        <v>0</v>
      </c>
      <c r="T484">
        <f t="shared" si="349"/>
        <v>0</v>
      </c>
      <c r="U484">
        <f t="shared" si="350"/>
        <v>0</v>
      </c>
      <c r="V484">
        <f t="shared" si="351"/>
        <v>0</v>
      </c>
      <c r="W484">
        <f t="shared" si="352"/>
        <v>0</v>
      </c>
      <c r="X484">
        <f t="shared" si="353"/>
        <v>0</v>
      </c>
      <c r="Y484">
        <f t="shared" si="354"/>
        <v>0</v>
      </c>
      <c r="AA484">
        <v>31709269</v>
      </c>
      <c r="AB484">
        <f t="shared" si="355"/>
        <v>20.45</v>
      </c>
      <c r="AC484">
        <f t="shared" si="356"/>
        <v>20.45</v>
      </c>
      <c r="AD484">
        <f t="shared" si="385"/>
        <v>0</v>
      </c>
      <c r="AE484">
        <f t="shared" si="386"/>
        <v>0</v>
      </c>
      <c r="AF484">
        <f t="shared" si="386"/>
        <v>0</v>
      </c>
      <c r="AG484">
        <f t="shared" si="359"/>
        <v>0</v>
      </c>
      <c r="AH484">
        <f t="shared" si="387"/>
        <v>0</v>
      </c>
      <c r="AI484">
        <f t="shared" si="387"/>
        <v>0</v>
      </c>
      <c r="AJ484">
        <f t="shared" si="361"/>
        <v>0</v>
      </c>
      <c r="AK484">
        <v>20.45</v>
      </c>
      <c r="AL484">
        <v>20.45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1</v>
      </c>
      <c r="AW484">
        <v>1</v>
      </c>
      <c r="AZ484">
        <v>1</v>
      </c>
      <c r="BA484">
        <v>1</v>
      </c>
      <c r="BB484">
        <v>1</v>
      </c>
      <c r="BC484">
        <v>5.17</v>
      </c>
      <c r="BD484" t="s">
        <v>143</v>
      </c>
      <c r="BE484" t="s">
        <v>143</v>
      </c>
      <c r="BF484" t="s">
        <v>143</v>
      </c>
      <c r="BG484" t="s">
        <v>143</v>
      </c>
      <c r="BH484">
        <v>3</v>
      </c>
      <c r="BI484">
        <v>1</v>
      </c>
      <c r="BJ484" t="s">
        <v>619</v>
      </c>
      <c r="BM484">
        <v>1382</v>
      </c>
      <c r="BN484">
        <v>0</v>
      </c>
      <c r="BO484" t="s">
        <v>617</v>
      </c>
      <c r="BP484">
        <v>1</v>
      </c>
      <c r="BQ484">
        <v>30</v>
      </c>
      <c r="BR484">
        <v>0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143</v>
      </c>
      <c r="BZ484">
        <v>0</v>
      </c>
      <c r="CA484">
        <v>0</v>
      </c>
      <c r="CE484">
        <v>30</v>
      </c>
      <c r="CF484">
        <v>0</v>
      </c>
      <c r="CG484">
        <v>0</v>
      </c>
      <c r="CM484">
        <v>0</v>
      </c>
      <c r="CN484" t="s">
        <v>143</v>
      </c>
      <c r="CO484">
        <v>0</v>
      </c>
      <c r="CP484">
        <f t="shared" si="362"/>
        <v>900.77</v>
      </c>
      <c r="CQ484">
        <f t="shared" si="363"/>
        <v>105.73</v>
      </c>
      <c r="CR484">
        <f t="shared" si="388"/>
        <v>0</v>
      </c>
      <c r="CS484">
        <f t="shared" si="365"/>
        <v>0</v>
      </c>
      <c r="CT484">
        <f t="shared" si="366"/>
        <v>0</v>
      </c>
      <c r="CU484">
        <f t="shared" si="367"/>
        <v>0</v>
      </c>
      <c r="CV484">
        <f t="shared" si="368"/>
        <v>0</v>
      </c>
      <c r="CW484">
        <f t="shared" si="369"/>
        <v>0</v>
      </c>
      <c r="CX484">
        <f t="shared" si="370"/>
        <v>0</v>
      </c>
      <c r="CY484">
        <f t="shared" si="371"/>
        <v>0</v>
      </c>
      <c r="CZ484">
        <f t="shared" si="372"/>
        <v>0</v>
      </c>
      <c r="DC484" t="s">
        <v>143</v>
      </c>
      <c r="DD484" t="s">
        <v>143</v>
      </c>
      <c r="DE484" t="s">
        <v>143</v>
      </c>
      <c r="DF484" t="s">
        <v>143</v>
      </c>
      <c r="DG484" t="s">
        <v>143</v>
      </c>
      <c r="DH484" t="s">
        <v>143</v>
      </c>
      <c r="DI484" t="s">
        <v>143</v>
      </c>
      <c r="DJ484" t="s">
        <v>143</v>
      </c>
      <c r="DK484" t="s">
        <v>143</v>
      </c>
      <c r="DL484" t="s">
        <v>143</v>
      </c>
      <c r="DM484" t="s">
        <v>143</v>
      </c>
      <c r="DN484">
        <v>100</v>
      </c>
      <c r="DO484">
        <v>64</v>
      </c>
      <c r="DP484">
        <v>1.0469999999999999</v>
      </c>
      <c r="DQ484">
        <v>1.0029999999999999</v>
      </c>
      <c r="DU484">
        <v>1003</v>
      </c>
      <c r="DV484" t="s">
        <v>585</v>
      </c>
      <c r="DW484" t="s">
        <v>585</v>
      </c>
      <c r="DX484">
        <v>1</v>
      </c>
      <c r="EE484">
        <v>31271193</v>
      </c>
      <c r="EF484">
        <v>30</v>
      </c>
      <c r="EG484" t="s">
        <v>171</v>
      </c>
      <c r="EH484">
        <v>0</v>
      </c>
      <c r="EI484" t="s">
        <v>143</v>
      </c>
      <c r="EJ484">
        <v>1</v>
      </c>
      <c r="EK484">
        <v>1382</v>
      </c>
      <c r="EL484" t="s">
        <v>576</v>
      </c>
      <c r="EM484" t="s">
        <v>577</v>
      </c>
      <c r="EO484" t="s">
        <v>143</v>
      </c>
      <c r="EQ484">
        <v>0</v>
      </c>
      <c r="ER484">
        <v>20.45</v>
      </c>
      <c r="ES484">
        <v>20.45</v>
      </c>
      <c r="ET484">
        <v>0</v>
      </c>
      <c r="EU484">
        <v>0</v>
      </c>
      <c r="EV484">
        <v>0</v>
      </c>
      <c r="EW484">
        <v>0</v>
      </c>
      <c r="EX484">
        <v>0</v>
      </c>
      <c r="FQ484">
        <v>0</v>
      </c>
      <c r="FR484">
        <f t="shared" si="373"/>
        <v>0</v>
      </c>
      <c r="FS484">
        <v>0</v>
      </c>
      <c r="FX484">
        <v>100</v>
      </c>
      <c r="FY484">
        <v>64</v>
      </c>
      <c r="GA484" t="s">
        <v>143</v>
      </c>
      <c r="GD484">
        <v>0</v>
      </c>
      <c r="GF484">
        <v>585071224</v>
      </c>
      <c r="GG484">
        <v>2</v>
      </c>
      <c r="GH484">
        <v>1</v>
      </c>
      <c r="GI484">
        <v>2</v>
      </c>
      <c r="GJ484">
        <v>0</v>
      </c>
      <c r="GK484">
        <f>ROUND(R484*(R12)/100,2)</f>
        <v>0</v>
      </c>
      <c r="GL484">
        <f t="shared" si="374"/>
        <v>0</v>
      </c>
      <c r="GM484">
        <f t="shared" si="375"/>
        <v>900.77</v>
      </c>
      <c r="GN484">
        <f t="shared" si="376"/>
        <v>900.77</v>
      </c>
      <c r="GO484">
        <f t="shared" si="377"/>
        <v>0</v>
      </c>
      <c r="GP484">
        <f t="shared" si="378"/>
        <v>0</v>
      </c>
      <c r="GR484">
        <v>0</v>
      </c>
      <c r="GS484">
        <v>3</v>
      </c>
      <c r="GT484">
        <v>0</v>
      </c>
      <c r="GU484" t="s">
        <v>143</v>
      </c>
      <c r="GV484">
        <f t="shared" si="379"/>
        <v>0</v>
      </c>
      <c r="GW484">
        <v>1</v>
      </c>
      <c r="GX484">
        <f t="shared" si="380"/>
        <v>0</v>
      </c>
      <c r="HA484">
        <v>0</v>
      </c>
      <c r="HB484">
        <v>0</v>
      </c>
      <c r="HC484">
        <f t="shared" si="381"/>
        <v>0</v>
      </c>
      <c r="IK484">
        <v>0</v>
      </c>
    </row>
    <row r="485" spans="1:245" x14ac:dyDescent="0.25">
      <c r="A485">
        <v>18</v>
      </c>
      <c r="B485">
        <v>1</v>
      </c>
      <c r="C485">
        <v>272</v>
      </c>
      <c r="E485" t="s">
        <v>620</v>
      </c>
      <c r="F485" t="s">
        <v>621</v>
      </c>
      <c r="G485" t="s">
        <v>622</v>
      </c>
      <c r="H485" t="s">
        <v>585</v>
      </c>
      <c r="I485">
        <v>16.122</v>
      </c>
      <c r="J485">
        <v>80.61</v>
      </c>
      <c r="O485">
        <f t="shared" si="344"/>
        <v>4362.46</v>
      </c>
      <c r="P485">
        <f t="shared" si="345"/>
        <v>4362.46</v>
      </c>
      <c r="Q485">
        <f t="shared" si="384"/>
        <v>0</v>
      </c>
      <c r="R485">
        <f t="shared" si="347"/>
        <v>0</v>
      </c>
      <c r="S485">
        <f t="shared" si="348"/>
        <v>0</v>
      </c>
      <c r="T485">
        <f t="shared" si="349"/>
        <v>0</v>
      </c>
      <c r="U485">
        <f t="shared" si="350"/>
        <v>0</v>
      </c>
      <c r="V485">
        <f t="shared" si="351"/>
        <v>0</v>
      </c>
      <c r="W485">
        <f t="shared" si="352"/>
        <v>0</v>
      </c>
      <c r="X485">
        <f t="shared" si="353"/>
        <v>0</v>
      </c>
      <c r="Y485">
        <f t="shared" si="354"/>
        <v>0</v>
      </c>
      <c r="AA485">
        <v>31709269</v>
      </c>
      <c r="AB485">
        <f t="shared" si="355"/>
        <v>85.36</v>
      </c>
      <c r="AC485">
        <f t="shared" si="356"/>
        <v>85.36</v>
      </c>
      <c r="AD485">
        <f t="shared" si="385"/>
        <v>0</v>
      </c>
      <c r="AE485">
        <f t="shared" si="386"/>
        <v>0</v>
      </c>
      <c r="AF485">
        <f t="shared" si="386"/>
        <v>0</v>
      </c>
      <c r="AG485">
        <f t="shared" si="359"/>
        <v>0</v>
      </c>
      <c r="AH485">
        <f t="shared" si="387"/>
        <v>0</v>
      </c>
      <c r="AI485">
        <f t="shared" si="387"/>
        <v>0</v>
      </c>
      <c r="AJ485">
        <f t="shared" si="361"/>
        <v>0</v>
      </c>
      <c r="AK485">
        <v>85.36</v>
      </c>
      <c r="AL485">
        <v>85.36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1</v>
      </c>
      <c r="AW485">
        <v>1</v>
      </c>
      <c r="AZ485">
        <v>1</v>
      </c>
      <c r="BA485">
        <v>1</v>
      </c>
      <c r="BB485">
        <v>1</v>
      </c>
      <c r="BC485">
        <v>3.17</v>
      </c>
      <c r="BD485" t="s">
        <v>143</v>
      </c>
      <c r="BE485" t="s">
        <v>143</v>
      </c>
      <c r="BF485" t="s">
        <v>143</v>
      </c>
      <c r="BG485" t="s">
        <v>143</v>
      </c>
      <c r="BH485">
        <v>3</v>
      </c>
      <c r="BI485">
        <v>1</v>
      </c>
      <c r="BJ485" t="s">
        <v>623</v>
      </c>
      <c r="BM485">
        <v>1382</v>
      </c>
      <c r="BN485">
        <v>0</v>
      </c>
      <c r="BO485" t="s">
        <v>621</v>
      </c>
      <c r="BP485">
        <v>1</v>
      </c>
      <c r="BQ485">
        <v>30</v>
      </c>
      <c r="BR485">
        <v>0</v>
      </c>
      <c r="BS485">
        <v>1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143</v>
      </c>
      <c r="BZ485">
        <v>0</v>
      </c>
      <c r="CA485">
        <v>0</v>
      </c>
      <c r="CE485">
        <v>30</v>
      </c>
      <c r="CF485">
        <v>0</v>
      </c>
      <c r="CG485">
        <v>0</v>
      </c>
      <c r="CM485">
        <v>0</v>
      </c>
      <c r="CN485" t="s">
        <v>143</v>
      </c>
      <c r="CO485">
        <v>0</v>
      </c>
      <c r="CP485">
        <f t="shared" si="362"/>
        <v>4362.46</v>
      </c>
      <c r="CQ485">
        <f t="shared" si="363"/>
        <v>270.58999999999997</v>
      </c>
      <c r="CR485">
        <f t="shared" si="388"/>
        <v>0</v>
      </c>
      <c r="CS485">
        <f t="shared" si="365"/>
        <v>0</v>
      </c>
      <c r="CT485">
        <f t="shared" si="366"/>
        <v>0</v>
      </c>
      <c r="CU485">
        <f t="shared" si="367"/>
        <v>0</v>
      </c>
      <c r="CV485">
        <f t="shared" si="368"/>
        <v>0</v>
      </c>
      <c r="CW485">
        <f t="shared" si="369"/>
        <v>0</v>
      </c>
      <c r="CX485">
        <f t="shared" si="370"/>
        <v>0</v>
      </c>
      <c r="CY485">
        <f t="shared" si="371"/>
        <v>0</v>
      </c>
      <c r="CZ485">
        <f t="shared" si="372"/>
        <v>0</v>
      </c>
      <c r="DC485" t="s">
        <v>143</v>
      </c>
      <c r="DD485" t="s">
        <v>143</v>
      </c>
      <c r="DE485" t="s">
        <v>143</v>
      </c>
      <c r="DF485" t="s">
        <v>143</v>
      </c>
      <c r="DG485" t="s">
        <v>143</v>
      </c>
      <c r="DH485" t="s">
        <v>143</v>
      </c>
      <c r="DI485" t="s">
        <v>143</v>
      </c>
      <c r="DJ485" t="s">
        <v>143</v>
      </c>
      <c r="DK485" t="s">
        <v>143</v>
      </c>
      <c r="DL485" t="s">
        <v>143</v>
      </c>
      <c r="DM485" t="s">
        <v>143</v>
      </c>
      <c r="DN485">
        <v>100</v>
      </c>
      <c r="DO485">
        <v>64</v>
      </c>
      <c r="DP485">
        <v>1.0469999999999999</v>
      </c>
      <c r="DQ485">
        <v>1.0029999999999999</v>
      </c>
      <c r="DU485">
        <v>1003</v>
      </c>
      <c r="DV485" t="s">
        <v>585</v>
      </c>
      <c r="DW485" t="s">
        <v>585</v>
      </c>
      <c r="DX485">
        <v>1</v>
      </c>
      <c r="EE485">
        <v>31271193</v>
      </c>
      <c r="EF485">
        <v>30</v>
      </c>
      <c r="EG485" t="s">
        <v>171</v>
      </c>
      <c r="EH485">
        <v>0</v>
      </c>
      <c r="EI485" t="s">
        <v>143</v>
      </c>
      <c r="EJ485">
        <v>1</v>
      </c>
      <c r="EK485">
        <v>1382</v>
      </c>
      <c r="EL485" t="s">
        <v>576</v>
      </c>
      <c r="EM485" t="s">
        <v>577</v>
      </c>
      <c r="EO485" t="s">
        <v>143</v>
      </c>
      <c r="EQ485">
        <v>0</v>
      </c>
      <c r="ER485">
        <v>85.36</v>
      </c>
      <c r="ES485">
        <v>85.36</v>
      </c>
      <c r="ET485">
        <v>0</v>
      </c>
      <c r="EU485">
        <v>0</v>
      </c>
      <c r="EV485">
        <v>0</v>
      </c>
      <c r="EW485">
        <v>0</v>
      </c>
      <c r="EX485">
        <v>0</v>
      </c>
      <c r="FQ485">
        <v>0</v>
      </c>
      <c r="FR485">
        <f t="shared" si="373"/>
        <v>0</v>
      </c>
      <c r="FS485">
        <v>0</v>
      </c>
      <c r="FX485">
        <v>100</v>
      </c>
      <c r="FY485">
        <v>64</v>
      </c>
      <c r="GA485" t="s">
        <v>143</v>
      </c>
      <c r="GD485">
        <v>0</v>
      </c>
      <c r="GF485">
        <v>1950529217</v>
      </c>
      <c r="GG485">
        <v>2</v>
      </c>
      <c r="GH485">
        <v>1</v>
      </c>
      <c r="GI485">
        <v>2</v>
      </c>
      <c r="GJ485">
        <v>0</v>
      </c>
      <c r="GK485">
        <f>ROUND(R485*(R12)/100,2)</f>
        <v>0</v>
      </c>
      <c r="GL485">
        <f t="shared" si="374"/>
        <v>0</v>
      </c>
      <c r="GM485">
        <f t="shared" si="375"/>
        <v>4362.46</v>
      </c>
      <c r="GN485">
        <f t="shared" si="376"/>
        <v>4362.46</v>
      </c>
      <c r="GO485">
        <f t="shared" si="377"/>
        <v>0</v>
      </c>
      <c r="GP485">
        <f t="shared" si="378"/>
        <v>0</v>
      </c>
      <c r="GR485">
        <v>0</v>
      </c>
      <c r="GS485">
        <v>3</v>
      </c>
      <c r="GT485">
        <v>0</v>
      </c>
      <c r="GU485" t="s">
        <v>143</v>
      </c>
      <c r="GV485">
        <f t="shared" si="379"/>
        <v>0</v>
      </c>
      <c r="GW485">
        <v>1</v>
      </c>
      <c r="GX485">
        <f t="shared" si="380"/>
        <v>0</v>
      </c>
      <c r="HA485">
        <v>0</v>
      </c>
      <c r="HB485">
        <v>0</v>
      </c>
      <c r="HC485">
        <f t="shared" si="381"/>
        <v>0</v>
      </c>
      <c r="IK485">
        <v>0</v>
      </c>
    </row>
    <row r="486" spans="1:245" x14ac:dyDescent="0.25">
      <c r="A486">
        <v>18</v>
      </c>
      <c r="B486">
        <v>1</v>
      </c>
      <c r="C486">
        <v>275</v>
      </c>
      <c r="E486" t="s">
        <v>624</v>
      </c>
      <c r="F486" t="s">
        <v>625</v>
      </c>
      <c r="G486" t="s">
        <v>626</v>
      </c>
      <c r="H486" t="s">
        <v>585</v>
      </c>
      <c r="I486">
        <v>16.122</v>
      </c>
      <c r="J486">
        <v>80.61</v>
      </c>
      <c r="O486">
        <f t="shared" si="344"/>
        <v>4599.55</v>
      </c>
      <c r="P486">
        <f t="shared" si="345"/>
        <v>4599.55</v>
      </c>
      <c r="Q486">
        <f t="shared" si="384"/>
        <v>0</v>
      </c>
      <c r="R486">
        <f t="shared" si="347"/>
        <v>0</v>
      </c>
      <c r="S486">
        <f t="shared" si="348"/>
        <v>0</v>
      </c>
      <c r="T486">
        <f t="shared" si="349"/>
        <v>0</v>
      </c>
      <c r="U486">
        <f t="shared" si="350"/>
        <v>0</v>
      </c>
      <c r="V486">
        <f t="shared" si="351"/>
        <v>0</v>
      </c>
      <c r="W486">
        <f t="shared" si="352"/>
        <v>0</v>
      </c>
      <c r="X486">
        <f t="shared" si="353"/>
        <v>0</v>
      </c>
      <c r="Y486">
        <f t="shared" si="354"/>
        <v>0</v>
      </c>
      <c r="AA486">
        <v>31709269</v>
      </c>
      <c r="AB486">
        <f t="shared" si="355"/>
        <v>49.02</v>
      </c>
      <c r="AC486">
        <f t="shared" si="356"/>
        <v>49.02</v>
      </c>
      <c r="AD486">
        <f t="shared" si="385"/>
        <v>0</v>
      </c>
      <c r="AE486">
        <f t="shared" si="386"/>
        <v>0</v>
      </c>
      <c r="AF486">
        <f t="shared" si="386"/>
        <v>0</v>
      </c>
      <c r="AG486">
        <f t="shared" si="359"/>
        <v>0</v>
      </c>
      <c r="AH486">
        <f t="shared" si="387"/>
        <v>0</v>
      </c>
      <c r="AI486">
        <f t="shared" si="387"/>
        <v>0</v>
      </c>
      <c r="AJ486">
        <f t="shared" si="361"/>
        <v>0</v>
      </c>
      <c r="AK486">
        <v>49.02</v>
      </c>
      <c r="AL486">
        <v>49.02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1</v>
      </c>
      <c r="AW486">
        <v>1</v>
      </c>
      <c r="AZ486">
        <v>1</v>
      </c>
      <c r="BA486">
        <v>1</v>
      </c>
      <c r="BB486">
        <v>1</v>
      </c>
      <c r="BC486">
        <v>5.82</v>
      </c>
      <c r="BD486" t="s">
        <v>143</v>
      </c>
      <c r="BE486" t="s">
        <v>143</v>
      </c>
      <c r="BF486" t="s">
        <v>143</v>
      </c>
      <c r="BG486" t="s">
        <v>143</v>
      </c>
      <c r="BH486">
        <v>3</v>
      </c>
      <c r="BI486">
        <v>1</v>
      </c>
      <c r="BJ486" t="s">
        <v>627</v>
      </c>
      <c r="BM486">
        <v>1382</v>
      </c>
      <c r="BN486">
        <v>0</v>
      </c>
      <c r="BO486" t="s">
        <v>625</v>
      </c>
      <c r="BP486">
        <v>1</v>
      </c>
      <c r="BQ486">
        <v>30</v>
      </c>
      <c r="BR486">
        <v>0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143</v>
      </c>
      <c r="BZ486">
        <v>0</v>
      </c>
      <c r="CA486">
        <v>0</v>
      </c>
      <c r="CE486">
        <v>30</v>
      </c>
      <c r="CF486">
        <v>0</v>
      </c>
      <c r="CG486">
        <v>0</v>
      </c>
      <c r="CM486">
        <v>0</v>
      </c>
      <c r="CN486" t="s">
        <v>143</v>
      </c>
      <c r="CO486">
        <v>0</v>
      </c>
      <c r="CP486">
        <f t="shared" si="362"/>
        <v>4599.55</v>
      </c>
      <c r="CQ486">
        <f t="shared" si="363"/>
        <v>285.3</v>
      </c>
      <c r="CR486">
        <f t="shared" si="388"/>
        <v>0</v>
      </c>
      <c r="CS486">
        <f t="shared" si="365"/>
        <v>0</v>
      </c>
      <c r="CT486">
        <f t="shared" si="366"/>
        <v>0</v>
      </c>
      <c r="CU486">
        <f t="shared" si="367"/>
        <v>0</v>
      </c>
      <c r="CV486">
        <f t="shared" si="368"/>
        <v>0</v>
      </c>
      <c r="CW486">
        <f t="shared" si="369"/>
        <v>0</v>
      </c>
      <c r="CX486">
        <f t="shared" si="370"/>
        <v>0</v>
      </c>
      <c r="CY486">
        <f t="shared" si="371"/>
        <v>0</v>
      </c>
      <c r="CZ486">
        <f t="shared" si="372"/>
        <v>0</v>
      </c>
      <c r="DC486" t="s">
        <v>143</v>
      </c>
      <c r="DD486" t="s">
        <v>143</v>
      </c>
      <c r="DE486" t="s">
        <v>143</v>
      </c>
      <c r="DF486" t="s">
        <v>143</v>
      </c>
      <c r="DG486" t="s">
        <v>143</v>
      </c>
      <c r="DH486" t="s">
        <v>143</v>
      </c>
      <c r="DI486" t="s">
        <v>143</v>
      </c>
      <c r="DJ486" t="s">
        <v>143</v>
      </c>
      <c r="DK486" t="s">
        <v>143</v>
      </c>
      <c r="DL486" t="s">
        <v>143</v>
      </c>
      <c r="DM486" t="s">
        <v>143</v>
      </c>
      <c r="DN486">
        <v>100</v>
      </c>
      <c r="DO486">
        <v>64</v>
      </c>
      <c r="DP486">
        <v>1.0469999999999999</v>
      </c>
      <c r="DQ486">
        <v>1.0029999999999999</v>
      </c>
      <c r="DU486">
        <v>1003</v>
      </c>
      <c r="DV486" t="s">
        <v>585</v>
      </c>
      <c r="DW486" t="s">
        <v>585</v>
      </c>
      <c r="DX486">
        <v>1</v>
      </c>
      <c r="EE486">
        <v>31271193</v>
      </c>
      <c r="EF486">
        <v>30</v>
      </c>
      <c r="EG486" t="s">
        <v>171</v>
      </c>
      <c r="EH486">
        <v>0</v>
      </c>
      <c r="EI486" t="s">
        <v>143</v>
      </c>
      <c r="EJ486">
        <v>1</v>
      </c>
      <c r="EK486">
        <v>1382</v>
      </c>
      <c r="EL486" t="s">
        <v>576</v>
      </c>
      <c r="EM486" t="s">
        <v>577</v>
      </c>
      <c r="EO486" t="s">
        <v>143</v>
      </c>
      <c r="EQ486">
        <v>0</v>
      </c>
      <c r="ER486">
        <v>49.02</v>
      </c>
      <c r="ES486">
        <v>49.02</v>
      </c>
      <c r="ET486">
        <v>0</v>
      </c>
      <c r="EU486">
        <v>0</v>
      </c>
      <c r="EV486">
        <v>0</v>
      </c>
      <c r="EW486">
        <v>0</v>
      </c>
      <c r="EX486">
        <v>0</v>
      </c>
      <c r="FQ486">
        <v>0</v>
      </c>
      <c r="FR486">
        <f t="shared" si="373"/>
        <v>0</v>
      </c>
      <c r="FS486">
        <v>0</v>
      </c>
      <c r="FX486">
        <v>100</v>
      </c>
      <c r="FY486">
        <v>64</v>
      </c>
      <c r="GA486" t="s">
        <v>143</v>
      </c>
      <c r="GD486">
        <v>0</v>
      </c>
      <c r="GF486">
        <v>-244276458</v>
      </c>
      <c r="GG486">
        <v>2</v>
      </c>
      <c r="GH486">
        <v>1</v>
      </c>
      <c r="GI486">
        <v>2</v>
      </c>
      <c r="GJ486">
        <v>0</v>
      </c>
      <c r="GK486">
        <f>ROUND(R486*(R12)/100,2)</f>
        <v>0</v>
      </c>
      <c r="GL486">
        <f t="shared" si="374"/>
        <v>0</v>
      </c>
      <c r="GM486">
        <f t="shared" si="375"/>
        <v>4599.55</v>
      </c>
      <c r="GN486">
        <f t="shared" si="376"/>
        <v>4599.55</v>
      </c>
      <c r="GO486">
        <f t="shared" si="377"/>
        <v>0</v>
      </c>
      <c r="GP486">
        <f t="shared" si="378"/>
        <v>0</v>
      </c>
      <c r="GR486">
        <v>0</v>
      </c>
      <c r="GS486">
        <v>3</v>
      </c>
      <c r="GT486">
        <v>0</v>
      </c>
      <c r="GU486" t="s">
        <v>143</v>
      </c>
      <c r="GV486">
        <f t="shared" si="379"/>
        <v>0</v>
      </c>
      <c r="GW486">
        <v>1</v>
      </c>
      <c r="GX486">
        <f t="shared" si="380"/>
        <v>0</v>
      </c>
      <c r="HA486">
        <v>0</v>
      </c>
      <c r="HB486">
        <v>0</v>
      </c>
      <c r="HC486">
        <f t="shared" si="381"/>
        <v>0</v>
      </c>
      <c r="IK486">
        <v>0</v>
      </c>
    </row>
    <row r="487" spans="1:245" x14ac:dyDescent="0.25">
      <c r="A487">
        <v>18</v>
      </c>
      <c r="B487">
        <v>1</v>
      </c>
      <c r="C487">
        <v>270</v>
      </c>
      <c r="E487" t="s">
        <v>628</v>
      </c>
      <c r="F487" t="s">
        <v>629</v>
      </c>
      <c r="G487" t="s">
        <v>630</v>
      </c>
      <c r="H487" t="s">
        <v>401</v>
      </c>
      <c r="I487">
        <v>129</v>
      </c>
      <c r="J487">
        <v>645</v>
      </c>
      <c r="O487">
        <f t="shared" si="344"/>
        <v>32638.73</v>
      </c>
      <c r="P487">
        <f t="shared" si="345"/>
        <v>32638.73</v>
      </c>
      <c r="Q487">
        <f t="shared" si="384"/>
        <v>0</v>
      </c>
      <c r="R487">
        <f t="shared" si="347"/>
        <v>0</v>
      </c>
      <c r="S487">
        <f t="shared" si="348"/>
        <v>0</v>
      </c>
      <c r="T487">
        <f t="shared" si="349"/>
        <v>0</v>
      </c>
      <c r="U487">
        <f t="shared" si="350"/>
        <v>0</v>
      </c>
      <c r="V487">
        <f t="shared" si="351"/>
        <v>0</v>
      </c>
      <c r="W487">
        <f t="shared" si="352"/>
        <v>0</v>
      </c>
      <c r="X487">
        <f t="shared" si="353"/>
        <v>0</v>
      </c>
      <c r="Y487">
        <f t="shared" si="354"/>
        <v>0</v>
      </c>
      <c r="AA487">
        <v>31709269</v>
      </c>
      <c r="AB487">
        <f t="shared" si="355"/>
        <v>48.47</v>
      </c>
      <c r="AC487">
        <f t="shared" si="356"/>
        <v>48.47</v>
      </c>
      <c r="AD487">
        <f t="shared" si="385"/>
        <v>0</v>
      </c>
      <c r="AE487">
        <f t="shared" si="386"/>
        <v>0</v>
      </c>
      <c r="AF487">
        <f t="shared" si="386"/>
        <v>0</v>
      </c>
      <c r="AG487">
        <f t="shared" si="359"/>
        <v>0</v>
      </c>
      <c r="AH487">
        <f t="shared" si="387"/>
        <v>0</v>
      </c>
      <c r="AI487">
        <f t="shared" si="387"/>
        <v>0</v>
      </c>
      <c r="AJ487">
        <f t="shared" si="361"/>
        <v>0</v>
      </c>
      <c r="AK487">
        <v>48.47</v>
      </c>
      <c r="AL487">
        <v>48.47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</v>
      </c>
      <c r="AW487">
        <v>1</v>
      </c>
      <c r="AZ487">
        <v>1</v>
      </c>
      <c r="BA487">
        <v>1</v>
      </c>
      <c r="BB487">
        <v>1</v>
      </c>
      <c r="BC487">
        <v>5.22</v>
      </c>
      <c r="BD487" t="s">
        <v>143</v>
      </c>
      <c r="BE487" t="s">
        <v>143</v>
      </c>
      <c r="BF487" t="s">
        <v>143</v>
      </c>
      <c r="BG487" t="s">
        <v>143</v>
      </c>
      <c r="BH487">
        <v>3</v>
      </c>
      <c r="BI487">
        <v>1</v>
      </c>
      <c r="BJ487" t="s">
        <v>631</v>
      </c>
      <c r="BM487">
        <v>1382</v>
      </c>
      <c r="BN487">
        <v>0</v>
      </c>
      <c r="BO487" t="s">
        <v>629</v>
      </c>
      <c r="BP487">
        <v>1</v>
      </c>
      <c r="BQ487">
        <v>30</v>
      </c>
      <c r="BR487">
        <v>0</v>
      </c>
      <c r="BS487">
        <v>1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143</v>
      </c>
      <c r="BZ487">
        <v>0</v>
      </c>
      <c r="CA487">
        <v>0</v>
      </c>
      <c r="CE487">
        <v>30</v>
      </c>
      <c r="CF487">
        <v>0</v>
      </c>
      <c r="CG487">
        <v>0</v>
      </c>
      <c r="CM487">
        <v>0</v>
      </c>
      <c r="CN487" t="s">
        <v>143</v>
      </c>
      <c r="CO487">
        <v>0</v>
      </c>
      <c r="CP487">
        <f t="shared" si="362"/>
        <v>32638.73</v>
      </c>
      <c r="CQ487">
        <f t="shared" si="363"/>
        <v>253.01</v>
      </c>
      <c r="CR487">
        <f t="shared" si="388"/>
        <v>0</v>
      </c>
      <c r="CS487">
        <f t="shared" si="365"/>
        <v>0</v>
      </c>
      <c r="CT487">
        <f t="shared" si="366"/>
        <v>0</v>
      </c>
      <c r="CU487">
        <f t="shared" si="367"/>
        <v>0</v>
      </c>
      <c r="CV487">
        <f t="shared" si="368"/>
        <v>0</v>
      </c>
      <c r="CW487">
        <f t="shared" si="369"/>
        <v>0</v>
      </c>
      <c r="CX487">
        <f t="shared" si="370"/>
        <v>0</v>
      </c>
      <c r="CY487">
        <f t="shared" si="371"/>
        <v>0</v>
      </c>
      <c r="CZ487">
        <f t="shared" si="372"/>
        <v>0</v>
      </c>
      <c r="DC487" t="s">
        <v>143</v>
      </c>
      <c r="DD487" t="s">
        <v>143</v>
      </c>
      <c r="DE487" t="s">
        <v>143</v>
      </c>
      <c r="DF487" t="s">
        <v>143</v>
      </c>
      <c r="DG487" t="s">
        <v>143</v>
      </c>
      <c r="DH487" t="s">
        <v>143</v>
      </c>
      <c r="DI487" t="s">
        <v>143</v>
      </c>
      <c r="DJ487" t="s">
        <v>143</v>
      </c>
      <c r="DK487" t="s">
        <v>143</v>
      </c>
      <c r="DL487" t="s">
        <v>143</v>
      </c>
      <c r="DM487" t="s">
        <v>143</v>
      </c>
      <c r="DN487">
        <v>100</v>
      </c>
      <c r="DO487">
        <v>64</v>
      </c>
      <c r="DP487">
        <v>1.0469999999999999</v>
      </c>
      <c r="DQ487">
        <v>1.0029999999999999</v>
      </c>
      <c r="DU487">
        <v>1010</v>
      </c>
      <c r="DV487" t="s">
        <v>401</v>
      </c>
      <c r="DW487" t="s">
        <v>401</v>
      </c>
      <c r="DX487">
        <v>1</v>
      </c>
      <c r="EE487">
        <v>31271193</v>
      </c>
      <c r="EF487">
        <v>30</v>
      </c>
      <c r="EG487" t="s">
        <v>171</v>
      </c>
      <c r="EH487">
        <v>0</v>
      </c>
      <c r="EI487" t="s">
        <v>143</v>
      </c>
      <c r="EJ487">
        <v>1</v>
      </c>
      <c r="EK487">
        <v>1382</v>
      </c>
      <c r="EL487" t="s">
        <v>576</v>
      </c>
      <c r="EM487" t="s">
        <v>577</v>
      </c>
      <c r="EO487" t="s">
        <v>143</v>
      </c>
      <c r="EQ487">
        <v>0</v>
      </c>
      <c r="ER487">
        <v>48.47</v>
      </c>
      <c r="ES487">
        <v>48.47</v>
      </c>
      <c r="ET487">
        <v>0</v>
      </c>
      <c r="EU487">
        <v>0</v>
      </c>
      <c r="EV487">
        <v>0</v>
      </c>
      <c r="EW487">
        <v>0</v>
      </c>
      <c r="EX487">
        <v>0</v>
      </c>
      <c r="FQ487">
        <v>0</v>
      </c>
      <c r="FR487">
        <f t="shared" si="373"/>
        <v>0</v>
      </c>
      <c r="FS487">
        <v>0</v>
      </c>
      <c r="FX487">
        <v>100</v>
      </c>
      <c r="FY487">
        <v>64</v>
      </c>
      <c r="GA487" t="s">
        <v>143</v>
      </c>
      <c r="GD487">
        <v>0</v>
      </c>
      <c r="GF487">
        <v>432746128</v>
      </c>
      <c r="GG487">
        <v>2</v>
      </c>
      <c r="GH487">
        <v>1</v>
      </c>
      <c r="GI487">
        <v>2</v>
      </c>
      <c r="GJ487">
        <v>0</v>
      </c>
      <c r="GK487">
        <f>ROUND(R487*(R12)/100,2)</f>
        <v>0</v>
      </c>
      <c r="GL487">
        <f t="shared" si="374"/>
        <v>0</v>
      </c>
      <c r="GM487">
        <f t="shared" si="375"/>
        <v>32638.73</v>
      </c>
      <c r="GN487">
        <f t="shared" si="376"/>
        <v>32638.73</v>
      </c>
      <c r="GO487">
        <f t="shared" si="377"/>
        <v>0</v>
      </c>
      <c r="GP487">
        <f t="shared" si="378"/>
        <v>0</v>
      </c>
      <c r="GR487">
        <v>0</v>
      </c>
      <c r="GS487">
        <v>3</v>
      </c>
      <c r="GT487">
        <v>0</v>
      </c>
      <c r="GU487" t="s">
        <v>143</v>
      </c>
      <c r="GV487">
        <f t="shared" si="379"/>
        <v>0</v>
      </c>
      <c r="GW487">
        <v>1</v>
      </c>
      <c r="GX487">
        <f t="shared" si="380"/>
        <v>0</v>
      </c>
      <c r="HA487">
        <v>0</v>
      </c>
      <c r="HB487">
        <v>0</v>
      </c>
      <c r="HC487">
        <f t="shared" si="381"/>
        <v>0</v>
      </c>
      <c r="IK487">
        <v>0</v>
      </c>
    </row>
    <row r="488" spans="1:245" x14ac:dyDescent="0.25">
      <c r="A488">
        <v>17</v>
      </c>
      <c r="B488">
        <v>1</v>
      </c>
      <c r="C488">
        <f>ROW(SmtRes!A288)</f>
        <v>288</v>
      </c>
      <c r="D488">
        <f>ROW(EtalonRes!A306)</f>
        <v>306</v>
      </c>
      <c r="E488" t="s">
        <v>632</v>
      </c>
      <c r="F488" t="s">
        <v>633</v>
      </c>
      <c r="G488" t="s">
        <v>634</v>
      </c>
      <c r="H488" t="s">
        <v>368</v>
      </c>
      <c r="I488">
        <v>0.35</v>
      </c>
      <c r="J488">
        <v>0</v>
      </c>
      <c r="O488">
        <f t="shared" si="344"/>
        <v>30174.05</v>
      </c>
      <c r="P488">
        <f t="shared" si="345"/>
        <v>10559.07</v>
      </c>
      <c r="Q488">
        <f>(ROUND((ROUND((((ET488*1.25))*AV488*I488),2)*BB488),2)+ROUND((ROUND(((AE488-((EU488*1.25)))*AV488*I488),2)*BS488),2))</f>
        <v>301.44</v>
      </c>
      <c r="R488">
        <f t="shared" si="347"/>
        <v>95.91</v>
      </c>
      <c r="S488">
        <f t="shared" si="348"/>
        <v>19313.54</v>
      </c>
      <c r="T488">
        <f t="shared" si="349"/>
        <v>0</v>
      </c>
      <c r="U488">
        <f t="shared" si="350"/>
        <v>59.288249999999998</v>
      </c>
      <c r="V488">
        <f t="shared" si="351"/>
        <v>0</v>
      </c>
      <c r="W488">
        <f t="shared" si="352"/>
        <v>0</v>
      </c>
      <c r="X488">
        <f t="shared" si="353"/>
        <v>15643.97</v>
      </c>
      <c r="Y488">
        <f t="shared" si="354"/>
        <v>7918.55</v>
      </c>
      <c r="AA488">
        <v>31709269</v>
      </c>
      <c r="AB488">
        <f t="shared" si="355"/>
        <v>4919.0924999999997</v>
      </c>
      <c r="AC488">
        <f t="shared" si="356"/>
        <v>2623.37</v>
      </c>
      <c r="AD488">
        <f>ROUND(((((ET488*1.25))-((EU488*1.25)))+AE488),6)</f>
        <v>126.65</v>
      </c>
      <c r="AE488">
        <f>ROUND(((EU488*1.25)),6)</f>
        <v>10.762499999999999</v>
      </c>
      <c r="AF488">
        <f>ROUND(((EV488*1.15)),6)</f>
        <v>2169.0725000000002</v>
      </c>
      <c r="AG488">
        <f t="shared" si="359"/>
        <v>0</v>
      </c>
      <c r="AH488">
        <f>((EW488*1.15))</f>
        <v>169.39500000000001</v>
      </c>
      <c r="AI488">
        <f>((EX488*1.25))</f>
        <v>0</v>
      </c>
      <c r="AJ488">
        <f t="shared" si="361"/>
        <v>0</v>
      </c>
      <c r="AK488">
        <v>4610.84</v>
      </c>
      <c r="AL488">
        <v>2623.37</v>
      </c>
      <c r="AM488">
        <v>101.32</v>
      </c>
      <c r="AN488">
        <v>8.61</v>
      </c>
      <c r="AO488">
        <v>1886.15</v>
      </c>
      <c r="AP488">
        <v>0</v>
      </c>
      <c r="AQ488">
        <v>147.30000000000001</v>
      </c>
      <c r="AR488">
        <v>0</v>
      </c>
      <c r="AS488">
        <v>0</v>
      </c>
      <c r="AT488">
        <v>81</v>
      </c>
      <c r="AU488">
        <v>41</v>
      </c>
      <c r="AV488">
        <v>1</v>
      </c>
      <c r="AW488">
        <v>1</v>
      </c>
      <c r="AZ488">
        <v>1</v>
      </c>
      <c r="BA488">
        <v>25.44</v>
      </c>
      <c r="BB488">
        <v>6.8</v>
      </c>
      <c r="BC488">
        <v>11.5</v>
      </c>
      <c r="BD488" t="s">
        <v>143</v>
      </c>
      <c r="BE488" t="s">
        <v>143</v>
      </c>
      <c r="BF488" t="s">
        <v>143</v>
      </c>
      <c r="BG488" t="s">
        <v>143</v>
      </c>
      <c r="BH488">
        <v>0</v>
      </c>
      <c r="BI488">
        <v>1</v>
      </c>
      <c r="BJ488" t="s">
        <v>635</v>
      </c>
      <c r="BM488">
        <v>1382</v>
      </c>
      <c r="BN488">
        <v>0</v>
      </c>
      <c r="BO488" t="s">
        <v>633</v>
      </c>
      <c r="BP488">
        <v>1</v>
      </c>
      <c r="BQ488">
        <v>30</v>
      </c>
      <c r="BR488">
        <v>0</v>
      </c>
      <c r="BS488">
        <v>25.44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143</v>
      </c>
      <c r="BZ488">
        <v>81</v>
      </c>
      <c r="CA488">
        <v>41</v>
      </c>
      <c r="CE488">
        <v>30</v>
      </c>
      <c r="CF488">
        <v>0</v>
      </c>
      <c r="CG488">
        <v>0</v>
      </c>
      <c r="CM488">
        <v>0</v>
      </c>
      <c r="CN488" t="s">
        <v>143</v>
      </c>
      <c r="CO488">
        <v>0</v>
      </c>
      <c r="CP488">
        <f t="shared" si="362"/>
        <v>30174.050000000003</v>
      </c>
      <c r="CQ488">
        <f t="shared" si="363"/>
        <v>30168.76</v>
      </c>
      <c r="CR488">
        <f>(ROUND((ROUND((((ET488*1.25))*AV488*1),2)*BB488),2)+ROUND((ROUND(((AE488-((EU488*1.25)))*AV488*1),2)*BS488),2))</f>
        <v>861.22</v>
      </c>
      <c r="CS488">
        <f t="shared" si="365"/>
        <v>273.73</v>
      </c>
      <c r="CT488">
        <f t="shared" si="366"/>
        <v>55181.14</v>
      </c>
      <c r="CU488">
        <f t="shared" si="367"/>
        <v>0</v>
      </c>
      <c r="CV488">
        <f t="shared" si="368"/>
        <v>169.39500000000001</v>
      </c>
      <c r="CW488">
        <f t="shared" si="369"/>
        <v>0</v>
      </c>
      <c r="CX488">
        <f t="shared" si="370"/>
        <v>0</v>
      </c>
      <c r="CY488">
        <f t="shared" si="371"/>
        <v>15643.967400000001</v>
      </c>
      <c r="CZ488">
        <f t="shared" si="372"/>
        <v>7918.5514000000003</v>
      </c>
      <c r="DC488" t="s">
        <v>143</v>
      </c>
      <c r="DD488" t="s">
        <v>143</v>
      </c>
      <c r="DE488" t="s">
        <v>169</v>
      </c>
      <c r="DF488" t="s">
        <v>169</v>
      </c>
      <c r="DG488" t="s">
        <v>170</v>
      </c>
      <c r="DH488" t="s">
        <v>143</v>
      </c>
      <c r="DI488" t="s">
        <v>170</v>
      </c>
      <c r="DJ488" t="s">
        <v>169</v>
      </c>
      <c r="DK488" t="s">
        <v>143</v>
      </c>
      <c r="DL488" t="s">
        <v>143</v>
      </c>
      <c r="DM488" t="s">
        <v>143</v>
      </c>
      <c r="DN488">
        <v>100</v>
      </c>
      <c r="DO488">
        <v>64</v>
      </c>
      <c r="DP488">
        <v>1.0469999999999999</v>
      </c>
      <c r="DQ488">
        <v>1.0029999999999999</v>
      </c>
      <c r="DU488">
        <v>1005</v>
      </c>
      <c r="DV488" t="s">
        <v>368</v>
      </c>
      <c r="DW488" t="s">
        <v>368</v>
      </c>
      <c r="DX488">
        <v>100</v>
      </c>
      <c r="EE488">
        <v>31271193</v>
      </c>
      <c r="EF488">
        <v>30</v>
      </c>
      <c r="EG488" t="s">
        <v>171</v>
      </c>
      <c r="EH488">
        <v>0</v>
      </c>
      <c r="EI488" t="s">
        <v>143</v>
      </c>
      <c r="EJ488">
        <v>1</v>
      </c>
      <c r="EK488">
        <v>1382</v>
      </c>
      <c r="EL488" t="s">
        <v>576</v>
      </c>
      <c r="EM488" t="s">
        <v>577</v>
      </c>
      <c r="EO488" t="s">
        <v>143</v>
      </c>
      <c r="EQ488">
        <v>0</v>
      </c>
      <c r="ER488">
        <v>4610.84</v>
      </c>
      <c r="ES488">
        <v>2623.37</v>
      </c>
      <c r="ET488">
        <v>101.32</v>
      </c>
      <c r="EU488">
        <v>8.61</v>
      </c>
      <c r="EV488">
        <v>1886.15</v>
      </c>
      <c r="EW488">
        <v>147.30000000000001</v>
      </c>
      <c r="EX488">
        <v>0</v>
      </c>
      <c r="EY488">
        <v>0</v>
      </c>
      <c r="FQ488">
        <v>0</v>
      </c>
      <c r="FR488">
        <f t="shared" si="373"/>
        <v>0</v>
      </c>
      <c r="FS488">
        <v>0</v>
      </c>
      <c r="FX488">
        <v>100</v>
      </c>
      <c r="FY488">
        <v>64</v>
      </c>
      <c r="GA488" t="s">
        <v>143</v>
      </c>
      <c r="GD488">
        <v>0</v>
      </c>
      <c r="GF488">
        <v>-448097099</v>
      </c>
      <c r="GG488">
        <v>2</v>
      </c>
      <c r="GH488">
        <v>1</v>
      </c>
      <c r="GI488">
        <v>2</v>
      </c>
      <c r="GJ488">
        <v>0</v>
      </c>
      <c r="GK488">
        <f>ROUND(R488*(R12)/100,2)</f>
        <v>150.58000000000001</v>
      </c>
      <c r="GL488">
        <f t="shared" si="374"/>
        <v>0</v>
      </c>
      <c r="GM488">
        <f t="shared" si="375"/>
        <v>53887.15</v>
      </c>
      <c r="GN488">
        <f t="shared" si="376"/>
        <v>53887.15</v>
      </c>
      <c r="GO488">
        <f t="shared" si="377"/>
        <v>0</v>
      </c>
      <c r="GP488">
        <f t="shared" si="378"/>
        <v>0</v>
      </c>
      <c r="GR488">
        <v>0</v>
      </c>
      <c r="GS488">
        <v>3</v>
      </c>
      <c r="GT488">
        <v>0</v>
      </c>
      <c r="GU488" t="s">
        <v>143</v>
      </c>
      <c r="GV488">
        <f t="shared" si="379"/>
        <v>0</v>
      </c>
      <c r="GW488">
        <v>1</v>
      </c>
      <c r="GX488">
        <f t="shared" si="380"/>
        <v>0</v>
      </c>
      <c r="HA488">
        <v>0</v>
      </c>
      <c r="HB488">
        <v>0</v>
      </c>
      <c r="HC488">
        <f t="shared" si="381"/>
        <v>0</v>
      </c>
      <c r="IK488">
        <v>0</v>
      </c>
    </row>
    <row r="489" spans="1:245" x14ac:dyDescent="0.25">
      <c r="A489">
        <v>18</v>
      </c>
      <c r="B489">
        <v>1</v>
      </c>
      <c r="C489">
        <v>284</v>
      </c>
      <c r="E489" t="s">
        <v>636</v>
      </c>
      <c r="F489" t="s">
        <v>604</v>
      </c>
      <c r="G489" t="s">
        <v>605</v>
      </c>
      <c r="H489" t="s">
        <v>606</v>
      </c>
      <c r="I489">
        <v>1.8619999999999999</v>
      </c>
      <c r="J489">
        <v>5.32</v>
      </c>
      <c r="O489">
        <f t="shared" si="344"/>
        <v>4010.66</v>
      </c>
      <c r="P489">
        <f t="shared" si="345"/>
        <v>4010.66</v>
      </c>
      <c r="Q489">
        <f>(ROUND((ROUND(((ET489)*AV489*I489),2)*BB489),2)+ROUND((ROUND(((AE489-(EU489))*AV489*I489),2)*BS489),2))</f>
        <v>0</v>
      </c>
      <c r="R489">
        <f t="shared" si="347"/>
        <v>0</v>
      </c>
      <c r="S489">
        <f t="shared" si="348"/>
        <v>0</v>
      </c>
      <c r="T489">
        <f t="shared" si="349"/>
        <v>0</v>
      </c>
      <c r="U489">
        <f t="shared" si="350"/>
        <v>0</v>
      </c>
      <c r="V489">
        <f t="shared" si="351"/>
        <v>0</v>
      </c>
      <c r="W489">
        <f t="shared" si="352"/>
        <v>0</v>
      </c>
      <c r="X489">
        <f t="shared" si="353"/>
        <v>0</v>
      </c>
      <c r="Y489">
        <f t="shared" si="354"/>
        <v>0</v>
      </c>
      <c r="AA489">
        <v>31709269</v>
      </c>
      <c r="AB489">
        <f t="shared" si="355"/>
        <v>425.68</v>
      </c>
      <c r="AC489">
        <f t="shared" si="356"/>
        <v>425.68</v>
      </c>
      <c r="AD489">
        <f>ROUND((((ET489)-(EU489))+AE489),6)</f>
        <v>0</v>
      </c>
      <c r="AE489">
        <f>ROUND((EU489),6)</f>
        <v>0</v>
      </c>
      <c r="AF489">
        <f>ROUND((EV489),6)</f>
        <v>0</v>
      </c>
      <c r="AG489">
        <f t="shared" si="359"/>
        <v>0</v>
      </c>
      <c r="AH489">
        <f>(EW489)</f>
        <v>0</v>
      </c>
      <c r="AI489">
        <f>(EX489)</f>
        <v>0</v>
      </c>
      <c r="AJ489">
        <f t="shared" si="361"/>
        <v>0</v>
      </c>
      <c r="AK489">
        <v>425.68</v>
      </c>
      <c r="AL489">
        <v>425.68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1</v>
      </c>
      <c r="AW489">
        <v>1</v>
      </c>
      <c r="AZ489">
        <v>1</v>
      </c>
      <c r="BA489">
        <v>1</v>
      </c>
      <c r="BB489">
        <v>1</v>
      </c>
      <c r="BC489">
        <v>5.0599999999999996</v>
      </c>
      <c r="BD489" t="s">
        <v>143</v>
      </c>
      <c r="BE489" t="s">
        <v>143</v>
      </c>
      <c r="BF489" t="s">
        <v>143</v>
      </c>
      <c r="BG489" t="s">
        <v>143</v>
      </c>
      <c r="BH489">
        <v>3</v>
      </c>
      <c r="BI489">
        <v>1</v>
      </c>
      <c r="BJ489" t="s">
        <v>607</v>
      </c>
      <c r="BM489">
        <v>1382</v>
      </c>
      <c r="BN489">
        <v>0</v>
      </c>
      <c r="BO489" t="s">
        <v>604</v>
      </c>
      <c r="BP489">
        <v>1</v>
      </c>
      <c r="BQ489">
        <v>30</v>
      </c>
      <c r="BR489">
        <v>0</v>
      </c>
      <c r="BS489">
        <v>1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143</v>
      </c>
      <c r="BZ489">
        <v>0</v>
      </c>
      <c r="CA489">
        <v>0</v>
      </c>
      <c r="CE489">
        <v>30</v>
      </c>
      <c r="CF489">
        <v>0</v>
      </c>
      <c r="CG489">
        <v>0</v>
      </c>
      <c r="CM489">
        <v>0</v>
      </c>
      <c r="CN489" t="s">
        <v>143</v>
      </c>
      <c r="CO489">
        <v>0</v>
      </c>
      <c r="CP489">
        <f t="shared" si="362"/>
        <v>4010.66</v>
      </c>
      <c r="CQ489">
        <f t="shared" si="363"/>
        <v>2153.94</v>
      </c>
      <c r="CR489">
        <f>(ROUND((ROUND(((ET489)*AV489*1),2)*BB489),2)+ROUND((ROUND(((AE489-(EU489))*AV489*1),2)*BS489),2))</f>
        <v>0</v>
      </c>
      <c r="CS489">
        <f t="shared" si="365"/>
        <v>0</v>
      </c>
      <c r="CT489">
        <f t="shared" si="366"/>
        <v>0</v>
      </c>
      <c r="CU489">
        <f t="shared" si="367"/>
        <v>0</v>
      </c>
      <c r="CV489">
        <f t="shared" si="368"/>
        <v>0</v>
      </c>
      <c r="CW489">
        <f t="shared" si="369"/>
        <v>0</v>
      </c>
      <c r="CX489">
        <f t="shared" si="370"/>
        <v>0</v>
      </c>
      <c r="CY489">
        <f t="shared" si="371"/>
        <v>0</v>
      </c>
      <c r="CZ489">
        <f t="shared" si="372"/>
        <v>0</v>
      </c>
      <c r="DC489" t="s">
        <v>143</v>
      </c>
      <c r="DD489" t="s">
        <v>143</v>
      </c>
      <c r="DE489" t="s">
        <v>143</v>
      </c>
      <c r="DF489" t="s">
        <v>143</v>
      </c>
      <c r="DG489" t="s">
        <v>143</v>
      </c>
      <c r="DH489" t="s">
        <v>143</v>
      </c>
      <c r="DI489" t="s">
        <v>143</v>
      </c>
      <c r="DJ489" t="s">
        <v>143</v>
      </c>
      <c r="DK489" t="s">
        <v>143</v>
      </c>
      <c r="DL489" t="s">
        <v>143</v>
      </c>
      <c r="DM489" t="s">
        <v>143</v>
      </c>
      <c r="DN489">
        <v>100</v>
      </c>
      <c r="DO489">
        <v>64</v>
      </c>
      <c r="DP489">
        <v>1.0469999999999999</v>
      </c>
      <c r="DQ489">
        <v>1.0029999999999999</v>
      </c>
      <c r="DU489">
        <v>1010</v>
      </c>
      <c r="DV489" t="s">
        <v>606</v>
      </c>
      <c r="DW489" t="s">
        <v>606</v>
      </c>
      <c r="DX489">
        <v>100</v>
      </c>
      <c r="EE489">
        <v>31271193</v>
      </c>
      <c r="EF489">
        <v>30</v>
      </c>
      <c r="EG489" t="s">
        <v>171</v>
      </c>
      <c r="EH489">
        <v>0</v>
      </c>
      <c r="EI489" t="s">
        <v>143</v>
      </c>
      <c r="EJ489">
        <v>1</v>
      </c>
      <c r="EK489">
        <v>1382</v>
      </c>
      <c r="EL489" t="s">
        <v>576</v>
      </c>
      <c r="EM489" t="s">
        <v>577</v>
      </c>
      <c r="EO489" t="s">
        <v>143</v>
      </c>
      <c r="EQ489">
        <v>0</v>
      </c>
      <c r="ER489">
        <v>425.68</v>
      </c>
      <c r="ES489">
        <v>425.68</v>
      </c>
      <c r="ET489">
        <v>0</v>
      </c>
      <c r="EU489">
        <v>0</v>
      </c>
      <c r="EV489">
        <v>0</v>
      </c>
      <c r="EW489">
        <v>0</v>
      </c>
      <c r="EX489">
        <v>0</v>
      </c>
      <c r="FQ489">
        <v>0</v>
      </c>
      <c r="FR489">
        <f t="shared" si="373"/>
        <v>0</v>
      </c>
      <c r="FS489">
        <v>0</v>
      </c>
      <c r="FX489">
        <v>100</v>
      </c>
      <c r="FY489">
        <v>64</v>
      </c>
      <c r="GA489" t="s">
        <v>143</v>
      </c>
      <c r="GD489">
        <v>0</v>
      </c>
      <c r="GF489">
        <v>1167762237</v>
      </c>
      <c r="GG489">
        <v>2</v>
      </c>
      <c r="GH489">
        <v>1</v>
      </c>
      <c r="GI489">
        <v>2</v>
      </c>
      <c r="GJ489">
        <v>0</v>
      </c>
      <c r="GK489">
        <f>ROUND(R489*(R12)/100,2)</f>
        <v>0</v>
      </c>
      <c r="GL489">
        <f t="shared" si="374"/>
        <v>0</v>
      </c>
      <c r="GM489">
        <f t="shared" si="375"/>
        <v>4010.66</v>
      </c>
      <c r="GN489">
        <f t="shared" si="376"/>
        <v>4010.66</v>
      </c>
      <c r="GO489">
        <f t="shared" si="377"/>
        <v>0</v>
      </c>
      <c r="GP489">
        <f t="shared" si="378"/>
        <v>0</v>
      </c>
      <c r="GR489">
        <v>0</v>
      </c>
      <c r="GS489">
        <v>3</v>
      </c>
      <c r="GT489">
        <v>0</v>
      </c>
      <c r="GU489" t="s">
        <v>143</v>
      </c>
      <c r="GV489">
        <f t="shared" si="379"/>
        <v>0</v>
      </c>
      <c r="GW489">
        <v>1</v>
      </c>
      <c r="GX489">
        <f t="shared" si="380"/>
        <v>0</v>
      </c>
      <c r="HA489">
        <v>0</v>
      </c>
      <c r="HB489">
        <v>0</v>
      </c>
      <c r="HC489">
        <f t="shared" si="381"/>
        <v>0</v>
      </c>
      <c r="IK489">
        <v>0</v>
      </c>
    </row>
    <row r="490" spans="1:245" x14ac:dyDescent="0.25">
      <c r="A490">
        <v>18</v>
      </c>
      <c r="B490">
        <v>1</v>
      </c>
      <c r="C490">
        <v>285</v>
      </c>
      <c r="E490" t="s">
        <v>637</v>
      </c>
      <c r="F490" t="s">
        <v>609</v>
      </c>
      <c r="G490" t="s">
        <v>610</v>
      </c>
      <c r="H490" t="s">
        <v>362</v>
      </c>
      <c r="I490">
        <v>35</v>
      </c>
      <c r="J490">
        <v>100</v>
      </c>
      <c r="O490">
        <f t="shared" si="344"/>
        <v>22898.400000000001</v>
      </c>
      <c r="P490">
        <f t="shared" si="345"/>
        <v>22898.400000000001</v>
      </c>
      <c r="Q490">
        <f>(ROUND((ROUND(((ET490)*AV490*I490),2)*BB490),2)+ROUND((ROUND(((AE490-(EU490))*AV490*I490),2)*BS490),2))</f>
        <v>0</v>
      </c>
      <c r="R490">
        <f t="shared" si="347"/>
        <v>0</v>
      </c>
      <c r="S490">
        <f t="shared" si="348"/>
        <v>0</v>
      </c>
      <c r="T490">
        <f t="shared" si="349"/>
        <v>0</v>
      </c>
      <c r="U490">
        <f t="shared" si="350"/>
        <v>0</v>
      </c>
      <c r="V490">
        <f t="shared" si="351"/>
        <v>0</v>
      </c>
      <c r="W490">
        <f t="shared" si="352"/>
        <v>0</v>
      </c>
      <c r="X490">
        <f t="shared" si="353"/>
        <v>0</v>
      </c>
      <c r="Y490">
        <f t="shared" si="354"/>
        <v>0</v>
      </c>
      <c r="AA490">
        <v>31709269</v>
      </c>
      <c r="AB490">
        <f t="shared" si="355"/>
        <v>232</v>
      </c>
      <c r="AC490">
        <f t="shared" si="356"/>
        <v>232</v>
      </c>
      <c r="AD490">
        <f>ROUND((((ET490)-(EU490))+AE490),6)</f>
        <v>0</v>
      </c>
      <c r="AE490">
        <f>ROUND((EU490),6)</f>
        <v>0</v>
      </c>
      <c r="AF490">
        <f>ROUND((EV490),6)</f>
        <v>0</v>
      </c>
      <c r="AG490">
        <f t="shared" si="359"/>
        <v>0</v>
      </c>
      <c r="AH490">
        <f>(EW490)</f>
        <v>0</v>
      </c>
      <c r="AI490">
        <f>(EX490)</f>
        <v>0</v>
      </c>
      <c r="AJ490">
        <f t="shared" si="361"/>
        <v>0</v>
      </c>
      <c r="AK490">
        <v>232</v>
      </c>
      <c r="AL490">
        <v>232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1</v>
      </c>
      <c r="AW490">
        <v>1</v>
      </c>
      <c r="AZ490">
        <v>1</v>
      </c>
      <c r="BA490">
        <v>1</v>
      </c>
      <c r="BB490">
        <v>1</v>
      </c>
      <c r="BC490">
        <v>2.82</v>
      </c>
      <c r="BD490" t="s">
        <v>143</v>
      </c>
      <c r="BE490" t="s">
        <v>143</v>
      </c>
      <c r="BF490" t="s">
        <v>143</v>
      </c>
      <c r="BG490" t="s">
        <v>143</v>
      </c>
      <c r="BH490">
        <v>3</v>
      </c>
      <c r="BI490">
        <v>1</v>
      </c>
      <c r="BJ490" t="s">
        <v>611</v>
      </c>
      <c r="BM490">
        <v>1382</v>
      </c>
      <c r="BN490">
        <v>0</v>
      </c>
      <c r="BO490" t="s">
        <v>609</v>
      </c>
      <c r="BP490">
        <v>1</v>
      </c>
      <c r="BQ490">
        <v>30</v>
      </c>
      <c r="BR490">
        <v>0</v>
      </c>
      <c r="BS490">
        <v>1</v>
      </c>
      <c r="BT490">
        <v>1</v>
      </c>
      <c r="BU490">
        <v>1</v>
      </c>
      <c r="BV490">
        <v>1</v>
      </c>
      <c r="BW490">
        <v>1</v>
      </c>
      <c r="BX490">
        <v>1</v>
      </c>
      <c r="BY490" t="s">
        <v>143</v>
      </c>
      <c r="BZ490">
        <v>0</v>
      </c>
      <c r="CA490">
        <v>0</v>
      </c>
      <c r="CE490">
        <v>30</v>
      </c>
      <c r="CF490">
        <v>0</v>
      </c>
      <c r="CG490">
        <v>0</v>
      </c>
      <c r="CM490">
        <v>0</v>
      </c>
      <c r="CN490" t="s">
        <v>143</v>
      </c>
      <c r="CO490">
        <v>0</v>
      </c>
      <c r="CP490">
        <f t="shared" si="362"/>
        <v>22898.400000000001</v>
      </c>
      <c r="CQ490">
        <f t="shared" si="363"/>
        <v>654.24</v>
      </c>
      <c r="CR490">
        <f>(ROUND((ROUND(((ET490)*AV490*1),2)*BB490),2)+ROUND((ROUND(((AE490-(EU490))*AV490*1),2)*BS490),2))</f>
        <v>0</v>
      </c>
      <c r="CS490">
        <f t="shared" si="365"/>
        <v>0</v>
      </c>
      <c r="CT490">
        <f t="shared" si="366"/>
        <v>0</v>
      </c>
      <c r="CU490">
        <f t="shared" si="367"/>
        <v>0</v>
      </c>
      <c r="CV490">
        <f t="shared" si="368"/>
        <v>0</v>
      </c>
      <c r="CW490">
        <f t="shared" si="369"/>
        <v>0</v>
      </c>
      <c r="CX490">
        <f t="shared" si="370"/>
        <v>0</v>
      </c>
      <c r="CY490">
        <f t="shared" si="371"/>
        <v>0</v>
      </c>
      <c r="CZ490">
        <f t="shared" si="372"/>
        <v>0</v>
      </c>
      <c r="DC490" t="s">
        <v>143</v>
      </c>
      <c r="DD490" t="s">
        <v>143</v>
      </c>
      <c r="DE490" t="s">
        <v>143</v>
      </c>
      <c r="DF490" t="s">
        <v>143</v>
      </c>
      <c r="DG490" t="s">
        <v>143</v>
      </c>
      <c r="DH490" t="s">
        <v>143</v>
      </c>
      <c r="DI490" t="s">
        <v>143</v>
      </c>
      <c r="DJ490" t="s">
        <v>143</v>
      </c>
      <c r="DK490" t="s">
        <v>143</v>
      </c>
      <c r="DL490" t="s">
        <v>143</v>
      </c>
      <c r="DM490" t="s">
        <v>143</v>
      </c>
      <c r="DN490">
        <v>100</v>
      </c>
      <c r="DO490">
        <v>64</v>
      </c>
      <c r="DP490">
        <v>1.0469999999999999</v>
      </c>
      <c r="DQ490">
        <v>1.0029999999999999</v>
      </c>
      <c r="DU490">
        <v>1005</v>
      </c>
      <c r="DV490" t="s">
        <v>362</v>
      </c>
      <c r="DW490" t="s">
        <v>362</v>
      </c>
      <c r="DX490">
        <v>1</v>
      </c>
      <c r="EE490">
        <v>31271193</v>
      </c>
      <c r="EF490">
        <v>30</v>
      </c>
      <c r="EG490" t="s">
        <v>171</v>
      </c>
      <c r="EH490">
        <v>0</v>
      </c>
      <c r="EI490" t="s">
        <v>143</v>
      </c>
      <c r="EJ490">
        <v>1</v>
      </c>
      <c r="EK490">
        <v>1382</v>
      </c>
      <c r="EL490" t="s">
        <v>576</v>
      </c>
      <c r="EM490" t="s">
        <v>577</v>
      </c>
      <c r="EO490" t="s">
        <v>143</v>
      </c>
      <c r="EQ490">
        <v>0</v>
      </c>
      <c r="ER490">
        <v>232</v>
      </c>
      <c r="ES490">
        <v>232</v>
      </c>
      <c r="ET490">
        <v>0</v>
      </c>
      <c r="EU490">
        <v>0</v>
      </c>
      <c r="EV490">
        <v>0</v>
      </c>
      <c r="EW490">
        <v>0</v>
      </c>
      <c r="EX490">
        <v>0</v>
      </c>
      <c r="FQ490">
        <v>0</v>
      </c>
      <c r="FR490">
        <f t="shared" si="373"/>
        <v>0</v>
      </c>
      <c r="FS490">
        <v>0</v>
      </c>
      <c r="FX490">
        <v>100</v>
      </c>
      <c r="FY490">
        <v>64</v>
      </c>
      <c r="GA490" t="s">
        <v>143</v>
      </c>
      <c r="GD490">
        <v>0</v>
      </c>
      <c r="GF490">
        <v>-1312219370</v>
      </c>
      <c r="GG490">
        <v>2</v>
      </c>
      <c r="GH490">
        <v>1</v>
      </c>
      <c r="GI490">
        <v>2</v>
      </c>
      <c r="GJ490">
        <v>0</v>
      </c>
      <c r="GK490">
        <f>ROUND(R490*(R12)/100,2)</f>
        <v>0</v>
      </c>
      <c r="GL490">
        <f t="shared" si="374"/>
        <v>0</v>
      </c>
      <c r="GM490">
        <f t="shared" si="375"/>
        <v>22898.400000000001</v>
      </c>
      <c r="GN490">
        <f t="shared" si="376"/>
        <v>22898.400000000001</v>
      </c>
      <c r="GO490">
        <f t="shared" si="377"/>
        <v>0</v>
      </c>
      <c r="GP490">
        <f t="shared" si="378"/>
        <v>0</v>
      </c>
      <c r="GR490">
        <v>0</v>
      </c>
      <c r="GS490">
        <v>3</v>
      </c>
      <c r="GT490">
        <v>0</v>
      </c>
      <c r="GU490" t="s">
        <v>143</v>
      </c>
      <c r="GV490">
        <f t="shared" si="379"/>
        <v>0</v>
      </c>
      <c r="GW490">
        <v>1</v>
      </c>
      <c r="GX490">
        <f t="shared" si="380"/>
        <v>0</v>
      </c>
      <c r="HA490">
        <v>0</v>
      </c>
      <c r="HB490">
        <v>0</v>
      </c>
      <c r="HC490">
        <f t="shared" si="381"/>
        <v>0</v>
      </c>
      <c r="IK490">
        <v>0</v>
      </c>
    </row>
    <row r="491" spans="1:245" x14ac:dyDescent="0.25">
      <c r="A491">
        <v>17</v>
      </c>
      <c r="B491">
        <v>1</v>
      </c>
      <c r="C491">
        <f>ROW(SmtRes!A296)</f>
        <v>296</v>
      </c>
      <c r="D491">
        <f>ROW(EtalonRes!A314)</f>
        <v>314</v>
      </c>
      <c r="E491" t="s">
        <v>638</v>
      </c>
      <c r="F491" t="s">
        <v>639</v>
      </c>
      <c r="G491" t="s">
        <v>640</v>
      </c>
      <c r="H491" t="s">
        <v>368</v>
      </c>
      <c r="I491">
        <v>0.55000000000000004</v>
      </c>
      <c r="J491">
        <v>0</v>
      </c>
      <c r="O491">
        <f t="shared" si="344"/>
        <v>50852.94</v>
      </c>
      <c r="P491">
        <f t="shared" si="345"/>
        <v>36514.17</v>
      </c>
      <c r="Q491">
        <f>(ROUND((ROUND((((ET491*1.25))*AV491*I491),2)*BB491),2)+ROUND((ROUND(((AE491-((EU491*1.25)))*AV491*I491),2)*BS491),2))</f>
        <v>275.27999999999997</v>
      </c>
      <c r="R491">
        <f t="shared" si="347"/>
        <v>85.99</v>
      </c>
      <c r="S491">
        <f t="shared" si="348"/>
        <v>14063.49</v>
      </c>
      <c r="T491">
        <f t="shared" si="349"/>
        <v>0</v>
      </c>
      <c r="U491">
        <f t="shared" si="350"/>
        <v>38.443349999999995</v>
      </c>
      <c r="V491">
        <f t="shared" si="351"/>
        <v>0</v>
      </c>
      <c r="W491">
        <f t="shared" si="352"/>
        <v>0</v>
      </c>
      <c r="X491">
        <f t="shared" si="353"/>
        <v>11391.43</v>
      </c>
      <c r="Y491">
        <f t="shared" si="354"/>
        <v>5766.03</v>
      </c>
      <c r="AA491">
        <v>31709269</v>
      </c>
      <c r="AB491">
        <f t="shared" si="355"/>
        <v>8197.7175000000007</v>
      </c>
      <c r="AC491">
        <f t="shared" si="356"/>
        <v>7108.08</v>
      </c>
      <c r="AD491">
        <f>ROUND(((((ET491*1.25))-((EU491*1.25)))+AE491),6)</f>
        <v>84.537499999999994</v>
      </c>
      <c r="AE491">
        <f>ROUND(((EU491*1.25)),6)</f>
        <v>6.1375000000000002</v>
      </c>
      <c r="AF491">
        <f>ROUND(((EV491*1.15)),6)</f>
        <v>1005.1</v>
      </c>
      <c r="AG491">
        <f t="shared" si="359"/>
        <v>0</v>
      </c>
      <c r="AH491">
        <f>((EW491*1.15))</f>
        <v>69.896999999999991</v>
      </c>
      <c r="AI491">
        <f>((EX491*1.25))</f>
        <v>0</v>
      </c>
      <c r="AJ491">
        <f t="shared" si="361"/>
        <v>0</v>
      </c>
      <c r="AK491">
        <v>8049.71</v>
      </c>
      <c r="AL491">
        <v>7108.08</v>
      </c>
      <c r="AM491">
        <v>67.63</v>
      </c>
      <c r="AN491">
        <v>4.91</v>
      </c>
      <c r="AO491">
        <v>874</v>
      </c>
      <c r="AP491">
        <v>0</v>
      </c>
      <c r="AQ491">
        <v>60.78</v>
      </c>
      <c r="AR491">
        <v>0</v>
      </c>
      <c r="AS491">
        <v>0</v>
      </c>
      <c r="AT491">
        <v>81</v>
      </c>
      <c r="AU491">
        <v>41</v>
      </c>
      <c r="AV491">
        <v>1</v>
      </c>
      <c r="AW491">
        <v>1</v>
      </c>
      <c r="AZ491">
        <v>1</v>
      </c>
      <c r="BA491">
        <v>25.44</v>
      </c>
      <c r="BB491">
        <v>5.92</v>
      </c>
      <c r="BC491">
        <v>9.34</v>
      </c>
      <c r="BD491" t="s">
        <v>143</v>
      </c>
      <c r="BE491" t="s">
        <v>143</v>
      </c>
      <c r="BF491" t="s">
        <v>143</v>
      </c>
      <c r="BG491" t="s">
        <v>143</v>
      </c>
      <c r="BH491">
        <v>0</v>
      </c>
      <c r="BI491">
        <v>1</v>
      </c>
      <c r="BJ491" t="s">
        <v>641</v>
      </c>
      <c r="BM491">
        <v>2104</v>
      </c>
      <c r="BN491">
        <v>0</v>
      </c>
      <c r="BO491" t="s">
        <v>639</v>
      </c>
      <c r="BP491">
        <v>1</v>
      </c>
      <c r="BQ491">
        <v>30</v>
      </c>
      <c r="BR491">
        <v>0</v>
      </c>
      <c r="BS491">
        <v>25.44</v>
      </c>
      <c r="BT491">
        <v>1</v>
      </c>
      <c r="BU491">
        <v>1</v>
      </c>
      <c r="BV491">
        <v>1</v>
      </c>
      <c r="BW491">
        <v>1</v>
      </c>
      <c r="BX491">
        <v>1</v>
      </c>
      <c r="BY491" t="s">
        <v>143</v>
      </c>
      <c r="BZ491">
        <v>81</v>
      </c>
      <c r="CA491">
        <v>41</v>
      </c>
      <c r="CE491">
        <v>30</v>
      </c>
      <c r="CF491">
        <v>0</v>
      </c>
      <c r="CG491">
        <v>0</v>
      </c>
      <c r="CM491">
        <v>0</v>
      </c>
      <c r="CN491" t="s">
        <v>143</v>
      </c>
      <c r="CO491">
        <v>0</v>
      </c>
      <c r="CP491">
        <f t="shared" si="362"/>
        <v>50852.939999999995</v>
      </c>
      <c r="CQ491">
        <f t="shared" si="363"/>
        <v>66389.47</v>
      </c>
      <c r="CR491">
        <f>(ROUND((ROUND((((ET491*1.25))*AV491*1),2)*BB491),2)+ROUND((ROUND(((AE491-((EU491*1.25)))*AV491*1),2)*BS491),2))</f>
        <v>500.48</v>
      </c>
      <c r="CS491">
        <f t="shared" si="365"/>
        <v>156.19999999999999</v>
      </c>
      <c r="CT491">
        <f t="shared" si="366"/>
        <v>25569.74</v>
      </c>
      <c r="CU491">
        <f t="shared" si="367"/>
        <v>0</v>
      </c>
      <c r="CV491">
        <f t="shared" si="368"/>
        <v>69.896999999999991</v>
      </c>
      <c r="CW491">
        <f t="shared" si="369"/>
        <v>0</v>
      </c>
      <c r="CX491">
        <f t="shared" si="370"/>
        <v>0</v>
      </c>
      <c r="CY491">
        <f t="shared" si="371"/>
        <v>11391.4269</v>
      </c>
      <c r="CZ491">
        <f t="shared" si="372"/>
        <v>5766.0308999999997</v>
      </c>
      <c r="DC491" t="s">
        <v>143</v>
      </c>
      <c r="DD491" t="s">
        <v>143</v>
      </c>
      <c r="DE491" t="s">
        <v>169</v>
      </c>
      <c r="DF491" t="s">
        <v>169</v>
      </c>
      <c r="DG491" t="s">
        <v>170</v>
      </c>
      <c r="DH491" t="s">
        <v>143</v>
      </c>
      <c r="DI491" t="s">
        <v>170</v>
      </c>
      <c r="DJ491" t="s">
        <v>169</v>
      </c>
      <c r="DK491" t="s">
        <v>143</v>
      </c>
      <c r="DL491" t="s">
        <v>143</v>
      </c>
      <c r="DM491" t="s">
        <v>143</v>
      </c>
      <c r="DN491">
        <v>100</v>
      </c>
      <c r="DO491">
        <v>64</v>
      </c>
      <c r="DP491">
        <v>1.0469999999999999</v>
      </c>
      <c r="DQ491">
        <v>1.0029999999999999</v>
      </c>
      <c r="DU491">
        <v>1005</v>
      </c>
      <c r="DV491" t="s">
        <v>368</v>
      </c>
      <c r="DW491" t="s">
        <v>368</v>
      </c>
      <c r="DX491">
        <v>100</v>
      </c>
      <c r="EE491">
        <v>31271947</v>
      </c>
      <c r="EF491">
        <v>30</v>
      </c>
      <c r="EG491" t="s">
        <v>171</v>
      </c>
      <c r="EH491">
        <v>0</v>
      </c>
      <c r="EI491" t="s">
        <v>143</v>
      </c>
      <c r="EJ491">
        <v>1</v>
      </c>
      <c r="EK491">
        <v>2104</v>
      </c>
      <c r="EL491" t="s">
        <v>642</v>
      </c>
      <c r="EM491" t="s">
        <v>643</v>
      </c>
      <c r="EO491" t="s">
        <v>143</v>
      </c>
      <c r="EQ491">
        <v>0</v>
      </c>
      <c r="ER491">
        <v>8049.71</v>
      </c>
      <c r="ES491">
        <v>7108.08</v>
      </c>
      <c r="ET491">
        <v>67.63</v>
      </c>
      <c r="EU491">
        <v>4.91</v>
      </c>
      <c r="EV491">
        <v>874</v>
      </c>
      <c r="EW491">
        <v>60.78</v>
      </c>
      <c r="EX491">
        <v>0</v>
      </c>
      <c r="EY491">
        <v>0</v>
      </c>
      <c r="FQ491">
        <v>0</v>
      </c>
      <c r="FR491">
        <f t="shared" si="373"/>
        <v>0</v>
      </c>
      <c r="FS491">
        <v>0</v>
      </c>
      <c r="FX491">
        <v>100</v>
      </c>
      <c r="FY491">
        <v>64</v>
      </c>
      <c r="GA491" t="s">
        <v>143</v>
      </c>
      <c r="GD491">
        <v>0</v>
      </c>
      <c r="GF491">
        <v>2025077455</v>
      </c>
      <c r="GG491">
        <v>2</v>
      </c>
      <c r="GH491">
        <v>1</v>
      </c>
      <c r="GI491">
        <v>2</v>
      </c>
      <c r="GJ491">
        <v>0</v>
      </c>
      <c r="GK491">
        <f>ROUND(R491*(R12)/100,2)</f>
        <v>135</v>
      </c>
      <c r="GL491">
        <f t="shared" si="374"/>
        <v>0</v>
      </c>
      <c r="GM491">
        <f t="shared" si="375"/>
        <v>68145.399999999994</v>
      </c>
      <c r="GN491">
        <f t="shared" si="376"/>
        <v>68145.399999999994</v>
      </c>
      <c r="GO491">
        <f t="shared" si="377"/>
        <v>0</v>
      </c>
      <c r="GP491">
        <f t="shared" si="378"/>
        <v>0</v>
      </c>
      <c r="GR491">
        <v>0</v>
      </c>
      <c r="GS491">
        <v>3</v>
      </c>
      <c r="GT491">
        <v>0</v>
      </c>
      <c r="GU491" t="s">
        <v>143</v>
      </c>
      <c r="GV491">
        <f t="shared" si="379"/>
        <v>0</v>
      </c>
      <c r="GW491">
        <v>1</v>
      </c>
      <c r="GX491">
        <f t="shared" si="380"/>
        <v>0</v>
      </c>
      <c r="HA491">
        <v>0</v>
      </c>
      <c r="HB491">
        <v>0</v>
      </c>
      <c r="HC491">
        <f t="shared" si="381"/>
        <v>0</v>
      </c>
      <c r="IK491">
        <v>0</v>
      </c>
    </row>
    <row r="492" spans="1:245" x14ac:dyDescent="0.25">
      <c r="A492">
        <v>18</v>
      </c>
      <c r="B492">
        <v>1</v>
      </c>
      <c r="C492">
        <v>296</v>
      </c>
      <c r="E492" t="s">
        <v>644</v>
      </c>
      <c r="F492" t="s">
        <v>645</v>
      </c>
      <c r="G492" t="s">
        <v>646</v>
      </c>
      <c r="H492" t="s">
        <v>401</v>
      </c>
      <c r="I492">
        <v>1.1000000000000001</v>
      </c>
      <c r="J492">
        <v>2</v>
      </c>
      <c r="O492">
        <f t="shared" si="344"/>
        <v>5825.76</v>
      </c>
      <c r="P492">
        <f t="shared" si="345"/>
        <v>5825.76</v>
      </c>
      <c r="Q492">
        <f>(ROUND((ROUND(((ET492)*AV492*I492),2)*BB492),2)+ROUND((ROUND(((AE492-(EU492))*AV492*I492),2)*BS492),2))</f>
        <v>0</v>
      </c>
      <c r="R492">
        <f t="shared" si="347"/>
        <v>0</v>
      </c>
      <c r="S492">
        <f t="shared" si="348"/>
        <v>0</v>
      </c>
      <c r="T492">
        <f t="shared" si="349"/>
        <v>0</v>
      </c>
      <c r="U492">
        <f t="shared" si="350"/>
        <v>0</v>
      </c>
      <c r="V492">
        <f t="shared" si="351"/>
        <v>0</v>
      </c>
      <c r="W492">
        <f t="shared" si="352"/>
        <v>0</v>
      </c>
      <c r="X492">
        <f t="shared" si="353"/>
        <v>0</v>
      </c>
      <c r="Y492">
        <f t="shared" si="354"/>
        <v>0</v>
      </c>
      <c r="AA492">
        <v>31709269</v>
      </c>
      <c r="AB492">
        <f t="shared" si="355"/>
        <v>2634.9</v>
      </c>
      <c r="AC492">
        <f t="shared" si="356"/>
        <v>2634.9</v>
      </c>
      <c r="AD492">
        <f>ROUND((((ET492)-(EU492))+AE492),6)</f>
        <v>0</v>
      </c>
      <c r="AE492">
        <f>ROUND((EU492),6)</f>
        <v>0</v>
      </c>
      <c r="AF492">
        <f>ROUND((EV492),6)</f>
        <v>0</v>
      </c>
      <c r="AG492">
        <f t="shared" si="359"/>
        <v>0</v>
      </c>
      <c r="AH492">
        <f>(EW492)</f>
        <v>0</v>
      </c>
      <c r="AI492">
        <f>(EX492)</f>
        <v>0</v>
      </c>
      <c r="AJ492">
        <f t="shared" si="361"/>
        <v>0</v>
      </c>
      <c r="AK492">
        <v>2634.9</v>
      </c>
      <c r="AL492">
        <v>2634.9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1</v>
      </c>
      <c r="AW492">
        <v>1</v>
      </c>
      <c r="AZ492">
        <v>1</v>
      </c>
      <c r="BA492">
        <v>1</v>
      </c>
      <c r="BB492">
        <v>1</v>
      </c>
      <c r="BC492">
        <v>2.0099999999999998</v>
      </c>
      <c r="BD492" t="s">
        <v>143</v>
      </c>
      <c r="BE492" t="s">
        <v>143</v>
      </c>
      <c r="BF492" t="s">
        <v>143</v>
      </c>
      <c r="BG492" t="s">
        <v>143</v>
      </c>
      <c r="BH492">
        <v>3</v>
      </c>
      <c r="BI492">
        <v>1</v>
      </c>
      <c r="BJ492" t="s">
        <v>647</v>
      </c>
      <c r="BM492">
        <v>2104</v>
      </c>
      <c r="BN492">
        <v>0</v>
      </c>
      <c r="BO492" t="s">
        <v>645</v>
      </c>
      <c r="BP492">
        <v>1</v>
      </c>
      <c r="BQ492">
        <v>30</v>
      </c>
      <c r="BR492">
        <v>0</v>
      </c>
      <c r="BS492">
        <v>1</v>
      </c>
      <c r="BT492">
        <v>1</v>
      </c>
      <c r="BU492">
        <v>1</v>
      </c>
      <c r="BV492">
        <v>1</v>
      </c>
      <c r="BW492">
        <v>1</v>
      </c>
      <c r="BX492">
        <v>1</v>
      </c>
      <c r="BY492" t="s">
        <v>143</v>
      </c>
      <c r="BZ492">
        <v>0</v>
      </c>
      <c r="CA492">
        <v>0</v>
      </c>
      <c r="CE492">
        <v>30</v>
      </c>
      <c r="CF492">
        <v>0</v>
      </c>
      <c r="CG492">
        <v>0</v>
      </c>
      <c r="CM492">
        <v>0</v>
      </c>
      <c r="CN492" t="s">
        <v>143</v>
      </c>
      <c r="CO492">
        <v>0</v>
      </c>
      <c r="CP492">
        <f t="shared" si="362"/>
        <v>5825.76</v>
      </c>
      <c r="CQ492">
        <f t="shared" si="363"/>
        <v>5296.15</v>
      </c>
      <c r="CR492">
        <f>(ROUND((ROUND(((ET492)*AV492*1),2)*BB492),2)+ROUND((ROUND(((AE492-(EU492))*AV492*1),2)*BS492),2))</f>
        <v>0</v>
      </c>
      <c r="CS492">
        <f t="shared" si="365"/>
        <v>0</v>
      </c>
      <c r="CT492">
        <f t="shared" si="366"/>
        <v>0</v>
      </c>
      <c r="CU492">
        <f t="shared" si="367"/>
        <v>0</v>
      </c>
      <c r="CV492">
        <f t="shared" si="368"/>
        <v>0</v>
      </c>
      <c r="CW492">
        <f t="shared" si="369"/>
        <v>0</v>
      </c>
      <c r="CX492">
        <f t="shared" si="370"/>
        <v>0</v>
      </c>
      <c r="CY492">
        <f t="shared" si="371"/>
        <v>0</v>
      </c>
      <c r="CZ492">
        <f t="shared" si="372"/>
        <v>0</v>
      </c>
      <c r="DC492" t="s">
        <v>143</v>
      </c>
      <c r="DD492" t="s">
        <v>143</v>
      </c>
      <c r="DE492" t="s">
        <v>143</v>
      </c>
      <c r="DF492" t="s">
        <v>143</v>
      </c>
      <c r="DG492" t="s">
        <v>143</v>
      </c>
      <c r="DH492" t="s">
        <v>143</v>
      </c>
      <c r="DI492" t="s">
        <v>143</v>
      </c>
      <c r="DJ492" t="s">
        <v>143</v>
      </c>
      <c r="DK492" t="s">
        <v>143</v>
      </c>
      <c r="DL492" t="s">
        <v>143</v>
      </c>
      <c r="DM492" t="s">
        <v>143</v>
      </c>
      <c r="DN492">
        <v>100</v>
      </c>
      <c r="DO492">
        <v>64</v>
      </c>
      <c r="DP492">
        <v>1.0469999999999999</v>
      </c>
      <c r="DQ492">
        <v>1.0029999999999999</v>
      </c>
      <c r="DU492">
        <v>1010</v>
      </c>
      <c r="DV492" t="s">
        <v>401</v>
      </c>
      <c r="DW492" t="s">
        <v>401</v>
      </c>
      <c r="DX492">
        <v>1</v>
      </c>
      <c r="EE492">
        <v>31271947</v>
      </c>
      <c r="EF492">
        <v>30</v>
      </c>
      <c r="EG492" t="s">
        <v>171</v>
      </c>
      <c r="EH492">
        <v>0</v>
      </c>
      <c r="EI492" t="s">
        <v>143</v>
      </c>
      <c r="EJ492">
        <v>1</v>
      </c>
      <c r="EK492">
        <v>2104</v>
      </c>
      <c r="EL492" t="s">
        <v>642</v>
      </c>
      <c r="EM492" t="s">
        <v>643</v>
      </c>
      <c r="EO492" t="s">
        <v>143</v>
      </c>
      <c r="EQ492">
        <v>0</v>
      </c>
      <c r="ER492">
        <v>2634.9</v>
      </c>
      <c r="ES492">
        <v>2634.9</v>
      </c>
      <c r="ET492">
        <v>0</v>
      </c>
      <c r="EU492">
        <v>0</v>
      </c>
      <c r="EV492">
        <v>0</v>
      </c>
      <c r="EW492">
        <v>0</v>
      </c>
      <c r="EX492">
        <v>0</v>
      </c>
      <c r="FQ492">
        <v>0</v>
      </c>
      <c r="FR492">
        <f t="shared" si="373"/>
        <v>0</v>
      </c>
      <c r="FS492">
        <v>0</v>
      </c>
      <c r="FX492">
        <v>100</v>
      </c>
      <c r="FY492">
        <v>64</v>
      </c>
      <c r="GA492" t="s">
        <v>143</v>
      </c>
      <c r="GD492">
        <v>0</v>
      </c>
      <c r="GF492">
        <v>1978578417</v>
      </c>
      <c r="GG492">
        <v>2</v>
      </c>
      <c r="GH492">
        <v>1</v>
      </c>
      <c r="GI492">
        <v>2</v>
      </c>
      <c r="GJ492">
        <v>0</v>
      </c>
      <c r="GK492">
        <f>ROUND(R492*(R12)/100,2)</f>
        <v>0</v>
      </c>
      <c r="GL492">
        <f t="shared" si="374"/>
        <v>0</v>
      </c>
      <c r="GM492">
        <f t="shared" si="375"/>
        <v>5825.76</v>
      </c>
      <c r="GN492">
        <f t="shared" si="376"/>
        <v>5825.76</v>
      </c>
      <c r="GO492">
        <f t="shared" si="377"/>
        <v>0</v>
      </c>
      <c r="GP492">
        <f t="shared" si="378"/>
        <v>0</v>
      </c>
      <c r="GR492">
        <v>0</v>
      </c>
      <c r="GS492">
        <v>3</v>
      </c>
      <c r="GT492">
        <v>0</v>
      </c>
      <c r="GU492" t="s">
        <v>143</v>
      </c>
      <c r="GV492">
        <f t="shared" si="379"/>
        <v>0</v>
      </c>
      <c r="GW492">
        <v>1</v>
      </c>
      <c r="GX492">
        <f t="shared" si="380"/>
        <v>0</v>
      </c>
      <c r="HA492">
        <v>0</v>
      </c>
      <c r="HB492">
        <v>0</v>
      </c>
      <c r="HC492">
        <f t="shared" si="381"/>
        <v>0</v>
      </c>
      <c r="IK492">
        <v>0</v>
      </c>
    </row>
    <row r="493" spans="1:245" x14ac:dyDescent="0.25">
      <c r="A493">
        <v>18</v>
      </c>
      <c r="B493">
        <v>1</v>
      </c>
      <c r="C493">
        <v>295</v>
      </c>
      <c r="E493" t="s">
        <v>648</v>
      </c>
      <c r="F493" t="s">
        <v>604</v>
      </c>
      <c r="G493" t="s">
        <v>605</v>
      </c>
      <c r="H493" t="s">
        <v>606</v>
      </c>
      <c r="I493">
        <v>7.5350000000000001</v>
      </c>
      <c r="J493">
        <v>13.7</v>
      </c>
      <c r="O493">
        <f t="shared" si="344"/>
        <v>16229.95</v>
      </c>
      <c r="P493">
        <f t="shared" si="345"/>
        <v>16229.95</v>
      </c>
      <c r="Q493">
        <f>(ROUND((ROUND(((ET493)*AV493*I493),2)*BB493),2)+ROUND((ROUND(((AE493-(EU493))*AV493*I493),2)*BS493),2))</f>
        <v>0</v>
      </c>
      <c r="R493">
        <f t="shared" si="347"/>
        <v>0</v>
      </c>
      <c r="S493">
        <f t="shared" si="348"/>
        <v>0</v>
      </c>
      <c r="T493">
        <f t="shared" si="349"/>
        <v>0</v>
      </c>
      <c r="U493">
        <f t="shared" si="350"/>
        <v>0</v>
      </c>
      <c r="V493">
        <f t="shared" si="351"/>
        <v>0</v>
      </c>
      <c r="W493">
        <f t="shared" si="352"/>
        <v>0</v>
      </c>
      <c r="X493">
        <f t="shared" si="353"/>
        <v>0</v>
      </c>
      <c r="Y493">
        <f t="shared" si="354"/>
        <v>0</v>
      </c>
      <c r="AA493">
        <v>31709269</v>
      </c>
      <c r="AB493">
        <f t="shared" si="355"/>
        <v>425.68</v>
      </c>
      <c r="AC493">
        <f t="shared" si="356"/>
        <v>425.68</v>
      </c>
      <c r="AD493">
        <f>ROUND((((ET493)-(EU493))+AE493),6)</f>
        <v>0</v>
      </c>
      <c r="AE493">
        <f>ROUND((EU493),6)</f>
        <v>0</v>
      </c>
      <c r="AF493">
        <f>ROUND((EV493),6)</f>
        <v>0</v>
      </c>
      <c r="AG493">
        <f t="shared" si="359"/>
        <v>0</v>
      </c>
      <c r="AH493">
        <f>(EW493)</f>
        <v>0</v>
      </c>
      <c r="AI493">
        <f>(EX493)</f>
        <v>0</v>
      </c>
      <c r="AJ493">
        <f t="shared" si="361"/>
        <v>0</v>
      </c>
      <c r="AK493">
        <v>425.68</v>
      </c>
      <c r="AL493">
        <v>425.68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1</v>
      </c>
      <c r="AW493">
        <v>1</v>
      </c>
      <c r="AZ493">
        <v>1</v>
      </c>
      <c r="BA493">
        <v>1</v>
      </c>
      <c r="BB493">
        <v>1</v>
      </c>
      <c r="BC493">
        <v>5.0599999999999996</v>
      </c>
      <c r="BD493" t="s">
        <v>143</v>
      </c>
      <c r="BE493" t="s">
        <v>143</v>
      </c>
      <c r="BF493" t="s">
        <v>143</v>
      </c>
      <c r="BG493" t="s">
        <v>143</v>
      </c>
      <c r="BH493">
        <v>3</v>
      </c>
      <c r="BI493">
        <v>1</v>
      </c>
      <c r="BJ493" t="s">
        <v>607</v>
      </c>
      <c r="BM493">
        <v>2104</v>
      </c>
      <c r="BN493">
        <v>0</v>
      </c>
      <c r="BO493" t="s">
        <v>604</v>
      </c>
      <c r="BP493">
        <v>1</v>
      </c>
      <c r="BQ493">
        <v>30</v>
      </c>
      <c r="BR493">
        <v>0</v>
      </c>
      <c r="BS493">
        <v>1</v>
      </c>
      <c r="BT493">
        <v>1</v>
      </c>
      <c r="BU493">
        <v>1</v>
      </c>
      <c r="BV493">
        <v>1</v>
      </c>
      <c r="BW493">
        <v>1</v>
      </c>
      <c r="BX493">
        <v>1</v>
      </c>
      <c r="BY493" t="s">
        <v>143</v>
      </c>
      <c r="BZ493">
        <v>0</v>
      </c>
      <c r="CA493">
        <v>0</v>
      </c>
      <c r="CE493">
        <v>30</v>
      </c>
      <c r="CF493">
        <v>0</v>
      </c>
      <c r="CG493">
        <v>0</v>
      </c>
      <c r="CM493">
        <v>0</v>
      </c>
      <c r="CN493" t="s">
        <v>143</v>
      </c>
      <c r="CO493">
        <v>0</v>
      </c>
      <c r="CP493">
        <f t="shared" si="362"/>
        <v>16229.95</v>
      </c>
      <c r="CQ493">
        <f t="shared" si="363"/>
        <v>2153.94</v>
      </c>
      <c r="CR493">
        <f>(ROUND((ROUND(((ET493)*AV493*1),2)*BB493),2)+ROUND((ROUND(((AE493-(EU493))*AV493*1),2)*BS493),2))</f>
        <v>0</v>
      </c>
      <c r="CS493">
        <f t="shared" si="365"/>
        <v>0</v>
      </c>
      <c r="CT493">
        <f t="shared" si="366"/>
        <v>0</v>
      </c>
      <c r="CU493">
        <f t="shared" si="367"/>
        <v>0</v>
      </c>
      <c r="CV493">
        <f t="shared" si="368"/>
        <v>0</v>
      </c>
      <c r="CW493">
        <f t="shared" si="369"/>
        <v>0</v>
      </c>
      <c r="CX493">
        <f t="shared" si="370"/>
        <v>0</v>
      </c>
      <c r="CY493">
        <f t="shared" si="371"/>
        <v>0</v>
      </c>
      <c r="CZ493">
        <f t="shared" si="372"/>
        <v>0</v>
      </c>
      <c r="DC493" t="s">
        <v>143</v>
      </c>
      <c r="DD493" t="s">
        <v>143</v>
      </c>
      <c r="DE493" t="s">
        <v>143</v>
      </c>
      <c r="DF493" t="s">
        <v>143</v>
      </c>
      <c r="DG493" t="s">
        <v>143</v>
      </c>
      <c r="DH493" t="s">
        <v>143</v>
      </c>
      <c r="DI493" t="s">
        <v>143</v>
      </c>
      <c r="DJ493" t="s">
        <v>143</v>
      </c>
      <c r="DK493" t="s">
        <v>143</v>
      </c>
      <c r="DL493" t="s">
        <v>143</v>
      </c>
      <c r="DM493" t="s">
        <v>143</v>
      </c>
      <c r="DN493">
        <v>100</v>
      </c>
      <c r="DO493">
        <v>64</v>
      </c>
      <c r="DP493">
        <v>1.0469999999999999</v>
      </c>
      <c r="DQ493">
        <v>1.0029999999999999</v>
      </c>
      <c r="DU493">
        <v>1010</v>
      </c>
      <c r="DV493" t="s">
        <v>606</v>
      </c>
      <c r="DW493" t="s">
        <v>606</v>
      </c>
      <c r="DX493">
        <v>100</v>
      </c>
      <c r="EE493">
        <v>31271947</v>
      </c>
      <c r="EF493">
        <v>30</v>
      </c>
      <c r="EG493" t="s">
        <v>171</v>
      </c>
      <c r="EH493">
        <v>0</v>
      </c>
      <c r="EI493" t="s">
        <v>143</v>
      </c>
      <c r="EJ493">
        <v>1</v>
      </c>
      <c r="EK493">
        <v>2104</v>
      </c>
      <c r="EL493" t="s">
        <v>642</v>
      </c>
      <c r="EM493" t="s">
        <v>643</v>
      </c>
      <c r="EO493" t="s">
        <v>143</v>
      </c>
      <c r="EQ493">
        <v>0</v>
      </c>
      <c r="ER493">
        <v>425.68</v>
      </c>
      <c r="ES493">
        <v>425.68</v>
      </c>
      <c r="ET493">
        <v>0</v>
      </c>
      <c r="EU493">
        <v>0</v>
      </c>
      <c r="EV493">
        <v>0</v>
      </c>
      <c r="EW493">
        <v>0</v>
      </c>
      <c r="EX493">
        <v>0</v>
      </c>
      <c r="FQ493">
        <v>0</v>
      </c>
      <c r="FR493">
        <f t="shared" si="373"/>
        <v>0</v>
      </c>
      <c r="FS493">
        <v>0</v>
      </c>
      <c r="FX493">
        <v>100</v>
      </c>
      <c r="FY493">
        <v>64</v>
      </c>
      <c r="GA493" t="s">
        <v>143</v>
      </c>
      <c r="GD493">
        <v>0</v>
      </c>
      <c r="GF493">
        <v>1167762237</v>
      </c>
      <c r="GG493">
        <v>2</v>
      </c>
      <c r="GH493">
        <v>1</v>
      </c>
      <c r="GI493">
        <v>2</v>
      </c>
      <c r="GJ493">
        <v>0</v>
      </c>
      <c r="GK493">
        <f>ROUND(R493*(R12)/100,2)</f>
        <v>0</v>
      </c>
      <c r="GL493">
        <f t="shared" si="374"/>
        <v>0</v>
      </c>
      <c r="GM493">
        <f t="shared" si="375"/>
        <v>16229.95</v>
      </c>
      <c r="GN493">
        <f t="shared" si="376"/>
        <v>16229.95</v>
      </c>
      <c r="GO493">
        <f t="shared" si="377"/>
        <v>0</v>
      </c>
      <c r="GP493">
        <f t="shared" si="378"/>
        <v>0</v>
      </c>
      <c r="GR493">
        <v>0</v>
      </c>
      <c r="GS493">
        <v>3</v>
      </c>
      <c r="GT493">
        <v>0</v>
      </c>
      <c r="GU493" t="s">
        <v>143</v>
      </c>
      <c r="GV493">
        <f t="shared" si="379"/>
        <v>0</v>
      </c>
      <c r="GW493">
        <v>1</v>
      </c>
      <c r="GX493">
        <f t="shared" si="380"/>
        <v>0</v>
      </c>
      <c r="HA493">
        <v>0</v>
      </c>
      <c r="HB493">
        <v>0</v>
      </c>
      <c r="HC493">
        <f t="shared" si="381"/>
        <v>0</v>
      </c>
      <c r="IK493">
        <v>0</v>
      </c>
    </row>
    <row r="495" spans="1:245" x14ac:dyDescent="0.25">
      <c r="A495" s="2">
        <v>51</v>
      </c>
      <c r="B495" s="2">
        <f>B464</f>
        <v>1</v>
      </c>
      <c r="C495" s="2">
        <f>A464</f>
        <v>5</v>
      </c>
      <c r="D495" s="2">
        <f>ROW(A464)</f>
        <v>464</v>
      </c>
      <c r="E495" s="2"/>
      <c r="F495" s="2" t="str">
        <f>IF(F464&lt;&gt;"",F464,"")</f>
        <v>Новый подраздел</v>
      </c>
      <c r="G495" s="2" t="s">
        <v>564</v>
      </c>
      <c r="H495" s="2">
        <v>0</v>
      </c>
      <c r="I495" s="2"/>
      <c r="J495" s="2"/>
      <c r="K495" s="2"/>
      <c r="L495" s="2"/>
      <c r="M495" s="2"/>
      <c r="N495" s="2"/>
      <c r="O495" s="2">
        <f t="shared" ref="O495:T495" si="389">ROUND(AB495,2)</f>
        <v>399052.45</v>
      </c>
      <c r="P495" s="2">
        <f t="shared" si="389"/>
        <v>261231.1</v>
      </c>
      <c r="Q495" s="2">
        <f t="shared" si="389"/>
        <v>8767.7900000000009</v>
      </c>
      <c r="R495" s="2">
        <f t="shared" si="389"/>
        <v>1068.23</v>
      </c>
      <c r="S495" s="2">
        <f t="shared" si="389"/>
        <v>129053.56</v>
      </c>
      <c r="T495" s="2">
        <f t="shared" si="389"/>
        <v>0</v>
      </c>
      <c r="U495" s="2">
        <f>AH495</f>
        <v>424.27363999999994</v>
      </c>
      <c r="V495" s="2">
        <f>AI495</f>
        <v>0</v>
      </c>
      <c r="W495" s="2">
        <f>ROUND(AJ495,2)</f>
        <v>0</v>
      </c>
      <c r="X495" s="2">
        <f>ROUND(AK495,2)</f>
        <v>101702.29</v>
      </c>
      <c r="Y495" s="2">
        <f>ROUND(AL495,2)</f>
        <v>52911.96</v>
      </c>
      <c r="Z495" s="2"/>
      <c r="AA495" s="2"/>
      <c r="AB495" s="2">
        <f>ROUND(SUMIF(AA468:AA493,"=31709269",O468:O493),2)</f>
        <v>399052.45</v>
      </c>
      <c r="AC495" s="2">
        <f>ROUND(SUMIF(AA468:AA493,"=31709269",P468:P493),2)</f>
        <v>261231.1</v>
      </c>
      <c r="AD495" s="2">
        <f>ROUND(SUMIF(AA468:AA493,"=31709269",Q468:Q493),2)</f>
        <v>8767.7900000000009</v>
      </c>
      <c r="AE495" s="2">
        <f>ROUND(SUMIF(AA468:AA493,"=31709269",R468:R493),2)</f>
        <v>1068.23</v>
      </c>
      <c r="AF495" s="2">
        <f>ROUND(SUMIF(AA468:AA493,"=31709269",S468:S493),2)</f>
        <v>129053.56</v>
      </c>
      <c r="AG495" s="2">
        <f>ROUND(SUMIF(AA468:AA493,"=31709269",T468:T493),2)</f>
        <v>0</v>
      </c>
      <c r="AH495" s="2">
        <f>SUMIF(AA468:AA493,"=31709269",U468:U493)</f>
        <v>424.27363999999994</v>
      </c>
      <c r="AI495" s="2">
        <f>SUMIF(AA468:AA493,"=31709269",V468:V493)</f>
        <v>0</v>
      </c>
      <c r="AJ495" s="2">
        <f>ROUND(SUMIF(AA468:AA493,"=31709269",W468:W493),2)</f>
        <v>0</v>
      </c>
      <c r="AK495" s="2">
        <f>ROUND(SUMIF(AA468:AA493,"=31709269",X468:X493),2)</f>
        <v>101702.29</v>
      </c>
      <c r="AL495" s="2">
        <f>ROUND(SUMIF(AA468:AA493,"=31709269",Y468:Y493),2)</f>
        <v>52911.96</v>
      </c>
      <c r="AM495" s="2"/>
      <c r="AN495" s="2"/>
      <c r="AO495" s="2">
        <f t="shared" ref="AO495:BC495" si="390">ROUND(BX495,2)</f>
        <v>0</v>
      </c>
      <c r="AP495" s="2">
        <f t="shared" si="390"/>
        <v>0</v>
      </c>
      <c r="AQ495" s="2">
        <f t="shared" si="390"/>
        <v>0</v>
      </c>
      <c r="AR495" s="2">
        <f t="shared" si="390"/>
        <v>555343.81999999995</v>
      </c>
      <c r="AS495" s="2">
        <f t="shared" si="390"/>
        <v>550256.09</v>
      </c>
      <c r="AT495" s="2">
        <f t="shared" si="390"/>
        <v>0</v>
      </c>
      <c r="AU495" s="2">
        <f t="shared" si="390"/>
        <v>5087.7299999999996</v>
      </c>
      <c r="AV495" s="2">
        <f t="shared" si="390"/>
        <v>261231.1</v>
      </c>
      <c r="AW495" s="2">
        <f t="shared" si="390"/>
        <v>261231.1</v>
      </c>
      <c r="AX495" s="2">
        <f t="shared" si="390"/>
        <v>0</v>
      </c>
      <c r="AY495" s="2">
        <f t="shared" si="390"/>
        <v>261231.1</v>
      </c>
      <c r="AZ495" s="2">
        <f t="shared" si="390"/>
        <v>0</v>
      </c>
      <c r="BA495" s="2">
        <f t="shared" si="390"/>
        <v>0</v>
      </c>
      <c r="BB495" s="2">
        <f t="shared" si="390"/>
        <v>0</v>
      </c>
      <c r="BC495" s="2">
        <f t="shared" si="390"/>
        <v>0</v>
      </c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>
        <f>ROUND(SUMIF(AA468:AA493,"=31709269",FQ468:FQ493),2)</f>
        <v>0</v>
      </c>
      <c r="BY495" s="2">
        <f>ROUND(SUMIF(AA468:AA493,"=31709269",FR468:FR493),2)</f>
        <v>0</v>
      </c>
      <c r="BZ495" s="2">
        <f>ROUND(SUMIF(AA468:AA493,"=31709269",GL468:GL493),2)</f>
        <v>0</v>
      </c>
      <c r="CA495" s="2">
        <f>ROUND(SUMIF(AA468:AA493,"=31709269",GM468:GM493),2)</f>
        <v>555343.81999999995</v>
      </c>
      <c r="CB495" s="2">
        <f>ROUND(SUMIF(AA468:AA493,"=31709269",GN468:GN493),2)</f>
        <v>550256.09</v>
      </c>
      <c r="CC495" s="2">
        <f>ROUND(SUMIF(AA468:AA493,"=31709269",GO468:GO493),2)</f>
        <v>0</v>
      </c>
      <c r="CD495" s="2">
        <f>ROUND(SUMIF(AA468:AA493,"=31709269",GP468:GP493),2)</f>
        <v>5087.7299999999996</v>
      </c>
      <c r="CE495" s="2">
        <f>AC495-BX495</f>
        <v>261231.1</v>
      </c>
      <c r="CF495" s="2">
        <f>AC495-BY495</f>
        <v>261231.1</v>
      </c>
      <c r="CG495" s="2">
        <f>BX495-BZ495</f>
        <v>0</v>
      </c>
      <c r="CH495" s="2">
        <f>AC495-BX495-BY495+BZ495</f>
        <v>261231.1</v>
      </c>
      <c r="CI495" s="2">
        <f>BY495-BZ495</f>
        <v>0</v>
      </c>
      <c r="CJ495" s="2">
        <f>ROUND(SUMIF(AA468:AA493,"=31709269",GX468:GX493),2)</f>
        <v>0</v>
      </c>
      <c r="CK495" s="2">
        <f>ROUND(SUMIF(AA468:AA493,"=31709269",GY468:GY493),2)</f>
        <v>0</v>
      </c>
      <c r="CL495" s="2">
        <f>ROUND(SUMIF(AA468:AA493,"=31709269",GZ468:GZ493),2)</f>
        <v>0</v>
      </c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>
        <v>0</v>
      </c>
    </row>
    <row r="497" spans="1:23" x14ac:dyDescent="0.25">
      <c r="A497" s="4">
        <v>50</v>
      </c>
      <c r="B497" s="4">
        <v>0</v>
      </c>
      <c r="C497" s="4">
        <v>0</v>
      </c>
      <c r="D497" s="4">
        <v>1</v>
      </c>
      <c r="E497" s="4">
        <v>201</v>
      </c>
      <c r="F497" s="4">
        <f>ROUND(Source!O495,O497)</f>
        <v>399052.45</v>
      </c>
      <c r="G497" s="4" t="s">
        <v>222</v>
      </c>
      <c r="H497" s="4" t="s">
        <v>223</v>
      </c>
      <c r="I497" s="4"/>
      <c r="J497" s="4"/>
      <c r="K497" s="4">
        <v>201</v>
      </c>
      <c r="L497" s="4">
        <v>1</v>
      </c>
      <c r="M497" s="4">
        <v>3</v>
      </c>
      <c r="N497" s="4" t="s">
        <v>143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3" x14ac:dyDescent="0.25">
      <c r="A498" s="4">
        <v>50</v>
      </c>
      <c r="B498" s="4">
        <v>0</v>
      </c>
      <c r="C498" s="4">
        <v>0</v>
      </c>
      <c r="D498" s="4">
        <v>1</v>
      </c>
      <c r="E498" s="4">
        <v>202</v>
      </c>
      <c r="F498" s="4">
        <f>ROUND(Source!P495,O498)</f>
        <v>261231.1</v>
      </c>
      <c r="G498" s="4" t="s">
        <v>224</v>
      </c>
      <c r="H498" s="4" t="s">
        <v>225</v>
      </c>
      <c r="I498" s="4"/>
      <c r="J498" s="4"/>
      <c r="K498" s="4">
        <v>202</v>
      </c>
      <c r="L498" s="4">
        <v>2</v>
      </c>
      <c r="M498" s="4">
        <v>3</v>
      </c>
      <c r="N498" s="4" t="s">
        <v>143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 x14ac:dyDescent="0.25">
      <c r="A499" s="4">
        <v>50</v>
      </c>
      <c r="B499" s="4">
        <v>0</v>
      </c>
      <c r="C499" s="4">
        <v>0</v>
      </c>
      <c r="D499" s="4">
        <v>1</v>
      </c>
      <c r="E499" s="4">
        <v>222</v>
      </c>
      <c r="F499" s="4">
        <f>ROUND(Source!AO495,O499)</f>
        <v>0</v>
      </c>
      <c r="G499" s="4" t="s">
        <v>226</v>
      </c>
      <c r="H499" s="4" t="s">
        <v>227</v>
      </c>
      <c r="I499" s="4"/>
      <c r="J499" s="4"/>
      <c r="K499" s="4">
        <v>222</v>
      </c>
      <c r="L499" s="4">
        <v>3</v>
      </c>
      <c r="M499" s="4">
        <v>3</v>
      </c>
      <c r="N499" s="4" t="s">
        <v>143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 x14ac:dyDescent="0.25">
      <c r="A500" s="4">
        <v>50</v>
      </c>
      <c r="B500" s="4">
        <v>0</v>
      </c>
      <c r="C500" s="4">
        <v>0</v>
      </c>
      <c r="D500" s="4">
        <v>1</v>
      </c>
      <c r="E500" s="4">
        <v>225</v>
      </c>
      <c r="F500" s="4">
        <f>ROUND(Source!AV495,O500)</f>
        <v>261231.1</v>
      </c>
      <c r="G500" s="4" t="s">
        <v>228</v>
      </c>
      <c r="H500" s="4" t="s">
        <v>229</v>
      </c>
      <c r="I500" s="4"/>
      <c r="J500" s="4"/>
      <c r="K500" s="4">
        <v>225</v>
      </c>
      <c r="L500" s="4">
        <v>4</v>
      </c>
      <c r="M500" s="4">
        <v>3</v>
      </c>
      <c r="N500" s="4" t="s">
        <v>143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 x14ac:dyDescent="0.25">
      <c r="A501" s="4">
        <v>50</v>
      </c>
      <c r="B501" s="4">
        <v>0</v>
      </c>
      <c r="C501" s="4">
        <v>0</v>
      </c>
      <c r="D501" s="4">
        <v>1</v>
      </c>
      <c r="E501" s="4">
        <v>226</v>
      </c>
      <c r="F501" s="4">
        <f>ROUND(Source!AW495,O501)</f>
        <v>261231.1</v>
      </c>
      <c r="G501" s="4" t="s">
        <v>230</v>
      </c>
      <c r="H501" s="4" t="s">
        <v>231</v>
      </c>
      <c r="I501" s="4"/>
      <c r="J501" s="4"/>
      <c r="K501" s="4">
        <v>226</v>
      </c>
      <c r="L501" s="4">
        <v>5</v>
      </c>
      <c r="M501" s="4">
        <v>3</v>
      </c>
      <c r="N501" s="4" t="s">
        <v>143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 x14ac:dyDescent="0.25">
      <c r="A502" s="4">
        <v>50</v>
      </c>
      <c r="B502" s="4">
        <v>0</v>
      </c>
      <c r="C502" s="4">
        <v>0</v>
      </c>
      <c r="D502" s="4">
        <v>1</v>
      </c>
      <c r="E502" s="4">
        <v>227</v>
      </c>
      <c r="F502" s="4">
        <f>ROUND(Source!AX495,O502)</f>
        <v>0</v>
      </c>
      <c r="G502" s="4" t="s">
        <v>232</v>
      </c>
      <c r="H502" s="4" t="s">
        <v>233</v>
      </c>
      <c r="I502" s="4"/>
      <c r="J502" s="4"/>
      <c r="K502" s="4">
        <v>227</v>
      </c>
      <c r="L502" s="4">
        <v>6</v>
      </c>
      <c r="M502" s="4">
        <v>3</v>
      </c>
      <c r="N502" s="4" t="s">
        <v>143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 x14ac:dyDescent="0.25">
      <c r="A503" s="4">
        <v>50</v>
      </c>
      <c r="B503" s="4">
        <v>0</v>
      </c>
      <c r="C503" s="4">
        <v>0</v>
      </c>
      <c r="D503" s="4">
        <v>1</v>
      </c>
      <c r="E503" s="4">
        <v>228</v>
      </c>
      <c r="F503" s="4">
        <f>ROUND(Source!AY495,O503)</f>
        <v>261231.1</v>
      </c>
      <c r="G503" s="4" t="s">
        <v>234</v>
      </c>
      <c r="H503" s="4" t="s">
        <v>235</v>
      </c>
      <c r="I503" s="4"/>
      <c r="J503" s="4"/>
      <c r="K503" s="4">
        <v>228</v>
      </c>
      <c r="L503" s="4">
        <v>7</v>
      </c>
      <c r="M503" s="4">
        <v>3</v>
      </c>
      <c r="N503" s="4" t="s">
        <v>143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 x14ac:dyDescent="0.25">
      <c r="A504" s="4">
        <v>50</v>
      </c>
      <c r="B504" s="4">
        <v>0</v>
      </c>
      <c r="C504" s="4">
        <v>0</v>
      </c>
      <c r="D504" s="4">
        <v>1</v>
      </c>
      <c r="E504" s="4">
        <v>216</v>
      </c>
      <c r="F504" s="4">
        <f>ROUND(Source!AP495,O504)</f>
        <v>0</v>
      </c>
      <c r="G504" s="4" t="s">
        <v>236</v>
      </c>
      <c r="H504" s="4" t="s">
        <v>237</v>
      </c>
      <c r="I504" s="4"/>
      <c r="J504" s="4"/>
      <c r="K504" s="4">
        <v>216</v>
      </c>
      <c r="L504" s="4">
        <v>8</v>
      </c>
      <c r="M504" s="4">
        <v>3</v>
      </c>
      <c r="N504" s="4" t="s">
        <v>143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 x14ac:dyDescent="0.25">
      <c r="A505" s="4">
        <v>50</v>
      </c>
      <c r="B505" s="4">
        <v>0</v>
      </c>
      <c r="C505" s="4">
        <v>0</v>
      </c>
      <c r="D505" s="4">
        <v>1</v>
      </c>
      <c r="E505" s="4">
        <v>223</v>
      </c>
      <c r="F505" s="4">
        <f>ROUND(Source!AQ495,O505)</f>
        <v>0</v>
      </c>
      <c r="G505" s="4" t="s">
        <v>238</v>
      </c>
      <c r="H505" s="4" t="s">
        <v>239</v>
      </c>
      <c r="I505" s="4"/>
      <c r="J505" s="4"/>
      <c r="K505" s="4">
        <v>223</v>
      </c>
      <c r="L505" s="4">
        <v>9</v>
      </c>
      <c r="M505" s="4">
        <v>3</v>
      </c>
      <c r="N505" s="4" t="s">
        <v>143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</row>
    <row r="506" spans="1:23" x14ac:dyDescent="0.25">
      <c r="A506" s="4">
        <v>50</v>
      </c>
      <c r="B506" s="4">
        <v>0</v>
      </c>
      <c r="C506" s="4">
        <v>0</v>
      </c>
      <c r="D506" s="4">
        <v>1</v>
      </c>
      <c r="E506" s="4">
        <v>229</v>
      </c>
      <c r="F506" s="4">
        <f>ROUND(Source!AZ495,O506)</f>
        <v>0</v>
      </c>
      <c r="G506" s="4" t="s">
        <v>240</v>
      </c>
      <c r="H506" s="4" t="s">
        <v>241</v>
      </c>
      <c r="I506" s="4"/>
      <c r="J506" s="4"/>
      <c r="K506" s="4">
        <v>229</v>
      </c>
      <c r="L506" s="4">
        <v>10</v>
      </c>
      <c r="M506" s="4">
        <v>3</v>
      </c>
      <c r="N506" s="4" t="s">
        <v>143</v>
      </c>
      <c r="O506" s="4">
        <v>2</v>
      </c>
      <c r="P506" s="4"/>
      <c r="Q506" s="4"/>
      <c r="R506" s="4"/>
      <c r="S506" s="4"/>
      <c r="T506" s="4"/>
      <c r="U506" s="4"/>
      <c r="V506" s="4"/>
      <c r="W506" s="4"/>
    </row>
    <row r="507" spans="1:23" x14ac:dyDescent="0.25">
      <c r="A507" s="4">
        <v>50</v>
      </c>
      <c r="B507" s="4">
        <v>0</v>
      </c>
      <c r="C507" s="4">
        <v>0</v>
      </c>
      <c r="D507" s="4">
        <v>1</v>
      </c>
      <c r="E507" s="4">
        <v>203</v>
      </c>
      <c r="F507" s="4">
        <f>ROUND(Source!Q495,O507)</f>
        <v>8767.7900000000009</v>
      </c>
      <c r="G507" s="4" t="s">
        <v>242</v>
      </c>
      <c r="H507" s="4" t="s">
        <v>243</v>
      </c>
      <c r="I507" s="4"/>
      <c r="J507" s="4"/>
      <c r="K507" s="4">
        <v>203</v>
      </c>
      <c r="L507" s="4">
        <v>11</v>
      </c>
      <c r="M507" s="4">
        <v>3</v>
      </c>
      <c r="N507" s="4" t="s">
        <v>143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 x14ac:dyDescent="0.25">
      <c r="A508" s="4">
        <v>50</v>
      </c>
      <c r="B508" s="4">
        <v>0</v>
      </c>
      <c r="C508" s="4">
        <v>0</v>
      </c>
      <c r="D508" s="4">
        <v>1</v>
      </c>
      <c r="E508" s="4">
        <v>231</v>
      </c>
      <c r="F508" s="4">
        <f>ROUND(Source!BB495,O508)</f>
        <v>0</v>
      </c>
      <c r="G508" s="4" t="s">
        <v>244</v>
      </c>
      <c r="H508" s="4" t="s">
        <v>245</v>
      </c>
      <c r="I508" s="4"/>
      <c r="J508" s="4"/>
      <c r="K508" s="4">
        <v>231</v>
      </c>
      <c r="L508" s="4">
        <v>12</v>
      </c>
      <c r="M508" s="4">
        <v>3</v>
      </c>
      <c r="N508" s="4" t="s">
        <v>143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 x14ac:dyDescent="0.25">
      <c r="A509" s="4">
        <v>50</v>
      </c>
      <c r="B509" s="4">
        <v>0</v>
      </c>
      <c r="C509" s="4">
        <v>0</v>
      </c>
      <c r="D509" s="4">
        <v>1</v>
      </c>
      <c r="E509" s="4">
        <v>204</v>
      </c>
      <c r="F509" s="4">
        <f>ROUND(Source!R495,O509)</f>
        <v>1068.23</v>
      </c>
      <c r="G509" s="4" t="s">
        <v>246</v>
      </c>
      <c r="H509" s="4" t="s">
        <v>247</v>
      </c>
      <c r="I509" s="4"/>
      <c r="J509" s="4"/>
      <c r="K509" s="4">
        <v>204</v>
      </c>
      <c r="L509" s="4">
        <v>13</v>
      </c>
      <c r="M509" s="4">
        <v>3</v>
      </c>
      <c r="N509" s="4" t="s">
        <v>143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 x14ac:dyDescent="0.25">
      <c r="A510" s="4">
        <v>50</v>
      </c>
      <c r="B510" s="4">
        <v>0</v>
      </c>
      <c r="C510" s="4">
        <v>0</v>
      </c>
      <c r="D510" s="4">
        <v>1</v>
      </c>
      <c r="E510" s="4">
        <v>205</v>
      </c>
      <c r="F510" s="4">
        <f>ROUND(Source!S495,O510)</f>
        <v>129053.56</v>
      </c>
      <c r="G510" s="4" t="s">
        <v>248</v>
      </c>
      <c r="H510" s="4" t="s">
        <v>249</v>
      </c>
      <c r="I510" s="4"/>
      <c r="J510" s="4"/>
      <c r="K510" s="4">
        <v>205</v>
      </c>
      <c r="L510" s="4">
        <v>14</v>
      </c>
      <c r="M510" s="4">
        <v>3</v>
      </c>
      <c r="N510" s="4" t="s">
        <v>143</v>
      </c>
      <c r="O510" s="4">
        <v>2</v>
      </c>
      <c r="P510" s="4"/>
      <c r="Q510" s="4"/>
      <c r="R510" s="4"/>
      <c r="S510" s="4"/>
      <c r="T510" s="4"/>
      <c r="U510" s="4"/>
      <c r="V510" s="4"/>
      <c r="W510" s="4"/>
    </row>
    <row r="511" spans="1:23" x14ac:dyDescent="0.25">
      <c r="A511" s="4">
        <v>50</v>
      </c>
      <c r="B511" s="4">
        <v>0</v>
      </c>
      <c r="C511" s="4">
        <v>0</v>
      </c>
      <c r="D511" s="4">
        <v>1</v>
      </c>
      <c r="E511" s="4">
        <v>232</v>
      </c>
      <c r="F511" s="4">
        <f>ROUND(Source!BC495,O511)</f>
        <v>0</v>
      </c>
      <c r="G511" s="4" t="s">
        <v>250</v>
      </c>
      <c r="H511" s="4" t="s">
        <v>251</v>
      </c>
      <c r="I511" s="4"/>
      <c r="J511" s="4"/>
      <c r="K511" s="4">
        <v>232</v>
      </c>
      <c r="L511" s="4">
        <v>15</v>
      </c>
      <c r="M511" s="4">
        <v>3</v>
      </c>
      <c r="N511" s="4" t="s">
        <v>143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2" spans="1:23" x14ac:dyDescent="0.25">
      <c r="A512" s="4">
        <v>50</v>
      </c>
      <c r="B512" s="4">
        <v>0</v>
      </c>
      <c r="C512" s="4">
        <v>0</v>
      </c>
      <c r="D512" s="4">
        <v>1</v>
      </c>
      <c r="E512" s="4">
        <v>214</v>
      </c>
      <c r="F512" s="4">
        <f>ROUND(Source!AS495,O512)</f>
        <v>550256.09</v>
      </c>
      <c r="G512" s="4" t="s">
        <v>252</v>
      </c>
      <c r="H512" s="4" t="s">
        <v>253</v>
      </c>
      <c r="I512" s="4"/>
      <c r="J512" s="4"/>
      <c r="K512" s="4">
        <v>214</v>
      </c>
      <c r="L512" s="4">
        <v>16</v>
      </c>
      <c r="M512" s="4">
        <v>3</v>
      </c>
      <c r="N512" s="4" t="s">
        <v>143</v>
      </c>
      <c r="O512" s="4">
        <v>2</v>
      </c>
      <c r="P512" s="4"/>
      <c r="Q512" s="4"/>
      <c r="R512" s="4"/>
      <c r="S512" s="4"/>
      <c r="T512" s="4"/>
      <c r="U512" s="4"/>
      <c r="V512" s="4"/>
      <c r="W512" s="4"/>
    </row>
    <row r="513" spans="1:245" x14ac:dyDescent="0.25">
      <c r="A513" s="4">
        <v>50</v>
      </c>
      <c r="B513" s="4">
        <v>0</v>
      </c>
      <c r="C513" s="4">
        <v>0</v>
      </c>
      <c r="D513" s="4">
        <v>1</v>
      </c>
      <c r="E513" s="4">
        <v>215</v>
      </c>
      <c r="F513" s="4">
        <f>ROUND(Source!AT495,O513)</f>
        <v>0</v>
      </c>
      <c r="G513" s="4" t="s">
        <v>254</v>
      </c>
      <c r="H513" s="4" t="s">
        <v>255</v>
      </c>
      <c r="I513" s="4"/>
      <c r="J513" s="4"/>
      <c r="K513" s="4">
        <v>215</v>
      </c>
      <c r="L513" s="4">
        <v>17</v>
      </c>
      <c r="M513" s="4">
        <v>3</v>
      </c>
      <c r="N513" s="4" t="s">
        <v>143</v>
      </c>
      <c r="O513" s="4">
        <v>2</v>
      </c>
      <c r="P513" s="4"/>
      <c r="Q513" s="4"/>
      <c r="R513" s="4"/>
      <c r="S513" s="4"/>
      <c r="T513" s="4"/>
      <c r="U513" s="4"/>
      <c r="V513" s="4"/>
      <c r="W513" s="4"/>
    </row>
    <row r="514" spans="1:245" x14ac:dyDescent="0.25">
      <c r="A514" s="4">
        <v>50</v>
      </c>
      <c r="B514" s="4">
        <v>0</v>
      </c>
      <c r="C514" s="4">
        <v>0</v>
      </c>
      <c r="D514" s="4">
        <v>1</v>
      </c>
      <c r="E514" s="4">
        <v>217</v>
      </c>
      <c r="F514" s="4">
        <f>ROUND(Source!AU495,O514)</f>
        <v>5087.7299999999996</v>
      </c>
      <c r="G514" s="4" t="s">
        <v>256</v>
      </c>
      <c r="H514" s="4" t="s">
        <v>257</v>
      </c>
      <c r="I514" s="4"/>
      <c r="J514" s="4"/>
      <c r="K514" s="4">
        <v>217</v>
      </c>
      <c r="L514" s="4">
        <v>18</v>
      </c>
      <c r="M514" s="4">
        <v>3</v>
      </c>
      <c r="N514" s="4" t="s">
        <v>143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45" x14ac:dyDescent="0.25">
      <c r="A515" s="4">
        <v>50</v>
      </c>
      <c r="B515" s="4">
        <v>0</v>
      </c>
      <c r="C515" s="4">
        <v>0</v>
      </c>
      <c r="D515" s="4">
        <v>1</v>
      </c>
      <c r="E515" s="4">
        <v>230</v>
      </c>
      <c r="F515" s="4">
        <f>ROUND(Source!BA495,O515)</f>
        <v>0</v>
      </c>
      <c r="G515" s="4" t="s">
        <v>258</v>
      </c>
      <c r="H515" s="4" t="s">
        <v>259</v>
      </c>
      <c r="I515" s="4"/>
      <c r="J515" s="4"/>
      <c r="K515" s="4">
        <v>230</v>
      </c>
      <c r="L515" s="4">
        <v>19</v>
      </c>
      <c r="M515" s="4">
        <v>3</v>
      </c>
      <c r="N515" s="4" t="s">
        <v>143</v>
      </c>
      <c r="O515" s="4">
        <v>2</v>
      </c>
      <c r="P515" s="4"/>
      <c r="Q515" s="4"/>
      <c r="R515" s="4"/>
      <c r="S515" s="4"/>
      <c r="T515" s="4"/>
      <c r="U515" s="4"/>
      <c r="V515" s="4"/>
      <c r="W515" s="4"/>
    </row>
    <row r="516" spans="1:245" x14ac:dyDescent="0.25">
      <c r="A516" s="4">
        <v>50</v>
      </c>
      <c r="B516" s="4">
        <v>0</v>
      </c>
      <c r="C516" s="4">
        <v>0</v>
      </c>
      <c r="D516" s="4">
        <v>1</v>
      </c>
      <c r="E516" s="4">
        <v>206</v>
      </c>
      <c r="F516" s="4">
        <f>ROUND(Source!T495,O516)</f>
        <v>0</v>
      </c>
      <c r="G516" s="4" t="s">
        <v>260</v>
      </c>
      <c r="H516" s="4" t="s">
        <v>261</v>
      </c>
      <c r="I516" s="4"/>
      <c r="J516" s="4"/>
      <c r="K516" s="4">
        <v>206</v>
      </c>
      <c r="L516" s="4">
        <v>20</v>
      </c>
      <c r="M516" s="4">
        <v>3</v>
      </c>
      <c r="N516" s="4" t="s">
        <v>143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7" spans="1:245" x14ac:dyDescent="0.25">
      <c r="A517" s="4">
        <v>50</v>
      </c>
      <c r="B517" s="4">
        <v>0</v>
      </c>
      <c r="C517" s="4">
        <v>0</v>
      </c>
      <c r="D517" s="4">
        <v>1</v>
      </c>
      <c r="E517" s="4">
        <v>207</v>
      </c>
      <c r="F517" s="4">
        <f>Source!U495</f>
        <v>424.27363999999994</v>
      </c>
      <c r="G517" s="4" t="s">
        <v>262</v>
      </c>
      <c r="H517" s="4" t="s">
        <v>263</v>
      </c>
      <c r="I517" s="4"/>
      <c r="J517" s="4"/>
      <c r="K517" s="4">
        <v>207</v>
      </c>
      <c r="L517" s="4">
        <v>21</v>
      </c>
      <c r="M517" s="4">
        <v>3</v>
      </c>
      <c r="N517" s="4" t="s">
        <v>143</v>
      </c>
      <c r="O517" s="4">
        <v>-1</v>
      </c>
      <c r="P517" s="4"/>
      <c r="Q517" s="4"/>
      <c r="R517" s="4"/>
      <c r="S517" s="4"/>
      <c r="T517" s="4"/>
      <c r="U517" s="4"/>
      <c r="V517" s="4"/>
      <c r="W517" s="4"/>
    </row>
    <row r="518" spans="1:245" x14ac:dyDescent="0.25">
      <c r="A518" s="4">
        <v>50</v>
      </c>
      <c r="B518" s="4">
        <v>0</v>
      </c>
      <c r="C518" s="4">
        <v>0</v>
      </c>
      <c r="D518" s="4">
        <v>1</v>
      </c>
      <c r="E518" s="4">
        <v>208</v>
      </c>
      <c r="F518" s="4">
        <f>Source!V495</f>
        <v>0</v>
      </c>
      <c r="G518" s="4" t="s">
        <v>264</v>
      </c>
      <c r="H518" s="4" t="s">
        <v>265</v>
      </c>
      <c r="I518" s="4"/>
      <c r="J518" s="4"/>
      <c r="K518" s="4">
        <v>208</v>
      </c>
      <c r="L518" s="4">
        <v>22</v>
      </c>
      <c r="M518" s="4">
        <v>3</v>
      </c>
      <c r="N518" s="4" t="s">
        <v>143</v>
      </c>
      <c r="O518" s="4">
        <v>-1</v>
      </c>
      <c r="P518" s="4"/>
      <c r="Q518" s="4"/>
      <c r="R518" s="4"/>
      <c r="S518" s="4"/>
      <c r="T518" s="4"/>
      <c r="U518" s="4"/>
      <c r="V518" s="4"/>
      <c r="W518" s="4"/>
    </row>
    <row r="519" spans="1:245" x14ac:dyDescent="0.25">
      <c r="A519" s="4">
        <v>50</v>
      </c>
      <c r="B519" s="4">
        <v>0</v>
      </c>
      <c r="C519" s="4">
        <v>0</v>
      </c>
      <c r="D519" s="4">
        <v>1</v>
      </c>
      <c r="E519" s="4">
        <v>209</v>
      </c>
      <c r="F519" s="4">
        <f>ROUND(Source!W495,O519)</f>
        <v>0</v>
      </c>
      <c r="G519" s="4" t="s">
        <v>266</v>
      </c>
      <c r="H519" s="4" t="s">
        <v>267</v>
      </c>
      <c r="I519" s="4"/>
      <c r="J519" s="4"/>
      <c r="K519" s="4">
        <v>209</v>
      </c>
      <c r="L519" s="4">
        <v>23</v>
      </c>
      <c r="M519" s="4">
        <v>3</v>
      </c>
      <c r="N519" s="4" t="s">
        <v>143</v>
      </c>
      <c r="O519" s="4">
        <v>2</v>
      </c>
      <c r="P519" s="4"/>
      <c r="Q519" s="4"/>
      <c r="R519" s="4"/>
      <c r="S519" s="4"/>
      <c r="T519" s="4"/>
      <c r="U519" s="4"/>
      <c r="V519" s="4"/>
      <c r="W519" s="4"/>
    </row>
    <row r="520" spans="1:245" x14ac:dyDescent="0.25">
      <c r="A520" s="4">
        <v>50</v>
      </c>
      <c r="B520" s="4">
        <v>0</v>
      </c>
      <c r="C520" s="4">
        <v>0</v>
      </c>
      <c r="D520" s="4">
        <v>1</v>
      </c>
      <c r="E520" s="4">
        <v>210</v>
      </c>
      <c r="F520" s="4">
        <f>ROUND(Source!X495,O520)</f>
        <v>101702.29</v>
      </c>
      <c r="G520" s="4" t="s">
        <v>268</v>
      </c>
      <c r="H520" s="4" t="s">
        <v>269</v>
      </c>
      <c r="I520" s="4"/>
      <c r="J520" s="4"/>
      <c r="K520" s="4">
        <v>210</v>
      </c>
      <c r="L520" s="4">
        <v>24</v>
      </c>
      <c r="M520" s="4">
        <v>3</v>
      </c>
      <c r="N520" s="4" t="s">
        <v>143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45" x14ac:dyDescent="0.25">
      <c r="A521" s="4">
        <v>50</v>
      </c>
      <c r="B521" s="4">
        <v>0</v>
      </c>
      <c r="C521" s="4">
        <v>0</v>
      </c>
      <c r="D521" s="4">
        <v>1</v>
      </c>
      <c r="E521" s="4">
        <v>211</v>
      </c>
      <c r="F521" s="4">
        <f>ROUND(Source!Y495,O521)</f>
        <v>52911.96</v>
      </c>
      <c r="G521" s="4" t="s">
        <v>270</v>
      </c>
      <c r="H521" s="4" t="s">
        <v>271</v>
      </c>
      <c r="I521" s="4"/>
      <c r="J521" s="4"/>
      <c r="K521" s="4">
        <v>211</v>
      </c>
      <c r="L521" s="4">
        <v>25</v>
      </c>
      <c r="M521" s="4">
        <v>3</v>
      </c>
      <c r="N521" s="4" t="s">
        <v>143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45" x14ac:dyDescent="0.25">
      <c r="A522" s="4">
        <v>50</v>
      </c>
      <c r="B522" s="4">
        <v>0</v>
      </c>
      <c r="C522" s="4">
        <v>0</v>
      </c>
      <c r="D522" s="4">
        <v>1</v>
      </c>
      <c r="E522" s="4">
        <v>224</v>
      </c>
      <c r="F522" s="4">
        <f>ROUND(Source!AR495,O522)</f>
        <v>555343.81999999995</v>
      </c>
      <c r="G522" s="4" t="s">
        <v>272</v>
      </c>
      <c r="H522" s="4" t="s">
        <v>273</v>
      </c>
      <c r="I522" s="4"/>
      <c r="J522" s="4"/>
      <c r="K522" s="4">
        <v>224</v>
      </c>
      <c r="L522" s="4">
        <v>26</v>
      </c>
      <c r="M522" s="4">
        <v>3</v>
      </c>
      <c r="N522" s="4" t="s">
        <v>143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4" spans="1:245" x14ac:dyDescent="0.25">
      <c r="A524" s="1">
        <v>5</v>
      </c>
      <c r="B524" s="1">
        <v>1</v>
      </c>
      <c r="C524" s="1"/>
      <c r="D524" s="1">
        <f>ROW(A544)</f>
        <v>544</v>
      </c>
      <c r="E524" s="1"/>
      <c r="F524" s="1" t="s">
        <v>154</v>
      </c>
      <c r="G524" s="1" t="s">
        <v>649</v>
      </c>
      <c r="H524" s="1" t="s">
        <v>143</v>
      </c>
      <c r="I524" s="1">
        <v>0</v>
      </c>
      <c r="J524" s="1"/>
      <c r="K524" s="1">
        <v>0</v>
      </c>
      <c r="L524" s="1"/>
      <c r="M524" s="1"/>
      <c r="N524" s="1"/>
      <c r="O524" s="1"/>
      <c r="P524" s="1"/>
      <c r="Q524" s="1"/>
      <c r="R524" s="1"/>
      <c r="S524" s="1"/>
      <c r="T524" s="1"/>
      <c r="U524" s="1" t="s">
        <v>143</v>
      </c>
      <c r="V524" s="1">
        <v>0</v>
      </c>
      <c r="W524" s="1"/>
      <c r="X524" s="1"/>
      <c r="Y524" s="1"/>
      <c r="Z524" s="1"/>
      <c r="AA524" s="1"/>
      <c r="AB524" s="1" t="s">
        <v>143</v>
      </c>
      <c r="AC524" s="1" t="s">
        <v>143</v>
      </c>
      <c r="AD524" s="1" t="s">
        <v>143</v>
      </c>
      <c r="AE524" s="1" t="s">
        <v>143</v>
      </c>
      <c r="AF524" s="1" t="s">
        <v>143</v>
      </c>
      <c r="AG524" s="1" t="s">
        <v>143</v>
      </c>
      <c r="AH524" s="1"/>
      <c r="AI524" s="1"/>
      <c r="AJ524" s="1"/>
      <c r="AK524" s="1"/>
      <c r="AL524" s="1"/>
      <c r="AM524" s="1"/>
      <c r="AN524" s="1"/>
      <c r="AO524" s="1"/>
      <c r="AP524" s="1" t="s">
        <v>143</v>
      </c>
      <c r="AQ524" s="1" t="s">
        <v>143</v>
      </c>
      <c r="AR524" s="1" t="s">
        <v>143</v>
      </c>
      <c r="AS524" s="1"/>
      <c r="AT524" s="1"/>
      <c r="AU524" s="1"/>
      <c r="AV524" s="1"/>
      <c r="AW524" s="1"/>
      <c r="AX524" s="1"/>
      <c r="AY524" s="1"/>
      <c r="AZ524" s="1" t="s">
        <v>143</v>
      </c>
      <c r="BA524" s="1"/>
      <c r="BB524" s="1" t="s">
        <v>143</v>
      </c>
      <c r="BC524" s="1" t="s">
        <v>143</v>
      </c>
      <c r="BD524" s="1" t="s">
        <v>143</v>
      </c>
      <c r="BE524" s="1" t="s">
        <v>143</v>
      </c>
      <c r="BF524" s="1" t="s">
        <v>143</v>
      </c>
      <c r="BG524" s="1" t="s">
        <v>143</v>
      </c>
      <c r="BH524" s="1" t="s">
        <v>143</v>
      </c>
      <c r="BI524" s="1" t="s">
        <v>143</v>
      </c>
      <c r="BJ524" s="1" t="s">
        <v>143</v>
      </c>
      <c r="BK524" s="1" t="s">
        <v>143</v>
      </c>
      <c r="BL524" s="1" t="s">
        <v>143</v>
      </c>
      <c r="BM524" s="1" t="s">
        <v>143</v>
      </c>
      <c r="BN524" s="1" t="s">
        <v>143</v>
      </c>
      <c r="BO524" s="1" t="s">
        <v>143</v>
      </c>
      <c r="BP524" s="1" t="s">
        <v>143</v>
      </c>
      <c r="BQ524" s="1"/>
      <c r="BR524" s="1"/>
      <c r="BS524" s="1"/>
      <c r="BT524" s="1"/>
      <c r="BU524" s="1"/>
      <c r="BV524" s="1"/>
      <c r="BW524" s="1"/>
      <c r="BX524" s="1">
        <v>0</v>
      </c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>
        <v>0</v>
      </c>
    </row>
    <row r="526" spans="1:245" x14ac:dyDescent="0.25">
      <c r="A526" s="2">
        <v>52</v>
      </c>
      <c r="B526" s="2">
        <f>B544</f>
        <v>1</v>
      </c>
      <c r="C526" s="2">
        <f>C544</f>
        <v>5</v>
      </c>
      <c r="D526" s="2">
        <f>D544</f>
        <v>524</v>
      </c>
      <c r="E526" s="2">
        <f>E544</f>
        <v>0</v>
      </c>
      <c r="F526" s="2" t="str">
        <f>F544</f>
        <v>Новый подраздел</v>
      </c>
      <c r="G526" s="2" t="s">
        <v>649</v>
      </c>
      <c r="H526" s="2"/>
      <c r="I526" s="2"/>
      <c r="J526" s="2"/>
      <c r="K526" s="2"/>
      <c r="L526" s="2"/>
      <c r="M526" s="2"/>
      <c r="N526" s="2"/>
      <c r="O526" s="2">
        <f t="shared" ref="O526:AT526" si="391">O544</f>
        <v>137088.9</v>
      </c>
      <c r="P526" s="2">
        <f t="shared" si="391"/>
        <v>108860.59</v>
      </c>
      <c r="Q526" s="2">
        <f t="shared" si="391"/>
        <v>2712.25</v>
      </c>
      <c r="R526" s="2">
        <f t="shared" si="391"/>
        <v>792.2</v>
      </c>
      <c r="S526" s="2">
        <f t="shared" si="391"/>
        <v>25516.06</v>
      </c>
      <c r="T526" s="2">
        <f t="shared" si="391"/>
        <v>0</v>
      </c>
      <c r="U526" s="2">
        <f t="shared" si="391"/>
        <v>88.432469999999995</v>
      </c>
      <c r="V526" s="2">
        <f t="shared" si="391"/>
        <v>0</v>
      </c>
      <c r="W526" s="2">
        <f t="shared" si="391"/>
        <v>0</v>
      </c>
      <c r="X526" s="2">
        <f t="shared" si="391"/>
        <v>19984.63</v>
      </c>
      <c r="Y526" s="2">
        <f t="shared" si="391"/>
        <v>10461.59</v>
      </c>
      <c r="Z526" s="2">
        <f t="shared" si="391"/>
        <v>0</v>
      </c>
      <c r="AA526" s="2">
        <f t="shared" si="391"/>
        <v>0</v>
      </c>
      <c r="AB526" s="2">
        <f t="shared" si="391"/>
        <v>137088.9</v>
      </c>
      <c r="AC526" s="2">
        <f t="shared" si="391"/>
        <v>108860.59</v>
      </c>
      <c r="AD526" s="2">
        <f t="shared" si="391"/>
        <v>2712.25</v>
      </c>
      <c r="AE526" s="2">
        <f t="shared" si="391"/>
        <v>792.2</v>
      </c>
      <c r="AF526" s="2">
        <f t="shared" si="391"/>
        <v>25516.06</v>
      </c>
      <c r="AG526" s="2">
        <f t="shared" si="391"/>
        <v>0</v>
      </c>
      <c r="AH526" s="2">
        <f t="shared" si="391"/>
        <v>88.432469999999995</v>
      </c>
      <c r="AI526" s="2">
        <f t="shared" si="391"/>
        <v>0</v>
      </c>
      <c r="AJ526" s="2">
        <f t="shared" si="391"/>
        <v>0</v>
      </c>
      <c r="AK526" s="2">
        <f t="shared" si="391"/>
        <v>19984.63</v>
      </c>
      <c r="AL526" s="2">
        <f t="shared" si="391"/>
        <v>10461.59</v>
      </c>
      <c r="AM526" s="2">
        <f t="shared" si="391"/>
        <v>0</v>
      </c>
      <c r="AN526" s="2">
        <f t="shared" si="391"/>
        <v>0</v>
      </c>
      <c r="AO526" s="2">
        <f t="shared" si="391"/>
        <v>0</v>
      </c>
      <c r="AP526" s="2">
        <f t="shared" si="391"/>
        <v>0</v>
      </c>
      <c r="AQ526" s="2">
        <f t="shared" si="391"/>
        <v>0</v>
      </c>
      <c r="AR526" s="2">
        <f t="shared" si="391"/>
        <v>168778.87</v>
      </c>
      <c r="AS526" s="2">
        <f t="shared" si="391"/>
        <v>167550.82999999999</v>
      </c>
      <c r="AT526" s="2">
        <f t="shared" si="391"/>
        <v>0</v>
      </c>
      <c r="AU526" s="2">
        <f t="shared" ref="AU526:BZ526" si="392">AU544</f>
        <v>1228.04</v>
      </c>
      <c r="AV526" s="2">
        <f t="shared" si="392"/>
        <v>108860.59</v>
      </c>
      <c r="AW526" s="2">
        <f t="shared" si="392"/>
        <v>108860.59</v>
      </c>
      <c r="AX526" s="2">
        <f t="shared" si="392"/>
        <v>0</v>
      </c>
      <c r="AY526" s="2">
        <f t="shared" si="392"/>
        <v>108860.59</v>
      </c>
      <c r="AZ526" s="2">
        <f t="shared" si="392"/>
        <v>0</v>
      </c>
      <c r="BA526" s="2">
        <f t="shared" si="392"/>
        <v>0</v>
      </c>
      <c r="BB526" s="2">
        <f t="shared" si="392"/>
        <v>0</v>
      </c>
      <c r="BC526" s="2">
        <f t="shared" si="392"/>
        <v>0</v>
      </c>
      <c r="BD526" s="2">
        <f t="shared" si="392"/>
        <v>0</v>
      </c>
      <c r="BE526" s="2">
        <f t="shared" si="392"/>
        <v>0</v>
      </c>
      <c r="BF526" s="2">
        <f t="shared" si="392"/>
        <v>0</v>
      </c>
      <c r="BG526" s="2">
        <f t="shared" si="392"/>
        <v>0</v>
      </c>
      <c r="BH526" s="2">
        <f t="shared" si="392"/>
        <v>0</v>
      </c>
      <c r="BI526" s="2">
        <f t="shared" si="392"/>
        <v>0</v>
      </c>
      <c r="BJ526" s="2">
        <f t="shared" si="392"/>
        <v>0</v>
      </c>
      <c r="BK526" s="2">
        <f t="shared" si="392"/>
        <v>0</v>
      </c>
      <c r="BL526" s="2">
        <f t="shared" si="392"/>
        <v>0</v>
      </c>
      <c r="BM526" s="2">
        <f t="shared" si="392"/>
        <v>0</v>
      </c>
      <c r="BN526" s="2">
        <f t="shared" si="392"/>
        <v>0</v>
      </c>
      <c r="BO526" s="2">
        <f t="shared" si="392"/>
        <v>0</v>
      </c>
      <c r="BP526" s="2">
        <f t="shared" si="392"/>
        <v>0</v>
      </c>
      <c r="BQ526" s="2">
        <f t="shared" si="392"/>
        <v>0</v>
      </c>
      <c r="BR526" s="2">
        <f t="shared" si="392"/>
        <v>0</v>
      </c>
      <c r="BS526" s="2">
        <f t="shared" si="392"/>
        <v>0</v>
      </c>
      <c r="BT526" s="2">
        <f t="shared" si="392"/>
        <v>0</v>
      </c>
      <c r="BU526" s="2">
        <f t="shared" si="392"/>
        <v>0</v>
      </c>
      <c r="BV526" s="2">
        <f t="shared" si="392"/>
        <v>0</v>
      </c>
      <c r="BW526" s="2">
        <f t="shared" si="392"/>
        <v>0</v>
      </c>
      <c r="BX526" s="2">
        <f t="shared" si="392"/>
        <v>0</v>
      </c>
      <c r="BY526" s="2">
        <f t="shared" si="392"/>
        <v>0</v>
      </c>
      <c r="BZ526" s="2">
        <f t="shared" si="392"/>
        <v>0</v>
      </c>
      <c r="CA526" s="2">
        <f t="shared" ref="CA526:DF526" si="393">CA544</f>
        <v>168778.87</v>
      </c>
      <c r="CB526" s="2">
        <f t="shared" si="393"/>
        <v>167550.82999999999</v>
      </c>
      <c r="CC526" s="2">
        <f t="shared" si="393"/>
        <v>0</v>
      </c>
      <c r="CD526" s="2">
        <f t="shared" si="393"/>
        <v>1228.04</v>
      </c>
      <c r="CE526" s="2">
        <f t="shared" si="393"/>
        <v>108860.59</v>
      </c>
      <c r="CF526" s="2">
        <f t="shared" si="393"/>
        <v>108860.59</v>
      </c>
      <c r="CG526" s="2">
        <f t="shared" si="393"/>
        <v>0</v>
      </c>
      <c r="CH526" s="2">
        <f t="shared" si="393"/>
        <v>108860.59</v>
      </c>
      <c r="CI526" s="2">
        <f t="shared" si="393"/>
        <v>0</v>
      </c>
      <c r="CJ526" s="2">
        <f t="shared" si="393"/>
        <v>0</v>
      </c>
      <c r="CK526" s="2">
        <f t="shared" si="393"/>
        <v>0</v>
      </c>
      <c r="CL526" s="2">
        <f t="shared" si="393"/>
        <v>0</v>
      </c>
      <c r="CM526" s="2">
        <f t="shared" si="393"/>
        <v>0</v>
      </c>
      <c r="CN526" s="2">
        <f t="shared" si="393"/>
        <v>0</v>
      </c>
      <c r="CO526" s="2">
        <f t="shared" si="393"/>
        <v>0</v>
      </c>
      <c r="CP526" s="2">
        <f t="shared" si="393"/>
        <v>0</v>
      </c>
      <c r="CQ526" s="2">
        <f t="shared" si="393"/>
        <v>0</v>
      </c>
      <c r="CR526" s="2">
        <f t="shared" si="393"/>
        <v>0</v>
      </c>
      <c r="CS526" s="2">
        <f t="shared" si="393"/>
        <v>0</v>
      </c>
      <c r="CT526" s="2">
        <f t="shared" si="393"/>
        <v>0</v>
      </c>
      <c r="CU526" s="2">
        <f t="shared" si="393"/>
        <v>0</v>
      </c>
      <c r="CV526" s="2">
        <f t="shared" si="393"/>
        <v>0</v>
      </c>
      <c r="CW526" s="2">
        <f t="shared" si="393"/>
        <v>0</v>
      </c>
      <c r="CX526" s="2">
        <f t="shared" si="393"/>
        <v>0</v>
      </c>
      <c r="CY526" s="2">
        <f t="shared" si="393"/>
        <v>0</v>
      </c>
      <c r="CZ526" s="2">
        <f t="shared" si="393"/>
        <v>0</v>
      </c>
      <c r="DA526" s="2">
        <f t="shared" si="393"/>
        <v>0</v>
      </c>
      <c r="DB526" s="2">
        <f t="shared" si="393"/>
        <v>0</v>
      </c>
      <c r="DC526" s="2">
        <f t="shared" si="393"/>
        <v>0</v>
      </c>
      <c r="DD526" s="2">
        <f t="shared" si="393"/>
        <v>0</v>
      </c>
      <c r="DE526" s="2">
        <f t="shared" si="393"/>
        <v>0</v>
      </c>
      <c r="DF526" s="2">
        <f t="shared" si="393"/>
        <v>0</v>
      </c>
      <c r="DG526" s="3">
        <f t="shared" ref="DG526:EL526" si="394">DG544</f>
        <v>0</v>
      </c>
      <c r="DH526" s="3">
        <f t="shared" si="394"/>
        <v>0</v>
      </c>
      <c r="DI526" s="3">
        <f t="shared" si="394"/>
        <v>0</v>
      </c>
      <c r="DJ526" s="3">
        <f t="shared" si="394"/>
        <v>0</v>
      </c>
      <c r="DK526" s="3">
        <f t="shared" si="394"/>
        <v>0</v>
      </c>
      <c r="DL526" s="3">
        <f t="shared" si="394"/>
        <v>0</v>
      </c>
      <c r="DM526" s="3">
        <f t="shared" si="394"/>
        <v>0</v>
      </c>
      <c r="DN526" s="3">
        <f t="shared" si="394"/>
        <v>0</v>
      </c>
      <c r="DO526" s="3">
        <f t="shared" si="394"/>
        <v>0</v>
      </c>
      <c r="DP526" s="3">
        <f t="shared" si="394"/>
        <v>0</v>
      </c>
      <c r="DQ526" s="3">
        <f t="shared" si="394"/>
        <v>0</v>
      </c>
      <c r="DR526" s="3">
        <f t="shared" si="394"/>
        <v>0</v>
      </c>
      <c r="DS526" s="3">
        <f t="shared" si="394"/>
        <v>0</v>
      </c>
      <c r="DT526" s="3">
        <f t="shared" si="394"/>
        <v>0</v>
      </c>
      <c r="DU526" s="3">
        <f t="shared" si="394"/>
        <v>0</v>
      </c>
      <c r="DV526" s="3">
        <f t="shared" si="394"/>
        <v>0</v>
      </c>
      <c r="DW526" s="3">
        <f t="shared" si="394"/>
        <v>0</v>
      </c>
      <c r="DX526" s="3">
        <f t="shared" si="394"/>
        <v>0</v>
      </c>
      <c r="DY526" s="3">
        <f t="shared" si="394"/>
        <v>0</v>
      </c>
      <c r="DZ526" s="3">
        <f t="shared" si="394"/>
        <v>0</v>
      </c>
      <c r="EA526" s="3">
        <f t="shared" si="394"/>
        <v>0</v>
      </c>
      <c r="EB526" s="3">
        <f t="shared" si="394"/>
        <v>0</v>
      </c>
      <c r="EC526" s="3">
        <f t="shared" si="394"/>
        <v>0</v>
      </c>
      <c r="ED526" s="3">
        <f t="shared" si="394"/>
        <v>0</v>
      </c>
      <c r="EE526" s="3">
        <f t="shared" si="394"/>
        <v>0</v>
      </c>
      <c r="EF526" s="3">
        <f t="shared" si="394"/>
        <v>0</v>
      </c>
      <c r="EG526" s="3">
        <f t="shared" si="394"/>
        <v>0</v>
      </c>
      <c r="EH526" s="3">
        <f t="shared" si="394"/>
        <v>0</v>
      </c>
      <c r="EI526" s="3">
        <f t="shared" si="394"/>
        <v>0</v>
      </c>
      <c r="EJ526" s="3">
        <f t="shared" si="394"/>
        <v>0</v>
      </c>
      <c r="EK526" s="3">
        <f t="shared" si="394"/>
        <v>0</v>
      </c>
      <c r="EL526" s="3">
        <f t="shared" si="394"/>
        <v>0</v>
      </c>
      <c r="EM526" s="3">
        <f t="shared" ref="EM526:FR526" si="395">EM544</f>
        <v>0</v>
      </c>
      <c r="EN526" s="3">
        <f t="shared" si="395"/>
        <v>0</v>
      </c>
      <c r="EO526" s="3">
        <f t="shared" si="395"/>
        <v>0</v>
      </c>
      <c r="EP526" s="3">
        <f t="shared" si="395"/>
        <v>0</v>
      </c>
      <c r="EQ526" s="3">
        <f t="shared" si="395"/>
        <v>0</v>
      </c>
      <c r="ER526" s="3">
        <f t="shared" si="395"/>
        <v>0</v>
      </c>
      <c r="ES526" s="3">
        <f t="shared" si="395"/>
        <v>0</v>
      </c>
      <c r="ET526" s="3">
        <f t="shared" si="395"/>
        <v>0</v>
      </c>
      <c r="EU526" s="3">
        <f t="shared" si="395"/>
        <v>0</v>
      </c>
      <c r="EV526" s="3">
        <f t="shared" si="395"/>
        <v>0</v>
      </c>
      <c r="EW526" s="3">
        <f t="shared" si="395"/>
        <v>0</v>
      </c>
      <c r="EX526" s="3">
        <f t="shared" si="395"/>
        <v>0</v>
      </c>
      <c r="EY526" s="3">
        <f t="shared" si="395"/>
        <v>0</v>
      </c>
      <c r="EZ526" s="3">
        <f t="shared" si="395"/>
        <v>0</v>
      </c>
      <c r="FA526" s="3">
        <f t="shared" si="395"/>
        <v>0</v>
      </c>
      <c r="FB526" s="3">
        <f t="shared" si="395"/>
        <v>0</v>
      </c>
      <c r="FC526" s="3">
        <f t="shared" si="395"/>
        <v>0</v>
      </c>
      <c r="FD526" s="3">
        <f t="shared" si="395"/>
        <v>0</v>
      </c>
      <c r="FE526" s="3">
        <f t="shared" si="395"/>
        <v>0</v>
      </c>
      <c r="FF526" s="3">
        <f t="shared" si="395"/>
        <v>0</v>
      </c>
      <c r="FG526" s="3">
        <f t="shared" si="395"/>
        <v>0</v>
      </c>
      <c r="FH526" s="3">
        <f t="shared" si="395"/>
        <v>0</v>
      </c>
      <c r="FI526" s="3">
        <f t="shared" si="395"/>
        <v>0</v>
      </c>
      <c r="FJ526" s="3">
        <f t="shared" si="395"/>
        <v>0</v>
      </c>
      <c r="FK526" s="3">
        <f t="shared" si="395"/>
        <v>0</v>
      </c>
      <c r="FL526" s="3">
        <f t="shared" si="395"/>
        <v>0</v>
      </c>
      <c r="FM526" s="3">
        <f t="shared" si="395"/>
        <v>0</v>
      </c>
      <c r="FN526" s="3">
        <f t="shared" si="395"/>
        <v>0</v>
      </c>
      <c r="FO526" s="3">
        <f t="shared" si="395"/>
        <v>0</v>
      </c>
      <c r="FP526" s="3">
        <f t="shared" si="395"/>
        <v>0</v>
      </c>
      <c r="FQ526" s="3">
        <f t="shared" si="395"/>
        <v>0</v>
      </c>
      <c r="FR526" s="3">
        <f t="shared" si="395"/>
        <v>0</v>
      </c>
      <c r="FS526" s="3">
        <f t="shared" ref="FS526:GX526" si="396">FS544</f>
        <v>0</v>
      </c>
      <c r="FT526" s="3">
        <f t="shared" si="396"/>
        <v>0</v>
      </c>
      <c r="FU526" s="3">
        <f t="shared" si="396"/>
        <v>0</v>
      </c>
      <c r="FV526" s="3">
        <f t="shared" si="396"/>
        <v>0</v>
      </c>
      <c r="FW526" s="3">
        <f t="shared" si="396"/>
        <v>0</v>
      </c>
      <c r="FX526" s="3">
        <f t="shared" si="396"/>
        <v>0</v>
      </c>
      <c r="FY526" s="3">
        <f t="shared" si="396"/>
        <v>0</v>
      </c>
      <c r="FZ526" s="3">
        <f t="shared" si="396"/>
        <v>0</v>
      </c>
      <c r="GA526" s="3">
        <f t="shared" si="396"/>
        <v>0</v>
      </c>
      <c r="GB526" s="3">
        <f t="shared" si="396"/>
        <v>0</v>
      </c>
      <c r="GC526" s="3">
        <f t="shared" si="396"/>
        <v>0</v>
      </c>
      <c r="GD526" s="3">
        <f t="shared" si="396"/>
        <v>0</v>
      </c>
      <c r="GE526" s="3">
        <f t="shared" si="396"/>
        <v>0</v>
      </c>
      <c r="GF526" s="3">
        <f t="shared" si="396"/>
        <v>0</v>
      </c>
      <c r="GG526" s="3">
        <f t="shared" si="396"/>
        <v>0</v>
      </c>
      <c r="GH526" s="3">
        <f t="shared" si="396"/>
        <v>0</v>
      </c>
      <c r="GI526" s="3">
        <f t="shared" si="396"/>
        <v>0</v>
      </c>
      <c r="GJ526" s="3">
        <f t="shared" si="396"/>
        <v>0</v>
      </c>
      <c r="GK526" s="3">
        <f t="shared" si="396"/>
        <v>0</v>
      </c>
      <c r="GL526" s="3">
        <f t="shared" si="396"/>
        <v>0</v>
      </c>
      <c r="GM526" s="3">
        <f t="shared" si="396"/>
        <v>0</v>
      </c>
      <c r="GN526" s="3">
        <f t="shared" si="396"/>
        <v>0</v>
      </c>
      <c r="GO526" s="3">
        <f t="shared" si="396"/>
        <v>0</v>
      </c>
      <c r="GP526" s="3">
        <f t="shared" si="396"/>
        <v>0</v>
      </c>
      <c r="GQ526" s="3">
        <f t="shared" si="396"/>
        <v>0</v>
      </c>
      <c r="GR526" s="3">
        <f t="shared" si="396"/>
        <v>0</v>
      </c>
      <c r="GS526" s="3">
        <f t="shared" si="396"/>
        <v>0</v>
      </c>
      <c r="GT526" s="3">
        <f t="shared" si="396"/>
        <v>0</v>
      </c>
      <c r="GU526" s="3">
        <f t="shared" si="396"/>
        <v>0</v>
      </c>
      <c r="GV526" s="3">
        <f t="shared" si="396"/>
        <v>0</v>
      </c>
      <c r="GW526" s="3">
        <f t="shared" si="396"/>
        <v>0</v>
      </c>
      <c r="GX526" s="3">
        <f t="shared" si="396"/>
        <v>0</v>
      </c>
    </row>
    <row r="528" spans="1:245" x14ac:dyDescent="0.25">
      <c r="A528">
        <v>17</v>
      </c>
      <c r="B528">
        <v>1</v>
      </c>
      <c r="C528">
        <f>ROW(SmtRes!A298)</f>
        <v>298</v>
      </c>
      <c r="D528">
        <f>ROW(EtalonRes!A316)</f>
        <v>316</v>
      </c>
      <c r="E528" t="s">
        <v>650</v>
      </c>
      <c r="F528" t="s">
        <v>366</v>
      </c>
      <c r="G528" t="s">
        <v>367</v>
      </c>
      <c r="H528" t="s">
        <v>368</v>
      </c>
      <c r="I528">
        <v>0.35</v>
      </c>
      <c r="J528">
        <v>0</v>
      </c>
      <c r="O528">
        <f t="shared" ref="O528:O542" si="397">ROUND(CP528,2)</f>
        <v>5232.5</v>
      </c>
      <c r="P528">
        <f t="shared" ref="P528:P542" si="398">ROUND((ROUND((AC528*AW528*I528),2)*BC528),2)</f>
        <v>0</v>
      </c>
      <c r="Q528">
        <f t="shared" ref="Q528:Q533" si="399">(ROUND((ROUND(((ET528)*AV528*I528),2)*BB528),2)+ROUND((ROUND(((AE528-(EU528))*AV528*I528),2)*BS528),2))</f>
        <v>0</v>
      </c>
      <c r="R528">
        <f t="shared" ref="R528:R542" si="400">ROUND((ROUND((AE528*AV528*I528),2)*BS528),2)</f>
        <v>0</v>
      </c>
      <c r="S528">
        <f t="shared" ref="S528:S542" si="401">ROUND((ROUND((AF528*AV528*I528),2)*BA528),2)</f>
        <v>5232.5</v>
      </c>
      <c r="T528">
        <f t="shared" ref="T528:T542" si="402">ROUND(CU528*I528,2)</f>
        <v>0</v>
      </c>
      <c r="U528">
        <f t="shared" ref="U528:U542" si="403">CV528*I528</f>
        <v>20.125</v>
      </c>
      <c r="V528">
        <f t="shared" ref="V528:V542" si="404">CW528*I528</f>
        <v>0</v>
      </c>
      <c r="W528">
        <f t="shared" ref="W528:W542" si="405">ROUND(CX528*I528,2)</f>
        <v>0</v>
      </c>
      <c r="X528">
        <f t="shared" ref="X528:X542" si="406">ROUND(CY528,2)</f>
        <v>3558.1</v>
      </c>
      <c r="Y528">
        <f t="shared" ref="Y528:Y542" si="407">ROUND(CZ528,2)</f>
        <v>2145.33</v>
      </c>
      <c r="AA528">
        <v>31709269</v>
      </c>
      <c r="AB528">
        <f t="shared" ref="AB528:AB542" si="408">ROUND((AC528+AD528+AF528),6)</f>
        <v>587.65</v>
      </c>
      <c r="AC528">
        <f t="shared" ref="AC528:AC542" si="409">ROUND((ES528),6)</f>
        <v>0</v>
      </c>
      <c r="AD528">
        <f t="shared" ref="AD528:AD533" si="410">ROUND((((ET528)-(EU528))+AE528),6)</f>
        <v>0</v>
      </c>
      <c r="AE528">
        <f t="shared" ref="AE528:AF533" si="411">ROUND((EU528),6)</f>
        <v>0</v>
      </c>
      <c r="AF528">
        <f t="shared" si="411"/>
        <v>587.65</v>
      </c>
      <c r="AG528">
        <f t="shared" ref="AG528:AG542" si="412">ROUND((AP528),6)</f>
        <v>0</v>
      </c>
      <c r="AH528">
        <f t="shared" ref="AH528:AI533" si="413">(EW528)</f>
        <v>57.5</v>
      </c>
      <c r="AI528">
        <f t="shared" si="413"/>
        <v>0</v>
      </c>
      <c r="AJ528">
        <f t="shared" ref="AJ528:AJ542" si="414">(AS528)</f>
        <v>0</v>
      </c>
      <c r="AK528">
        <v>587.65</v>
      </c>
      <c r="AL528">
        <v>0</v>
      </c>
      <c r="AM528">
        <v>0</v>
      </c>
      <c r="AN528">
        <v>0</v>
      </c>
      <c r="AO528">
        <v>587.65</v>
      </c>
      <c r="AP528">
        <v>0</v>
      </c>
      <c r="AQ528">
        <v>57.5</v>
      </c>
      <c r="AR528">
        <v>0</v>
      </c>
      <c r="AS528">
        <v>0</v>
      </c>
      <c r="AT528">
        <v>68</v>
      </c>
      <c r="AU528">
        <v>41</v>
      </c>
      <c r="AV528">
        <v>1</v>
      </c>
      <c r="AW528">
        <v>1</v>
      </c>
      <c r="AZ528">
        <v>1</v>
      </c>
      <c r="BA528">
        <v>25.44</v>
      </c>
      <c r="BB528">
        <v>1</v>
      </c>
      <c r="BC528">
        <v>1</v>
      </c>
      <c r="BD528" t="s">
        <v>143</v>
      </c>
      <c r="BE528" t="s">
        <v>143</v>
      </c>
      <c r="BF528" t="s">
        <v>143</v>
      </c>
      <c r="BG528" t="s">
        <v>143</v>
      </c>
      <c r="BH528">
        <v>0</v>
      </c>
      <c r="BI528">
        <v>1</v>
      </c>
      <c r="BJ528" t="s">
        <v>369</v>
      </c>
      <c r="BM528">
        <v>456</v>
      </c>
      <c r="BN528">
        <v>0</v>
      </c>
      <c r="BO528" t="s">
        <v>366</v>
      </c>
      <c r="BP528">
        <v>1</v>
      </c>
      <c r="BQ528">
        <v>60</v>
      </c>
      <c r="BR528">
        <v>0</v>
      </c>
      <c r="BS528">
        <v>25.44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143</v>
      </c>
      <c r="BZ528">
        <v>68</v>
      </c>
      <c r="CA528">
        <v>41</v>
      </c>
      <c r="CE528">
        <v>30</v>
      </c>
      <c r="CF528">
        <v>0</v>
      </c>
      <c r="CG528">
        <v>0</v>
      </c>
      <c r="CM528">
        <v>0</v>
      </c>
      <c r="CN528" t="s">
        <v>143</v>
      </c>
      <c r="CO528">
        <v>0</v>
      </c>
      <c r="CP528">
        <f t="shared" ref="CP528:CP542" si="415">(P528+Q528+S528)</f>
        <v>5232.5</v>
      </c>
      <c r="CQ528">
        <f t="shared" ref="CQ528:CQ542" si="416">ROUND((ROUND((AC528*AW528*1),2)*BC528),2)</f>
        <v>0</v>
      </c>
      <c r="CR528">
        <f t="shared" ref="CR528:CR533" si="417">(ROUND((ROUND(((ET528)*AV528*1),2)*BB528),2)+ROUND((ROUND(((AE528-(EU528))*AV528*1),2)*BS528),2))</f>
        <v>0</v>
      </c>
      <c r="CS528">
        <f t="shared" ref="CS528:CS542" si="418">ROUND((ROUND((AE528*AV528*1),2)*BS528),2)</f>
        <v>0</v>
      </c>
      <c r="CT528">
        <f t="shared" ref="CT528:CT542" si="419">ROUND((ROUND((AF528*AV528*1),2)*BA528),2)</f>
        <v>14949.82</v>
      </c>
      <c r="CU528">
        <f t="shared" ref="CU528:CU542" si="420">AG528</f>
        <v>0</v>
      </c>
      <c r="CV528">
        <f t="shared" ref="CV528:CV542" si="421">(AH528*AV528)</f>
        <v>57.5</v>
      </c>
      <c r="CW528">
        <f t="shared" ref="CW528:CW542" si="422">AI528</f>
        <v>0</v>
      </c>
      <c r="CX528">
        <f t="shared" ref="CX528:CX542" si="423">AJ528</f>
        <v>0</v>
      </c>
      <c r="CY528">
        <f t="shared" ref="CY528:CY542" si="424">S528*(BZ528/100)</f>
        <v>3558.1000000000004</v>
      </c>
      <c r="CZ528">
        <f t="shared" ref="CZ528:CZ542" si="425">S528*(CA528/100)</f>
        <v>2145.3249999999998</v>
      </c>
      <c r="DC528" t="s">
        <v>143</v>
      </c>
      <c r="DD528" t="s">
        <v>143</v>
      </c>
      <c r="DE528" t="s">
        <v>143</v>
      </c>
      <c r="DF528" t="s">
        <v>143</v>
      </c>
      <c r="DG528" t="s">
        <v>143</v>
      </c>
      <c r="DH528" t="s">
        <v>143</v>
      </c>
      <c r="DI528" t="s">
        <v>143</v>
      </c>
      <c r="DJ528" t="s">
        <v>143</v>
      </c>
      <c r="DK528" t="s">
        <v>143</v>
      </c>
      <c r="DL528" t="s">
        <v>143</v>
      </c>
      <c r="DM528" t="s">
        <v>143</v>
      </c>
      <c r="DN528">
        <v>80</v>
      </c>
      <c r="DO528">
        <v>55</v>
      </c>
      <c r="DP528">
        <v>1.0469999999999999</v>
      </c>
      <c r="DQ528">
        <v>1</v>
      </c>
      <c r="DU528">
        <v>1005</v>
      </c>
      <c r="DV528" t="s">
        <v>368</v>
      </c>
      <c r="DW528" t="s">
        <v>368</v>
      </c>
      <c r="DX528">
        <v>100</v>
      </c>
      <c r="EE528">
        <v>31270267</v>
      </c>
      <c r="EF528">
        <v>60</v>
      </c>
      <c r="EG528" t="s">
        <v>161</v>
      </c>
      <c r="EH528">
        <v>0</v>
      </c>
      <c r="EI528" t="s">
        <v>143</v>
      </c>
      <c r="EJ528">
        <v>1</v>
      </c>
      <c r="EK528">
        <v>456</v>
      </c>
      <c r="EL528" t="s">
        <v>370</v>
      </c>
      <c r="EM528" t="s">
        <v>371</v>
      </c>
      <c r="EO528" t="s">
        <v>143</v>
      </c>
      <c r="EQ528">
        <v>0</v>
      </c>
      <c r="ER528">
        <v>587.65</v>
      </c>
      <c r="ES528">
        <v>0</v>
      </c>
      <c r="ET528">
        <v>0</v>
      </c>
      <c r="EU528">
        <v>0</v>
      </c>
      <c r="EV528">
        <v>587.65</v>
      </c>
      <c r="EW528">
        <v>57.5</v>
      </c>
      <c r="EX528">
        <v>0</v>
      </c>
      <c r="EY528">
        <v>0</v>
      </c>
      <c r="FQ528">
        <v>0</v>
      </c>
      <c r="FR528">
        <f t="shared" ref="FR528:FR542" si="426">ROUND(IF(AND(BH528=3,BI528=3),P528,0),2)</f>
        <v>0</v>
      </c>
      <c r="FS528">
        <v>0</v>
      </c>
      <c r="FX528">
        <v>80</v>
      </c>
      <c r="FY528">
        <v>55</v>
      </c>
      <c r="GA528" t="s">
        <v>143</v>
      </c>
      <c r="GD528">
        <v>0</v>
      </c>
      <c r="GF528">
        <v>304045994</v>
      </c>
      <c r="GG528">
        <v>2</v>
      </c>
      <c r="GH528">
        <v>1</v>
      </c>
      <c r="GI528">
        <v>2</v>
      </c>
      <c r="GJ528">
        <v>0</v>
      </c>
      <c r="GK528">
        <f>ROUND(R528*(R12)/100,2)</f>
        <v>0</v>
      </c>
      <c r="GL528">
        <f t="shared" ref="GL528:GL542" si="427">ROUND(IF(AND(BH528=3,BI528=3,FS528&lt;&gt;0),P528,0),2)</f>
        <v>0</v>
      </c>
      <c r="GM528">
        <f t="shared" ref="GM528:GM542" si="428">ROUND(O528+X528+Y528+GK528,2)+GX528</f>
        <v>10935.93</v>
      </c>
      <c r="GN528">
        <f t="shared" ref="GN528:GN542" si="429">IF(OR(BI528=0,BI528=1),ROUND(O528+X528+Y528+GK528,2),0)</f>
        <v>10935.93</v>
      </c>
      <c r="GO528">
        <f t="shared" ref="GO528:GO542" si="430">IF(BI528=2,ROUND(O528+X528+Y528+GK528,2),0)</f>
        <v>0</v>
      </c>
      <c r="GP528">
        <f t="shared" ref="GP528:GP542" si="431">IF(BI528=4,ROUND(O528+X528+Y528+GK528,2)+GX528,0)</f>
        <v>0</v>
      </c>
      <c r="GR528">
        <v>0</v>
      </c>
      <c r="GS528">
        <v>3</v>
      </c>
      <c r="GT528">
        <v>0</v>
      </c>
      <c r="GU528" t="s">
        <v>143</v>
      </c>
      <c r="GV528">
        <f t="shared" ref="GV528:GV542" si="432">ROUND((GT528),6)</f>
        <v>0</v>
      </c>
      <c r="GW528">
        <v>1</v>
      </c>
      <c r="GX528">
        <f t="shared" ref="GX528:GX542" si="433">ROUND(HC528*I528,2)</f>
        <v>0</v>
      </c>
      <c r="HA528">
        <v>0</v>
      </c>
      <c r="HB528">
        <v>0</v>
      </c>
      <c r="HC528">
        <f t="shared" ref="HC528:HC542" si="434">GV528*GW528</f>
        <v>0</v>
      </c>
      <c r="IK528">
        <v>0</v>
      </c>
    </row>
    <row r="529" spans="1:245" x14ac:dyDescent="0.25">
      <c r="A529">
        <v>18</v>
      </c>
      <c r="B529">
        <v>1</v>
      </c>
      <c r="C529">
        <v>298</v>
      </c>
      <c r="E529" t="s">
        <v>651</v>
      </c>
      <c r="F529" t="s">
        <v>373</v>
      </c>
      <c r="G529" t="s">
        <v>374</v>
      </c>
      <c r="H529" t="s">
        <v>205</v>
      </c>
      <c r="I529">
        <v>1.61</v>
      </c>
      <c r="J529">
        <v>4.6000000000000005</v>
      </c>
      <c r="O529">
        <f t="shared" si="397"/>
        <v>0</v>
      </c>
      <c r="P529">
        <f t="shared" si="398"/>
        <v>0</v>
      </c>
      <c r="Q529">
        <f t="shared" si="399"/>
        <v>0</v>
      </c>
      <c r="R529">
        <f t="shared" si="400"/>
        <v>0</v>
      </c>
      <c r="S529">
        <f t="shared" si="401"/>
        <v>0</v>
      </c>
      <c r="T529">
        <f t="shared" si="402"/>
        <v>0</v>
      </c>
      <c r="U529">
        <f t="shared" si="403"/>
        <v>0</v>
      </c>
      <c r="V529">
        <f t="shared" si="404"/>
        <v>0</v>
      </c>
      <c r="W529">
        <f t="shared" si="405"/>
        <v>0</v>
      </c>
      <c r="X529">
        <f t="shared" si="406"/>
        <v>0</v>
      </c>
      <c r="Y529">
        <f t="shared" si="407"/>
        <v>0</v>
      </c>
      <c r="AA529">
        <v>31709269</v>
      </c>
      <c r="AB529">
        <f t="shared" si="408"/>
        <v>0</v>
      </c>
      <c r="AC529">
        <f t="shared" si="409"/>
        <v>0</v>
      </c>
      <c r="AD529">
        <f t="shared" si="410"/>
        <v>0</v>
      </c>
      <c r="AE529">
        <f t="shared" si="411"/>
        <v>0</v>
      </c>
      <c r="AF529">
        <f t="shared" si="411"/>
        <v>0</v>
      </c>
      <c r="AG529">
        <f t="shared" si="412"/>
        <v>0</v>
      </c>
      <c r="AH529">
        <f t="shared" si="413"/>
        <v>0</v>
      </c>
      <c r="AI529">
        <f t="shared" si="413"/>
        <v>0</v>
      </c>
      <c r="AJ529">
        <f t="shared" si="414"/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1</v>
      </c>
      <c r="AW529">
        <v>1</v>
      </c>
      <c r="AZ529">
        <v>1</v>
      </c>
      <c r="BA529">
        <v>1</v>
      </c>
      <c r="BB529">
        <v>1</v>
      </c>
      <c r="BC529">
        <v>1</v>
      </c>
      <c r="BD529" t="s">
        <v>143</v>
      </c>
      <c r="BE529" t="s">
        <v>143</v>
      </c>
      <c r="BF529" t="s">
        <v>143</v>
      </c>
      <c r="BG529" t="s">
        <v>143</v>
      </c>
      <c r="BH529">
        <v>3</v>
      </c>
      <c r="BI529">
        <v>1</v>
      </c>
      <c r="BJ529" t="s">
        <v>143</v>
      </c>
      <c r="BM529">
        <v>456</v>
      </c>
      <c r="BN529">
        <v>0</v>
      </c>
      <c r="BO529" t="s">
        <v>143</v>
      </c>
      <c r="BP529">
        <v>0</v>
      </c>
      <c r="BQ529">
        <v>60</v>
      </c>
      <c r="BR529">
        <v>1</v>
      </c>
      <c r="BS529">
        <v>1</v>
      </c>
      <c r="BT529">
        <v>1</v>
      </c>
      <c r="BU529">
        <v>1</v>
      </c>
      <c r="BV529">
        <v>1</v>
      </c>
      <c r="BW529">
        <v>1</v>
      </c>
      <c r="BX529">
        <v>1</v>
      </c>
      <c r="BY529" t="s">
        <v>143</v>
      </c>
      <c r="BZ529">
        <v>0</v>
      </c>
      <c r="CA529">
        <v>0</v>
      </c>
      <c r="CE529">
        <v>30</v>
      </c>
      <c r="CF529">
        <v>0</v>
      </c>
      <c r="CG529">
        <v>0</v>
      </c>
      <c r="CM529">
        <v>0</v>
      </c>
      <c r="CN529" t="s">
        <v>143</v>
      </c>
      <c r="CO529">
        <v>0</v>
      </c>
      <c r="CP529">
        <f t="shared" si="415"/>
        <v>0</v>
      </c>
      <c r="CQ529">
        <f t="shared" si="416"/>
        <v>0</v>
      </c>
      <c r="CR529">
        <f t="shared" si="417"/>
        <v>0</v>
      </c>
      <c r="CS529">
        <f t="shared" si="418"/>
        <v>0</v>
      </c>
      <c r="CT529">
        <f t="shared" si="419"/>
        <v>0</v>
      </c>
      <c r="CU529">
        <f t="shared" si="420"/>
        <v>0</v>
      </c>
      <c r="CV529">
        <f t="shared" si="421"/>
        <v>0</v>
      </c>
      <c r="CW529">
        <f t="shared" si="422"/>
        <v>0</v>
      </c>
      <c r="CX529">
        <f t="shared" si="423"/>
        <v>0</v>
      </c>
      <c r="CY529">
        <f t="shared" si="424"/>
        <v>0</v>
      </c>
      <c r="CZ529">
        <f t="shared" si="425"/>
        <v>0</v>
      </c>
      <c r="DC529" t="s">
        <v>143</v>
      </c>
      <c r="DD529" t="s">
        <v>143</v>
      </c>
      <c r="DE529" t="s">
        <v>143</v>
      </c>
      <c r="DF529" t="s">
        <v>143</v>
      </c>
      <c r="DG529" t="s">
        <v>143</v>
      </c>
      <c r="DH529" t="s">
        <v>143</v>
      </c>
      <c r="DI529" t="s">
        <v>143</v>
      </c>
      <c r="DJ529" t="s">
        <v>143</v>
      </c>
      <c r="DK529" t="s">
        <v>143</v>
      </c>
      <c r="DL529" t="s">
        <v>143</v>
      </c>
      <c r="DM529" t="s">
        <v>143</v>
      </c>
      <c r="DN529">
        <v>80</v>
      </c>
      <c r="DO529">
        <v>55</v>
      </c>
      <c r="DP529">
        <v>1.0469999999999999</v>
      </c>
      <c r="DQ529">
        <v>1</v>
      </c>
      <c r="DU529">
        <v>1009</v>
      </c>
      <c r="DV529" t="s">
        <v>205</v>
      </c>
      <c r="DW529" t="s">
        <v>205</v>
      </c>
      <c r="DX529">
        <v>1000</v>
      </c>
      <c r="EE529">
        <v>31270267</v>
      </c>
      <c r="EF529">
        <v>60</v>
      </c>
      <c r="EG529" t="s">
        <v>161</v>
      </c>
      <c r="EH529">
        <v>0</v>
      </c>
      <c r="EI529" t="s">
        <v>143</v>
      </c>
      <c r="EJ529">
        <v>1</v>
      </c>
      <c r="EK529">
        <v>456</v>
      </c>
      <c r="EL529" t="s">
        <v>370</v>
      </c>
      <c r="EM529" t="s">
        <v>371</v>
      </c>
      <c r="EO529" t="s">
        <v>143</v>
      </c>
      <c r="EQ529">
        <v>32768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FQ529">
        <v>0</v>
      </c>
      <c r="FR529">
        <f t="shared" si="426"/>
        <v>0</v>
      </c>
      <c r="FS529">
        <v>0</v>
      </c>
      <c r="FX529">
        <v>80</v>
      </c>
      <c r="FY529">
        <v>55</v>
      </c>
      <c r="GA529" t="s">
        <v>143</v>
      </c>
      <c r="GD529">
        <v>0</v>
      </c>
      <c r="GF529">
        <v>-1685576198</v>
      </c>
      <c r="GG529">
        <v>2</v>
      </c>
      <c r="GH529">
        <v>1</v>
      </c>
      <c r="GI529">
        <v>-2</v>
      </c>
      <c r="GJ529">
        <v>0</v>
      </c>
      <c r="GK529">
        <f>ROUND(R529*(R12)/100,2)</f>
        <v>0</v>
      </c>
      <c r="GL529">
        <f t="shared" si="427"/>
        <v>0</v>
      </c>
      <c r="GM529">
        <f t="shared" si="428"/>
        <v>0</v>
      </c>
      <c r="GN529">
        <f t="shared" si="429"/>
        <v>0</v>
      </c>
      <c r="GO529">
        <f t="shared" si="430"/>
        <v>0</v>
      </c>
      <c r="GP529">
        <f t="shared" si="431"/>
        <v>0</v>
      </c>
      <c r="GR529">
        <v>0</v>
      </c>
      <c r="GS529">
        <v>3</v>
      </c>
      <c r="GT529">
        <v>0</v>
      </c>
      <c r="GU529" t="s">
        <v>143</v>
      </c>
      <c r="GV529">
        <f t="shared" si="432"/>
        <v>0</v>
      </c>
      <c r="GW529">
        <v>1</v>
      </c>
      <c r="GX529">
        <f t="shared" si="433"/>
        <v>0</v>
      </c>
      <c r="HA529">
        <v>0</v>
      </c>
      <c r="HB529">
        <v>0</v>
      </c>
      <c r="HC529">
        <f t="shared" si="434"/>
        <v>0</v>
      </c>
      <c r="IK529">
        <v>0</v>
      </c>
    </row>
    <row r="530" spans="1:245" x14ac:dyDescent="0.25">
      <c r="A530">
        <v>17</v>
      </c>
      <c r="B530">
        <v>1</v>
      </c>
      <c r="D530">
        <f>ROW(EtalonRes!A317)</f>
        <v>317</v>
      </c>
      <c r="E530" t="s">
        <v>652</v>
      </c>
      <c r="F530" t="s">
        <v>190</v>
      </c>
      <c r="G530" t="s">
        <v>653</v>
      </c>
      <c r="H530" t="s">
        <v>192</v>
      </c>
      <c r="I530">
        <v>1.4490000000000001</v>
      </c>
      <c r="J530">
        <v>0</v>
      </c>
      <c r="O530">
        <f t="shared" si="397"/>
        <v>116.33</v>
      </c>
      <c r="P530">
        <f t="shared" si="398"/>
        <v>0</v>
      </c>
      <c r="Q530">
        <f t="shared" si="399"/>
        <v>116.33</v>
      </c>
      <c r="R530">
        <f t="shared" si="400"/>
        <v>54.44</v>
      </c>
      <c r="S530">
        <f t="shared" si="401"/>
        <v>0</v>
      </c>
      <c r="T530">
        <f t="shared" si="402"/>
        <v>0</v>
      </c>
      <c r="U530">
        <f t="shared" si="403"/>
        <v>0</v>
      </c>
      <c r="V530">
        <f t="shared" si="404"/>
        <v>0</v>
      </c>
      <c r="W530">
        <f t="shared" si="405"/>
        <v>0</v>
      </c>
      <c r="X530">
        <f t="shared" si="406"/>
        <v>0</v>
      </c>
      <c r="Y530">
        <f t="shared" si="407"/>
        <v>0</v>
      </c>
      <c r="AA530">
        <v>31709269</v>
      </c>
      <c r="AB530">
        <f t="shared" si="408"/>
        <v>8.86</v>
      </c>
      <c r="AC530">
        <f t="shared" si="409"/>
        <v>0</v>
      </c>
      <c r="AD530">
        <f t="shared" si="410"/>
        <v>8.86</v>
      </c>
      <c r="AE530">
        <f t="shared" si="411"/>
        <v>1.48</v>
      </c>
      <c r="AF530">
        <f t="shared" si="411"/>
        <v>0</v>
      </c>
      <c r="AG530">
        <f t="shared" si="412"/>
        <v>0</v>
      </c>
      <c r="AH530">
        <f t="shared" si="413"/>
        <v>0</v>
      </c>
      <c r="AI530">
        <f t="shared" si="413"/>
        <v>0</v>
      </c>
      <c r="AJ530">
        <f t="shared" si="414"/>
        <v>0</v>
      </c>
      <c r="AK530">
        <v>8.86</v>
      </c>
      <c r="AL530">
        <v>0</v>
      </c>
      <c r="AM530">
        <v>8.86</v>
      </c>
      <c r="AN530">
        <v>1.48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73</v>
      </c>
      <c r="AU530">
        <v>41</v>
      </c>
      <c r="AV530">
        <v>1</v>
      </c>
      <c r="AW530">
        <v>1</v>
      </c>
      <c r="AZ530">
        <v>1</v>
      </c>
      <c r="BA530">
        <v>25.44</v>
      </c>
      <c r="BB530">
        <v>9.06</v>
      </c>
      <c r="BC530">
        <v>1</v>
      </c>
      <c r="BD530" t="s">
        <v>143</v>
      </c>
      <c r="BE530" t="s">
        <v>143</v>
      </c>
      <c r="BF530" t="s">
        <v>143</v>
      </c>
      <c r="BG530" t="s">
        <v>143</v>
      </c>
      <c r="BH530">
        <v>0</v>
      </c>
      <c r="BI530">
        <v>1</v>
      </c>
      <c r="BJ530" t="s">
        <v>193</v>
      </c>
      <c r="BM530">
        <v>658</v>
      </c>
      <c r="BN530">
        <v>0</v>
      </c>
      <c r="BO530" t="s">
        <v>190</v>
      </c>
      <c r="BP530">
        <v>1</v>
      </c>
      <c r="BQ530">
        <v>60</v>
      </c>
      <c r="BR530">
        <v>0</v>
      </c>
      <c r="BS530">
        <v>25.44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143</v>
      </c>
      <c r="BZ530">
        <v>73</v>
      </c>
      <c r="CA530">
        <v>41</v>
      </c>
      <c r="CE530">
        <v>30</v>
      </c>
      <c r="CF530">
        <v>0</v>
      </c>
      <c r="CG530">
        <v>0</v>
      </c>
      <c r="CM530">
        <v>0</v>
      </c>
      <c r="CN530" t="s">
        <v>143</v>
      </c>
      <c r="CO530">
        <v>0</v>
      </c>
      <c r="CP530">
        <f t="shared" si="415"/>
        <v>116.33</v>
      </c>
      <c r="CQ530">
        <f t="shared" si="416"/>
        <v>0</v>
      </c>
      <c r="CR530">
        <f t="shared" si="417"/>
        <v>80.27</v>
      </c>
      <c r="CS530">
        <f t="shared" si="418"/>
        <v>37.65</v>
      </c>
      <c r="CT530">
        <f t="shared" si="419"/>
        <v>0</v>
      </c>
      <c r="CU530">
        <f t="shared" si="420"/>
        <v>0</v>
      </c>
      <c r="CV530">
        <f t="shared" si="421"/>
        <v>0</v>
      </c>
      <c r="CW530">
        <f t="shared" si="422"/>
        <v>0</v>
      </c>
      <c r="CX530">
        <f t="shared" si="423"/>
        <v>0</v>
      </c>
      <c r="CY530">
        <f t="shared" si="424"/>
        <v>0</v>
      </c>
      <c r="CZ530">
        <f t="shared" si="425"/>
        <v>0</v>
      </c>
      <c r="DC530" t="s">
        <v>143</v>
      </c>
      <c r="DD530" t="s">
        <v>143</v>
      </c>
      <c r="DE530" t="s">
        <v>143</v>
      </c>
      <c r="DF530" t="s">
        <v>143</v>
      </c>
      <c r="DG530" t="s">
        <v>143</v>
      </c>
      <c r="DH530" t="s">
        <v>143</v>
      </c>
      <c r="DI530" t="s">
        <v>143</v>
      </c>
      <c r="DJ530" t="s">
        <v>143</v>
      </c>
      <c r="DK530" t="s">
        <v>143</v>
      </c>
      <c r="DL530" t="s">
        <v>143</v>
      </c>
      <c r="DM530" t="s">
        <v>143</v>
      </c>
      <c r="DN530">
        <v>91</v>
      </c>
      <c r="DO530">
        <v>70</v>
      </c>
      <c r="DP530">
        <v>1.0469999999999999</v>
      </c>
      <c r="DQ530">
        <v>1.002</v>
      </c>
      <c r="DU530">
        <v>1013</v>
      </c>
      <c r="DV530" t="s">
        <v>192</v>
      </c>
      <c r="DW530" t="s">
        <v>192</v>
      </c>
      <c r="DX530">
        <v>1</v>
      </c>
      <c r="EE530">
        <v>31270469</v>
      </c>
      <c r="EF530">
        <v>60</v>
      </c>
      <c r="EG530" t="s">
        <v>161</v>
      </c>
      <c r="EH530">
        <v>0</v>
      </c>
      <c r="EI530" t="s">
        <v>143</v>
      </c>
      <c r="EJ530">
        <v>1</v>
      </c>
      <c r="EK530">
        <v>658</v>
      </c>
      <c r="EL530" t="s">
        <v>194</v>
      </c>
      <c r="EM530" t="s">
        <v>195</v>
      </c>
      <c r="EO530" t="s">
        <v>143</v>
      </c>
      <c r="EQ530">
        <v>512</v>
      </c>
      <c r="ER530">
        <v>8.86</v>
      </c>
      <c r="ES530">
        <v>0</v>
      </c>
      <c r="ET530">
        <v>8.86</v>
      </c>
      <c r="EU530">
        <v>1.48</v>
      </c>
      <c r="EV530">
        <v>0</v>
      </c>
      <c r="EW530">
        <v>0</v>
      </c>
      <c r="EX530">
        <v>0</v>
      </c>
      <c r="EY530">
        <v>0</v>
      </c>
      <c r="FQ530">
        <v>0</v>
      </c>
      <c r="FR530">
        <f t="shared" si="426"/>
        <v>0</v>
      </c>
      <c r="FS530">
        <v>0</v>
      </c>
      <c r="FX530">
        <v>91</v>
      </c>
      <c r="FY530">
        <v>70</v>
      </c>
      <c r="GA530" t="s">
        <v>143</v>
      </c>
      <c r="GD530">
        <v>0</v>
      </c>
      <c r="GF530">
        <v>1030051540</v>
      </c>
      <c r="GG530">
        <v>2</v>
      </c>
      <c r="GH530">
        <v>1</v>
      </c>
      <c r="GI530">
        <v>2</v>
      </c>
      <c r="GJ530">
        <v>0</v>
      </c>
      <c r="GK530">
        <f>ROUND(R530*(R12)/100,2)</f>
        <v>85.47</v>
      </c>
      <c r="GL530">
        <f t="shared" si="427"/>
        <v>0</v>
      </c>
      <c r="GM530">
        <f t="shared" si="428"/>
        <v>201.8</v>
      </c>
      <c r="GN530">
        <f t="shared" si="429"/>
        <v>201.8</v>
      </c>
      <c r="GO530">
        <f t="shared" si="430"/>
        <v>0</v>
      </c>
      <c r="GP530">
        <f t="shared" si="431"/>
        <v>0</v>
      </c>
      <c r="GR530">
        <v>0</v>
      </c>
      <c r="GS530">
        <v>3</v>
      </c>
      <c r="GT530">
        <v>0</v>
      </c>
      <c r="GU530" t="s">
        <v>143</v>
      </c>
      <c r="GV530">
        <f t="shared" si="432"/>
        <v>0</v>
      </c>
      <c r="GW530">
        <v>1</v>
      </c>
      <c r="GX530">
        <f t="shared" si="433"/>
        <v>0</v>
      </c>
      <c r="HA530">
        <v>0</v>
      </c>
      <c r="HB530">
        <v>0</v>
      </c>
      <c r="HC530">
        <f t="shared" si="434"/>
        <v>0</v>
      </c>
      <c r="IK530">
        <v>0</v>
      </c>
    </row>
    <row r="531" spans="1:245" x14ac:dyDescent="0.25">
      <c r="A531">
        <v>17</v>
      </c>
      <c r="B531">
        <v>1</v>
      </c>
      <c r="D531">
        <f>ROW(EtalonRes!A318)</f>
        <v>318</v>
      </c>
      <c r="E531" t="s">
        <v>654</v>
      </c>
      <c r="F531" t="s">
        <v>197</v>
      </c>
      <c r="G531" t="s">
        <v>198</v>
      </c>
      <c r="H531" t="s">
        <v>192</v>
      </c>
      <c r="I531">
        <v>0.161</v>
      </c>
      <c r="J531">
        <v>0</v>
      </c>
      <c r="O531">
        <f t="shared" si="397"/>
        <v>39.43</v>
      </c>
      <c r="P531">
        <f t="shared" si="398"/>
        <v>0</v>
      </c>
      <c r="Q531">
        <f t="shared" si="399"/>
        <v>0</v>
      </c>
      <c r="R531">
        <f t="shared" si="400"/>
        <v>0</v>
      </c>
      <c r="S531">
        <f t="shared" si="401"/>
        <v>39.43</v>
      </c>
      <c r="T531">
        <f t="shared" si="402"/>
        <v>0</v>
      </c>
      <c r="U531">
        <f t="shared" si="403"/>
        <v>0.16422</v>
      </c>
      <c r="V531">
        <f t="shared" si="404"/>
        <v>0</v>
      </c>
      <c r="W531">
        <f t="shared" si="405"/>
        <v>0</v>
      </c>
      <c r="X531">
        <f t="shared" si="406"/>
        <v>28.78</v>
      </c>
      <c r="Y531">
        <f t="shared" si="407"/>
        <v>16.170000000000002</v>
      </c>
      <c r="AA531">
        <v>31709269</v>
      </c>
      <c r="AB531">
        <f t="shared" si="408"/>
        <v>9.6199999999999992</v>
      </c>
      <c r="AC531">
        <f t="shared" si="409"/>
        <v>0</v>
      </c>
      <c r="AD531">
        <f t="shared" si="410"/>
        <v>0</v>
      </c>
      <c r="AE531">
        <f t="shared" si="411"/>
        <v>0</v>
      </c>
      <c r="AF531">
        <f t="shared" si="411"/>
        <v>9.6199999999999992</v>
      </c>
      <c r="AG531">
        <f t="shared" si="412"/>
        <v>0</v>
      </c>
      <c r="AH531">
        <f t="shared" si="413"/>
        <v>1.02</v>
      </c>
      <c r="AI531">
        <f t="shared" si="413"/>
        <v>0</v>
      </c>
      <c r="AJ531">
        <f t="shared" si="414"/>
        <v>0</v>
      </c>
      <c r="AK531">
        <v>9.6199999999999992</v>
      </c>
      <c r="AL531">
        <v>0</v>
      </c>
      <c r="AM531">
        <v>0</v>
      </c>
      <c r="AN531">
        <v>0</v>
      </c>
      <c r="AO531">
        <v>9.6199999999999992</v>
      </c>
      <c r="AP531">
        <v>0</v>
      </c>
      <c r="AQ531">
        <v>1.02</v>
      </c>
      <c r="AR531">
        <v>0</v>
      </c>
      <c r="AS531">
        <v>0</v>
      </c>
      <c r="AT531">
        <v>73</v>
      </c>
      <c r="AU531">
        <v>41</v>
      </c>
      <c r="AV531">
        <v>1</v>
      </c>
      <c r="AW531">
        <v>1</v>
      </c>
      <c r="AZ531">
        <v>1</v>
      </c>
      <c r="BA531">
        <v>25.44</v>
      </c>
      <c r="BB531">
        <v>1</v>
      </c>
      <c r="BC531">
        <v>1</v>
      </c>
      <c r="BD531" t="s">
        <v>143</v>
      </c>
      <c r="BE531" t="s">
        <v>143</v>
      </c>
      <c r="BF531" t="s">
        <v>143</v>
      </c>
      <c r="BG531" t="s">
        <v>143</v>
      </c>
      <c r="BH531">
        <v>0</v>
      </c>
      <c r="BI531">
        <v>1</v>
      </c>
      <c r="BJ531" t="s">
        <v>199</v>
      </c>
      <c r="BM531">
        <v>682</v>
      </c>
      <c r="BN531">
        <v>0</v>
      </c>
      <c r="BO531" t="s">
        <v>197</v>
      </c>
      <c r="BP531">
        <v>1</v>
      </c>
      <c r="BQ531">
        <v>60</v>
      </c>
      <c r="BR531">
        <v>0</v>
      </c>
      <c r="BS531">
        <v>25.44</v>
      </c>
      <c r="BT531">
        <v>1</v>
      </c>
      <c r="BU531">
        <v>1</v>
      </c>
      <c r="BV531">
        <v>1</v>
      </c>
      <c r="BW531">
        <v>1</v>
      </c>
      <c r="BX531">
        <v>1</v>
      </c>
      <c r="BY531" t="s">
        <v>143</v>
      </c>
      <c r="BZ531">
        <v>73</v>
      </c>
      <c r="CA531">
        <v>41</v>
      </c>
      <c r="CE531">
        <v>30</v>
      </c>
      <c r="CF531">
        <v>0</v>
      </c>
      <c r="CG531">
        <v>0</v>
      </c>
      <c r="CM531">
        <v>0</v>
      </c>
      <c r="CN531" t="s">
        <v>143</v>
      </c>
      <c r="CO531">
        <v>0</v>
      </c>
      <c r="CP531">
        <f t="shared" si="415"/>
        <v>39.43</v>
      </c>
      <c r="CQ531">
        <f t="shared" si="416"/>
        <v>0</v>
      </c>
      <c r="CR531">
        <f t="shared" si="417"/>
        <v>0</v>
      </c>
      <c r="CS531">
        <f t="shared" si="418"/>
        <v>0</v>
      </c>
      <c r="CT531">
        <f t="shared" si="419"/>
        <v>244.73</v>
      </c>
      <c r="CU531">
        <f t="shared" si="420"/>
        <v>0</v>
      </c>
      <c r="CV531">
        <f t="shared" si="421"/>
        <v>1.02</v>
      </c>
      <c r="CW531">
        <f t="shared" si="422"/>
        <v>0</v>
      </c>
      <c r="CX531">
        <f t="shared" si="423"/>
        <v>0</v>
      </c>
      <c r="CY531">
        <f t="shared" si="424"/>
        <v>28.783899999999999</v>
      </c>
      <c r="CZ531">
        <f t="shared" si="425"/>
        <v>16.1663</v>
      </c>
      <c r="DC531" t="s">
        <v>143</v>
      </c>
      <c r="DD531" t="s">
        <v>143</v>
      </c>
      <c r="DE531" t="s">
        <v>143</v>
      </c>
      <c r="DF531" t="s">
        <v>143</v>
      </c>
      <c r="DG531" t="s">
        <v>143</v>
      </c>
      <c r="DH531" t="s">
        <v>143</v>
      </c>
      <c r="DI531" t="s">
        <v>143</v>
      </c>
      <c r="DJ531" t="s">
        <v>143</v>
      </c>
      <c r="DK531" t="s">
        <v>143</v>
      </c>
      <c r="DL531" t="s">
        <v>143</v>
      </c>
      <c r="DM531" t="s">
        <v>143</v>
      </c>
      <c r="DN531">
        <v>91</v>
      </c>
      <c r="DO531">
        <v>70</v>
      </c>
      <c r="DP531">
        <v>1.0469999999999999</v>
      </c>
      <c r="DQ531">
        <v>1.002</v>
      </c>
      <c r="DU531">
        <v>1013</v>
      </c>
      <c r="DV531" t="s">
        <v>192</v>
      </c>
      <c r="DW531" t="s">
        <v>192</v>
      </c>
      <c r="DX531">
        <v>1</v>
      </c>
      <c r="EE531">
        <v>31270493</v>
      </c>
      <c r="EF531">
        <v>60</v>
      </c>
      <c r="EG531" t="s">
        <v>161</v>
      </c>
      <c r="EH531">
        <v>0</v>
      </c>
      <c r="EI531" t="s">
        <v>143</v>
      </c>
      <c r="EJ531">
        <v>1</v>
      </c>
      <c r="EK531">
        <v>682</v>
      </c>
      <c r="EL531" t="s">
        <v>200</v>
      </c>
      <c r="EM531" t="s">
        <v>201</v>
      </c>
      <c r="EO531" t="s">
        <v>143</v>
      </c>
      <c r="EQ531">
        <v>512</v>
      </c>
      <c r="ER531">
        <v>9.6199999999999992</v>
      </c>
      <c r="ES531">
        <v>0</v>
      </c>
      <c r="ET531">
        <v>0</v>
      </c>
      <c r="EU531">
        <v>0</v>
      </c>
      <c r="EV531">
        <v>9.6199999999999992</v>
      </c>
      <c r="EW531">
        <v>1.02</v>
      </c>
      <c r="EX531">
        <v>0</v>
      </c>
      <c r="EY531">
        <v>0</v>
      </c>
      <c r="FQ531">
        <v>0</v>
      </c>
      <c r="FR531">
        <f t="shared" si="426"/>
        <v>0</v>
      </c>
      <c r="FS531">
        <v>0</v>
      </c>
      <c r="FX531">
        <v>91</v>
      </c>
      <c r="FY531">
        <v>70</v>
      </c>
      <c r="GA531" t="s">
        <v>143</v>
      </c>
      <c r="GD531">
        <v>0</v>
      </c>
      <c r="GF531">
        <v>-558152710</v>
      </c>
      <c r="GG531">
        <v>2</v>
      </c>
      <c r="GH531">
        <v>1</v>
      </c>
      <c r="GI531">
        <v>2</v>
      </c>
      <c r="GJ531">
        <v>0</v>
      </c>
      <c r="GK531">
        <f>ROUND(R531*(R12)/100,2)</f>
        <v>0</v>
      </c>
      <c r="GL531">
        <f t="shared" si="427"/>
        <v>0</v>
      </c>
      <c r="GM531">
        <f t="shared" si="428"/>
        <v>84.38</v>
      </c>
      <c r="GN531">
        <f t="shared" si="429"/>
        <v>84.38</v>
      </c>
      <c r="GO531">
        <f t="shared" si="430"/>
        <v>0</v>
      </c>
      <c r="GP531">
        <f t="shared" si="431"/>
        <v>0</v>
      </c>
      <c r="GR531">
        <v>0</v>
      </c>
      <c r="GS531">
        <v>3</v>
      </c>
      <c r="GT531">
        <v>0</v>
      </c>
      <c r="GU531" t="s">
        <v>143</v>
      </c>
      <c r="GV531">
        <f t="shared" si="432"/>
        <v>0</v>
      </c>
      <c r="GW531">
        <v>1</v>
      </c>
      <c r="GX531">
        <f t="shared" si="433"/>
        <v>0</v>
      </c>
      <c r="HA531">
        <v>0</v>
      </c>
      <c r="HB531">
        <v>0</v>
      </c>
      <c r="HC531">
        <f t="shared" si="434"/>
        <v>0</v>
      </c>
      <c r="IK531">
        <v>0</v>
      </c>
    </row>
    <row r="532" spans="1:245" x14ac:dyDescent="0.25">
      <c r="A532">
        <v>17</v>
      </c>
      <c r="B532">
        <v>1</v>
      </c>
      <c r="C532">
        <f>ROW(SmtRes!A299)</f>
        <v>299</v>
      </c>
      <c r="D532">
        <f>ROW(EtalonRes!A319)</f>
        <v>319</v>
      </c>
      <c r="E532" t="s">
        <v>655</v>
      </c>
      <c r="F532" t="s">
        <v>284</v>
      </c>
      <c r="G532" t="s">
        <v>285</v>
      </c>
      <c r="H532" t="s">
        <v>205</v>
      </c>
      <c r="I532">
        <v>1.61</v>
      </c>
      <c r="J532">
        <v>0</v>
      </c>
      <c r="O532">
        <f t="shared" si="397"/>
        <v>838.99</v>
      </c>
      <c r="P532">
        <f t="shared" si="398"/>
        <v>0</v>
      </c>
      <c r="Q532">
        <f t="shared" si="399"/>
        <v>838.99</v>
      </c>
      <c r="R532">
        <f t="shared" si="400"/>
        <v>0</v>
      </c>
      <c r="S532">
        <f t="shared" si="401"/>
        <v>0</v>
      </c>
      <c r="T532">
        <f t="shared" si="402"/>
        <v>0</v>
      </c>
      <c r="U532">
        <f t="shared" si="403"/>
        <v>0</v>
      </c>
      <c r="V532">
        <f t="shared" si="404"/>
        <v>0</v>
      </c>
      <c r="W532">
        <f t="shared" si="405"/>
        <v>0</v>
      </c>
      <c r="X532">
        <f t="shared" si="406"/>
        <v>0</v>
      </c>
      <c r="Y532">
        <f t="shared" si="407"/>
        <v>0</v>
      </c>
      <c r="AA532">
        <v>31709269</v>
      </c>
      <c r="AB532">
        <f t="shared" si="408"/>
        <v>44.81</v>
      </c>
      <c r="AC532">
        <f t="shared" si="409"/>
        <v>0</v>
      </c>
      <c r="AD532">
        <f t="shared" si="410"/>
        <v>44.81</v>
      </c>
      <c r="AE532">
        <f t="shared" si="411"/>
        <v>0</v>
      </c>
      <c r="AF532">
        <f t="shared" si="411"/>
        <v>0</v>
      </c>
      <c r="AG532">
        <f t="shared" si="412"/>
        <v>0</v>
      </c>
      <c r="AH532">
        <f t="shared" si="413"/>
        <v>0</v>
      </c>
      <c r="AI532">
        <f t="shared" si="413"/>
        <v>0</v>
      </c>
      <c r="AJ532">
        <f t="shared" si="414"/>
        <v>0</v>
      </c>
      <c r="AK532">
        <v>44.81</v>
      </c>
      <c r="AL532">
        <v>0</v>
      </c>
      <c r="AM532">
        <v>44.81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93</v>
      </c>
      <c r="AU532">
        <v>64</v>
      </c>
      <c r="AV532">
        <v>1</v>
      </c>
      <c r="AW532">
        <v>1</v>
      </c>
      <c r="AZ532">
        <v>1</v>
      </c>
      <c r="BA532">
        <v>1</v>
      </c>
      <c r="BB532">
        <v>11.63</v>
      </c>
      <c r="BC532">
        <v>1</v>
      </c>
      <c r="BD532" t="s">
        <v>143</v>
      </c>
      <c r="BE532" t="s">
        <v>143</v>
      </c>
      <c r="BF532" t="s">
        <v>143</v>
      </c>
      <c r="BG532" t="s">
        <v>143</v>
      </c>
      <c r="BH532">
        <v>0</v>
      </c>
      <c r="BI532">
        <v>4</v>
      </c>
      <c r="BJ532" t="s">
        <v>286</v>
      </c>
      <c r="BM532">
        <v>1113</v>
      </c>
      <c r="BN532">
        <v>0</v>
      </c>
      <c r="BO532" t="s">
        <v>284</v>
      </c>
      <c r="BP532">
        <v>1</v>
      </c>
      <c r="BQ532">
        <v>150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143</v>
      </c>
      <c r="BZ532">
        <v>93</v>
      </c>
      <c r="CA532">
        <v>64</v>
      </c>
      <c r="CE532">
        <v>30</v>
      </c>
      <c r="CF532">
        <v>0</v>
      </c>
      <c r="CG532">
        <v>0</v>
      </c>
      <c r="CM532">
        <v>0</v>
      </c>
      <c r="CN532" t="s">
        <v>143</v>
      </c>
      <c r="CO532">
        <v>0</v>
      </c>
      <c r="CP532">
        <f t="shared" si="415"/>
        <v>838.99</v>
      </c>
      <c r="CQ532">
        <f t="shared" si="416"/>
        <v>0</v>
      </c>
      <c r="CR532">
        <f t="shared" si="417"/>
        <v>521.14</v>
      </c>
      <c r="CS532">
        <f t="shared" si="418"/>
        <v>0</v>
      </c>
      <c r="CT532">
        <f t="shared" si="419"/>
        <v>0</v>
      </c>
      <c r="CU532">
        <f t="shared" si="420"/>
        <v>0</v>
      </c>
      <c r="CV532">
        <f t="shared" si="421"/>
        <v>0</v>
      </c>
      <c r="CW532">
        <f t="shared" si="422"/>
        <v>0</v>
      </c>
      <c r="CX532">
        <f t="shared" si="423"/>
        <v>0</v>
      </c>
      <c r="CY532">
        <f t="shared" si="424"/>
        <v>0</v>
      </c>
      <c r="CZ532">
        <f t="shared" si="425"/>
        <v>0</v>
      </c>
      <c r="DC532" t="s">
        <v>143</v>
      </c>
      <c r="DD532" t="s">
        <v>143</v>
      </c>
      <c r="DE532" t="s">
        <v>143</v>
      </c>
      <c r="DF532" t="s">
        <v>143</v>
      </c>
      <c r="DG532" t="s">
        <v>143</v>
      </c>
      <c r="DH532" t="s">
        <v>143</v>
      </c>
      <c r="DI532" t="s">
        <v>143</v>
      </c>
      <c r="DJ532" t="s">
        <v>143</v>
      </c>
      <c r="DK532" t="s">
        <v>143</v>
      </c>
      <c r="DL532" t="s">
        <v>143</v>
      </c>
      <c r="DM532" t="s">
        <v>143</v>
      </c>
      <c r="DN532">
        <v>0</v>
      </c>
      <c r="DO532">
        <v>0</v>
      </c>
      <c r="DP532">
        <v>1</v>
      </c>
      <c r="DQ532">
        <v>1</v>
      </c>
      <c r="DU532">
        <v>1009</v>
      </c>
      <c r="DV532" t="s">
        <v>205</v>
      </c>
      <c r="DW532" t="s">
        <v>205</v>
      </c>
      <c r="DX532">
        <v>1000</v>
      </c>
      <c r="EE532">
        <v>31270924</v>
      </c>
      <c r="EF532">
        <v>150</v>
      </c>
      <c r="EG532" t="s">
        <v>207</v>
      </c>
      <c r="EH532">
        <v>0</v>
      </c>
      <c r="EI532" t="s">
        <v>143</v>
      </c>
      <c r="EJ532">
        <v>4</v>
      </c>
      <c r="EK532">
        <v>1113</v>
      </c>
      <c r="EL532" t="s">
        <v>208</v>
      </c>
      <c r="EM532" t="s">
        <v>209</v>
      </c>
      <c r="EO532" t="s">
        <v>143</v>
      </c>
      <c r="EQ532">
        <v>0</v>
      </c>
      <c r="ER532">
        <v>44.81</v>
      </c>
      <c r="ES532">
        <v>0</v>
      </c>
      <c r="ET532">
        <v>44.81</v>
      </c>
      <c r="EU532">
        <v>0</v>
      </c>
      <c r="EV532">
        <v>0</v>
      </c>
      <c r="EW532">
        <v>0</v>
      </c>
      <c r="EX532">
        <v>0</v>
      </c>
      <c r="EY532">
        <v>0</v>
      </c>
      <c r="FQ532">
        <v>0</v>
      </c>
      <c r="FR532">
        <f t="shared" si="426"/>
        <v>0</v>
      </c>
      <c r="FS532">
        <v>0</v>
      </c>
      <c r="FX532">
        <v>0</v>
      </c>
      <c r="FY532">
        <v>0</v>
      </c>
      <c r="GA532" t="s">
        <v>143</v>
      </c>
      <c r="GD532">
        <v>0</v>
      </c>
      <c r="GF532">
        <v>338593990</v>
      </c>
      <c r="GG532">
        <v>2</v>
      </c>
      <c r="GH532">
        <v>1</v>
      </c>
      <c r="GI532">
        <v>2</v>
      </c>
      <c r="GJ532">
        <v>0</v>
      </c>
      <c r="GK532">
        <f>ROUND(R532*(R12)/100,2)</f>
        <v>0</v>
      </c>
      <c r="GL532">
        <f t="shared" si="427"/>
        <v>0</v>
      </c>
      <c r="GM532">
        <f t="shared" si="428"/>
        <v>838.99</v>
      </c>
      <c r="GN532">
        <f t="shared" si="429"/>
        <v>0</v>
      </c>
      <c r="GO532">
        <f t="shared" si="430"/>
        <v>0</v>
      </c>
      <c r="GP532">
        <f t="shared" si="431"/>
        <v>838.99</v>
      </c>
      <c r="GR532">
        <v>0</v>
      </c>
      <c r="GS532">
        <v>3</v>
      </c>
      <c r="GT532">
        <v>0</v>
      </c>
      <c r="GU532" t="s">
        <v>143</v>
      </c>
      <c r="GV532">
        <f t="shared" si="432"/>
        <v>0</v>
      </c>
      <c r="GW532">
        <v>1</v>
      </c>
      <c r="GX532">
        <f t="shared" si="433"/>
        <v>0</v>
      </c>
      <c r="HA532">
        <v>0</v>
      </c>
      <c r="HB532">
        <v>0</v>
      </c>
      <c r="HC532">
        <f t="shared" si="434"/>
        <v>0</v>
      </c>
      <c r="IK532">
        <v>0</v>
      </c>
    </row>
    <row r="533" spans="1:245" x14ac:dyDescent="0.25">
      <c r="A533">
        <v>17</v>
      </c>
      <c r="B533">
        <v>1</v>
      </c>
      <c r="C533">
        <f>ROW(SmtRes!A300)</f>
        <v>300</v>
      </c>
      <c r="D533">
        <f>ROW(EtalonRes!A320)</f>
        <v>320</v>
      </c>
      <c r="E533" t="s">
        <v>656</v>
      </c>
      <c r="F533" t="s">
        <v>288</v>
      </c>
      <c r="G533" t="s">
        <v>289</v>
      </c>
      <c r="H533" t="s">
        <v>192</v>
      </c>
      <c r="I533">
        <v>1.61</v>
      </c>
      <c r="J533">
        <v>0</v>
      </c>
      <c r="O533">
        <f t="shared" si="397"/>
        <v>389.05</v>
      </c>
      <c r="P533">
        <f t="shared" si="398"/>
        <v>0</v>
      </c>
      <c r="Q533">
        <f t="shared" si="399"/>
        <v>389.05</v>
      </c>
      <c r="R533">
        <f t="shared" si="400"/>
        <v>0</v>
      </c>
      <c r="S533">
        <f t="shared" si="401"/>
        <v>0</v>
      </c>
      <c r="T533">
        <f t="shared" si="402"/>
        <v>0</v>
      </c>
      <c r="U533">
        <f t="shared" si="403"/>
        <v>0</v>
      </c>
      <c r="V533">
        <f t="shared" si="404"/>
        <v>0</v>
      </c>
      <c r="W533">
        <f t="shared" si="405"/>
        <v>0</v>
      </c>
      <c r="X533">
        <f t="shared" si="406"/>
        <v>0</v>
      </c>
      <c r="Y533">
        <f t="shared" si="407"/>
        <v>0</v>
      </c>
      <c r="AA533">
        <v>31709269</v>
      </c>
      <c r="AB533">
        <f t="shared" si="408"/>
        <v>31.67</v>
      </c>
      <c r="AC533">
        <f t="shared" si="409"/>
        <v>0</v>
      </c>
      <c r="AD533">
        <f t="shared" si="410"/>
        <v>31.67</v>
      </c>
      <c r="AE533">
        <f t="shared" si="411"/>
        <v>0</v>
      </c>
      <c r="AF533">
        <f t="shared" si="411"/>
        <v>0</v>
      </c>
      <c r="AG533">
        <f t="shared" si="412"/>
        <v>0</v>
      </c>
      <c r="AH533">
        <f t="shared" si="413"/>
        <v>0</v>
      </c>
      <c r="AI533">
        <f t="shared" si="413"/>
        <v>0</v>
      </c>
      <c r="AJ533">
        <f t="shared" si="414"/>
        <v>0</v>
      </c>
      <c r="AK533">
        <v>31.67</v>
      </c>
      <c r="AL533">
        <v>0</v>
      </c>
      <c r="AM533">
        <v>31.67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93</v>
      </c>
      <c r="AU533">
        <v>64</v>
      </c>
      <c r="AV533">
        <v>1</v>
      </c>
      <c r="AW533">
        <v>1</v>
      </c>
      <c r="AZ533">
        <v>1</v>
      </c>
      <c r="BA533">
        <v>1</v>
      </c>
      <c r="BB533">
        <v>7.63</v>
      </c>
      <c r="BC533">
        <v>1</v>
      </c>
      <c r="BD533" t="s">
        <v>143</v>
      </c>
      <c r="BE533" t="s">
        <v>143</v>
      </c>
      <c r="BF533" t="s">
        <v>143</v>
      </c>
      <c r="BG533" t="s">
        <v>143</v>
      </c>
      <c r="BH533">
        <v>0</v>
      </c>
      <c r="BI533">
        <v>4</v>
      </c>
      <c r="BJ533" t="s">
        <v>290</v>
      </c>
      <c r="BM533">
        <v>1113</v>
      </c>
      <c r="BN533">
        <v>0</v>
      </c>
      <c r="BO533" t="s">
        <v>288</v>
      </c>
      <c r="BP533">
        <v>1</v>
      </c>
      <c r="BQ533">
        <v>150</v>
      </c>
      <c r="BR533">
        <v>0</v>
      </c>
      <c r="BS533">
        <v>1</v>
      </c>
      <c r="BT533">
        <v>1</v>
      </c>
      <c r="BU533">
        <v>1</v>
      </c>
      <c r="BV533">
        <v>1</v>
      </c>
      <c r="BW533">
        <v>1</v>
      </c>
      <c r="BX533">
        <v>1</v>
      </c>
      <c r="BY533" t="s">
        <v>143</v>
      </c>
      <c r="BZ533">
        <v>93</v>
      </c>
      <c r="CA533">
        <v>64</v>
      </c>
      <c r="CE533">
        <v>30</v>
      </c>
      <c r="CF533">
        <v>0</v>
      </c>
      <c r="CG533">
        <v>0</v>
      </c>
      <c r="CM533">
        <v>0</v>
      </c>
      <c r="CN533" t="s">
        <v>143</v>
      </c>
      <c r="CO533">
        <v>0</v>
      </c>
      <c r="CP533">
        <f t="shared" si="415"/>
        <v>389.05</v>
      </c>
      <c r="CQ533">
        <f t="shared" si="416"/>
        <v>0</v>
      </c>
      <c r="CR533">
        <f t="shared" si="417"/>
        <v>241.64</v>
      </c>
      <c r="CS533">
        <f t="shared" si="418"/>
        <v>0</v>
      </c>
      <c r="CT533">
        <f t="shared" si="419"/>
        <v>0</v>
      </c>
      <c r="CU533">
        <f t="shared" si="420"/>
        <v>0</v>
      </c>
      <c r="CV533">
        <f t="shared" si="421"/>
        <v>0</v>
      </c>
      <c r="CW533">
        <f t="shared" si="422"/>
        <v>0</v>
      </c>
      <c r="CX533">
        <f t="shared" si="423"/>
        <v>0</v>
      </c>
      <c r="CY533">
        <f t="shared" si="424"/>
        <v>0</v>
      </c>
      <c r="CZ533">
        <f t="shared" si="425"/>
        <v>0</v>
      </c>
      <c r="DC533" t="s">
        <v>143</v>
      </c>
      <c r="DD533" t="s">
        <v>143</v>
      </c>
      <c r="DE533" t="s">
        <v>143</v>
      </c>
      <c r="DF533" t="s">
        <v>143</v>
      </c>
      <c r="DG533" t="s">
        <v>143</v>
      </c>
      <c r="DH533" t="s">
        <v>143</v>
      </c>
      <c r="DI533" t="s">
        <v>143</v>
      </c>
      <c r="DJ533" t="s">
        <v>143</v>
      </c>
      <c r="DK533" t="s">
        <v>143</v>
      </c>
      <c r="DL533" t="s">
        <v>143</v>
      </c>
      <c r="DM533" t="s">
        <v>143</v>
      </c>
      <c r="DN533">
        <v>0</v>
      </c>
      <c r="DO533">
        <v>0</v>
      </c>
      <c r="DP533">
        <v>1</v>
      </c>
      <c r="DQ533">
        <v>1</v>
      </c>
      <c r="DU533">
        <v>1013</v>
      </c>
      <c r="DV533" t="s">
        <v>192</v>
      </c>
      <c r="DW533" t="s">
        <v>192</v>
      </c>
      <c r="DX533">
        <v>1</v>
      </c>
      <c r="EE533">
        <v>31270924</v>
      </c>
      <c r="EF533">
        <v>150</v>
      </c>
      <c r="EG533" t="s">
        <v>207</v>
      </c>
      <c r="EH533">
        <v>0</v>
      </c>
      <c r="EI533" t="s">
        <v>143</v>
      </c>
      <c r="EJ533">
        <v>4</v>
      </c>
      <c r="EK533">
        <v>1113</v>
      </c>
      <c r="EL533" t="s">
        <v>208</v>
      </c>
      <c r="EM533" t="s">
        <v>209</v>
      </c>
      <c r="EO533" t="s">
        <v>143</v>
      </c>
      <c r="EQ533">
        <v>0</v>
      </c>
      <c r="ER533">
        <v>31.67</v>
      </c>
      <c r="ES533">
        <v>0</v>
      </c>
      <c r="ET533">
        <v>31.67</v>
      </c>
      <c r="EU533">
        <v>0</v>
      </c>
      <c r="EV533">
        <v>0</v>
      </c>
      <c r="EW533">
        <v>0</v>
      </c>
      <c r="EX533">
        <v>0</v>
      </c>
      <c r="EY533">
        <v>0</v>
      </c>
      <c r="FQ533">
        <v>0</v>
      </c>
      <c r="FR533">
        <f t="shared" si="426"/>
        <v>0</v>
      </c>
      <c r="FS533">
        <v>0</v>
      </c>
      <c r="FX533">
        <v>0</v>
      </c>
      <c r="FY533">
        <v>0</v>
      </c>
      <c r="GA533" t="s">
        <v>143</v>
      </c>
      <c r="GD533">
        <v>0</v>
      </c>
      <c r="GF533">
        <v>-228259164</v>
      </c>
      <c r="GG533">
        <v>2</v>
      </c>
      <c r="GH533">
        <v>1</v>
      </c>
      <c r="GI533">
        <v>2</v>
      </c>
      <c r="GJ533">
        <v>0</v>
      </c>
      <c r="GK533">
        <f>ROUND(R533*(R12)/100,2)</f>
        <v>0</v>
      </c>
      <c r="GL533">
        <f t="shared" si="427"/>
        <v>0</v>
      </c>
      <c r="GM533">
        <f t="shared" si="428"/>
        <v>389.05</v>
      </c>
      <c r="GN533">
        <f t="shared" si="429"/>
        <v>0</v>
      </c>
      <c r="GO533">
        <f t="shared" si="430"/>
        <v>0</v>
      </c>
      <c r="GP533">
        <f t="shared" si="431"/>
        <v>389.05</v>
      </c>
      <c r="GR533">
        <v>0</v>
      </c>
      <c r="GS533">
        <v>3</v>
      </c>
      <c r="GT533">
        <v>0</v>
      </c>
      <c r="GU533" t="s">
        <v>143</v>
      </c>
      <c r="GV533">
        <f t="shared" si="432"/>
        <v>0</v>
      </c>
      <c r="GW533">
        <v>1</v>
      </c>
      <c r="GX533">
        <f t="shared" si="433"/>
        <v>0</v>
      </c>
      <c r="HA533">
        <v>0</v>
      </c>
      <c r="HB533">
        <v>0</v>
      </c>
      <c r="HC533">
        <f t="shared" si="434"/>
        <v>0</v>
      </c>
      <c r="IK533">
        <v>0</v>
      </c>
    </row>
    <row r="534" spans="1:245" x14ac:dyDescent="0.25">
      <c r="A534">
        <v>17</v>
      </c>
      <c r="B534">
        <v>1</v>
      </c>
      <c r="C534">
        <f>ROW(SmtRes!A304)</f>
        <v>304</v>
      </c>
      <c r="D534">
        <f>ROW(EtalonRes!A324)</f>
        <v>324</v>
      </c>
      <c r="E534" t="s">
        <v>657</v>
      </c>
      <c r="F534" t="s">
        <v>412</v>
      </c>
      <c r="G534" t="s">
        <v>413</v>
      </c>
      <c r="H534" t="s">
        <v>414</v>
      </c>
      <c r="I534">
        <v>0.35</v>
      </c>
      <c r="J534">
        <v>0</v>
      </c>
      <c r="O534">
        <f t="shared" si="397"/>
        <v>2829.52</v>
      </c>
      <c r="P534">
        <f t="shared" si="398"/>
        <v>7.8</v>
      </c>
      <c r="Q534">
        <f>(ROUND((ROUND((((ET534*1.25))*AV534*I534),2)*BB534),2)+ROUND((ROUND(((AE534-((EU534*1.25)))*AV534*I534),2)*BS534),2))</f>
        <v>74.709999999999994</v>
      </c>
      <c r="R534">
        <f t="shared" si="400"/>
        <v>42.99</v>
      </c>
      <c r="S534">
        <f t="shared" si="401"/>
        <v>2747.01</v>
      </c>
      <c r="T534">
        <f t="shared" si="402"/>
        <v>0</v>
      </c>
      <c r="U534">
        <f t="shared" si="403"/>
        <v>8.9757499999999997</v>
      </c>
      <c r="V534">
        <f t="shared" si="404"/>
        <v>0</v>
      </c>
      <c r="W534">
        <f t="shared" si="405"/>
        <v>0</v>
      </c>
      <c r="X534">
        <f t="shared" si="406"/>
        <v>2225.08</v>
      </c>
      <c r="Y534">
        <f t="shared" si="407"/>
        <v>1126.27</v>
      </c>
      <c r="AA534">
        <v>31709269</v>
      </c>
      <c r="AB534">
        <f t="shared" si="408"/>
        <v>332.4855</v>
      </c>
      <c r="AC534">
        <f t="shared" si="409"/>
        <v>3.5</v>
      </c>
      <c r="AD534">
        <f>ROUND(((((ET534*1.25))-((EU534*1.25)))+AE534),6)</f>
        <v>20.475000000000001</v>
      </c>
      <c r="AE534">
        <f>ROUND(((EU534*1.25)),6)</f>
        <v>4.8375000000000004</v>
      </c>
      <c r="AF534">
        <f>ROUND(((EV534*1.15)),6)</f>
        <v>308.51049999999998</v>
      </c>
      <c r="AG534">
        <f t="shared" si="412"/>
        <v>0</v>
      </c>
      <c r="AH534">
        <f>((EW534*1.15))</f>
        <v>25.645</v>
      </c>
      <c r="AI534">
        <f>((EX534*1.25))</f>
        <v>0</v>
      </c>
      <c r="AJ534">
        <f t="shared" si="414"/>
        <v>0</v>
      </c>
      <c r="AK534">
        <v>288.14999999999998</v>
      </c>
      <c r="AL534">
        <v>3.5</v>
      </c>
      <c r="AM534">
        <v>16.38</v>
      </c>
      <c r="AN534">
        <v>3.87</v>
      </c>
      <c r="AO534">
        <v>268.27</v>
      </c>
      <c r="AP534">
        <v>0</v>
      </c>
      <c r="AQ534">
        <v>22.3</v>
      </c>
      <c r="AR534">
        <v>0</v>
      </c>
      <c r="AS534">
        <v>0</v>
      </c>
      <c r="AT534">
        <v>81</v>
      </c>
      <c r="AU534">
        <v>41</v>
      </c>
      <c r="AV534">
        <v>1</v>
      </c>
      <c r="AW534">
        <v>1</v>
      </c>
      <c r="AZ534">
        <v>1</v>
      </c>
      <c r="BA534">
        <v>25.44</v>
      </c>
      <c r="BB534">
        <v>10.42</v>
      </c>
      <c r="BC534">
        <v>6.34</v>
      </c>
      <c r="BD534" t="s">
        <v>143</v>
      </c>
      <c r="BE534" t="s">
        <v>143</v>
      </c>
      <c r="BF534" t="s">
        <v>143</v>
      </c>
      <c r="BG534" t="s">
        <v>143</v>
      </c>
      <c r="BH534">
        <v>0</v>
      </c>
      <c r="BI534">
        <v>1</v>
      </c>
      <c r="BJ534" t="s">
        <v>415</v>
      </c>
      <c r="BM534">
        <v>115</v>
      </c>
      <c r="BN534">
        <v>0</v>
      </c>
      <c r="BO534" t="s">
        <v>412</v>
      </c>
      <c r="BP534">
        <v>1</v>
      </c>
      <c r="BQ534">
        <v>30</v>
      </c>
      <c r="BR534">
        <v>0</v>
      </c>
      <c r="BS534">
        <v>25.44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143</v>
      </c>
      <c r="BZ534">
        <v>81</v>
      </c>
      <c r="CA534">
        <v>41</v>
      </c>
      <c r="CE534">
        <v>30</v>
      </c>
      <c r="CF534">
        <v>0</v>
      </c>
      <c r="CG534">
        <v>0</v>
      </c>
      <c r="CM534">
        <v>0</v>
      </c>
      <c r="CN534" t="s">
        <v>143</v>
      </c>
      <c r="CO534">
        <v>0</v>
      </c>
      <c r="CP534">
        <f t="shared" si="415"/>
        <v>2829.5200000000004</v>
      </c>
      <c r="CQ534">
        <f t="shared" si="416"/>
        <v>22.19</v>
      </c>
      <c r="CR534">
        <f>(ROUND((ROUND((((ET534*1.25))*AV534*1),2)*BB534),2)+ROUND((ROUND(((AE534-((EU534*1.25)))*AV534*1),2)*BS534),2))</f>
        <v>213.4</v>
      </c>
      <c r="CS534">
        <f t="shared" si="418"/>
        <v>123.13</v>
      </c>
      <c r="CT534">
        <f t="shared" si="419"/>
        <v>7848.49</v>
      </c>
      <c r="CU534">
        <f t="shared" si="420"/>
        <v>0</v>
      </c>
      <c r="CV534">
        <f t="shared" si="421"/>
        <v>25.645</v>
      </c>
      <c r="CW534">
        <f t="shared" si="422"/>
        <v>0</v>
      </c>
      <c r="CX534">
        <f t="shared" si="423"/>
        <v>0</v>
      </c>
      <c r="CY534">
        <f t="shared" si="424"/>
        <v>2225.0781000000002</v>
      </c>
      <c r="CZ534">
        <f t="shared" si="425"/>
        <v>1126.2741000000001</v>
      </c>
      <c r="DC534" t="s">
        <v>143</v>
      </c>
      <c r="DD534" t="s">
        <v>143</v>
      </c>
      <c r="DE534" t="s">
        <v>169</v>
      </c>
      <c r="DF534" t="s">
        <v>169</v>
      </c>
      <c r="DG534" t="s">
        <v>170</v>
      </c>
      <c r="DH534" t="s">
        <v>143</v>
      </c>
      <c r="DI534" t="s">
        <v>170</v>
      </c>
      <c r="DJ534" t="s">
        <v>169</v>
      </c>
      <c r="DK534" t="s">
        <v>143</v>
      </c>
      <c r="DL534" t="s">
        <v>143</v>
      </c>
      <c r="DM534" t="s">
        <v>143</v>
      </c>
      <c r="DN534">
        <v>100</v>
      </c>
      <c r="DO534">
        <v>64</v>
      </c>
      <c r="DP534">
        <v>1.0249999999999999</v>
      </c>
      <c r="DQ534">
        <v>1</v>
      </c>
      <c r="DU534">
        <v>1013</v>
      </c>
      <c r="DV534" t="s">
        <v>414</v>
      </c>
      <c r="DW534" t="s">
        <v>414</v>
      </c>
      <c r="DX534">
        <v>1</v>
      </c>
      <c r="EE534">
        <v>31269926</v>
      </c>
      <c r="EF534">
        <v>30</v>
      </c>
      <c r="EG534" t="s">
        <v>171</v>
      </c>
      <c r="EH534">
        <v>0</v>
      </c>
      <c r="EI534" t="s">
        <v>143</v>
      </c>
      <c r="EJ534">
        <v>1</v>
      </c>
      <c r="EK534">
        <v>115</v>
      </c>
      <c r="EL534" t="s">
        <v>416</v>
      </c>
      <c r="EM534" t="s">
        <v>417</v>
      </c>
      <c r="EO534" t="s">
        <v>143</v>
      </c>
      <c r="EQ534">
        <v>0</v>
      </c>
      <c r="ER534">
        <v>288.14999999999998</v>
      </c>
      <c r="ES534">
        <v>3.5</v>
      </c>
      <c r="ET534">
        <v>16.38</v>
      </c>
      <c r="EU534">
        <v>3.87</v>
      </c>
      <c r="EV534">
        <v>268.27</v>
      </c>
      <c r="EW534">
        <v>22.3</v>
      </c>
      <c r="EX534">
        <v>0</v>
      </c>
      <c r="EY534">
        <v>0</v>
      </c>
      <c r="FQ534">
        <v>0</v>
      </c>
      <c r="FR534">
        <f t="shared" si="426"/>
        <v>0</v>
      </c>
      <c r="FS534">
        <v>0</v>
      </c>
      <c r="FX534">
        <v>100</v>
      </c>
      <c r="FY534">
        <v>64</v>
      </c>
      <c r="GA534" t="s">
        <v>143</v>
      </c>
      <c r="GD534">
        <v>0</v>
      </c>
      <c r="GF534">
        <v>-590353651</v>
      </c>
      <c r="GG534">
        <v>2</v>
      </c>
      <c r="GH534">
        <v>1</v>
      </c>
      <c r="GI534">
        <v>2</v>
      </c>
      <c r="GJ534">
        <v>0</v>
      </c>
      <c r="GK534">
        <f>ROUND(R534*(R12)/100,2)</f>
        <v>67.489999999999995</v>
      </c>
      <c r="GL534">
        <f t="shared" si="427"/>
        <v>0</v>
      </c>
      <c r="GM534">
        <f t="shared" si="428"/>
        <v>6248.36</v>
      </c>
      <c r="GN534">
        <f t="shared" si="429"/>
        <v>6248.36</v>
      </c>
      <c r="GO534">
        <f t="shared" si="430"/>
        <v>0</v>
      </c>
      <c r="GP534">
        <f t="shared" si="431"/>
        <v>0</v>
      </c>
      <c r="GR534">
        <v>0</v>
      </c>
      <c r="GS534">
        <v>3</v>
      </c>
      <c r="GT534">
        <v>0</v>
      </c>
      <c r="GU534" t="s">
        <v>143</v>
      </c>
      <c r="GV534">
        <f t="shared" si="432"/>
        <v>0</v>
      </c>
      <c r="GW534">
        <v>1</v>
      </c>
      <c r="GX534">
        <f t="shared" si="433"/>
        <v>0</v>
      </c>
      <c r="HA534">
        <v>0</v>
      </c>
      <c r="HB534">
        <v>0</v>
      </c>
      <c r="HC534">
        <f t="shared" si="434"/>
        <v>0</v>
      </c>
      <c r="IK534">
        <v>0</v>
      </c>
    </row>
    <row r="535" spans="1:245" x14ac:dyDescent="0.25">
      <c r="A535">
        <v>18</v>
      </c>
      <c r="B535">
        <v>1</v>
      </c>
      <c r="C535">
        <v>303</v>
      </c>
      <c r="E535" t="s">
        <v>658</v>
      </c>
      <c r="F535" t="s">
        <v>419</v>
      </c>
      <c r="G535" t="s">
        <v>420</v>
      </c>
      <c r="H535" t="s">
        <v>205</v>
      </c>
      <c r="I535">
        <v>0.126</v>
      </c>
      <c r="J535">
        <v>0.36000000000000004</v>
      </c>
      <c r="O535">
        <f t="shared" si="397"/>
        <v>7936.49</v>
      </c>
      <c r="P535">
        <f t="shared" si="398"/>
        <v>7936.49</v>
      </c>
      <c r="Q535">
        <f>(ROUND((ROUND(((ET535)*AV535*I535),2)*BB535),2)+ROUND((ROUND(((AE535-(EU535))*AV535*I535),2)*BS535),2))</f>
        <v>0</v>
      </c>
      <c r="R535">
        <f t="shared" si="400"/>
        <v>0</v>
      </c>
      <c r="S535">
        <f t="shared" si="401"/>
        <v>0</v>
      </c>
      <c r="T535">
        <f t="shared" si="402"/>
        <v>0</v>
      </c>
      <c r="U535">
        <f t="shared" si="403"/>
        <v>0</v>
      </c>
      <c r="V535">
        <f t="shared" si="404"/>
        <v>0</v>
      </c>
      <c r="W535">
        <f t="shared" si="405"/>
        <v>0</v>
      </c>
      <c r="X535">
        <f t="shared" si="406"/>
        <v>0</v>
      </c>
      <c r="Y535">
        <f t="shared" si="407"/>
        <v>0</v>
      </c>
      <c r="AA535">
        <v>31709269</v>
      </c>
      <c r="AB535">
        <f t="shared" si="408"/>
        <v>4350.01</v>
      </c>
      <c r="AC535">
        <f t="shared" si="409"/>
        <v>4350.01</v>
      </c>
      <c r="AD535">
        <f>ROUND((((ET535)-(EU535))+AE535),6)</f>
        <v>0</v>
      </c>
      <c r="AE535">
        <f>ROUND((EU535),6)</f>
        <v>0</v>
      </c>
      <c r="AF535">
        <f>ROUND((EV535),6)</f>
        <v>0</v>
      </c>
      <c r="AG535">
        <f t="shared" si="412"/>
        <v>0</v>
      </c>
      <c r="AH535">
        <f>(EW535)</f>
        <v>0</v>
      </c>
      <c r="AI535">
        <f>(EX535)</f>
        <v>0</v>
      </c>
      <c r="AJ535">
        <f t="shared" si="414"/>
        <v>0</v>
      </c>
      <c r="AK535">
        <v>4350.01</v>
      </c>
      <c r="AL535">
        <v>4350.01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1</v>
      </c>
      <c r="AW535">
        <v>1</v>
      </c>
      <c r="AZ535">
        <v>1</v>
      </c>
      <c r="BA535">
        <v>1</v>
      </c>
      <c r="BB535">
        <v>1</v>
      </c>
      <c r="BC535">
        <v>14.48</v>
      </c>
      <c r="BD535" t="s">
        <v>143</v>
      </c>
      <c r="BE535" t="s">
        <v>143</v>
      </c>
      <c r="BF535" t="s">
        <v>143</v>
      </c>
      <c r="BG535" t="s">
        <v>143</v>
      </c>
      <c r="BH535">
        <v>3</v>
      </c>
      <c r="BI535">
        <v>1</v>
      </c>
      <c r="BJ535" t="s">
        <v>421</v>
      </c>
      <c r="BM535">
        <v>115</v>
      </c>
      <c r="BN535">
        <v>0</v>
      </c>
      <c r="BO535" t="s">
        <v>419</v>
      </c>
      <c r="BP535">
        <v>1</v>
      </c>
      <c r="BQ535">
        <v>30</v>
      </c>
      <c r="BR535">
        <v>0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143</v>
      </c>
      <c r="BZ535">
        <v>0</v>
      </c>
      <c r="CA535">
        <v>0</v>
      </c>
      <c r="CE535">
        <v>30</v>
      </c>
      <c r="CF535">
        <v>0</v>
      </c>
      <c r="CG535">
        <v>0</v>
      </c>
      <c r="CM535">
        <v>0</v>
      </c>
      <c r="CN535" t="s">
        <v>143</v>
      </c>
      <c r="CO535">
        <v>0</v>
      </c>
      <c r="CP535">
        <f t="shared" si="415"/>
        <v>7936.49</v>
      </c>
      <c r="CQ535">
        <f t="shared" si="416"/>
        <v>62988.14</v>
      </c>
      <c r="CR535">
        <f>(ROUND((ROUND(((ET535)*AV535*1),2)*BB535),2)+ROUND((ROUND(((AE535-(EU535))*AV535*1),2)*BS535),2))</f>
        <v>0</v>
      </c>
      <c r="CS535">
        <f t="shared" si="418"/>
        <v>0</v>
      </c>
      <c r="CT535">
        <f t="shared" si="419"/>
        <v>0</v>
      </c>
      <c r="CU535">
        <f t="shared" si="420"/>
        <v>0</v>
      </c>
      <c r="CV535">
        <f t="shared" si="421"/>
        <v>0</v>
      </c>
      <c r="CW535">
        <f t="shared" si="422"/>
        <v>0</v>
      </c>
      <c r="CX535">
        <f t="shared" si="423"/>
        <v>0</v>
      </c>
      <c r="CY535">
        <f t="shared" si="424"/>
        <v>0</v>
      </c>
      <c r="CZ535">
        <f t="shared" si="425"/>
        <v>0</v>
      </c>
      <c r="DC535" t="s">
        <v>143</v>
      </c>
      <c r="DD535" t="s">
        <v>143</v>
      </c>
      <c r="DE535" t="s">
        <v>143</v>
      </c>
      <c r="DF535" t="s">
        <v>143</v>
      </c>
      <c r="DG535" t="s">
        <v>143</v>
      </c>
      <c r="DH535" t="s">
        <v>143</v>
      </c>
      <c r="DI535" t="s">
        <v>143</v>
      </c>
      <c r="DJ535" t="s">
        <v>143</v>
      </c>
      <c r="DK535" t="s">
        <v>143</v>
      </c>
      <c r="DL535" t="s">
        <v>143</v>
      </c>
      <c r="DM535" t="s">
        <v>143</v>
      </c>
      <c r="DN535">
        <v>100</v>
      </c>
      <c r="DO535">
        <v>64</v>
      </c>
      <c r="DP535">
        <v>1.0249999999999999</v>
      </c>
      <c r="DQ535">
        <v>1</v>
      </c>
      <c r="DU535">
        <v>1009</v>
      </c>
      <c r="DV535" t="s">
        <v>205</v>
      </c>
      <c r="DW535" t="s">
        <v>205</v>
      </c>
      <c r="DX535">
        <v>1000</v>
      </c>
      <c r="EE535">
        <v>31269926</v>
      </c>
      <c r="EF535">
        <v>30</v>
      </c>
      <c r="EG535" t="s">
        <v>171</v>
      </c>
      <c r="EH535">
        <v>0</v>
      </c>
      <c r="EI535" t="s">
        <v>143</v>
      </c>
      <c r="EJ535">
        <v>1</v>
      </c>
      <c r="EK535">
        <v>115</v>
      </c>
      <c r="EL535" t="s">
        <v>416</v>
      </c>
      <c r="EM535" t="s">
        <v>417</v>
      </c>
      <c r="EO535" t="s">
        <v>143</v>
      </c>
      <c r="EQ535">
        <v>0</v>
      </c>
      <c r="ER535">
        <v>4350.01</v>
      </c>
      <c r="ES535">
        <v>4350.01</v>
      </c>
      <c r="ET535">
        <v>0</v>
      </c>
      <c r="EU535">
        <v>0</v>
      </c>
      <c r="EV535">
        <v>0</v>
      </c>
      <c r="EW535">
        <v>0</v>
      </c>
      <c r="EX535">
        <v>0</v>
      </c>
      <c r="FQ535">
        <v>0</v>
      </c>
      <c r="FR535">
        <f t="shared" si="426"/>
        <v>0</v>
      </c>
      <c r="FS535">
        <v>0</v>
      </c>
      <c r="FX535">
        <v>100</v>
      </c>
      <c r="FY535">
        <v>64</v>
      </c>
      <c r="GA535" t="s">
        <v>143</v>
      </c>
      <c r="GD535">
        <v>0</v>
      </c>
      <c r="GF535">
        <v>-223488198</v>
      </c>
      <c r="GG535">
        <v>2</v>
      </c>
      <c r="GH535">
        <v>1</v>
      </c>
      <c r="GI535">
        <v>2</v>
      </c>
      <c r="GJ535">
        <v>0</v>
      </c>
      <c r="GK535">
        <f>ROUND(R535*(R12)/100,2)</f>
        <v>0</v>
      </c>
      <c r="GL535">
        <f t="shared" si="427"/>
        <v>0</v>
      </c>
      <c r="GM535">
        <f t="shared" si="428"/>
        <v>7936.49</v>
      </c>
      <c r="GN535">
        <f t="shared" si="429"/>
        <v>7936.49</v>
      </c>
      <c r="GO535">
        <f t="shared" si="430"/>
        <v>0</v>
      </c>
      <c r="GP535">
        <f t="shared" si="431"/>
        <v>0</v>
      </c>
      <c r="GR535">
        <v>0</v>
      </c>
      <c r="GS535">
        <v>3</v>
      </c>
      <c r="GT535">
        <v>0</v>
      </c>
      <c r="GU535" t="s">
        <v>143</v>
      </c>
      <c r="GV535">
        <f t="shared" si="432"/>
        <v>0</v>
      </c>
      <c r="GW535">
        <v>1</v>
      </c>
      <c r="GX535">
        <f t="shared" si="433"/>
        <v>0</v>
      </c>
      <c r="HA535">
        <v>0</v>
      </c>
      <c r="HB535">
        <v>0</v>
      </c>
      <c r="HC535">
        <f t="shared" si="434"/>
        <v>0</v>
      </c>
      <c r="IK535">
        <v>0</v>
      </c>
    </row>
    <row r="536" spans="1:245" x14ac:dyDescent="0.25">
      <c r="A536">
        <v>17</v>
      </c>
      <c r="B536">
        <v>1</v>
      </c>
      <c r="C536">
        <f>ROW(SmtRes!A313)</f>
        <v>313</v>
      </c>
      <c r="D536">
        <f>ROW(EtalonRes!A333)</f>
        <v>333</v>
      </c>
      <c r="E536" t="s">
        <v>659</v>
      </c>
      <c r="F536" t="s">
        <v>423</v>
      </c>
      <c r="G536" t="s">
        <v>424</v>
      </c>
      <c r="H536" t="s">
        <v>414</v>
      </c>
      <c r="I536">
        <v>0.35</v>
      </c>
      <c r="J536">
        <v>0</v>
      </c>
      <c r="O536">
        <f t="shared" si="397"/>
        <v>41851.53</v>
      </c>
      <c r="P536">
        <f t="shared" si="398"/>
        <v>24846.32</v>
      </c>
      <c r="Q536">
        <f>(ROUND((ROUND((((ET536*1.25))*AV536*I536),2)*BB536),2)+ROUND((ROUND(((AE536-((EU536*1.25)))*AV536*I536),2)*BS536),2))</f>
        <v>1194</v>
      </c>
      <c r="R536">
        <f t="shared" si="400"/>
        <v>672.38</v>
      </c>
      <c r="S536">
        <f t="shared" si="401"/>
        <v>15811.21</v>
      </c>
      <c r="T536">
        <f t="shared" si="402"/>
        <v>0</v>
      </c>
      <c r="U536">
        <f t="shared" si="403"/>
        <v>53.532499999999992</v>
      </c>
      <c r="V536">
        <f t="shared" si="404"/>
        <v>0</v>
      </c>
      <c r="W536">
        <f t="shared" si="405"/>
        <v>0</v>
      </c>
      <c r="X536">
        <f t="shared" si="406"/>
        <v>12807.08</v>
      </c>
      <c r="Y536">
        <f t="shared" si="407"/>
        <v>6482.6</v>
      </c>
      <c r="AA536">
        <v>31709269</v>
      </c>
      <c r="AB536">
        <f t="shared" si="408"/>
        <v>5905.7820000000002</v>
      </c>
      <c r="AC536">
        <f t="shared" si="409"/>
        <v>3796.22</v>
      </c>
      <c r="AD536">
        <f>ROUND(((((ET536*1.25))-((EU536*1.25)))+AE536),6)</f>
        <v>333.8125</v>
      </c>
      <c r="AE536">
        <f>ROUND(((EU536*1.25)),6)</f>
        <v>75.5</v>
      </c>
      <c r="AF536">
        <f>ROUND(((EV536*1.15)),6)</f>
        <v>1775.7494999999999</v>
      </c>
      <c r="AG536">
        <f t="shared" si="412"/>
        <v>0</v>
      </c>
      <c r="AH536">
        <f>((EW536*1.15))</f>
        <v>152.94999999999999</v>
      </c>
      <c r="AI536">
        <f>((EX536*1.25))</f>
        <v>0</v>
      </c>
      <c r="AJ536">
        <f t="shared" si="414"/>
        <v>0</v>
      </c>
      <c r="AK536">
        <v>5607.4</v>
      </c>
      <c r="AL536">
        <v>3796.22</v>
      </c>
      <c r="AM536">
        <v>267.05</v>
      </c>
      <c r="AN536">
        <v>60.4</v>
      </c>
      <c r="AO536">
        <v>1544.13</v>
      </c>
      <c r="AP536">
        <v>0</v>
      </c>
      <c r="AQ536">
        <v>133</v>
      </c>
      <c r="AR536">
        <v>0</v>
      </c>
      <c r="AS536">
        <v>0</v>
      </c>
      <c r="AT536">
        <v>81</v>
      </c>
      <c r="AU536">
        <v>41</v>
      </c>
      <c r="AV536">
        <v>1</v>
      </c>
      <c r="AW536">
        <v>1</v>
      </c>
      <c r="AZ536">
        <v>1</v>
      </c>
      <c r="BA536">
        <v>25.44</v>
      </c>
      <c r="BB536">
        <v>10.220000000000001</v>
      </c>
      <c r="BC536">
        <v>18.7</v>
      </c>
      <c r="BD536" t="s">
        <v>143</v>
      </c>
      <c r="BE536" t="s">
        <v>143</v>
      </c>
      <c r="BF536" t="s">
        <v>143</v>
      </c>
      <c r="BG536" t="s">
        <v>143</v>
      </c>
      <c r="BH536">
        <v>0</v>
      </c>
      <c r="BI536">
        <v>1</v>
      </c>
      <c r="BJ536" t="s">
        <v>425</v>
      </c>
      <c r="BM536">
        <v>115</v>
      </c>
      <c r="BN536">
        <v>0</v>
      </c>
      <c r="BO536" t="s">
        <v>423</v>
      </c>
      <c r="BP536">
        <v>1</v>
      </c>
      <c r="BQ536">
        <v>30</v>
      </c>
      <c r="BR536">
        <v>0</v>
      </c>
      <c r="BS536">
        <v>25.44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143</v>
      </c>
      <c r="BZ536">
        <v>81</v>
      </c>
      <c r="CA536">
        <v>41</v>
      </c>
      <c r="CE536">
        <v>30</v>
      </c>
      <c r="CF536">
        <v>0</v>
      </c>
      <c r="CG536">
        <v>0</v>
      </c>
      <c r="CM536">
        <v>0</v>
      </c>
      <c r="CN536" t="s">
        <v>143</v>
      </c>
      <c r="CO536">
        <v>0</v>
      </c>
      <c r="CP536">
        <f t="shared" si="415"/>
        <v>41851.53</v>
      </c>
      <c r="CQ536">
        <f t="shared" si="416"/>
        <v>70989.31</v>
      </c>
      <c r="CR536">
        <f>(ROUND((ROUND((((ET536*1.25))*AV536*1),2)*BB536),2)+ROUND((ROUND(((AE536-((EU536*1.25)))*AV536*1),2)*BS536),2))</f>
        <v>3411.54</v>
      </c>
      <c r="CS536">
        <f t="shared" si="418"/>
        <v>1920.72</v>
      </c>
      <c r="CT536">
        <f t="shared" si="419"/>
        <v>45175.08</v>
      </c>
      <c r="CU536">
        <f t="shared" si="420"/>
        <v>0</v>
      </c>
      <c r="CV536">
        <f t="shared" si="421"/>
        <v>152.94999999999999</v>
      </c>
      <c r="CW536">
        <f t="shared" si="422"/>
        <v>0</v>
      </c>
      <c r="CX536">
        <f t="shared" si="423"/>
        <v>0</v>
      </c>
      <c r="CY536">
        <f t="shared" si="424"/>
        <v>12807.080100000001</v>
      </c>
      <c r="CZ536">
        <f t="shared" si="425"/>
        <v>6482.5960999999988</v>
      </c>
      <c r="DC536" t="s">
        <v>143</v>
      </c>
      <c r="DD536" t="s">
        <v>143</v>
      </c>
      <c r="DE536" t="s">
        <v>169</v>
      </c>
      <c r="DF536" t="s">
        <v>169</v>
      </c>
      <c r="DG536" t="s">
        <v>170</v>
      </c>
      <c r="DH536" t="s">
        <v>143</v>
      </c>
      <c r="DI536" t="s">
        <v>170</v>
      </c>
      <c r="DJ536" t="s">
        <v>169</v>
      </c>
      <c r="DK536" t="s">
        <v>143</v>
      </c>
      <c r="DL536" t="s">
        <v>143</v>
      </c>
      <c r="DM536" t="s">
        <v>143</v>
      </c>
      <c r="DN536">
        <v>100</v>
      </c>
      <c r="DO536">
        <v>64</v>
      </c>
      <c r="DP536">
        <v>1.0249999999999999</v>
      </c>
      <c r="DQ536">
        <v>1</v>
      </c>
      <c r="DU536">
        <v>1013</v>
      </c>
      <c r="DV536" t="s">
        <v>414</v>
      </c>
      <c r="DW536" t="s">
        <v>414</v>
      </c>
      <c r="DX536">
        <v>1</v>
      </c>
      <c r="EE536">
        <v>31269926</v>
      </c>
      <c r="EF536">
        <v>30</v>
      </c>
      <c r="EG536" t="s">
        <v>171</v>
      </c>
      <c r="EH536">
        <v>0</v>
      </c>
      <c r="EI536" t="s">
        <v>143</v>
      </c>
      <c r="EJ536">
        <v>1</v>
      </c>
      <c r="EK536">
        <v>115</v>
      </c>
      <c r="EL536" t="s">
        <v>416</v>
      </c>
      <c r="EM536" t="s">
        <v>417</v>
      </c>
      <c r="EO536" t="s">
        <v>143</v>
      </c>
      <c r="EQ536">
        <v>0</v>
      </c>
      <c r="ER536">
        <v>5607.4</v>
      </c>
      <c r="ES536">
        <v>3796.22</v>
      </c>
      <c r="ET536">
        <v>267.05</v>
      </c>
      <c r="EU536">
        <v>60.4</v>
      </c>
      <c r="EV536">
        <v>1544.13</v>
      </c>
      <c r="EW536">
        <v>133</v>
      </c>
      <c r="EX536">
        <v>0</v>
      </c>
      <c r="EY536">
        <v>0</v>
      </c>
      <c r="FQ536">
        <v>0</v>
      </c>
      <c r="FR536">
        <f t="shared" si="426"/>
        <v>0</v>
      </c>
      <c r="FS536">
        <v>0</v>
      </c>
      <c r="FX536">
        <v>100</v>
      </c>
      <c r="FY536">
        <v>64</v>
      </c>
      <c r="GA536" t="s">
        <v>143</v>
      </c>
      <c r="GD536">
        <v>0</v>
      </c>
      <c r="GF536">
        <v>1747766186</v>
      </c>
      <c r="GG536">
        <v>2</v>
      </c>
      <c r="GH536">
        <v>1</v>
      </c>
      <c r="GI536">
        <v>2</v>
      </c>
      <c r="GJ536">
        <v>0</v>
      </c>
      <c r="GK536">
        <f>ROUND(R536*(R12)/100,2)</f>
        <v>1055.6400000000001</v>
      </c>
      <c r="GL536">
        <f t="shared" si="427"/>
        <v>0</v>
      </c>
      <c r="GM536">
        <f t="shared" si="428"/>
        <v>62196.85</v>
      </c>
      <c r="GN536">
        <f t="shared" si="429"/>
        <v>62196.85</v>
      </c>
      <c r="GO536">
        <f t="shared" si="430"/>
        <v>0</v>
      </c>
      <c r="GP536">
        <f t="shared" si="431"/>
        <v>0</v>
      </c>
      <c r="GR536">
        <v>0</v>
      </c>
      <c r="GS536">
        <v>3</v>
      </c>
      <c r="GT536">
        <v>0</v>
      </c>
      <c r="GU536" t="s">
        <v>143</v>
      </c>
      <c r="GV536">
        <f t="shared" si="432"/>
        <v>0</v>
      </c>
      <c r="GW536">
        <v>1</v>
      </c>
      <c r="GX536">
        <f t="shared" si="433"/>
        <v>0</v>
      </c>
      <c r="HA536">
        <v>0</v>
      </c>
      <c r="HB536">
        <v>0</v>
      </c>
      <c r="HC536">
        <f t="shared" si="434"/>
        <v>0</v>
      </c>
      <c r="IK536">
        <v>0</v>
      </c>
    </row>
    <row r="537" spans="1:245" x14ac:dyDescent="0.25">
      <c r="A537">
        <v>18</v>
      </c>
      <c r="B537">
        <v>1</v>
      </c>
      <c r="C537">
        <v>308</v>
      </c>
      <c r="E537" t="s">
        <v>660</v>
      </c>
      <c r="F537" t="s">
        <v>427</v>
      </c>
      <c r="G537" t="s">
        <v>428</v>
      </c>
      <c r="H537" t="s">
        <v>323</v>
      </c>
      <c r="I537">
        <v>6.3797999999999994E-2</v>
      </c>
      <c r="J537">
        <v>0.18228</v>
      </c>
      <c r="O537">
        <f t="shared" si="397"/>
        <v>2.25</v>
      </c>
      <c r="P537">
        <f t="shared" si="398"/>
        <v>2.25</v>
      </c>
      <c r="Q537">
        <f>(ROUND((ROUND(((ET537)*AV537*I537),2)*BB537),2)+ROUND((ROUND(((AE537-(EU537))*AV537*I537),2)*BS537),2))</f>
        <v>0</v>
      </c>
      <c r="R537">
        <f t="shared" si="400"/>
        <v>0</v>
      </c>
      <c r="S537">
        <f t="shared" si="401"/>
        <v>0</v>
      </c>
      <c r="T537">
        <f t="shared" si="402"/>
        <v>0</v>
      </c>
      <c r="U537">
        <f t="shared" si="403"/>
        <v>0</v>
      </c>
      <c r="V537">
        <f t="shared" si="404"/>
        <v>0</v>
      </c>
      <c r="W537">
        <f t="shared" si="405"/>
        <v>0</v>
      </c>
      <c r="X537">
        <f t="shared" si="406"/>
        <v>0</v>
      </c>
      <c r="Y537">
        <f t="shared" si="407"/>
        <v>0</v>
      </c>
      <c r="AA537">
        <v>31709269</v>
      </c>
      <c r="AB537">
        <f t="shared" si="408"/>
        <v>7.07</v>
      </c>
      <c r="AC537">
        <f t="shared" si="409"/>
        <v>7.07</v>
      </c>
      <c r="AD537">
        <f>ROUND((((ET537)-(EU537))+AE537),6)</f>
        <v>0</v>
      </c>
      <c r="AE537">
        <f t="shared" ref="AE537:AF539" si="435">ROUND((EU537),6)</f>
        <v>0</v>
      </c>
      <c r="AF537">
        <f t="shared" si="435"/>
        <v>0</v>
      </c>
      <c r="AG537">
        <f t="shared" si="412"/>
        <v>0</v>
      </c>
      <c r="AH537">
        <f t="shared" ref="AH537:AI539" si="436">(EW537)</f>
        <v>0</v>
      </c>
      <c r="AI537">
        <f t="shared" si="436"/>
        <v>0</v>
      </c>
      <c r="AJ537">
        <f t="shared" si="414"/>
        <v>0</v>
      </c>
      <c r="AK537">
        <v>7.07</v>
      </c>
      <c r="AL537">
        <v>7.07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4.99</v>
      </c>
      <c r="BD537" t="s">
        <v>143</v>
      </c>
      <c r="BE537" t="s">
        <v>143</v>
      </c>
      <c r="BF537" t="s">
        <v>143</v>
      </c>
      <c r="BG537" t="s">
        <v>143</v>
      </c>
      <c r="BH537">
        <v>3</v>
      </c>
      <c r="BI537">
        <v>1</v>
      </c>
      <c r="BJ537" t="s">
        <v>429</v>
      </c>
      <c r="BM537">
        <v>115</v>
      </c>
      <c r="BN537">
        <v>0</v>
      </c>
      <c r="BO537" t="s">
        <v>427</v>
      </c>
      <c r="BP537">
        <v>1</v>
      </c>
      <c r="BQ537">
        <v>30</v>
      </c>
      <c r="BR537">
        <v>0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143</v>
      </c>
      <c r="BZ537">
        <v>0</v>
      </c>
      <c r="CA537">
        <v>0</v>
      </c>
      <c r="CE537">
        <v>30</v>
      </c>
      <c r="CF537">
        <v>0</v>
      </c>
      <c r="CG537">
        <v>0</v>
      </c>
      <c r="CM537">
        <v>0</v>
      </c>
      <c r="CN537" t="s">
        <v>143</v>
      </c>
      <c r="CO537">
        <v>0</v>
      </c>
      <c r="CP537">
        <f t="shared" si="415"/>
        <v>2.25</v>
      </c>
      <c r="CQ537">
        <f t="shared" si="416"/>
        <v>35.28</v>
      </c>
      <c r="CR537">
        <f>(ROUND((ROUND(((ET537)*AV537*1),2)*BB537),2)+ROUND((ROUND(((AE537-(EU537))*AV537*1),2)*BS537),2))</f>
        <v>0</v>
      </c>
      <c r="CS537">
        <f t="shared" si="418"/>
        <v>0</v>
      </c>
      <c r="CT537">
        <f t="shared" si="419"/>
        <v>0</v>
      </c>
      <c r="CU537">
        <f t="shared" si="420"/>
        <v>0</v>
      </c>
      <c r="CV537">
        <f t="shared" si="421"/>
        <v>0</v>
      </c>
      <c r="CW537">
        <f t="shared" si="422"/>
        <v>0</v>
      </c>
      <c r="CX537">
        <f t="shared" si="423"/>
        <v>0</v>
      </c>
      <c r="CY537">
        <f t="shared" si="424"/>
        <v>0</v>
      </c>
      <c r="CZ537">
        <f t="shared" si="425"/>
        <v>0</v>
      </c>
      <c r="DC537" t="s">
        <v>143</v>
      </c>
      <c r="DD537" t="s">
        <v>143</v>
      </c>
      <c r="DE537" t="s">
        <v>143</v>
      </c>
      <c r="DF537" t="s">
        <v>143</v>
      </c>
      <c r="DG537" t="s">
        <v>143</v>
      </c>
      <c r="DH537" t="s">
        <v>143</v>
      </c>
      <c r="DI537" t="s">
        <v>143</v>
      </c>
      <c r="DJ537" t="s">
        <v>143</v>
      </c>
      <c r="DK537" t="s">
        <v>143</v>
      </c>
      <c r="DL537" t="s">
        <v>143</v>
      </c>
      <c r="DM537" t="s">
        <v>143</v>
      </c>
      <c r="DN537">
        <v>100</v>
      </c>
      <c r="DO537">
        <v>64</v>
      </c>
      <c r="DP537">
        <v>1.0249999999999999</v>
      </c>
      <c r="DQ537">
        <v>1</v>
      </c>
      <c r="DU537">
        <v>1007</v>
      </c>
      <c r="DV537" t="s">
        <v>323</v>
      </c>
      <c r="DW537" t="s">
        <v>323</v>
      </c>
      <c r="DX537">
        <v>1</v>
      </c>
      <c r="EE537">
        <v>31269926</v>
      </c>
      <c r="EF537">
        <v>30</v>
      </c>
      <c r="EG537" t="s">
        <v>171</v>
      </c>
      <c r="EH537">
        <v>0</v>
      </c>
      <c r="EI537" t="s">
        <v>143</v>
      </c>
      <c r="EJ537">
        <v>1</v>
      </c>
      <c r="EK537">
        <v>115</v>
      </c>
      <c r="EL537" t="s">
        <v>416</v>
      </c>
      <c r="EM537" t="s">
        <v>417</v>
      </c>
      <c r="EO537" t="s">
        <v>143</v>
      </c>
      <c r="EQ537">
        <v>0</v>
      </c>
      <c r="ER537">
        <v>7.07</v>
      </c>
      <c r="ES537">
        <v>7.07</v>
      </c>
      <c r="ET537">
        <v>0</v>
      </c>
      <c r="EU537">
        <v>0</v>
      </c>
      <c r="EV537">
        <v>0</v>
      </c>
      <c r="EW537">
        <v>0</v>
      </c>
      <c r="EX537">
        <v>0</v>
      </c>
      <c r="FQ537">
        <v>0</v>
      </c>
      <c r="FR537">
        <f t="shared" si="426"/>
        <v>0</v>
      </c>
      <c r="FS537">
        <v>0</v>
      </c>
      <c r="FX537">
        <v>100</v>
      </c>
      <c r="FY537">
        <v>64</v>
      </c>
      <c r="GA537" t="s">
        <v>143</v>
      </c>
      <c r="GD537">
        <v>0</v>
      </c>
      <c r="GF537">
        <v>-862991314</v>
      </c>
      <c r="GG537">
        <v>2</v>
      </c>
      <c r="GH537">
        <v>1</v>
      </c>
      <c r="GI537">
        <v>2</v>
      </c>
      <c r="GJ537">
        <v>0</v>
      </c>
      <c r="GK537">
        <f>ROUND(R537*(R12)/100,2)</f>
        <v>0</v>
      </c>
      <c r="GL537">
        <f t="shared" si="427"/>
        <v>0</v>
      </c>
      <c r="GM537">
        <f t="shared" si="428"/>
        <v>2.25</v>
      </c>
      <c r="GN537">
        <f t="shared" si="429"/>
        <v>2.25</v>
      </c>
      <c r="GO537">
        <f t="shared" si="430"/>
        <v>0</v>
      </c>
      <c r="GP537">
        <f t="shared" si="431"/>
        <v>0</v>
      </c>
      <c r="GR537">
        <v>0</v>
      </c>
      <c r="GS537">
        <v>3</v>
      </c>
      <c r="GT537">
        <v>0</v>
      </c>
      <c r="GU537" t="s">
        <v>143</v>
      </c>
      <c r="GV537">
        <f t="shared" si="432"/>
        <v>0</v>
      </c>
      <c r="GW537">
        <v>1</v>
      </c>
      <c r="GX537">
        <f t="shared" si="433"/>
        <v>0</v>
      </c>
      <c r="HA537">
        <v>0</v>
      </c>
      <c r="HB537">
        <v>0</v>
      </c>
      <c r="HC537">
        <f t="shared" si="434"/>
        <v>0</v>
      </c>
      <c r="IK537">
        <v>0</v>
      </c>
    </row>
    <row r="538" spans="1:245" x14ac:dyDescent="0.25">
      <c r="A538">
        <v>18</v>
      </c>
      <c r="B538">
        <v>1</v>
      </c>
      <c r="C538">
        <v>311</v>
      </c>
      <c r="E538" t="s">
        <v>661</v>
      </c>
      <c r="F538" t="s">
        <v>431</v>
      </c>
      <c r="G538" t="s">
        <v>135</v>
      </c>
      <c r="H538" t="s">
        <v>432</v>
      </c>
      <c r="I538">
        <v>364.56</v>
      </c>
      <c r="J538">
        <v>1041.6000000000001</v>
      </c>
      <c r="O538">
        <f t="shared" si="397"/>
        <v>57980.91</v>
      </c>
      <c r="P538">
        <f t="shared" si="398"/>
        <v>57980.91</v>
      </c>
      <c r="Q538">
        <f>(ROUND((ROUND(((ET538)*AV538*I538),2)*BB538),2)+ROUND((ROUND(((AE538-(EU538))*AV538*I538),2)*BS538),2))</f>
        <v>0</v>
      </c>
      <c r="R538">
        <f t="shared" si="400"/>
        <v>0</v>
      </c>
      <c r="S538">
        <f t="shared" si="401"/>
        <v>0</v>
      </c>
      <c r="T538">
        <f t="shared" si="402"/>
        <v>0</v>
      </c>
      <c r="U538">
        <f t="shared" si="403"/>
        <v>0</v>
      </c>
      <c r="V538">
        <f t="shared" si="404"/>
        <v>0</v>
      </c>
      <c r="W538">
        <f t="shared" si="405"/>
        <v>0</v>
      </c>
      <c r="X538">
        <f t="shared" si="406"/>
        <v>0</v>
      </c>
      <c r="Y538">
        <f t="shared" si="407"/>
        <v>0</v>
      </c>
      <c r="AA538">
        <v>31709269</v>
      </c>
      <c r="AB538">
        <f t="shared" si="408"/>
        <v>28.05</v>
      </c>
      <c r="AC538">
        <f t="shared" si="409"/>
        <v>28.05</v>
      </c>
      <c r="AD538">
        <f>ROUND((((ET538)-(EU538))+AE538),6)</f>
        <v>0</v>
      </c>
      <c r="AE538">
        <f t="shared" si="435"/>
        <v>0</v>
      </c>
      <c r="AF538">
        <f t="shared" si="435"/>
        <v>0</v>
      </c>
      <c r="AG538">
        <f t="shared" si="412"/>
        <v>0</v>
      </c>
      <c r="AH538">
        <f t="shared" si="436"/>
        <v>0</v>
      </c>
      <c r="AI538">
        <f t="shared" si="436"/>
        <v>0</v>
      </c>
      <c r="AJ538">
        <f t="shared" si="414"/>
        <v>0</v>
      </c>
      <c r="AK538">
        <v>28.05</v>
      </c>
      <c r="AL538">
        <v>28.05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</v>
      </c>
      <c r="AW538">
        <v>1</v>
      </c>
      <c r="AZ538">
        <v>1</v>
      </c>
      <c r="BA538">
        <v>1</v>
      </c>
      <c r="BB538">
        <v>1</v>
      </c>
      <c r="BC538">
        <v>5.67</v>
      </c>
      <c r="BD538" t="s">
        <v>143</v>
      </c>
      <c r="BE538" t="s">
        <v>143</v>
      </c>
      <c r="BF538" t="s">
        <v>143</v>
      </c>
      <c r="BG538" t="s">
        <v>143</v>
      </c>
      <c r="BH538">
        <v>3</v>
      </c>
      <c r="BI538">
        <v>1</v>
      </c>
      <c r="BJ538" t="s">
        <v>433</v>
      </c>
      <c r="BM538">
        <v>115</v>
      </c>
      <c r="BN538">
        <v>0</v>
      </c>
      <c r="BO538" t="s">
        <v>431</v>
      </c>
      <c r="BP538">
        <v>1</v>
      </c>
      <c r="BQ538">
        <v>30</v>
      </c>
      <c r="BR538">
        <v>0</v>
      </c>
      <c r="BS538">
        <v>1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143</v>
      </c>
      <c r="BZ538">
        <v>0</v>
      </c>
      <c r="CA538">
        <v>0</v>
      </c>
      <c r="CE538">
        <v>30</v>
      </c>
      <c r="CF538">
        <v>0</v>
      </c>
      <c r="CG538">
        <v>0</v>
      </c>
      <c r="CM538">
        <v>0</v>
      </c>
      <c r="CN538" t="s">
        <v>143</v>
      </c>
      <c r="CO538">
        <v>0</v>
      </c>
      <c r="CP538">
        <f t="shared" si="415"/>
        <v>57980.91</v>
      </c>
      <c r="CQ538">
        <f t="shared" si="416"/>
        <v>159.04</v>
      </c>
      <c r="CR538">
        <f>(ROUND((ROUND(((ET538)*AV538*1),2)*BB538),2)+ROUND((ROUND(((AE538-(EU538))*AV538*1),2)*BS538),2))</f>
        <v>0</v>
      </c>
      <c r="CS538">
        <f t="shared" si="418"/>
        <v>0</v>
      </c>
      <c r="CT538">
        <f t="shared" si="419"/>
        <v>0</v>
      </c>
      <c r="CU538">
        <f t="shared" si="420"/>
        <v>0</v>
      </c>
      <c r="CV538">
        <f t="shared" si="421"/>
        <v>0</v>
      </c>
      <c r="CW538">
        <f t="shared" si="422"/>
        <v>0</v>
      </c>
      <c r="CX538">
        <f t="shared" si="423"/>
        <v>0</v>
      </c>
      <c r="CY538">
        <f t="shared" si="424"/>
        <v>0</v>
      </c>
      <c r="CZ538">
        <f t="shared" si="425"/>
        <v>0</v>
      </c>
      <c r="DC538" t="s">
        <v>143</v>
      </c>
      <c r="DD538" t="s">
        <v>143</v>
      </c>
      <c r="DE538" t="s">
        <v>143</v>
      </c>
      <c r="DF538" t="s">
        <v>143</v>
      </c>
      <c r="DG538" t="s">
        <v>143</v>
      </c>
      <c r="DH538" t="s">
        <v>143</v>
      </c>
      <c r="DI538" t="s">
        <v>143</v>
      </c>
      <c r="DJ538" t="s">
        <v>143</v>
      </c>
      <c r="DK538" t="s">
        <v>143</v>
      </c>
      <c r="DL538" t="s">
        <v>143</v>
      </c>
      <c r="DM538" t="s">
        <v>143</v>
      </c>
      <c r="DN538">
        <v>100</v>
      </c>
      <c r="DO538">
        <v>64</v>
      </c>
      <c r="DP538">
        <v>1.0249999999999999</v>
      </c>
      <c r="DQ538">
        <v>1</v>
      </c>
      <c r="DU538">
        <v>1009</v>
      </c>
      <c r="DV538" t="s">
        <v>432</v>
      </c>
      <c r="DW538" t="s">
        <v>432</v>
      </c>
      <c r="DX538">
        <v>1</v>
      </c>
      <c r="EE538">
        <v>31269926</v>
      </c>
      <c r="EF538">
        <v>30</v>
      </c>
      <c r="EG538" t="s">
        <v>171</v>
      </c>
      <c r="EH538">
        <v>0</v>
      </c>
      <c r="EI538" t="s">
        <v>143</v>
      </c>
      <c r="EJ538">
        <v>1</v>
      </c>
      <c r="EK538">
        <v>115</v>
      </c>
      <c r="EL538" t="s">
        <v>416</v>
      </c>
      <c r="EM538" t="s">
        <v>417</v>
      </c>
      <c r="EO538" t="s">
        <v>143</v>
      </c>
      <c r="EQ538">
        <v>0</v>
      </c>
      <c r="ER538">
        <v>28.05</v>
      </c>
      <c r="ES538">
        <v>28.05</v>
      </c>
      <c r="ET538">
        <v>0</v>
      </c>
      <c r="EU538">
        <v>0</v>
      </c>
      <c r="EV538">
        <v>0</v>
      </c>
      <c r="EW538">
        <v>0</v>
      </c>
      <c r="EX538">
        <v>0</v>
      </c>
      <c r="FQ538">
        <v>0</v>
      </c>
      <c r="FR538">
        <f t="shared" si="426"/>
        <v>0</v>
      </c>
      <c r="FS538">
        <v>0</v>
      </c>
      <c r="FX538">
        <v>100</v>
      </c>
      <c r="FY538">
        <v>64</v>
      </c>
      <c r="GA538" t="s">
        <v>143</v>
      </c>
      <c r="GD538">
        <v>0</v>
      </c>
      <c r="GF538">
        <v>-1890929938</v>
      </c>
      <c r="GG538">
        <v>2</v>
      </c>
      <c r="GH538">
        <v>1</v>
      </c>
      <c r="GI538">
        <v>2</v>
      </c>
      <c r="GJ538">
        <v>0</v>
      </c>
      <c r="GK538">
        <f>ROUND(R538*(R12)/100,2)</f>
        <v>0</v>
      </c>
      <c r="GL538">
        <f t="shared" si="427"/>
        <v>0</v>
      </c>
      <c r="GM538">
        <f t="shared" si="428"/>
        <v>57980.91</v>
      </c>
      <c r="GN538">
        <f t="shared" si="429"/>
        <v>57980.91</v>
      </c>
      <c r="GO538">
        <f t="shared" si="430"/>
        <v>0</v>
      </c>
      <c r="GP538">
        <f t="shared" si="431"/>
        <v>0</v>
      </c>
      <c r="GR538">
        <v>0</v>
      </c>
      <c r="GS538">
        <v>3</v>
      </c>
      <c r="GT538">
        <v>0</v>
      </c>
      <c r="GU538" t="s">
        <v>143</v>
      </c>
      <c r="GV538">
        <f t="shared" si="432"/>
        <v>0</v>
      </c>
      <c r="GW538">
        <v>1</v>
      </c>
      <c r="GX538">
        <f t="shared" si="433"/>
        <v>0</v>
      </c>
      <c r="HA538">
        <v>0</v>
      </c>
      <c r="HB538">
        <v>0</v>
      </c>
      <c r="HC538">
        <f t="shared" si="434"/>
        <v>0</v>
      </c>
      <c r="IK538">
        <v>0</v>
      </c>
    </row>
    <row r="539" spans="1:245" x14ac:dyDescent="0.25">
      <c r="A539">
        <v>18</v>
      </c>
      <c r="B539">
        <v>1</v>
      </c>
      <c r="C539">
        <v>312</v>
      </c>
      <c r="E539" t="s">
        <v>662</v>
      </c>
      <c r="F539" t="s">
        <v>435</v>
      </c>
      <c r="G539" t="s">
        <v>436</v>
      </c>
      <c r="H539" t="s">
        <v>323</v>
      </c>
      <c r="I539">
        <v>0.91139999999999999</v>
      </c>
      <c r="J539">
        <v>2.6040000000000001</v>
      </c>
      <c r="O539">
        <f t="shared" si="397"/>
        <v>2833.01</v>
      </c>
      <c r="P539">
        <f t="shared" si="398"/>
        <v>2833.01</v>
      </c>
      <c r="Q539">
        <f>(ROUND((ROUND(((ET539)*AV539*I539),2)*BB539),2)+ROUND((ROUND(((AE539-(EU539))*AV539*I539),2)*BS539),2))</f>
        <v>0</v>
      </c>
      <c r="R539">
        <f t="shared" si="400"/>
        <v>0</v>
      </c>
      <c r="S539">
        <f t="shared" si="401"/>
        <v>0</v>
      </c>
      <c r="T539">
        <f t="shared" si="402"/>
        <v>0</v>
      </c>
      <c r="U539">
        <f t="shared" si="403"/>
        <v>0</v>
      </c>
      <c r="V539">
        <f t="shared" si="404"/>
        <v>0</v>
      </c>
      <c r="W539">
        <f t="shared" si="405"/>
        <v>0</v>
      </c>
      <c r="X539">
        <f t="shared" si="406"/>
        <v>0</v>
      </c>
      <c r="Y539">
        <f t="shared" si="407"/>
        <v>0</v>
      </c>
      <c r="AA539">
        <v>31709269</v>
      </c>
      <c r="AB539">
        <f t="shared" si="408"/>
        <v>478.96</v>
      </c>
      <c r="AC539">
        <f t="shared" si="409"/>
        <v>478.96</v>
      </c>
      <c r="AD539">
        <f>ROUND((((ET539)-(EU539))+AE539),6)</f>
        <v>0</v>
      </c>
      <c r="AE539">
        <f t="shared" si="435"/>
        <v>0</v>
      </c>
      <c r="AF539">
        <f t="shared" si="435"/>
        <v>0</v>
      </c>
      <c r="AG539">
        <f t="shared" si="412"/>
        <v>0</v>
      </c>
      <c r="AH539">
        <f t="shared" si="436"/>
        <v>0</v>
      </c>
      <c r="AI539">
        <f t="shared" si="436"/>
        <v>0</v>
      </c>
      <c r="AJ539">
        <f t="shared" si="414"/>
        <v>0</v>
      </c>
      <c r="AK539">
        <v>478.96</v>
      </c>
      <c r="AL539">
        <v>478.96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1</v>
      </c>
      <c r="AW539">
        <v>1</v>
      </c>
      <c r="AZ539">
        <v>1</v>
      </c>
      <c r="BA539">
        <v>1</v>
      </c>
      <c r="BB539">
        <v>1</v>
      </c>
      <c r="BC539">
        <v>6.49</v>
      </c>
      <c r="BD539" t="s">
        <v>143</v>
      </c>
      <c r="BE539" t="s">
        <v>143</v>
      </c>
      <c r="BF539" t="s">
        <v>143</v>
      </c>
      <c r="BG539" t="s">
        <v>143</v>
      </c>
      <c r="BH539">
        <v>3</v>
      </c>
      <c r="BI539">
        <v>1</v>
      </c>
      <c r="BJ539" t="s">
        <v>437</v>
      </c>
      <c r="BM539">
        <v>115</v>
      </c>
      <c r="BN539">
        <v>0</v>
      </c>
      <c r="BO539" t="s">
        <v>435</v>
      </c>
      <c r="BP539">
        <v>1</v>
      </c>
      <c r="BQ539">
        <v>30</v>
      </c>
      <c r="BR539">
        <v>0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143</v>
      </c>
      <c r="BZ539">
        <v>0</v>
      </c>
      <c r="CA539">
        <v>0</v>
      </c>
      <c r="CE539">
        <v>30</v>
      </c>
      <c r="CF539">
        <v>0</v>
      </c>
      <c r="CG539">
        <v>0</v>
      </c>
      <c r="CM539">
        <v>0</v>
      </c>
      <c r="CN539" t="s">
        <v>143</v>
      </c>
      <c r="CO539">
        <v>0</v>
      </c>
      <c r="CP539">
        <f t="shared" si="415"/>
        <v>2833.01</v>
      </c>
      <c r="CQ539">
        <f t="shared" si="416"/>
        <v>3108.45</v>
      </c>
      <c r="CR539">
        <f>(ROUND((ROUND(((ET539)*AV539*1),2)*BB539),2)+ROUND((ROUND(((AE539-(EU539))*AV539*1),2)*BS539),2))</f>
        <v>0</v>
      </c>
      <c r="CS539">
        <f t="shared" si="418"/>
        <v>0</v>
      </c>
      <c r="CT539">
        <f t="shared" si="419"/>
        <v>0</v>
      </c>
      <c r="CU539">
        <f t="shared" si="420"/>
        <v>0</v>
      </c>
      <c r="CV539">
        <f t="shared" si="421"/>
        <v>0</v>
      </c>
      <c r="CW539">
        <f t="shared" si="422"/>
        <v>0</v>
      </c>
      <c r="CX539">
        <f t="shared" si="423"/>
        <v>0</v>
      </c>
      <c r="CY539">
        <f t="shared" si="424"/>
        <v>0</v>
      </c>
      <c r="CZ539">
        <f t="shared" si="425"/>
        <v>0</v>
      </c>
      <c r="DC539" t="s">
        <v>143</v>
      </c>
      <c r="DD539" t="s">
        <v>143</v>
      </c>
      <c r="DE539" t="s">
        <v>143</v>
      </c>
      <c r="DF539" t="s">
        <v>143</v>
      </c>
      <c r="DG539" t="s">
        <v>143</v>
      </c>
      <c r="DH539" t="s">
        <v>143</v>
      </c>
      <c r="DI539" t="s">
        <v>143</v>
      </c>
      <c r="DJ539" t="s">
        <v>143</v>
      </c>
      <c r="DK539" t="s">
        <v>143</v>
      </c>
      <c r="DL539" t="s">
        <v>143</v>
      </c>
      <c r="DM539" t="s">
        <v>143</v>
      </c>
      <c r="DN539">
        <v>100</v>
      </c>
      <c r="DO539">
        <v>64</v>
      </c>
      <c r="DP539">
        <v>1.0249999999999999</v>
      </c>
      <c r="DQ539">
        <v>1</v>
      </c>
      <c r="DU539">
        <v>1007</v>
      </c>
      <c r="DV539" t="s">
        <v>323</v>
      </c>
      <c r="DW539" t="s">
        <v>323</v>
      </c>
      <c r="DX539">
        <v>1</v>
      </c>
      <c r="EE539">
        <v>31269926</v>
      </c>
      <c r="EF539">
        <v>30</v>
      </c>
      <c r="EG539" t="s">
        <v>171</v>
      </c>
      <c r="EH539">
        <v>0</v>
      </c>
      <c r="EI539" t="s">
        <v>143</v>
      </c>
      <c r="EJ539">
        <v>1</v>
      </c>
      <c r="EK539">
        <v>115</v>
      </c>
      <c r="EL539" t="s">
        <v>416</v>
      </c>
      <c r="EM539" t="s">
        <v>417</v>
      </c>
      <c r="EO539" t="s">
        <v>143</v>
      </c>
      <c r="EQ539">
        <v>0</v>
      </c>
      <c r="ER539">
        <v>478.96</v>
      </c>
      <c r="ES539">
        <v>478.96</v>
      </c>
      <c r="ET539">
        <v>0</v>
      </c>
      <c r="EU539">
        <v>0</v>
      </c>
      <c r="EV539">
        <v>0</v>
      </c>
      <c r="EW539">
        <v>0</v>
      </c>
      <c r="EX539">
        <v>0</v>
      </c>
      <c r="FQ539">
        <v>0</v>
      </c>
      <c r="FR539">
        <f t="shared" si="426"/>
        <v>0</v>
      </c>
      <c r="FS539">
        <v>0</v>
      </c>
      <c r="FX539">
        <v>100</v>
      </c>
      <c r="FY539">
        <v>64</v>
      </c>
      <c r="GA539" t="s">
        <v>143</v>
      </c>
      <c r="GD539">
        <v>0</v>
      </c>
      <c r="GF539">
        <v>-1161195218</v>
      </c>
      <c r="GG539">
        <v>2</v>
      </c>
      <c r="GH539">
        <v>1</v>
      </c>
      <c r="GI539">
        <v>2</v>
      </c>
      <c r="GJ539">
        <v>0</v>
      </c>
      <c r="GK539">
        <f>ROUND(R539*(R12)/100,2)</f>
        <v>0</v>
      </c>
      <c r="GL539">
        <f t="shared" si="427"/>
        <v>0</v>
      </c>
      <c r="GM539">
        <f t="shared" si="428"/>
        <v>2833.01</v>
      </c>
      <c r="GN539">
        <f t="shared" si="429"/>
        <v>2833.01</v>
      </c>
      <c r="GO539">
        <f t="shared" si="430"/>
        <v>0</v>
      </c>
      <c r="GP539">
        <f t="shared" si="431"/>
        <v>0</v>
      </c>
      <c r="GR539">
        <v>0</v>
      </c>
      <c r="GS539">
        <v>3</v>
      </c>
      <c r="GT539">
        <v>0</v>
      </c>
      <c r="GU539" t="s">
        <v>143</v>
      </c>
      <c r="GV539">
        <f t="shared" si="432"/>
        <v>0</v>
      </c>
      <c r="GW539">
        <v>1</v>
      </c>
      <c r="GX539">
        <f t="shared" si="433"/>
        <v>0</v>
      </c>
      <c r="HA539">
        <v>0</v>
      </c>
      <c r="HB539">
        <v>0</v>
      </c>
      <c r="HC539">
        <f t="shared" si="434"/>
        <v>0</v>
      </c>
      <c r="IK539">
        <v>0</v>
      </c>
    </row>
    <row r="540" spans="1:245" x14ac:dyDescent="0.25">
      <c r="A540">
        <v>17</v>
      </c>
      <c r="B540">
        <v>1</v>
      </c>
      <c r="C540">
        <f>ROW(SmtRes!A322)</f>
        <v>322</v>
      </c>
      <c r="D540">
        <f>ROW(EtalonRes!A342)</f>
        <v>342</v>
      </c>
      <c r="E540" t="s">
        <v>663</v>
      </c>
      <c r="F540" t="s">
        <v>439</v>
      </c>
      <c r="G540" t="s">
        <v>440</v>
      </c>
      <c r="H540" t="s">
        <v>441</v>
      </c>
      <c r="I540">
        <v>0.35</v>
      </c>
      <c r="J540">
        <v>0</v>
      </c>
      <c r="O540">
        <f t="shared" si="397"/>
        <v>2851.14</v>
      </c>
      <c r="P540">
        <f t="shared" si="398"/>
        <v>1066.06</v>
      </c>
      <c r="Q540">
        <f>(ROUND((ROUND((((ET540*1.25))*AV540*I540),2)*BB540),2)+ROUND((ROUND(((AE540-((EU540*1.25)))*AV540*I540),2)*BS540),2))</f>
        <v>99.17</v>
      </c>
      <c r="R540">
        <f t="shared" si="400"/>
        <v>22.39</v>
      </c>
      <c r="S540">
        <f t="shared" si="401"/>
        <v>1685.91</v>
      </c>
      <c r="T540">
        <f t="shared" si="402"/>
        <v>0</v>
      </c>
      <c r="U540">
        <f t="shared" si="403"/>
        <v>5.6349999999999989</v>
      </c>
      <c r="V540">
        <f t="shared" si="404"/>
        <v>0</v>
      </c>
      <c r="W540">
        <f t="shared" si="405"/>
        <v>0</v>
      </c>
      <c r="X540">
        <f t="shared" si="406"/>
        <v>1365.59</v>
      </c>
      <c r="Y540">
        <f t="shared" si="407"/>
        <v>691.22</v>
      </c>
      <c r="AA540">
        <v>31709269</v>
      </c>
      <c r="AB540">
        <f t="shared" si="408"/>
        <v>653.81349999999998</v>
      </c>
      <c r="AC540">
        <f t="shared" si="409"/>
        <v>433.89</v>
      </c>
      <c r="AD540">
        <f>ROUND(((((ET540*1.25))-((EU540*1.25)))+AE540),6)</f>
        <v>30.587499999999999</v>
      </c>
      <c r="AE540">
        <f>ROUND(((EU540*1.25)),6)</f>
        <v>2.5125000000000002</v>
      </c>
      <c r="AF540">
        <f>ROUND(((EV540*1.15)),6)</f>
        <v>189.33600000000001</v>
      </c>
      <c r="AG540">
        <f t="shared" si="412"/>
        <v>0</v>
      </c>
      <c r="AH540">
        <f>((EW540*1.15))</f>
        <v>16.099999999999998</v>
      </c>
      <c r="AI540">
        <f>((EX540*1.25))</f>
        <v>0</v>
      </c>
      <c r="AJ540">
        <f t="shared" si="414"/>
        <v>0</v>
      </c>
      <c r="AK540">
        <v>623</v>
      </c>
      <c r="AL540">
        <v>433.89</v>
      </c>
      <c r="AM540">
        <v>24.47</v>
      </c>
      <c r="AN540">
        <v>2.0099999999999998</v>
      </c>
      <c r="AO540">
        <v>164.64</v>
      </c>
      <c r="AP540">
        <v>0</v>
      </c>
      <c r="AQ540">
        <v>14</v>
      </c>
      <c r="AR540">
        <v>0</v>
      </c>
      <c r="AS540">
        <v>0</v>
      </c>
      <c r="AT540">
        <v>81</v>
      </c>
      <c r="AU540">
        <v>41</v>
      </c>
      <c r="AV540">
        <v>1</v>
      </c>
      <c r="AW540">
        <v>1</v>
      </c>
      <c r="AZ540">
        <v>1</v>
      </c>
      <c r="BA540">
        <v>25.44</v>
      </c>
      <c r="BB540">
        <v>9.26</v>
      </c>
      <c r="BC540">
        <v>7.02</v>
      </c>
      <c r="BD540" t="s">
        <v>143</v>
      </c>
      <c r="BE540" t="s">
        <v>143</v>
      </c>
      <c r="BF540" t="s">
        <v>143</v>
      </c>
      <c r="BG540" t="s">
        <v>143</v>
      </c>
      <c r="BH540">
        <v>0</v>
      </c>
      <c r="BI540">
        <v>1</v>
      </c>
      <c r="BJ540" t="s">
        <v>442</v>
      </c>
      <c r="BM540">
        <v>116</v>
      </c>
      <c r="BN540">
        <v>0</v>
      </c>
      <c r="BO540" t="s">
        <v>439</v>
      </c>
      <c r="BP540">
        <v>1</v>
      </c>
      <c r="BQ540">
        <v>30</v>
      </c>
      <c r="BR540">
        <v>0</v>
      </c>
      <c r="BS540">
        <v>25.44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143</v>
      </c>
      <c r="BZ540">
        <v>81</v>
      </c>
      <c r="CA540">
        <v>41</v>
      </c>
      <c r="CE540">
        <v>30</v>
      </c>
      <c r="CF540">
        <v>0</v>
      </c>
      <c r="CG540">
        <v>0</v>
      </c>
      <c r="CM540">
        <v>0</v>
      </c>
      <c r="CN540" t="s">
        <v>143</v>
      </c>
      <c r="CO540">
        <v>0</v>
      </c>
      <c r="CP540">
        <f t="shared" si="415"/>
        <v>2851.1400000000003</v>
      </c>
      <c r="CQ540">
        <f t="shared" si="416"/>
        <v>3045.91</v>
      </c>
      <c r="CR540">
        <f>(ROUND((ROUND((((ET540*1.25))*AV540*1),2)*BB540),2)+ROUND((ROUND(((AE540-((EU540*1.25)))*AV540*1),2)*BS540),2))</f>
        <v>283.26</v>
      </c>
      <c r="CS540">
        <f t="shared" si="418"/>
        <v>63.85</v>
      </c>
      <c r="CT540">
        <f t="shared" si="419"/>
        <v>4816.8100000000004</v>
      </c>
      <c r="CU540">
        <f t="shared" si="420"/>
        <v>0</v>
      </c>
      <c r="CV540">
        <f t="shared" si="421"/>
        <v>16.099999999999998</v>
      </c>
      <c r="CW540">
        <f t="shared" si="422"/>
        <v>0</v>
      </c>
      <c r="CX540">
        <f t="shared" si="423"/>
        <v>0</v>
      </c>
      <c r="CY540">
        <f t="shared" si="424"/>
        <v>1365.5871000000002</v>
      </c>
      <c r="CZ540">
        <f t="shared" si="425"/>
        <v>691.22310000000004</v>
      </c>
      <c r="DC540" t="s">
        <v>143</v>
      </c>
      <c r="DD540" t="s">
        <v>143</v>
      </c>
      <c r="DE540" t="s">
        <v>169</v>
      </c>
      <c r="DF540" t="s">
        <v>169</v>
      </c>
      <c r="DG540" t="s">
        <v>170</v>
      </c>
      <c r="DH540" t="s">
        <v>143</v>
      </c>
      <c r="DI540" t="s">
        <v>170</v>
      </c>
      <c r="DJ540" t="s">
        <v>169</v>
      </c>
      <c r="DK540" t="s">
        <v>143</v>
      </c>
      <c r="DL540" t="s">
        <v>143</v>
      </c>
      <c r="DM540" t="s">
        <v>143</v>
      </c>
      <c r="DN540">
        <v>100</v>
      </c>
      <c r="DO540">
        <v>64</v>
      </c>
      <c r="DP540">
        <v>1.0469999999999999</v>
      </c>
      <c r="DQ540">
        <v>1.0029999999999999</v>
      </c>
      <c r="DU540">
        <v>1005</v>
      </c>
      <c r="DV540" t="s">
        <v>441</v>
      </c>
      <c r="DW540" t="s">
        <v>441</v>
      </c>
      <c r="DX540">
        <v>100</v>
      </c>
      <c r="EE540">
        <v>31269927</v>
      </c>
      <c r="EF540">
        <v>30</v>
      </c>
      <c r="EG540" t="s">
        <v>171</v>
      </c>
      <c r="EH540">
        <v>0</v>
      </c>
      <c r="EI540" t="s">
        <v>143</v>
      </c>
      <c r="EJ540">
        <v>1</v>
      </c>
      <c r="EK540">
        <v>116</v>
      </c>
      <c r="EL540" t="s">
        <v>443</v>
      </c>
      <c r="EM540" t="s">
        <v>444</v>
      </c>
      <c r="EO540" t="s">
        <v>143</v>
      </c>
      <c r="EQ540">
        <v>0</v>
      </c>
      <c r="ER540">
        <v>623</v>
      </c>
      <c r="ES540">
        <v>433.89</v>
      </c>
      <c r="ET540">
        <v>24.47</v>
      </c>
      <c r="EU540">
        <v>2.0099999999999998</v>
      </c>
      <c r="EV540">
        <v>164.64</v>
      </c>
      <c r="EW540">
        <v>14</v>
      </c>
      <c r="EX540">
        <v>0</v>
      </c>
      <c r="EY540">
        <v>0</v>
      </c>
      <c r="FQ540">
        <v>0</v>
      </c>
      <c r="FR540">
        <f t="shared" si="426"/>
        <v>0</v>
      </c>
      <c r="FS540">
        <v>0</v>
      </c>
      <c r="FX540">
        <v>100</v>
      </c>
      <c r="FY540">
        <v>64</v>
      </c>
      <c r="GA540" t="s">
        <v>143</v>
      </c>
      <c r="GD540">
        <v>0</v>
      </c>
      <c r="GF540">
        <v>327415730</v>
      </c>
      <c r="GG540">
        <v>2</v>
      </c>
      <c r="GH540">
        <v>1</v>
      </c>
      <c r="GI540">
        <v>2</v>
      </c>
      <c r="GJ540">
        <v>0</v>
      </c>
      <c r="GK540">
        <f>ROUND(R540*(R12)/100,2)</f>
        <v>35.15</v>
      </c>
      <c r="GL540">
        <f t="shared" si="427"/>
        <v>0</v>
      </c>
      <c r="GM540">
        <f t="shared" si="428"/>
        <v>4943.1000000000004</v>
      </c>
      <c r="GN540">
        <f t="shared" si="429"/>
        <v>4943.1000000000004</v>
      </c>
      <c r="GO540">
        <f t="shared" si="430"/>
        <v>0</v>
      </c>
      <c r="GP540">
        <f t="shared" si="431"/>
        <v>0</v>
      </c>
      <c r="GR540">
        <v>0</v>
      </c>
      <c r="GS540">
        <v>3</v>
      </c>
      <c r="GT540">
        <v>0</v>
      </c>
      <c r="GU540" t="s">
        <v>143</v>
      </c>
      <c r="GV540">
        <f t="shared" si="432"/>
        <v>0</v>
      </c>
      <c r="GW540">
        <v>1</v>
      </c>
      <c r="GX540">
        <f t="shared" si="433"/>
        <v>0</v>
      </c>
      <c r="HA540">
        <v>0</v>
      </c>
      <c r="HB540">
        <v>0</v>
      </c>
      <c r="HC540">
        <f t="shared" si="434"/>
        <v>0</v>
      </c>
      <c r="IK540">
        <v>0</v>
      </c>
    </row>
    <row r="541" spans="1:245" x14ac:dyDescent="0.25">
      <c r="A541">
        <v>18</v>
      </c>
      <c r="B541">
        <v>1</v>
      </c>
      <c r="C541">
        <v>319</v>
      </c>
      <c r="E541" t="s">
        <v>664</v>
      </c>
      <c r="F541" t="s">
        <v>446</v>
      </c>
      <c r="G541" t="s">
        <v>447</v>
      </c>
      <c r="H541" t="s">
        <v>432</v>
      </c>
      <c r="I541">
        <v>33.950000000000003</v>
      </c>
      <c r="J541">
        <v>97.000000000000014</v>
      </c>
      <c r="O541">
        <f t="shared" si="397"/>
        <v>4168.01</v>
      </c>
      <c r="P541">
        <f t="shared" si="398"/>
        <v>4168.01</v>
      </c>
      <c r="Q541">
        <f>(ROUND((ROUND(((ET541)*AV541*I541),2)*BB541),2)+ROUND((ROUND(((AE541-(EU541))*AV541*I541),2)*BS541),2))</f>
        <v>0</v>
      </c>
      <c r="R541">
        <f t="shared" si="400"/>
        <v>0</v>
      </c>
      <c r="S541">
        <f t="shared" si="401"/>
        <v>0</v>
      </c>
      <c r="T541">
        <f t="shared" si="402"/>
        <v>0</v>
      </c>
      <c r="U541">
        <f t="shared" si="403"/>
        <v>0</v>
      </c>
      <c r="V541">
        <f t="shared" si="404"/>
        <v>0</v>
      </c>
      <c r="W541">
        <f t="shared" si="405"/>
        <v>0</v>
      </c>
      <c r="X541">
        <f t="shared" si="406"/>
        <v>0</v>
      </c>
      <c r="Y541">
        <f t="shared" si="407"/>
        <v>0</v>
      </c>
      <c r="AA541">
        <v>31709269</v>
      </c>
      <c r="AB541">
        <f t="shared" si="408"/>
        <v>50.11</v>
      </c>
      <c r="AC541">
        <f t="shared" si="409"/>
        <v>50.11</v>
      </c>
      <c r="AD541">
        <f>ROUND((((ET541)-(EU541))+AE541),6)</f>
        <v>0</v>
      </c>
      <c r="AE541">
        <f>ROUND((EU541),6)</f>
        <v>0</v>
      </c>
      <c r="AF541">
        <f>ROUND((EV541),6)</f>
        <v>0</v>
      </c>
      <c r="AG541">
        <f t="shared" si="412"/>
        <v>0</v>
      </c>
      <c r="AH541">
        <f>(EW541)</f>
        <v>0</v>
      </c>
      <c r="AI541">
        <f>(EX541)</f>
        <v>0</v>
      </c>
      <c r="AJ541">
        <f t="shared" si="414"/>
        <v>0</v>
      </c>
      <c r="AK541">
        <v>50.11</v>
      </c>
      <c r="AL541">
        <v>50.11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1</v>
      </c>
      <c r="AW541">
        <v>1</v>
      </c>
      <c r="AZ541">
        <v>1</v>
      </c>
      <c r="BA541">
        <v>1</v>
      </c>
      <c r="BB541">
        <v>1</v>
      </c>
      <c r="BC541">
        <v>2.4500000000000002</v>
      </c>
      <c r="BD541" t="s">
        <v>143</v>
      </c>
      <c r="BE541" t="s">
        <v>143</v>
      </c>
      <c r="BF541" t="s">
        <v>143</v>
      </c>
      <c r="BG541" t="s">
        <v>143</v>
      </c>
      <c r="BH541">
        <v>3</v>
      </c>
      <c r="BI541">
        <v>1</v>
      </c>
      <c r="BJ541" t="s">
        <v>448</v>
      </c>
      <c r="BM541">
        <v>116</v>
      </c>
      <c r="BN541">
        <v>0</v>
      </c>
      <c r="BO541" t="s">
        <v>446</v>
      </c>
      <c r="BP541">
        <v>1</v>
      </c>
      <c r="BQ541">
        <v>30</v>
      </c>
      <c r="BR541">
        <v>0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 t="s">
        <v>143</v>
      </c>
      <c r="BZ541">
        <v>0</v>
      </c>
      <c r="CA541">
        <v>0</v>
      </c>
      <c r="CE541">
        <v>30</v>
      </c>
      <c r="CF541">
        <v>0</v>
      </c>
      <c r="CG541">
        <v>0</v>
      </c>
      <c r="CM541">
        <v>0</v>
      </c>
      <c r="CN541" t="s">
        <v>143</v>
      </c>
      <c r="CO541">
        <v>0</v>
      </c>
      <c r="CP541">
        <f t="shared" si="415"/>
        <v>4168.01</v>
      </c>
      <c r="CQ541">
        <f t="shared" si="416"/>
        <v>122.77</v>
      </c>
      <c r="CR541">
        <f>(ROUND((ROUND(((ET541)*AV541*1),2)*BB541),2)+ROUND((ROUND(((AE541-(EU541))*AV541*1),2)*BS541),2))</f>
        <v>0</v>
      </c>
      <c r="CS541">
        <f t="shared" si="418"/>
        <v>0</v>
      </c>
      <c r="CT541">
        <f t="shared" si="419"/>
        <v>0</v>
      </c>
      <c r="CU541">
        <f t="shared" si="420"/>
        <v>0</v>
      </c>
      <c r="CV541">
        <f t="shared" si="421"/>
        <v>0</v>
      </c>
      <c r="CW541">
        <f t="shared" si="422"/>
        <v>0</v>
      </c>
      <c r="CX541">
        <f t="shared" si="423"/>
        <v>0</v>
      </c>
      <c r="CY541">
        <f t="shared" si="424"/>
        <v>0</v>
      </c>
      <c r="CZ541">
        <f t="shared" si="425"/>
        <v>0</v>
      </c>
      <c r="DC541" t="s">
        <v>143</v>
      </c>
      <c r="DD541" t="s">
        <v>143</v>
      </c>
      <c r="DE541" t="s">
        <v>143</v>
      </c>
      <c r="DF541" t="s">
        <v>143</v>
      </c>
      <c r="DG541" t="s">
        <v>143</v>
      </c>
      <c r="DH541" t="s">
        <v>143</v>
      </c>
      <c r="DI541" t="s">
        <v>143</v>
      </c>
      <c r="DJ541" t="s">
        <v>143</v>
      </c>
      <c r="DK541" t="s">
        <v>143</v>
      </c>
      <c r="DL541" t="s">
        <v>143</v>
      </c>
      <c r="DM541" t="s">
        <v>143</v>
      </c>
      <c r="DN541">
        <v>100</v>
      </c>
      <c r="DO541">
        <v>64</v>
      </c>
      <c r="DP541">
        <v>1.0469999999999999</v>
      </c>
      <c r="DQ541">
        <v>1.0029999999999999</v>
      </c>
      <c r="DU541">
        <v>1009</v>
      </c>
      <c r="DV541" t="s">
        <v>432</v>
      </c>
      <c r="DW541" t="s">
        <v>432</v>
      </c>
      <c r="DX541">
        <v>1</v>
      </c>
      <c r="EE541">
        <v>31269927</v>
      </c>
      <c r="EF541">
        <v>30</v>
      </c>
      <c r="EG541" t="s">
        <v>171</v>
      </c>
      <c r="EH541">
        <v>0</v>
      </c>
      <c r="EI541" t="s">
        <v>143</v>
      </c>
      <c r="EJ541">
        <v>1</v>
      </c>
      <c r="EK541">
        <v>116</v>
      </c>
      <c r="EL541" t="s">
        <v>443</v>
      </c>
      <c r="EM541" t="s">
        <v>444</v>
      </c>
      <c r="EO541" t="s">
        <v>143</v>
      </c>
      <c r="EQ541">
        <v>0</v>
      </c>
      <c r="ER541">
        <v>50.11</v>
      </c>
      <c r="ES541">
        <v>50.11</v>
      </c>
      <c r="ET541">
        <v>0</v>
      </c>
      <c r="EU541">
        <v>0</v>
      </c>
      <c r="EV541">
        <v>0</v>
      </c>
      <c r="EW541">
        <v>0</v>
      </c>
      <c r="EX541">
        <v>0</v>
      </c>
      <c r="FQ541">
        <v>0</v>
      </c>
      <c r="FR541">
        <f t="shared" si="426"/>
        <v>0</v>
      </c>
      <c r="FS541">
        <v>0</v>
      </c>
      <c r="FX541">
        <v>100</v>
      </c>
      <c r="FY541">
        <v>64</v>
      </c>
      <c r="GA541" t="s">
        <v>143</v>
      </c>
      <c r="GD541">
        <v>0</v>
      </c>
      <c r="GF541">
        <v>1634336773</v>
      </c>
      <c r="GG541">
        <v>2</v>
      </c>
      <c r="GH541">
        <v>1</v>
      </c>
      <c r="GI541">
        <v>2</v>
      </c>
      <c r="GJ541">
        <v>0</v>
      </c>
      <c r="GK541">
        <f>ROUND(R541*(R12)/100,2)</f>
        <v>0</v>
      </c>
      <c r="GL541">
        <f t="shared" si="427"/>
        <v>0</v>
      </c>
      <c r="GM541">
        <f t="shared" si="428"/>
        <v>4168.01</v>
      </c>
      <c r="GN541">
        <f t="shared" si="429"/>
        <v>4168.01</v>
      </c>
      <c r="GO541">
        <f t="shared" si="430"/>
        <v>0</v>
      </c>
      <c r="GP541">
        <f t="shared" si="431"/>
        <v>0</v>
      </c>
      <c r="GR541">
        <v>0</v>
      </c>
      <c r="GS541">
        <v>3</v>
      </c>
      <c r="GT541">
        <v>0</v>
      </c>
      <c r="GU541" t="s">
        <v>143</v>
      </c>
      <c r="GV541">
        <f t="shared" si="432"/>
        <v>0</v>
      </c>
      <c r="GW541">
        <v>1</v>
      </c>
      <c r="GX541">
        <f t="shared" si="433"/>
        <v>0</v>
      </c>
      <c r="HA541">
        <v>0</v>
      </c>
      <c r="HB541">
        <v>0</v>
      </c>
      <c r="HC541">
        <f t="shared" si="434"/>
        <v>0</v>
      </c>
      <c r="IK541">
        <v>0</v>
      </c>
    </row>
    <row r="542" spans="1:245" x14ac:dyDescent="0.25">
      <c r="A542">
        <v>18</v>
      </c>
      <c r="B542">
        <v>1</v>
      </c>
      <c r="C542">
        <v>321</v>
      </c>
      <c r="E542" t="s">
        <v>665</v>
      </c>
      <c r="F542" t="s">
        <v>431</v>
      </c>
      <c r="G542" t="s">
        <v>135</v>
      </c>
      <c r="H542" t="s">
        <v>432</v>
      </c>
      <c r="I542">
        <v>63</v>
      </c>
      <c r="J542">
        <v>180</v>
      </c>
      <c r="O542">
        <f t="shared" si="397"/>
        <v>10019.74</v>
      </c>
      <c r="P542">
        <f t="shared" si="398"/>
        <v>10019.74</v>
      </c>
      <c r="Q542">
        <f>(ROUND((ROUND(((ET542)*AV542*I542),2)*BB542),2)+ROUND((ROUND(((AE542-(EU542))*AV542*I542),2)*BS542),2))</f>
        <v>0</v>
      </c>
      <c r="R542">
        <f t="shared" si="400"/>
        <v>0</v>
      </c>
      <c r="S542">
        <f t="shared" si="401"/>
        <v>0</v>
      </c>
      <c r="T542">
        <f t="shared" si="402"/>
        <v>0</v>
      </c>
      <c r="U542">
        <f t="shared" si="403"/>
        <v>0</v>
      </c>
      <c r="V542">
        <f t="shared" si="404"/>
        <v>0</v>
      </c>
      <c r="W542">
        <f t="shared" si="405"/>
        <v>0</v>
      </c>
      <c r="X542">
        <f t="shared" si="406"/>
        <v>0</v>
      </c>
      <c r="Y542">
        <f t="shared" si="407"/>
        <v>0</v>
      </c>
      <c r="AA542">
        <v>31709269</v>
      </c>
      <c r="AB542">
        <f t="shared" si="408"/>
        <v>28.05</v>
      </c>
      <c r="AC542">
        <f t="shared" si="409"/>
        <v>28.05</v>
      </c>
      <c r="AD542">
        <f>ROUND((((ET542)-(EU542))+AE542),6)</f>
        <v>0</v>
      </c>
      <c r="AE542">
        <f>ROUND((EU542),6)</f>
        <v>0</v>
      </c>
      <c r="AF542">
        <f>ROUND((EV542),6)</f>
        <v>0</v>
      </c>
      <c r="AG542">
        <f t="shared" si="412"/>
        <v>0</v>
      </c>
      <c r="AH542">
        <f>(EW542)</f>
        <v>0</v>
      </c>
      <c r="AI542">
        <f>(EX542)</f>
        <v>0</v>
      </c>
      <c r="AJ542">
        <f t="shared" si="414"/>
        <v>0</v>
      </c>
      <c r="AK542">
        <v>28.05</v>
      </c>
      <c r="AL542">
        <v>28.05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1</v>
      </c>
      <c r="AW542">
        <v>1</v>
      </c>
      <c r="AZ542">
        <v>1</v>
      </c>
      <c r="BA542">
        <v>1</v>
      </c>
      <c r="BB542">
        <v>1</v>
      </c>
      <c r="BC542">
        <v>5.67</v>
      </c>
      <c r="BD542" t="s">
        <v>143</v>
      </c>
      <c r="BE542" t="s">
        <v>143</v>
      </c>
      <c r="BF542" t="s">
        <v>143</v>
      </c>
      <c r="BG542" t="s">
        <v>143</v>
      </c>
      <c r="BH542">
        <v>3</v>
      </c>
      <c r="BI542">
        <v>1</v>
      </c>
      <c r="BJ542" t="s">
        <v>433</v>
      </c>
      <c r="BM542">
        <v>116</v>
      </c>
      <c r="BN542">
        <v>0</v>
      </c>
      <c r="BO542" t="s">
        <v>431</v>
      </c>
      <c r="BP542">
        <v>1</v>
      </c>
      <c r="BQ542">
        <v>30</v>
      </c>
      <c r="BR542">
        <v>0</v>
      </c>
      <c r="BS542">
        <v>1</v>
      </c>
      <c r="BT542">
        <v>1</v>
      </c>
      <c r="BU542">
        <v>1</v>
      </c>
      <c r="BV542">
        <v>1</v>
      </c>
      <c r="BW542">
        <v>1</v>
      </c>
      <c r="BX542">
        <v>1</v>
      </c>
      <c r="BY542" t="s">
        <v>143</v>
      </c>
      <c r="BZ542">
        <v>0</v>
      </c>
      <c r="CA542">
        <v>0</v>
      </c>
      <c r="CE542">
        <v>30</v>
      </c>
      <c r="CF542">
        <v>0</v>
      </c>
      <c r="CG542">
        <v>0</v>
      </c>
      <c r="CM542">
        <v>0</v>
      </c>
      <c r="CN542" t="s">
        <v>143</v>
      </c>
      <c r="CO542">
        <v>0</v>
      </c>
      <c r="CP542">
        <f t="shared" si="415"/>
        <v>10019.74</v>
      </c>
      <c r="CQ542">
        <f t="shared" si="416"/>
        <v>159.04</v>
      </c>
      <c r="CR542">
        <f>(ROUND((ROUND(((ET542)*AV542*1),2)*BB542),2)+ROUND((ROUND(((AE542-(EU542))*AV542*1),2)*BS542),2))</f>
        <v>0</v>
      </c>
      <c r="CS542">
        <f t="shared" si="418"/>
        <v>0</v>
      </c>
      <c r="CT542">
        <f t="shared" si="419"/>
        <v>0</v>
      </c>
      <c r="CU542">
        <f t="shared" si="420"/>
        <v>0</v>
      </c>
      <c r="CV542">
        <f t="shared" si="421"/>
        <v>0</v>
      </c>
      <c r="CW542">
        <f t="shared" si="422"/>
        <v>0</v>
      </c>
      <c r="CX542">
        <f t="shared" si="423"/>
        <v>0</v>
      </c>
      <c r="CY542">
        <f t="shared" si="424"/>
        <v>0</v>
      </c>
      <c r="CZ542">
        <f t="shared" si="425"/>
        <v>0</v>
      </c>
      <c r="DC542" t="s">
        <v>143</v>
      </c>
      <c r="DD542" t="s">
        <v>143</v>
      </c>
      <c r="DE542" t="s">
        <v>143</v>
      </c>
      <c r="DF542" t="s">
        <v>143</v>
      </c>
      <c r="DG542" t="s">
        <v>143</v>
      </c>
      <c r="DH542" t="s">
        <v>143</v>
      </c>
      <c r="DI542" t="s">
        <v>143</v>
      </c>
      <c r="DJ542" t="s">
        <v>143</v>
      </c>
      <c r="DK542" t="s">
        <v>143</v>
      </c>
      <c r="DL542" t="s">
        <v>143</v>
      </c>
      <c r="DM542" t="s">
        <v>143</v>
      </c>
      <c r="DN542">
        <v>100</v>
      </c>
      <c r="DO542">
        <v>64</v>
      </c>
      <c r="DP542">
        <v>1.0469999999999999</v>
      </c>
      <c r="DQ542">
        <v>1.0029999999999999</v>
      </c>
      <c r="DU542">
        <v>1009</v>
      </c>
      <c r="DV542" t="s">
        <v>432</v>
      </c>
      <c r="DW542" t="s">
        <v>432</v>
      </c>
      <c r="DX542">
        <v>1</v>
      </c>
      <c r="EE542">
        <v>31269927</v>
      </c>
      <c r="EF542">
        <v>30</v>
      </c>
      <c r="EG542" t="s">
        <v>171</v>
      </c>
      <c r="EH542">
        <v>0</v>
      </c>
      <c r="EI542" t="s">
        <v>143</v>
      </c>
      <c r="EJ542">
        <v>1</v>
      </c>
      <c r="EK542">
        <v>116</v>
      </c>
      <c r="EL542" t="s">
        <v>443</v>
      </c>
      <c r="EM542" t="s">
        <v>444</v>
      </c>
      <c r="EO542" t="s">
        <v>143</v>
      </c>
      <c r="EQ542">
        <v>0</v>
      </c>
      <c r="ER542">
        <v>28.05</v>
      </c>
      <c r="ES542">
        <v>28.05</v>
      </c>
      <c r="ET542">
        <v>0</v>
      </c>
      <c r="EU542">
        <v>0</v>
      </c>
      <c r="EV542">
        <v>0</v>
      </c>
      <c r="EW542">
        <v>0</v>
      </c>
      <c r="EX542">
        <v>0</v>
      </c>
      <c r="FQ542">
        <v>0</v>
      </c>
      <c r="FR542">
        <f t="shared" si="426"/>
        <v>0</v>
      </c>
      <c r="FS542">
        <v>0</v>
      </c>
      <c r="FX542">
        <v>100</v>
      </c>
      <c r="FY542">
        <v>64</v>
      </c>
      <c r="GA542" t="s">
        <v>143</v>
      </c>
      <c r="GD542">
        <v>0</v>
      </c>
      <c r="GF542">
        <v>-1890929938</v>
      </c>
      <c r="GG542">
        <v>2</v>
      </c>
      <c r="GH542">
        <v>1</v>
      </c>
      <c r="GI542">
        <v>2</v>
      </c>
      <c r="GJ542">
        <v>0</v>
      </c>
      <c r="GK542">
        <f>ROUND(R542*(R12)/100,2)</f>
        <v>0</v>
      </c>
      <c r="GL542">
        <f t="shared" si="427"/>
        <v>0</v>
      </c>
      <c r="GM542">
        <f t="shared" si="428"/>
        <v>10019.74</v>
      </c>
      <c r="GN542">
        <f t="shared" si="429"/>
        <v>10019.74</v>
      </c>
      <c r="GO542">
        <f t="shared" si="430"/>
        <v>0</v>
      </c>
      <c r="GP542">
        <f t="shared" si="431"/>
        <v>0</v>
      </c>
      <c r="GR542">
        <v>0</v>
      </c>
      <c r="GS542">
        <v>3</v>
      </c>
      <c r="GT542">
        <v>0</v>
      </c>
      <c r="GU542" t="s">
        <v>143</v>
      </c>
      <c r="GV542">
        <f t="shared" si="432"/>
        <v>0</v>
      </c>
      <c r="GW542">
        <v>1</v>
      </c>
      <c r="GX542">
        <f t="shared" si="433"/>
        <v>0</v>
      </c>
      <c r="HA542">
        <v>0</v>
      </c>
      <c r="HB542">
        <v>0</v>
      </c>
      <c r="HC542">
        <f t="shared" si="434"/>
        <v>0</v>
      </c>
      <c r="IK542">
        <v>0</v>
      </c>
    </row>
    <row r="544" spans="1:245" x14ac:dyDescent="0.25">
      <c r="A544" s="2">
        <v>51</v>
      </c>
      <c r="B544" s="2">
        <f>B524</f>
        <v>1</v>
      </c>
      <c r="C544" s="2">
        <f>A524</f>
        <v>5</v>
      </c>
      <c r="D544" s="2">
        <f>ROW(A524)</f>
        <v>524</v>
      </c>
      <c r="E544" s="2"/>
      <c r="F544" s="2" t="str">
        <f>IF(F524&lt;&gt;"",F524,"")</f>
        <v>Новый подраздел</v>
      </c>
      <c r="G544" s="2" t="s">
        <v>649</v>
      </c>
      <c r="H544" s="2">
        <v>0</v>
      </c>
      <c r="I544" s="2"/>
      <c r="J544" s="2"/>
      <c r="K544" s="2"/>
      <c r="L544" s="2"/>
      <c r="M544" s="2"/>
      <c r="N544" s="2"/>
      <c r="O544" s="2">
        <f t="shared" ref="O544:T544" si="437">ROUND(AB544,2)</f>
        <v>137088.9</v>
      </c>
      <c r="P544" s="2">
        <f t="shared" si="437"/>
        <v>108860.59</v>
      </c>
      <c r="Q544" s="2">
        <f t="shared" si="437"/>
        <v>2712.25</v>
      </c>
      <c r="R544" s="2">
        <f t="shared" si="437"/>
        <v>792.2</v>
      </c>
      <c r="S544" s="2">
        <f t="shared" si="437"/>
        <v>25516.06</v>
      </c>
      <c r="T544" s="2">
        <f t="shared" si="437"/>
        <v>0</v>
      </c>
      <c r="U544" s="2">
        <f>AH544</f>
        <v>88.432469999999995</v>
      </c>
      <c r="V544" s="2">
        <f>AI544</f>
        <v>0</v>
      </c>
      <c r="W544" s="2">
        <f>ROUND(AJ544,2)</f>
        <v>0</v>
      </c>
      <c r="X544" s="2">
        <f>ROUND(AK544,2)</f>
        <v>19984.63</v>
      </c>
      <c r="Y544" s="2">
        <f>ROUND(AL544,2)</f>
        <v>10461.59</v>
      </c>
      <c r="Z544" s="2"/>
      <c r="AA544" s="2"/>
      <c r="AB544" s="2">
        <f>ROUND(SUMIF(AA528:AA542,"=31709269",O528:O542),2)</f>
        <v>137088.9</v>
      </c>
      <c r="AC544" s="2">
        <f>ROUND(SUMIF(AA528:AA542,"=31709269",P528:P542),2)</f>
        <v>108860.59</v>
      </c>
      <c r="AD544" s="2">
        <f>ROUND(SUMIF(AA528:AA542,"=31709269",Q528:Q542),2)</f>
        <v>2712.25</v>
      </c>
      <c r="AE544" s="2">
        <f>ROUND(SUMIF(AA528:AA542,"=31709269",R528:R542),2)</f>
        <v>792.2</v>
      </c>
      <c r="AF544" s="2">
        <f>ROUND(SUMIF(AA528:AA542,"=31709269",S528:S542),2)</f>
        <v>25516.06</v>
      </c>
      <c r="AG544" s="2">
        <f>ROUND(SUMIF(AA528:AA542,"=31709269",T528:T542),2)</f>
        <v>0</v>
      </c>
      <c r="AH544" s="2">
        <f>SUMIF(AA528:AA542,"=31709269",U528:U542)</f>
        <v>88.432469999999995</v>
      </c>
      <c r="AI544" s="2">
        <f>SUMIF(AA528:AA542,"=31709269",V528:V542)</f>
        <v>0</v>
      </c>
      <c r="AJ544" s="2">
        <f>ROUND(SUMIF(AA528:AA542,"=31709269",W528:W542),2)</f>
        <v>0</v>
      </c>
      <c r="AK544" s="2">
        <f>ROUND(SUMIF(AA528:AA542,"=31709269",X528:X542),2)</f>
        <v>19984.63</v>
      </c>
      <c r="AL544" s="2">
        <f>ROUND(SUMIF(AA528:AA542,"=31709269",Y528:Y542),2)</f>
        <v>10461.59</v>
      </c>
      <c r="AM544" s="2"/>
      <c r="AN544" s="2"/>
      <c r="AO544" s="2">
        <f t="shared" ref="AO544:BC544" si="438">ROUND(BX544,2)</f>
        <v>0</v>
      </c>
      <c r="AP544" s="2">
        <f t="shared" si="438"/>
        <v>0</v>
      </c>
      <c r="AQ544" s="2">
        <f t="shared" si="438"/>
        <v>0</v>
      </c>
      <c r="AR544" s="2">
        <f t="shared" si="438"/>
        <v>168778.87</v>
      </c>
      <c r="AS544" s="2">
        <f t="shared" si="438"/>
        <v>167550.82999999999</v>
      </c>
      <c r="AT544" s="2">
        <f t="shared" si="438"/>
        <v>0</v>
      </c>
      <c r="AU544" s="2">
        <f t="shared" si="438"/>
        <v>1228.04</v>
      </c>
      <c r="AV544" s="2">
        <f t="shared" si="438"/>
        <v>108860.59</v>
      </c>
      <c r="AW544" s="2">
        <f t="shared" si="438"/>
        <v>108860.59</v>
      </c>
      <c r="AX544" s="2">
        <f t="shared" si="438"/>
        <v>0</v>
      </c>
      <c r="AY544" s="2">
        <f t="shared" si="438"/>
        <v>108860.59</v>
      </c>
      <c r="AZ544" s="2">
        <f t="shared" si="438"/>
        <v>0</v>
      </c>
      <c r="BA544" s="2">
        <f t="shared" si="438"/>
        <v>0</v>
      </c>
      <c r="BB544" s="2">
        <f t="shared" si="438"/>
        <v>0</v>
      </c>
      <c r="BC544" s="2">
        <f t="shared" si="438"/>
        <v>0</v>
      </c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>
        <f>ROUND(SUMIF(AA528:AA542,"=31709269",FQ528:FQ542),2)</f>
        <v>0</v>
      </c>
      <c r="BY544" s="2">
        <f>ROUND(SUMIF(AA528:AA542,"=31709269",FR528:FR542),2)</f>
        <v>0</v>
      </c>
      <c r="BZ544" s="2">
        <f>ROUND(SUMIF(AA528:AA542,"=31709269",GL528:GL542),2)</f>
        <v>0</v>
      </c>
      <c r="CA544" s="2">
        <f>ROUND(SUMIF(AA528:AA542,"=31709269",GM528:GM542),2)</f>
        <v>168778.87</v>
      </c>
      <c r="CB544" s="2">
        <f>ROUND(SUMIF(AA528:AA542,"=31709269",GN528:GN542),2)</f>
        <v>167550.82999999999</v>
      </c>
      <c r="CC544" s="2">
        <f>ROUND(SUMIF(AA528:AA542,"=31709269",GO528:GO542),2)</f>
        <v>0</v>
      </c>
      <c r="CD544" s="2">
        <f>ROUND(SUMIF(AA528:AA542,"=31709269",GP528:GP542),2)</f>
        <v>1228.04</v>
      </c>
      <c r="CE544" s="2">
        <f>AC544-BX544</f>
        <v>108860.59</v>
      </c>
      <c r="CF544" s="2">
        <f>AC544-BY544</f>
        <v>108860.59</v>
      </c>
      <c r="CG544" s="2">
        <f>BX544-BZ544</f>
        <v>0</v>
      </c>
      <c r="CH544" s="2">
        <f>AC544-BX544-BY544+BZ544</f>
        <v>108860.59</v>
      </c>
      <c r="CI544" s="2">
        <f>BY544-BZ544</f>
        <v>0</v>
      </c>
      <c r="CJ544" s="2">
        <f>ROUND(SUMIF(AA528:AA542,"=31709269",GX528:GX542),2)</f>
        <v>0</v>
      </c>
      <c r="CK544" s="2">
        <f>ROUND(SUMIF(AA528:AA542,"=31709269",GY528:GY542),2)</f>
        <v>0</v>
      </c>
      <c r="CL544" s="2">
        <f>ROUND(SUMIF(AA528:AA542,"=31709269",GZ528:GZ542),2)</f>
        <v>0</v>
      </c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>
        <v>0</v>
      </c>
    </row>
    <row r="546" spans="1:23" x14ac:dyDescent="0.25">
      <c r="A546" s="4">
        <v>50</v>
      </c>
      <c r="B546" s="4">
        <v>0</v>
      </c>
      <c r="C546" s="4">
        <v>0</v>
      </c>
      <c r="D546" s="4">
        <v>1</v>
      </c>
      <c r="E546" s="4">
        <v>201</v>
      </c>
      <c r="F546" s="4">
        <f>ROUND(Source!O544,O546)</f>
        <v>137088.9</v>
      </c>
      <c r="G546" s="4" t="s">
        <v>222</v>
      </c>
      <c r="H546" s="4" t="s">
        <v>223</v>
      </c>
      <c r="I546" s="4"/>
      <c r="J546" s="4"/>
      <c r="K546" s="4">
        <v>201</v>
      </c>
      <c r="L546" s="4">
        <v>1</v>
      </c>
      <c r="M546" s="4">
        <v>3</v>
      </c>
      <c r="N546" s="4" t="s">
        <v>143</v>
      </c>
      <c r="O546" s="4">
        <v>2</v>
      </c>
      <c r="P546" s="4"/>
      <c r="Q546" s="4"/>
      <c r="R546" s="4"/>
      <c r="S546" s="4"/>
      <c r="T546" s="4"/>
      <c r="U546" s="4"/>
      <c r="V546" s="4"/>
      <c r="W546" s="4"/>
    </row>
    <row r="547" spans="1:23" x14ac:dyDescent="0.25">
      <c r="A547" s="4">
        <v>50</v>
      </c>
      <c r="B547" s="4">
        <v>0</v>
      </c>
      <c r="C547" s="4">
        <v>0</v>
      </c>
      <c r="D547" s="4">
        <v>1</v>
      </c>
      <c r="E547" s="4">
        <v>202</v>
      </c>
      <c r="F547" s="4">
        <f>ROUND(Source!P544,O547)</f>
        <v>108860.59</v>
      </c>
      <c r="G547" s="4" t="s">
        <v>224</v>
      </c>
      <c r="H547" s="4" t="s">
        <v>225</v>
      </c>
      <c r="I547" s="4"/>
      <c r="J547" s="4"/>
      <c r="K547" s="4">
        <v>202</v>
      </c>
      <c r="L547" s="4">
        <v>2</v>
      </c>
      <c r="M547" s="4">
        <v>3</v>
      </c>
      <c r="N547" s="4" t="s">
        <v>143</v>
      </c>
      <c r="O547" s="4">
        <v>2</v>
      </c>
      <c r="P547" s="4"/>
      <c r="Q547" s="4"/>
      <c r="R547" s="4"/>
      <c r="S547" s="4"/>
      <c r="T547" s="4"/>
      <c r="U547" s="4"/>
      <c r="V547" s="4"/>
      <c r="W547" s="4"/>
    </row>
    <row r="548" spans="1:23" x14ac:dyDescent="0.25">
      <c r="A548" s="4">
        <v>50</v>
      </c>
      <c r="B548" s="4">
        <v>0</v>
      </c>
      <c r="C548" s="4">
        <v>0</v>
      </c>
      <c r="D548" s="4">
        <v>1</v>
      </c>
      <c r="E548" s="4">
        <v>222</v>
      </c>
      <c r="F548" s="4">
        <f>ROUND(Source!AO544,O548)</f>
        <v>0</v>
      </c>
      <c r="G548" s="4" t="s">
        <v>226</v>
      </c>
      <c r="H548" s="4" t="s">
        <v>227</v>
      </c>
      <c r="I548" s="4"/>
      <c r="J548" s="4"/>
      <c r="K548" s="4">
        <v>222</v>
      </c>
      <c r="L548" s="4">
        <v>3</v>
      </c>
      <c r="M548" s="4">
        <v>3</v>
      </c>
      <c r="N548" s="4" t="s">
        <v>143</v>
      </c>
      <c r="O548" s="4">
        <v>2</v>
      </c>
      <c r="P548" s="4"/>
      <c r="Q548" s="4"/>
      <c r="R548" s="4"/>
      <c r="S548" s="4"/>
      <c r="T548" s="4"/>
      <c r="U548" s="4"/>
      <c r="V548" s="4"/>
      <c r="W548" s="4"/>
    </row>
    <row r="549" spans="1:23" x14ac:dyDescent="0.25">
      <c r="A549" s="4">
        <v>50</v>
      </c>
      <c r="B549" s="4">
        <v>0</v>
      </c>
      <c r="C549" s="4">
        <v>0</v>
      </c>
      <c r="D549" s="4">
        <v>1</v>
      </c>
      <c r="E549" s="4">
        <v>225</v>
      </c>
      <c r="F549" s="4">
        <f>ROUND(Source!AV544,O549)</f>
        <v>108860.59</v>
      </c>
      <c r="G549" s="4" t="s">
        <v>228</v>
      </c>
      <c r="H549" s="4" t="s">
        <v>229</v>
      </c>
      <c r="I549" s="4"/>
      <c r="J549" s="4"/>
      <c r="K549" s="4">
        <v>225</v>
      </c>
      <c r="L549" s="4">
        <v>4</v>
      </c>
      <c r="M549" s="4">
        <v>3</v>
      </c>
      <c r="N549" s="4" t="s">
        <v>143</v>
      </c>
      <c r="O549" s="4">
        <v>2</v>
      </c>
      <c r="P549" s="4"/>
      <c r="Q549" s="4"/>
      <c r="R549" s="4"/>
      <c r="S549" s="4"/>
      <c r="T549" s="4"/>
      <c r="U549" s="4"/>
      <c r="V549" s="4"/>
      <c r="W549" s="4"/>
    </row>
    <row r="550" spans="1:23" x14ac:dyDescent="0.25">
      <c r="A550" s="4">
        <v>50</v>
      </c>
      <c r="B550" s="4">
        <v>0</v>
      </c>
      <c r="C550" s="4">
        <v>0</v>
      </c>
      <c r="D550" s="4">
        <v>1</v>
      </c>
      <c r="E550" s="4">
        <v>226</v>
      </c>
      <c r="F550" s="4">
        <f>ROUND(Source!AW544,O550)</f>
        <v>108860.59</v>
      </c>
      <c r="G550" s="4" t="s">
        <v>230</v>
      </c>
      <c r="H550" s="4" t="s">
        <v>231</v>
      </c>
      <c r="I550" s="4"/>
      <c r="J550" s="4"/>
      <c r="K550" s="4">
        <v>226</v>
      </c>
      <c r="L550" s="4">
        <v>5</v>
      </c>
      <c r="M550" s="4">
        <v>3</v>
      </c>
      <c r="N550" s="4" t="s">
        <v>143</v>
      </c>
      <c r="O550" s="4">
        <v>2</v>
      </c>
      <c r="P550" s="4"/>
      <c r="Q550" s="4"/>
      <c r="R550" s="4"/>
      <c r="S550" s="4"/>
      <c r="T550" s="4"/>
      <c r="U550" s="4"/>
      <c r="V550" s="4"/>
      <c r="W550" s="4"/>
    </row>
    <row r="551" spans="1:23" x14ac:dyDescent="0.25">
      <c r="A551" s="4">
        <v>50</v>
      </c>
      <c r="B551" s="4">
        <v>0</v>
      </c>
      <c r="C551" s="4">
        <v>0</v>
      </c>
      <c r="D551" s="4">
        <v>1</v>
      </c>
      <c r="E551" s="4">
        <v>227</v>
      </c>
      <c r="F551" s="4">
        <f>ROUND(Source!AX544,O551)</f>
        <v>0</v>
      </c>
      <c r="G551" s="4" t="s">
        <v>232</v>
      </c>
      <c r="H551" s="4" t="s">
        <v>233</v>
      </c>
      <c r="I551" s="4"/>
      <c r="J551" s="4"/>
      <c r="K551" s="4">
        <v>227</v>
      </c>
      <c r="L551" s="4">
        <v>6</v>
      </c>
      <c r="M551" s="4">
        <v>3</v>
      </c>
      <c r="N551" s="4" t="s">
        <v>143</v>
      </c>
      <c r="O551" s="4">
        <v>2</v>
      </c>
      <c r="P551" s="4"/>
      <c r="Q551" s="4"/>
      <c r="R551" s="4"/>
      <c r="S551" s="4"/>
      <c r="T551" s="4"/>
      <c r="U551" s="4"/>
      <c r="V551" s="4"/>
      <c r="W551" s="4"/>
    </row>
    <row r="552" spans="1:23" x14ac:dyDescent="0.25">
      <c r="A552" s="4">
        <v>50</v>
      </c>
      <c r="B552" s="4">
        <v>0</v>
      </c>
      <c r="C552" s="4">
        <v>0</v>
      </c>
      <c r="D552" s="4">
        <v>1</v>
      </c>
      <c r="E552" s="4">
        <v>228</v>
      </c>
      <c r="F552" s="4">
        <f>ROUND(Source!AY544,O552)</f>
        <v>108860.59</v>
      </c>
      <c r="G552" s="4" t="s">
        <v>234</v>
      </c>
      <c r="H552" s="4" t="s">
        <v>235</v>
      </c>
      <c r="I552" s="4"/>
      <c r="J552" s="4"/>
      <c r="K552" s="4">
        <v>228</v>
      </c>
      <c r="L552" s="4">
        <v>7</v>
      </c>
      <c r="M552" s="4">
        <v>3</v>
      </c>
      <c r="N552" s="4" t="s">
        <v>143</v>
      </c>
      <c r="O552" s="4">
        <v>2</v>
      </c>
      <c r="P552" s="4"/>
      <c r="Q552" s="4"/>
      <c r="R552" s="4"/>
      <c r="S552" s="4"/>
      <c r="T552" s="4"/>
      <c r="U552" s="4"/>
      <c r="V552" s="4"/>
      <c r="W552" s="4"/>
    </row>
    <row r="553" spans="1:23" x14ac:dyDescent="0.25">
      <c r="A553" s="4">
        <v>50</v>
      </c>
      <c r="B553" s="4">
        <v>0</v>
      </c>
      <c r="C553" s="4">
        <v>0</v>
      </c>
      <c r="D553" s="4">
        <v>1</v>
      </c>
      <c r="E553" s="4">
        <v>216</v>
      </c>
      <c r="F553" s="4">
        <f>ROUND(Source!AP544,O553)</f>
        <v>0</v>
      </c>
      <c r="G553" s="4" t="s">
        <v>236</v>
      </c>
      <c r="H553" s="4" t="s">
        <v>237</v>
      </c>
      <c r="I553" s="4"/>
      <c r="J553" s="4"/>
      <c r="K553" s="4">
        <v>216</v>
      </c>
      <c r="L553" s="4">
        <v>8</v>
      </c>
      <c r="M553" s="4">
        <v>3</v>
      </c>
      <c r="N553" s="4" t="s">
        <v>143</v>
      </c>
      <c r="O553" s="4">
        <v>2</v>
      </c>
      <c r="P553" s="4"/>
      <c r="Q553" s="4"/>
      <c r="R553" s="4"/>
      <c r="S553" s="4"/>
      <c r="T553" s="4"/>
      <c r="U553" s="4"/>
      <c r="V553" s="4"/>
      <c r="W553" s="4"/>
    </row>
    <row r="554" spans="1:23" x14ac:dyDescent="0.25">
      <c r="A554" s="4">
        <v>50</v>
      </c>
      <c r="B554" s="4">
        <v>0</v>
      </c>
      <c r="C554" s="4">
        <v>0</v>
      </c>
      <c r="D554" s="4">
        <v>1</v>
      </c>
      <c r="E554" s="4">
        <v>223</v>
      </c>
      <c r="F554" s="4">
        <f>ROUND(Source!AQ544,O554)</f>
        <v>0</v>
      </c>
      <c r="G554" s="4" t="s">
        <v>238</v>
      </c>
      <c r="H554" s="4" t="s">
        <v>239</v>
      </c>
      <c r="I554" s="4"/>
      <c r="J554" s="4"/>
      <c r="K554" s="4">
        <v>223</v>
      </c>
      <c r="L554" s="4">
        <v>9</v>
      </c>
      <c r="M554" s="4">
        <v>3</v>
      </c>
      <c r="N554" s="4" t="s">
        <v>143</v>
      </c>
      <c r="O554" s="4">
        <v>2</v>
      </c>
      <c r="P554" s="4"/>
      <c r="Q554" s="4"/>
      <c r="R554" s="4"/>
      <c r="S554" s="4"/>
      <c r="T554" s="4"/>
      <c r="U554" s="4"/>
      <c r="V554" s="4"/>
      <c r="W554" s="4"/>
    </row>
    <row r="555" spans="1:23" x14ac:dyDescent="0.25">
      <c r="A555" s="4">
        <v>50</v>
      </c>
      <c r="B555" s="4">
        <v>0</v>
      </c>
      <c r="C555" s="4">
        <v>0</v>
      </c>
      <c r="D555" s="4">
        <v>1</v>
      </c>
      <c r="E555" s="4">
        <v>229</v>
      </c>
      <c r="F555" s="4">
        <f>ROUND(Source!AZ544,O555)</f>
        <v>0</v>
      </c>
      <c r="G555" s="4" t="s">
        <v>240</v>
      </c>
      <c r="H555" s="4" t="s">
        <v>241</v>
      </c>
      <c r="I555" s="4"/>
      <c r="J555" s="4"/>
      <c r="K555" s="4">
        <v>229</v>
      </c>
      <c r="L555" s="4">
        <v>10</v>
      </c>
      <c r="M555" s="4">
        <v>3</v>
      </c>
      <c r="N555" s="4" t="s">
        <v>143</v>
      </c>
      <c r="O555" s="4">
        <v>2</v>
      </c>
      <c r="P555" s="4"/>
      <c r="Q555" s="4"/>
      <c r="R555" s="4"/>
      <c r="S555" s="4"/>
      <c r="T555" s="4"/>
      <c r="U555" s="4"/>
      <c r="V555" s="4"/>
      <c r="W555" s="4"/>
    </row>
    <row r="556" spans="1:23" x14ac:dyDescent="0.25">
      <c r="A556" s="4">
        <v>50</v>
      </c>
      <c r="B556" s="4">
        <v>0</v>
      </c>
      <c r="C556" s="4">
        <v>0</v>
      </c>
      <c r="D556" s="4">
        <v>1</v>
      </c>
      <c r="E556" s="4">
        <v>203</v>
      </c>
      <c r="F556" s="4">
        <f>ROUND(Source!Q544,O556)</f>
        <v>2712.25</v>
      </c>
      <c r="G556" s="4" t="s">
        <v>242</v>
      </c>
      <c r="H556" s="4" t="s">
        <v>243</v>
      </c>
      <c r="I556" s="4"/>
      <c r="J556" s="4"/>
      <c r="K556" s="4">
        <v>203</v>
      </c>
      <c r="L556" s="4">
        <v>11</v>
      </c>
      <c r="M556" s="4">
        <v>3</v>
      </c>
      <c r="N556" s="4" t="s">
        <v>143</v>
      </c>
      <c r="O556" s="4">
        <v>2</v>
      </c>
      <c r="P556" s="4"/>
      <c r="Q556" s="4"/>
      <c r="R556" s="4"/>
      <c r="S556" s="4"/>
      <c r="T556" s="4"/>
      <c r="U556" s="4"/>
      <c r="V556" s="4"/>
      <c r="W556" s="4"/>
    </row>
    <row r="557" spans="1:23" x14ac:dyDescent="0.25">
      <c r="A557" s="4">
        <v>50</v>
      </c>
      <c r="B557" s="4">
        <v>0</v>
      </c>
      <c r="C557" s="4">
        <v>0</v>
      </c>
      <c r="D557" s="4">
        <v>1</v>
      </c>
      <c r="E557" s="4">
        <v>231</v>
      </c>
      <c r="F557" s="4">
        <f>ROUND(Source!BB544,O557)</f>
        <v>0</v>
      </c>
      <c r="G557" s="4" t="s">
        <v>244</v>
      </c>
      <c r="H557" s="4" t="s">
        <v>245</v>
      </c>
      <c r="I557" s="4"/>
      <c r="J557" s="4"/>
      <c r="K557" s="4">
        <v>231</v>
      </c>
      <c r="L557" s="4">
        <v>12</v>
      </c>
      <c r="M557" s="4">
        <v>3</v>
      </c>
      <c r="N557" s="4" t="s">
        <v>143</v>
      </c>
      <c r="O557" s="4">
        <v>2</v>
      </c>
      <c r="P557" s="4"/>
      <c r="Q557" s="4"/>
      <c r="R557" s="4"/>
      <c r="S557" s="4"/>
      <c r="T557" s="4"/>
      <c r="U557" s="4"/>
      <c r="V557" s="4"/>
      <c r="W557" s="4"/>
    </row>
    <row r="558" spans="1:23" x14ac:dyDescent="0.25">
      <c r="A558" s="4">
        <v>50</v>
      </c>
      <c r="B558" s="4">
        <v>0</v>
      </c>
      <c r="C558" s="4">
        <v>0</v>
      </c>
      <c r="D558" s="4">
        <v>1</v>
      </c>
      <c r="E558" s="4">
        <v>204</v>
      </c>
      <c r="F558" s="4">
        <f>ROUND(Source!R544,O558)</f>
        <v>792.2</v>
      </c>
      <c r="G558" s="4" t="s">
        <v>246</v>
      </c>
      <c r="H558" s="4" t="s">
        <v>247</v>
      </c>
      <c r="I558" s="4"/>
      <c r="J558" s="4"/>
      <c r="K558" s="4">
        <v>204</v>
      </c>
      <c r="L558" s="4">
        <v>13</v>
      </c>
      <c r="M558" s="4">
        <v>3</v>
      </c>
      <c r="N558" s="4" t="s">
        <v>143</v>
      </c>
      <c r="O558" s="4">
        <v>2</v>
      </c>
      <c r="P558" s="4"/>
      <c r="Q558" s="4"/>
      <c r="R558" s="4"/>
      <c r="S558" s="4"/>
      <c r="T558" s="4"/>
      <c r="U558" s="4"/>
      <c r="V558" s="4"/>
      <c r="W558" s="4"/>
    </row>
    <row r="559" spans="1:23" x14ac:dyDescent="0.25">
      <c r="A559" s="4">
        <v>50</v>
      </c>
      <c r="B559" s="4">
        <v>0</v>
      </c>
      <c r="C559" s="4">
        <v>0</v>
      </c>
      <c r="D559" s="4">
        <v>1</v>
      </c>
      <c r="E559" s="4">
        <v>205</v>
      </c>
      <c r="F559" s="4">
        <f>ROUND(Source!S544,O559)</f>
        <v>25516.06</v>
      </c>
      <c r="G559" s="4" t="s">
        <v>248</v>
      </c>
      <c r="H559" s="4" t="s">
        <v>249</v>
      </c>
      <c r="I559" s="4"/>
      <c r="J559" s="4"/>
      <c r="K559" s="4">
        <v>205</v>
      </c>
      <c r="L559" s="4">
        <v>14</v>
      </c>
      <c r="M559" s="4">
        <v>3</v>
      </c>
      <c r="N559" s="4" t="s">
        <v>143</v>
      </c>
      <c r="O559" s="4">
        <v>2</v>
      </c>
      <c r="P559" s="4"/>
      <c r="Q559" s="4"/>
      <c r="R559" s="4"/>
      <c r="S559" s="4"/>
      <c r="T559" s="4"/>
      <c r="U559" s="4"/>
      <c r="V559" s="4"/>
      <c r="W559" s="4"/>
    </row>
    <row r="560" spans="1:23" x14ac:dyDescent="0.25">
      <c r="A560" s="4">
        <v>50</v>
      </c>
      <c r="B560" s="4">
        <v>0</v>
      </c>
      <c r="C560" s="4">
        <v>0</v>
      </c>
      <c r="D560" s="4">
        <v>1</v>
      </c>
      <c r="E560" s="4">
        <v>232</v>
      </c>
      <c r="F560" s="4">
        <f>ROUND(Source!BC544,O560)</f>
        <v>0</v>
      </c>
      <c r="G560" s="4" t="s">
        <v>250</v>
      </c>
      <c r="H560" s="4" t="s">
        <v>251</v>
      </c>
      <c r="I560" s="4"/>
      <c r="J560" s="4"/>
      <c r="K560" s="4">
        <v>232</v>
      </c>
      <c r="L560" s="4">
        <v>15</v>
      </c>
      <c r="M560" s="4">
        <v>3</v>
      </c>
      <c r="N560" s="4" t="s">
        <v>143</v>
      </c>
      <c r="O560" s="4">
        <v>2</v>
      </c>
      <c r="P560" s="4"/>
      <c r="Q560" s="4"/>
      <c r="R560" s="4"/>
      <c r="S560" s="4"/>
      <c r="T560" s="4"/>
      <c r="U560" s="4"/>
      <c r="V560" s="4"/>
      <c r="W560" s="4"/>
    </row>
    <row r="561" spans="1:206" x14ac:dyDescent="0.25">
      <c r="A561" s="4">
        <v>50</v>
      </c>
      <c r="B561" s="4">
        <v>0</v>
      </c>
      <c r="C561" s="4">
        <v>0</v>
      </c>
      <c r="D561" s="4">
        <v>1</v>
      </c>
      <c r="E561" s="4">
        <v>214</v>
      </c>
      <c r="F561" s="4">
        <f>ROUND(Source!AS544,O561)</f>
        <v>167550.82999999999</v>
      </c>
      <c r="G561" s="4" t="s">
        <v>252</v>
      </c>
      <c r="H561" s="4" t="s">
        <v>253</v>
      </c>
      <c r="I561" s="4"/>
      <c r="J561" s="4"/>
      <c r="K561" s="4">
        <v>214</v>
      </c>
      <c r="L561" s="4">
        <v>16</v>
      </c>
      <c r="M561" s="4">
        <v>3</v>
      </c>
      <c r="N561" s="4" t="s">
        <v>143</v>
      </c>
      <c r="O561" s="4">
        <v>2</v>
      </c>
      <c r="P561" s="4"/>
      <c r="Q561" s="4"/>
      <c r="R561" s="4"/>
      <c r="S561" s="4"/>
      <c r="T561" s="4"/>
      <c r="U561" s="4"/>
      <c r="V561" s="4"/>
      <c r="W561" s="4"/>
    </row>
    <row r="562" spans="1:206" x14ac:dyDescent="0.25">
      <c r="A562" s="4">
        <v>50</v>
      </c>
      <c r="B562" s="4">
        <v>0</v>
      </c>
      <c r="C562" s="4">
        <v>0</v>
      </c>
      <c r="D562" s="4">
        <v>1</v>
      </c>
      <c r="E562" s="4">
        <v>215</v>
      </c>
      <c r="F562" s="4">
        <f>ROUND(Source!AT544,O562)</f>
        <v>0</v>
      </c>
      <c r="G562" s="4" t="s">
        <v>254</v>
      </c>
      <c r="H562" s="4" t="s">
        <v>255</v>
      </c>
      <c r="I562" s="4"/>
      <c r="J562" s="4"/>
      <c r="K562" s="4">
        <v>215</v>
      </c>
      <c r="L562" s="4">
        <v>17</v>
      </c>
      <c r="M562" s="4">
        <v>3</v>
      </c>
      <c r="N562" s="4" t="s">
        <v>143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06" x14ac:dyDescent="0.25">
      <c r="A563" s="4">
        <v>50</v>
      </c>
      <c r="B563" s="4">
        <v>0</v>
      </c>
      <c r="C563" s="4">
        <v>0</v>
      </c>
      <c r="D563" s="4">
        <v>1</v>
      </c>
      <c r="E563" s="4">
        <v>217</v>
      </c>
      <c r="F563" s="4">
        <f>ROUND(Source!AU544,O563)</f>
        <v>1228.04</v>
      </c>
      <c r="G563" s="4" t="s">
        <v>256</v>
      </c>
      <c r="H563" s="4" t="s">
        <v>257</v>
      </c>
      <c r="I563" s="4"/>
      <c r="J563" s="4"/>
      <c r="K563" s="4">
        <v>217</v>
      </c>
      <c r="L563" s="4">
        <v>18</v>
      </c>
      <c r="M563" s="4">
        <v>3</v>
      </c>
      <c r="N563" s="4" t="s">
        <v>143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06" x14ac:dyDescent="0.25">
      <c r="A564" s="4">
        <v>50</v>
      </c>
      <c r="B564" s="4">
        <v>0</v>
      </c>
      <c r="C564" s="4">
        <v>0</v>
      </c>
      <c r="D564" s="4">
        <v>1</v>
      </c>
      <c r="E564" s="4">
        <v>230</v>
      </c>
      <c r="F564" s="4">
        <f>ROUND(Source!BA544,O564)</f>
        <v>0</v>
      </c>
      <c r="G564" s="4" t="s">
        <v>258</v>
      </c>
      <c r="H564" s="4" t="s">
        <v>259</v>
      </c>
      <c r="I564" s="4"/>
      <c r="J564" s="4"/>
      <c r="K564" s="4">
        <v>230</v>
      </c>
      <c r="L564" s="4">
        <v>19</v>
      </c>
      <c r="M564" s="4">
        <v>3</v>
      </c>
      <c r="N564" s="4" t="s">
        <v>143</v>
      </c>
      <c r="O564" s="4">
        <v>2</v>
      </c>
      <c r="P564" s="4"/>
      <c r="Q564" s="4"/>
      <c r="R564" s="4"/>
      <c r="S564" s="4"/>
      <c r="T564" s="4"/>
      <c r="U564" s="4"/>
      <c r="V564" s="4"/>
      <c r="W564" s="4"/>
    </row>
    <row r="565" spans="1:206" x14ac:dyDescent="0.25">
      <c r="A565" s="4">
        <v>50</v>
      </c>
      <c r="B565" s="4">
        <v>0</v>
      </c>
      <c r="C565" s="4">
        <v>0</v>
      </c>
      <c r="D565" s="4">
        <v>1</v>
      </c>
      <c r="E565" s="4">
        <v>206</v>
      </c>
      <c r="F565" s="4">
        <f>ROUND(Source!T544,O565)</f>
        <v>0</v>
      </c>
      <c r="G565" s="4" t="s">
        <v>260</v>
      </c>
      <c r="H565" s="4" t="s">
        <v>261</v>
      </c>
      <c r="I565" s="4"/>
      <c r="J565" s="4"/>
      <c r="K565" s="4">
        <v>206</v>
      </c>
      <c r="L565" s="4">
        <v>20</v>
      </c>
      <c r="M565" s="4">
        <v>3</v>
      </c>
      <c r="N565" s="4" t="s">
        <v>143</v>
      </c>
      <c r="O565" s="4">
        <v>2</v>
      </c>
      <c r="P565" s="4"/>
      <c r="Q565" s="4"/>
      <c r="R565" s="4"/>
      <c r="S565" s="4"/>
      <c r="T565" s="4"/>
      <c r="U565" s="4"/>
      <c r="V565" s="4"/>
      <c r="W565" s="4"/>
    </row>
    <row r="566" spans="1:206" x14ac:dyDescent="0.25">
      <c r="A566" s="4">
        <v>50</v>
      </c>
      <c r="B566" s="4">
        <v>0</v>
      </c>
      <c r="C566" s="4">
        <v>0</v>
      </c>
      <c r="D566" s="4">
        <v>1</v>
      </c>
      <c r="E566" s="4">
        <v>207</v>
      </c>
      <c r="F566" s="4">
        <f>Source!U544</f>
        <v>88.432469999999995</v>
      </c>
      <c r="G566" s="4" t="s">
        <v>262</v>
      </c>
      <c r="H566" s="4" t="s">
        <v>263</v>
      </c>
      <c r="I566" s="4"/>
      <c r="J566" s="4"/>
      <c r="K566" s="4">
        <v>207</v>
      </c>
      <c r="L566" s="4">
        <v>21</v>
      </c>
      <c r="M566" s="4">
        <v>3</v>
      </c>
      <c r="N566" s="4" t="s">
        <v>143</v>
      </c>
      <c r="O566" s="4">
        <v>-1</v>
      </c>
      <c r="P566" s="4"/>
      <c r="Q566" s="4"/>
      <c r="R566" s="4"/>
      <c r="S566" s="4"/>
      <c r="T566" s="4"/>
      <c r="U566" s="4"/>
      <c r="V566" s="4"/>
      <c r="W566" s="4"/>
    </row>
    <row r="567" spans="1:206" x14ac:dyDescent="0.25">
      <c r="A567" s="4">
        <v>50</v>
      </c>
      <c r="B567" s="4">
        <v>0</v>
      </c>
      <c r="C567" s="4">
        <v>0</v>
      </c>
      <c r="D567" s="4">
        <v>1</v>
      </c>
      <c r="E567" s="4">
        <v>208</v>
      </c>
      <c r="F567" s="4">
        <f>Source!V544</f>
        <v>0</v>
      </c>
      <c r="G567" s="4" t="s">
        <v>264</v>
      </c>
      <c r="H567" s="4" t="s">
        <v>265</v>
      </c>
      <c r="I567" s="4"/>
      <c r="J567" s="4"/>
      <c r="K567" s="4">
        <v>208</v>
      </c>
      <c r="L567" s="4">
        <v>22</v>
      </c>
      <c r="M567" s="4">
        <v>3</v>
      </c>
      <c r="N567" s="4" t="s">
        <v>143</v>
      </c>
      <c r="O567" s="4">
        <v>-1</v>
      </c>
      <c r="P567" s="4"/>
      <c r="Q567" s="4"/>
      <c r="R567" s="4"/>
      <c r="S567" s="4"/>
      <c r="T567" s="4"/>
      <c r="U567" s="4"/>
      <c r="V567" s="4"/>
      <c r="W567" s="4"/>
    </row>
    <row r="568" spans="1:206" x14ac:dyDescent="0.25">
      <c r="A568" s="4">
        <v>50</v>
      </c>
      <c r="B568" s="4">
        <v>0</v>
      </c>
      <c r="C568" s="4">
        <v>0</v>
      </c>
      <c r="D568" s="4">
        <v>1</v>
      </c>
      <c r="E568" s="4">
        <v>209</v>
      </c>
      <c r="F568" s="4">
        <f>ROUND(Source!W544,O568)</f>
        <v>0</v>
      </c>
      <c r="G568" s="4" t="s">
        <v>266</v>
      </c>
      <c r="H568" s="4" t="s">
        <v>267</v>
      </c>
      <c r="I568" s="4"/>
      <c r="J568" s="4"/>
      <c r="K568" s="4">
        <v>209</v>
      </c>
      <c r="L568" s="4">
        <v>23</v>
      </c>
      <c r="M568" s="4">
        <v>3</v>
      </c>
      <c r="N568" s="4" t="s">
        <v>143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06" x14ac:dyDescent="0.25">
      <c r="A569" s="4">
        <v>50</v>
      </c>
      <c r="B569" s="4">
        <v>0</v>
      </c>
      <c r="C569" s="4">
        <v>0</v>
      </c>
      <c r="D569" s="4">
        <v>1</v>
      </c>
      <c r="E569" s="4">
        <v>210</v>
      </c>
      <c r="F569" s="4">
        <f>ROUND(Source!X544,O569)</f>
        <v>19984.63</v>
      </c>
      <c r="G569" s="4" t="s">
        <v>268</v>
      </c>
      <c r="H569" s="4" t="s">
        <v>269</v>
      </c>
      <c r="I569" s="4"/>
      <c r="J569" s="4"/>
      <c r="K569" s="4">
        <v>210</v>
      </c>
      <c r="L569" s="4">
        <v>24</v>
      </c>
      <c r="M569" s="4">
        <v>3</v>
      </c>
      <c r="N569" s="4" t="s">
        <v>143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06" x14ac:dyDescent="0.25">
      <c r="A570" s="4">
        <v>50</v>
      </c>
      <c r="B570" s="4">
        <v>0</v>
      </c>
      <c r="C570" s="4">
        <v>0</v>
      </c>
      <c r="D570" s="4">
        <v>1</v>
      </c>
      <c r="E570" s="4">
        <v>211</v>
      </c>
      <c r="F570" s="4">
        <f>ROUND(Source!Y544,O570)</f>
        <v>10461.59</v>
      </c>
      <c r="G570" s="4" t="s">
        <v>270</v>
      </c>
      <c r="H570" s="4" t="s">
        <v>271</v>
      </c>
      <c r="I570" s="4"/>
      <c r="J570" s="4"/>
      <c r="K570" s="4">
        <v>211</v>
      </c>
      <c r="L570" s="4">
        <v>25</v>
      </c>
      <c r="M570" s="4">
        <v>3</v>
      </c>
      <c r="N570" s="4" t="s">
        <v>143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1" spans="1:206" x14ac:dyDescent="0.25">
      <c r="A571" s="4">
        <v>50</v>
      </c>
      <c r="B571" s="4">
        <v>0</v>
      </c>
      <c r="C571" s="4">
        <v>0</v>
      </c>
      <c r="D571" s="4">
        <v>1</v>
      </c>
      <c r="E571" s="4">
        <v>224</v>
      </c>
      <c r="F571" s="4">
        <f>ROUND(Source!AR544,O571)</f>
        <v>168778.87</v>
      </c>
      <c r="G571" s="4" t="s">
        <v>272</v>
      </c>
      <c r="H571" s="4" t="s">
        <v>273</v>
      </c>
      <c r="I571" s="4"/>
      <c r="J571" s="4"/>
      <c r="K571" s="4">
        <v>224</v>
      </c>
      <c r="L571" s="4">
        <v>26</v>
      </c>
      <c r="M571" s="4">
        <v>3</v>
      </c>
      <c r="N571" s="4" t="s">
        <v>143</v>
      </c>
      <c r="O571" s="4">
        <v>2</v>
      </c>
      <c r="P571" s="4"/>
      <c r="Q571" s="4"/>
      <c r="R571" s="4"/>
      <c r="S571" s="4"/>
      <c r="T571" s="4"/>
      <c r="U571" s="4"/>
      <c r="V571" s="4"/>
      <c r="W571" s="4"/>
    </row>
    <row r="573" spans="1:206" x14ac:dyDescent="0.25">
      <c r="A573" s="1">
        <v>5</v>
      </c>
      <c r="B573" s="1">
        <v>1</v>
      </c>
      <c r="C573" s="1"/>
      <c r="D573" s="1">
        <f>ROW(A595)</f>
        <v>595</v>
      </c>
      <c r="E573" s="1"/>
      <c r="F573" s="1" t="s">
        <v>154</v>
      </c>
      <c r="G573" s="1" t="s">
        <v>666</v>
      </c>
      <c r="H573" s="1" t="s">
        <v>143</v>
      </c>
      <c r="I573" s="1">
        <v>0</v>
      </c>
      <c r="J573" s="1"/>
      <c r="K573" s="1">
        <v>0</v>
      </c>
      <c r="L573" s="1"/>
      <c r="M573" s="1"/>
      <c r="N573" s="1"/>
      <c r="O573" s="1"/>
      <c r="P573" s="1"/>
      <c r="Q573" s="1"/>
      <c r="R573" s="1"/>
      <c r="S573" s="1"/>
      <c r="T573" s="1"/>
      <c r="U573" s="1" t="s">
        <v>143</v>
      </c>
      <c r="V573" s="1">
        <v>0</v>
      </c>
      <c r="W573" s="1"/>
      <c r="X573" s="1"/>
      <c r="Y573" s="1"/>
      <c r="Z573" s="1"/>
      <c r="AA573" s="1"/>
      <c r="AB573" s="1" t="s">
        <v>143</v>
      </c>
      <c r="AC573" s="1" t="s">
        <v>143</v>
      </c>
      <c r="AD573" s="1" t="s">
        <v>143</v>
      </c>
      <c r="AE573" s="1" t="s">
        <v>143</v>
      </c>
      <c r="AF573" s="1" t="s">
        <v>143</v>
      </c>
      <c r="AG573" s="1" t="s">
        <v>143</v>
      </c>
      <c r="AH573" s="1"/>
      <c r="AI573" s="1"/>
      <c r="AJ573" s="1"/>
      <c r="AK573" s="1"/>
      <c r="AL573" s="1"/>
      <c r="AM573" s="1"/>
      <c r="AN573" s="1"/>
      <c r="AO573" s="1"/>
      <c r="AP573" s="1" t="s">
        <v>143</v>
      </c>
      <c r="AQ573" s="1" t="s">
        <v>143</v>
      </c>
      <c r="AR573" s="1" t="s">
        <v>143</v>
      </c>
      <c r="AS573" s="1"/>
      <c r="AT573" s="1"/>
      <c r="AU573" s="1"/>
      <c r="AV573" s="1"/>
      <c r="AW573" s="1"/>
      <c r="AX573" s="1"/>
      <c r="AY573" s="1"/>
      <c r="AZ573" s="1" t="s">
        <v>143</v>
      </c>
      <c r="BA573" s="1"/>
      <c r="BB573" s="1" t="s">
        <v>143</v>
      </c>
      <c r="BC573" s="1" t="s">
        <v>143</v>
      </c>
      <c r="BD573" s="1" t="s">
        <v>143</v>
      </c>
      <c r="BE573" s="1" t="s">
        <v>143</v>
      </c>
      <c r="BF573" s="1" t="s">
        <v>143</v>
      </c>
      <c r="BG573" s="1" t="s">
        <v>143</v>
      </c>
      <c r="BH573" s="1" t="s">
        <v>143</v>
      </c>
      <c r="BI573" s="1" t="s">
        <v>143</v>
      </c>
      <c r="BJ573" s="1" t="s">
        <v>143</v>
      </c>
      <c r="BK573" s="1" t="s">
        <v>143</v>
      </c>
      <c r="BL573" s="1" t="s">
        <v>143</v>
      </c>
      <c r="BM573" s="1" t="s">
        <v>143</v>
      </c>
      <c r="BN573" s="1" t="s">
        <v>143</v>
      </c>
      <c r="BO573" s="1" t="s">
        <v>143</v>
      </c>
      <c r="BP573" s="1" t="s">
        <v>143</v>
      </c>
      <c r="BQ573" s="1"/>
      <c r="BR573" s="1"/>
      <c r="BS573" s="1"/>
      <c r="BT573" s="1"/>
      <c r="BU573" s="1"/>
      <c r="BV573" s="1"/>
      <c r="BW573" s="1"/>
      <c r="BX573" s="1">
        <v>0</v>
      </c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>
        <v>0</v>
      </c>
    </row>
    <row r="575" spans="1:206" x14ac:dyDescent="0.25">
      <c r="A575" s="2">
        <v>52</v>
      </c>
      <c r="B575" s="2">
        <f>B595</f>
        <v>1</v>
      </c>
      <c r="C575" s="2">
        <f>C595</f>
        <v>5</v>
      </c>
      <c r="D575" s="2">
        <f>D595</f>
        <v>573</v>
      </c>
      <c r="E575" s="2">
        <f>E595</f>
        <v>0</v>
      </c>
      <c r="F575" s="2" t="str">
        <f>F595</f>
        <v>Новый подраздел</v>
      </c>
      <c r="G575" s="2" t="s">
        <v>666</v>
      </c>
      <c r="H575" s="2"/>
      <c r="I575" s="2"/>
      <c r="J575" s="2"/>
      <c r="K575" s="2"/>
      <c r="L575" s="2"/>
      <c r="M575" s="2"/>
      <c r="N575" s="2"/>
      <c r="O575" s="2">
        <f t="shared" ref="O575:AT575" si="439">O595</f>
        <v>58197.17</v>
      </c>
      <c r="P575" s="2">
        <f t="shared" si="439"/>
        <v>50051.4</v>
      </c>
      <c r="Q575" s="2">
        <f t="shared" si="439"/>
        <v>2705.42</v>
      </c>
      <c r="R575" s="2">
        <f t="shared" si="439"/>
        <v>1567.62</v>
      </c>
      <c r="S575" s="2">
        <f t="shared" si="439"/>
        <v>5440.35</v>
      </c>
      <c r="T575" s="2">
        <f t="shared" si="439"/>
        <v>0</v>
      </c>
      <c r="U575" s="2">
        <f t="shared" si="439"/>
        <v>18.630137999999999</v>
      </c>
      <c r="V575" s="2">
        <f t="shared" si="439"/>
        <v>0</v>
      </c>
      <c r="W575" s="2">
        <f t="shared" si="439"/>
        <v>0</v>
      </c>
      <c r="X575" s="2">
        <f t="shared" si="439"/>
        <v>4661.8999999999996</v>
      </c>
      <c r="Y575" s="2">
        <f t="shared" si="439"/>
        <v>2254.81</v>
      </c>
      <c r="Z575" s="2">
        <f t="shared" si="439"/>
        <v>0</v>
      </c>
      <c r="AA575" s="2">
        <f t="shared" si="439"/>
        <v>0</v>
      </c>
      <c r="AB575" s="2">
        <f t="shared" si="439"/>
        <v>58197.17</v>
      </c>
      <c r="AC575" s="2">
        <f t="shared" si="439"/>
        <v>50051.4</v>
      </c>
      <c r="AD575" s="2">
        <f t="shared" si="439"/>
        <v>2705.42</v>
      </c>
      <c r="AE575" s="2">
        <f t="shared" si="439"/>
        <v>1567.62</v>
      </c>
      <c r="AF575" s="2">
        <f t="shared" si="439"/>
        <v>5440.35</v>
      </c>
      <c r="AG575" s="2">
        <f t="shared" si="439"/>
        <v>0</v>
      </c>
      <c r="AH575" s="2">
        <f t="shared" si="439"/>
        <v>18.630137999999999</v>
      </c>
      <c r="AI575" s="2">
        <f t="shared" si="439"/>
        <v>0</v>
      </c>
      <c r="AJ575" s="2">
        <f t="shared" si="439"/>
        <v>0</v>
      </c>
      <c r="AK575" s="2">
        <f t="shared" si="439"/>
        <v>4661.8999999999996</v>
      </c>
      <c r="AL575" s="2">
        <f t="shared" si="439"/>
        <v>2254.81</v>
      </c>
      <c r="AM575" s="2">
        <f t="shared" si="439"/>
        <v>0</v>
      </c>
      <c r="AN575" s="2">
        <f t="shared" si="439"/>
        <v>0</v>
      </c>
      <c r="AO575" s="2">
        <f t="shared" si="439"/>
        <v>0</v>
      </c>
      <c r="AP575" s="2">
        <f t="shared" si="439"/>
        <v>0</v>
      </c>
      <c r="AQ575" s="2">
        <f t="shared" si="439"/>
        <v>0</v>
      </c>
      <c r="AR575" s="2">
        <f t="shared" si="439"/>
        <v>67575.039999999994</v>
      </c>
      <c r="AS575" s="2">
        <f t="shared" si="439"/>
        <v>67575.039999999994</v>
      </c>
      <c r="AT575" s="2">
        <f t="shared" si="439"/>
        <v>0</v>
      </c>
      <c r="AU575" s="2">
        <f t="shared" ref="AU575:BZ575" si="440">AU595</f>
        <v>0</v>
      </c>
      <c r="AV575" s="2">
        <f t="shared" si="440"/>
        <v>50051.4</v>
      </c>
      <c r="AW575" s="2">
        <f t="shared" si="440"/>
        <v>50051.4</v>
      </c>
      <c r="AX575" s="2">
        <f t="shared" si="440"/>
        <v>0</v>
      </c>
      <c r="AY575" s="2">
        <f t="shared" si="440"/>
        <v>50051.4</v>
      </c>
      <c r="AZ575" s="2">
        <f t="shared" si="440"/>
        <v>0</v>
      </c>
      <c r="BA575" s="2">
        <f t="shared" si="440"/>
        <v>0</v>
      </c>
      <c r="BB575" s="2">
        <f t="shared" si="440"/>
        <v>0</v>
      </c>
      <c r="BC575" s="2">
        <f t="shared" si="440"/>
        <v>0</v>
      </c>
      <c r="BD575" s="2">
        <f t="shared" si="440"/>
        <v>0</v>
      </c>
      <c r="BE575" s="2">
        <f t="shared" si="440"/>
        <v>0</v>
      </c>
      <c r="BF575" s="2">
        <f t="shared" si="440"/>
        <v>0</v>
      </c>
      <c r="BG575" s="2">
        <f t="shared" si="440"/>
        <v>0</v>
      </c>
      <c r="BH575" s="2">
        <f t="shared" si="440"/>
        <v>0</v>
      </c>
      <c r="BI575" s="2">
        <f t="shared" si="440"/>
        <v>0</v>
      </c>
      <c r="BJ575" s="2">
        <f t="shared" si="440"/>
        <v>0</v>
      </c>
      <c r="BK575" s="2">
        <f t="shared" si="440"/>
        <v>0</v>
      </c>
      <c r="BL575" s="2">
        <f t="shared" si="440"/>
        <v>0</v>
      </c>
      <c r="BM575" s="2">
        <f t="shared" si="440"/>
        <v>0</v>
      </c>
      <c r="BN575" s="2">
        <f t="shared" si="440"/>
        <v>0</v>
      </c>
      <c r="BO575" s="2">
        <f t="shared" si="440"/>
        <v>0</v>
      </c>
      <c r="BP575" s="2">
        <f t="shared" si="440"/>
        <v>0</v>
      </c>
      <c r="BQ575" s="2">
        <f t="shared" si="440"/>
        <v>0</v>
      </c>
      <c r="BR575" s="2">
        <f t="shared" si="440"/>
        <v>0</v>
      </c>
      <c r="BS575" s="2">
        <f t="shared" si="440"/>
        <v>0</v>
      </c>
      <c r="BT575" s="2">
        <f t="shared" si="440"/>
        <v>0</v>
      </c>
      <c r="BU575" s="2">
        <f t="shared" si="440"/>
        <v>0</v>
      </c>
      <c r="BV575" s="2">
        <f t="shared" si="440"/>
        <v>0</v>
      </c>
      <c r="BW575" s="2">
        <f t="shared" si="440"/>
        <v>0</v>
      </c>
      <c r="BX575" s="2">
        <f t="shared" si="440"/>
        <v>0</v>
      </c>
      <c r="BY575" s="2">
        <f t="shared" si="440"/>
        <v>0</v>
      </c>
      <c r="BZ575" s="2">
        <f t="shared" si="440"/>
        <v>0</v>
      </c>
      <c r="CA575" s="2">
        <f t="shared" ref="CA575:DF575" si="441">CA595</f>
        <v>67575.039999999994</v>
      </c>
      <c r="CB575" s="2">
        <f t="shared" si="441"/>
        <v>67575.039999999994</v>
      </c>
      <c r="CC575" s="2">
        <f t="shared" si="441"/>
        <v>0</v>
      </c>
      <c r="CD575" s="2">
        <f t="shared" si="441"/>
        <v>0</v>
      </c>
      <c r="CE575" s="2">
        <f t="shared" si="441"/>
        <v>50051.4</v>
      </c>
      <c r="CF575" s="2">
        <f t="shared" si="441"/>
        <v>50051.4</v>
      </c>
      <c r="CG575" s="2">
        <f t="shared" si="441"/>
        <v>0</v>
      </c>
      <c r="CH575" s="2">
        <f t="shared" si="441"/>
        <v>50051.4</v>
      </c>
      <c r="CI575" s="2">
        <f t="shared" si="441"/>
        <v>0</v>
      </c>
      <c r="CJ575" s="2">
        <f t="shared" si="441"/>
        <v>0</v>
      </c>
      <c r="CK575" s="2">
        <f t="shared" si="441"/>
        <v>0</v>
      </c>
      <c r="CL575" s="2">
        <f t="shared" si="441"/>
        <v>0</v>
      </c>
      <c r="CM575" s="2">
        <f t="shared" si="441"/>
        <v>0</v>
      </c>
      <c r="CN575" s="2">
        <f t="shared" si="441"/>
        <v>0</v>
      </c>
      <c r="CO575" s="2">
        <f t="shared" si="441"/>
        <v>0</v>
      </c>
      <c r="CP575" s="2">
        <f t="shared" si="441"/>
        <v>0</v>
      </c>
      <c r="CQ575" s="2">
        <f t="shared" si="441"/>
        <v>0</v>
      </c>
      <c r="CR575" s="2">
        <f t="shared" si="441"/>
        <v>0</v>
      </c>
      <c r="CS575" s="2">
        <f t="shared" si="441"/>
        <v>0</v>
      </c>
      <c r="CT575" s="2">
        <f t="shared" si="441"/>
        <v>0</v>
      </c>
      <c r="CU575" s="2">
        <f t="shared" si="441"/>
        <v>0</v>
      </c>
      <c r="CV575" s="2">
        <f t="shared" si="441"/>
        <v>0</v>
      </c>
      <c r="CW575" s="2">
        <f t="shared" si="441"/>
        <v>0</v>
      </c>
      <c r="CX575" s="2">
        <f t="shared" si="441"/>
        <v>0</v>
      </c>
      <c r="CY575" s="2">
        <f t="shared" si="441"/>
        <v>0</v>
      </c>
      <c r="CZ575" s="2">
        <f t="shared" si="441"/>
        <v>0</v>
      </c>
      <c r="DA575" s="2">
        <f t="shared" si="441"/>
        <v>0</v>
      </c>
      <c r="DB575" s="2">
        <f t="shared" si="441"/>
        <v>0</v>
      </c>
      <c r="DC575" s="2">
        <f t="shared" si="441"/>
        <v>0</v>
      </c>
      <c r="DD575" s="2">
        <f t="shared" si="441"/>
        <v>0</v>
      </c>
      <c r="DE575" s="2">
        <f t="shared" si="441"/>
        <v>0</v>
      </c>
      <c r="DF575" s="2">
        <f t="shared" si="441"/>
        <v>0</v>
      </c>
      <c r="DG575" s="3">
        <f t="shared" ref="DG575:EL575" si="442">DG595</f>
        <v>0</v>
      </c>
      <c r="DH575" s="3">
        <f t="shared" si="442"/>
        <v>0</v>
      </c>
      <c r="DI575" s="3">
        <f t="shared" si="442"/>
        <v>0</v>
      </c>
      <c r="DJ575" s="3">
        <f t="shared" si="442"/>
        <v>0</v>
      </c>
      <c r="DK575" s="3">
        <f t="shared" si="442"/>
        <v>0</v>
      </c>
      <c r="DL575" s="3">
        <f t="shared" si="442"/>
        <v>0</v>
      </c>
      <c r="DM575" s="3">
        <f t="shared" si="442"/>
        <v>0</v>
      </c>
      <c r="DN575" s="3">
        <f t="shared" si="442"/>
        <v>0</v>
      </c>
      <c r="DO575" s="3">
        <f t="shared" si="442"/>
        <v>0</v>
      </c>
      <c r="DP575" s="3">
        <f t="shared" si="442"/>
        <v>0</v>
      </c>
      <c r="DQ575" s="3">
        <f t="shared" si="442"/>
        <v>0</v>
      </c>
      <c r="DR575" s="3">
        <f t="shared" si="442"/>
        <v>0</v>
      </c>
      <c r="DS575" s="3">
        <f t="shared" si="442"/>
        <v>0</v>
      </c>
      <c r="DT575" s="3">
        <f t="shared" si="442"/>
        <v>0</v>
      </c>
      <c r="DU575" s="3">
        <f t="shared" si="442"/>
        <v>0</v>
      </c>
      <c r="DV575" s="3">
        <f t="shared" si="442"/>
        <v>0</v>
      </c>
      <c r="DW575" s="3">
        <f t="shared" si="442"/>
        <v>0</v>
      </c>
      <c r="DX575" s="3">
        <f t="shared" si="442"/>
        <v>0</v>
      </c>
      <c r="DY575" s="3">
        <f t="shared" si="442"/>
        <v>0</v>
      </c>
      <c r="DZ575" s="3">
        <f t="shared" si="442"/>
        <v>0</v>
      </c>
      <c r="EA575" s="3">
        <f t="shared" si="442"/>
        <v>0</v>
      </c>
      <c r="EB575" s="3">
        <f t="shared" si="442"/>
        <v>0</v>
      </c>
      <c r="EC575" s="3">
        <f t="shared" si="442"/>
        <v>0</v>
      </c>
      <c r="ED575" s="3">
        <f t="shared" si="442"/>
        <v>0</v>
      </c>
      <c r="EE575" s="3">
        <f t="shared" si="442"/>
        <v>0</v>
      </c>
      <c r="EF575" s="3">
        <f t="shared" si="442"/>
        <v>0</v>
      </c>
      <c r="EG575" s="3">
        <f t="shared" si="442"/>
        <v>0</v>
      </c>
      <c r="EH575" s="3">
        <f t="shared" si="442"/>
        <v>0</v>
      </c>
      <c r="EI575" s="3">
        <f t="shared" si="442"/>
        <v>0</v>
      </c>
      <c r="EJ575" s="3">
        <f t="shared" si="442"/>
        <v>0</v>
      </c>
      <c r="EK575" s="3">
        <f t="shared" si="442"/>
        <v>0</v>
      </c>
      <c r="EL575" s="3">
        <f t="shared" si="442"/>
        <v>0</v>
      </c>
      <c r="EM575" s="3">
        <f t="shared" ref="EM575:FR575" si="443">EM595</f>
        <v>0</v>
      </c>
      <c r="EN575" s="3">
        <f t="shared" si="443"/>
        <v>0</v>
      </c>
      <c r="EO575" s="3">
        <f t="shared" si="443"/>
        <v>0</v>
      </c>
      <c r="EP575" s="3">
        <f t="shared" si="443"/>
        <v>0</v>
      </c>
      <c r="EQ575" s="3">
        <f t="shared" si="443"/>
        <v>0</v>
      </c>
      <c r="ER575" s="3">
        <f t="shared" si="443"/>
        <v>0</v>
      </c>
      <c r="ES575" s="3">
        <f t="shared" si="443"/>
        <v>0</v>
      </c>
      <c r="ET575" s="3">
        <f t="shared" si="443"/>
        <v>0</v>
      </c>
      <c r="EU575" s="3">
        <f t="shared" si="443"/>
        <v>0</v>
      </c>
      <c r="EV575" s="3">
        <f t="shared" si="443"/>
        <v>0</v>
      </c>
      <c r="EW575" s="3">
        <f t="shared" si="443"/>
        <v>0</v>
      </c>
      <c r="EX575" s="3">
        <f t="shared" si="443"/>
        <v>0</v>
      </c>
      <c r="EY575" s="3">
        <f t="shared" si="443"/>
        <v>0</v>
      </c>
      <c r="EZ575" s="3">
        <f t="shared" si="443"/>
        <v>0</v>
      </c>
      <c r="FA575" s="3">
        <f t="shared" si="443"/>
        <v>0</v>
      </c>
      <c r="FB575" s="3">
        <f t="shared" si="443"/>
        <v>0</v>
      </c>
      <c r="FC575" s="3">
        <f t="shared" si="443"/>
        <v>0</v>
      </c>
      <c r="FD575" s="3">
        <f t="shared" si="443"/>
        <v>0</v>
      </c>
      <c r="FE575" s="3">
        <f t="shared" si="443"/>
        <v>0</v>
      </c>
      <c r="FF575" s="3">
        <f t="shared" si="443"/>
        <v>0</v>
      </c>
      <c r="FG575" s="3">
        <f t="shared" si="443"/>
        <v>0</v>
      </c>
      <c r="FH575" s="3">
        <f t="shared" si="443"/>
        <v>0</v>
      </c>
      <c r="FI575" s="3">
        <f t="shared" si="443"/>
        <v>0</v>
      </c>
      <c r="FJ575" s="3">
        <f t="shared" si="443"/>
        <v>0</v>
      </c>
      <c r="FK575" s="3">
        <f t="shared" si="443"/>
        <v>0</v>
      </c>
      <c r="FL575" s="3">
        <f t="shared" si="443"/>
        <v>0</v>
      </c>
      <c r="FM575" s="3">
        <f t="shared" si="443"/>
        <v>0</v>
      </c>
      <c r="FN575" s="3">
        <f t="shared" si="443"/>
        <v>0</v>
      </c>
      <c r="FO575" s="3">
        <f t="shared" si="443"/>
        <v>0</v>
      </c>
      <c r="FP575" s="3">
        <f t="shared" si="443"/>
        <v>0</v>
      </c>
      <c r="FQ575" s="3">
        <f t="shared" si="443"/>
        <v>0</v>
      </c>
      <c r="FR575" s="3">
        <f t="shared" si="443"/>
        <v>0</v>
      </c>
      <c r="FS575" s="3">
        <f t="shared" ref="FS575:GX575" si="444">FS595</f>
        <v>0</v>
      </c>
      <c r="FT575" s="3">
        <f t="shared" si="444"/>
        <v>0</v>
      </c>
      <c r="FU575" s="3">
        <f t="shared" si="444"/>
        <v>0</v>
      </c>
      <c r="FV575" s="3">
        <f t="shared" si="444"/>
        <v>0</v>
      </c>
      <c r="FW575" s="3">
        <f t="shared" si="444"/>
        <v>0</v>
      </c>
      <c r="FX575" s="3">
        <f t="shared" si="444"/>
        <v>0</v>
      </c>
      <c r="FY575" s="3">
        <f t="shared" si="444"/>
        <v>0</v>
      </c>
      <c r="FZ575" s="3">
        <f t="shared" si="444"/>
        <v>0</v>
      </c>
      <c r="GA575" s="3">
        <f t="shared" si="444"/>
        <v>0</v>
      </c>
      <c r="GB575" s="3">
        <f t="shared" si="444"/>
        <v>0</v>
      </c>
      <c r="GC575" s="3">
        <f t="shared" si="444"/>
        <v>0</v>
      </c>
      <c r="GD575" s="3">
        <f t="shared" si="444"/>
        <v>0</v>
      </c>
      <c r="GE575" s="3">
        <f t="shared" si="444"/>
        <v>0</v>
      </c>
      <c r="GF575" s="3">
        <f t="shared" si="444"/>
        <v>0</v>
      </c>
      <c r="GG575" s="3">
        <f t="shared" si="444"/>
        <v>0</v>
      </c>
      <c r="GH575" s="3">
        <f t="shared" si="444"/>
        <v>0</v>
      </c>
      <c r="GI575" s="3">
        <f t="shared" si="444"/>
        <v>0</v>
      </c>
      <c r="GJ575" s="3">
        <f t="shared" si="444"/>
        <v>0</v>
      </c>
      <c r="GK575" s="3">
        <f t="shared" si="444"/>
        <v>0</v>
      </c>
      <c r="GL575" s="3">
        <f t="shared" si="444"/>
        <v>0</v>
      </c>
      <c r="GM575" s="3">
        <f t="shared" si="444"/>
        <v>0</v>
      </c>
      <c r="GN575" s="3">
        <f t="shared" si="444"/>
        <v>0</v>
      </c>
      <c r="GO575" s="3">
        <f t="shared" si="444"/>
        <v>0</v>
      </c>
      <c r="GP575" s="3">
        <f t="shared" si="444"/>
        <v>0</v>
      </c>
      <c r="GQ575" s="3">
        <f t="shared" si="444"/>
        <v>0</v>
      </c>
      <c r="GR575" s="3">
        <f t="shared" si="444"/>
        <v>0</v>
      </c>
      <c r="GS575" s="3">
        <f t="shared" si="444"/>
        <v>0</v>
      </c>
      <c r="GT575" s="3">
        <f t="shared" si="444"/>
        <v>0</v>
      </c>
      <c r="GU575" s="3">
        <f t="shared" si="444"/>
        <v>0</v>
      </c>
      <c r="GV575" s="3">
        <f t="shared" si="444"/>
        <v>0</v>
      </c>
      <c r="GW575" s="3">
        <f t="shared" si="444"/>
        <v>0</v>
      </c>
      <c r="GX575" s="3">
        <f t="shared" si="444"/>
        <v>0</v>
      </c>
    </row>
    <row r="577" spans="1:245" x14ac:dyDescent="0.25">
      <c r="A577">
        <v>17</v>
      </c>
      <c r="B577">
        <v>1</v>
      </c>
      <c r="C577">
        <f>ROW(SmtRes!A324)</f>
        <v>324</v>
      </c>
      <c r="D577">
        <f>ROW(EtalonRes!A344)</f>
        <v>344</v>
      </c>
      <c r="E577" t="s">
        <v>667</v>
      </c>
      <c r="F577" t="s">
        <v>668</v>
      </c>
      <c r="G577" t="s">
        <v>669</v>
      </c>
      <c r="H577" t="s">
        <v>670</v>
      </c>
      <c r="I577">
        <v>0.04</v>
      </c>
      <c r="J577">
        <v>0</v>
      </c>
      <c r="O577">
        <f t="shared" ref="O577:O593" si="445">ROUND(CP577,2)</f>
        <v>135.85</v>
      </c>
      <c r="P577">
        <f t="shared" ref="P577:P593" si="446">ROUND((ROUND((AC577*AW577*I577),2)*BC577),2)</f>
        <v>0</v>
      </c>
      <c r="Q577">
        <f>(ROUND((ROUND((((ET577*1.15))*AV577*I577),2)*BB577),2)+ROUND((ROUND(((AE577-((EU577*1.15)))*AV577*I577),2)*BS577),2))</f>
        <v>0</v>
      </c>
      <c r="R577">
        <f t="shared" ref="R577:R593" si="447">ROUND((ROUND((AE577*AV577*I577),2)*BS577),2)</f>
        <v>0</v>
      </c>
      <c r="S577">
        <f t="shared" ref="S577:S593" si="448">ROUND((ROUND((AF577*AV577*I577),2)*BA577),2)</f>
        <v>135.85</v>
      </c>
      <c r="T577">
        <f t="shared" ref="T577:T593" si="449">ROUND(CU577*I577,2)</f>
        <v>0</v>
      </c>
      <c r="U577">
        <f t="shared" ref="U577:U593" si="450">CV577*I577</f>
        <v>0.50783999999999996</v>
      </c>
      <c r="V577">
        <f t="shared" ref="V577:V593" si="451">CW577*I577</f>
        <v>0</v>
      </c>
      <c r="W577">
        <f t="shared" ref="W577:W593" si="452">ROUND(CX577*I577,2)</f>
        <v>0</v>
      </c>
      <c r="X577">
        <f t="shared" ref="X577:X593" si="453">ROUND(CY577,2)</f>
        <v>92.38</v>
      </c>
      <c r="Y577">
        <f t="shared" ref="Y577:Y593" si="454">ROUND(CZ577,2)</f>
        <v>55.7</v>
      </c>
      <c r="AA577">
        <v>31709269</v>
      </c>
      <c r="AB577">
        <f t="shared" ref="AB577:AB593" si="455">ROUND((AC577+AD577+AF577),6)</f>
        <v>133.56100000000001</v>
      </c>
      <c r="AC577">
        <f t="shared" ref="AC577:AC593" si="456">ROUND((ES577),6)</f>
        <v>0</v>
      </c>
      <c r="AD577">
        <f>ROUND(((((ET577*1.15))-((EU577*1.15)))+AE577),6)</f>
        <v>0</v>
      </c>
      <c r="AE577">
        <f>ROUND(((EU577*1.15)),6)</f>
        <v>0</v>
      </c>
      <c r="AF577">
        <f>ROUND(((EV577*1.15)),6)</f>
        <v>133.56100000000001</v>
      </c>
      <c r="AG577">
        <f t="shared" ref="AG577:AG593" si="457">ROUND((AP577),6)</f>
        <v>0</v>
      </c>
      <c r="AH577">
        <f>((EW577*1.15))</f>
        <v>12.695999999999998</v>
      </c>
      <c r="AI577">
        <f>((EX577*1.15))</f>
        <v>0</v>
      </c>
      <c r="AJ577">
        <f t="shared" ref="AJ577:AJ593" si="458">(AS577)</f>
        <v>0</v>
      </c>
      <c r="AK577">
        <v>116.14</v>
      </c>
      <c r="AL577">
        <v>0</v>
      </c>
      <c r="AM577">
        <v>0</v>
      </c>
      <c r="AN577">
        <v>0</v>
      </c>
      <c r="AO577">
        <v>116.14</v>
      </c>
      <c r="AP577">
        <v>0</v>
      </c>
      <c r="AQ577">
        <v>11.04</v>
      </c>
      <c r="AR577">
        <v>0</v>
      </c>
      <c r="AS577">
        <v>0</v>
      </c>
      <c r="AT577">
        <v>68</v>
      </c>
      <c r="AU577">
        <v>41</v>
      </c>
      <c r="AV577">
        <v>1</v>
      </c>
      <c r="AW577">
        <v>1</v>
      </c>
      <c r="AZ577">
        <v>1</v>
      </c>
      <c r="BA577">
        <v>25.44</v>
      </c>
      <c r="BB577">
        <v>1</v>
      </c>
      <c r="BC577">
        <v>1</v>
      </c>
      <c r="BD577" t="s">
        <v>143</v>
      </c>
      <c r="BE577" t="s">
        <v>143</v>
      </c>
      <c r="BF577" t="s">
        <v>143</v>
      </c>
      <c r="BG577" t="s">
        <v>143</v>
      </c>
      <c r="BH577">
        <v>0</v>
      </c>
      <c r="BI577">
        <v>1</v>
      </c>
      <c r="BJ577" t="s">
        <v>671</v>
      </c>
      <c r="BM577">
        <v>441</v>
      </c>
      <c r="BN577">
        <v>0</v>
      </c>
      <c r="BO577" t="s">
        <v>668</v>
      </c>
      <c r="BP577">
        <v>1</v>
      </c>
      <c r="BQ577">
        <v>60</v>
      </c>
      <c r="BR577">
        <v>0</v>
      </c>
      <c r="BS577">
        <v>25.44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143</v>
      </c>
      <c r="BZ577">
        <v>68</v>
      </c>
      <c r="CA577">
        <v>41</v>
      </c>
      <c r="CE577">
        <v>30</v>
      </c>
      <c r="CF577">
        <v>0</v>
      </c>
      <c r="CG577">
        <v>0</v>
      </c>
      <c r="CM577">
        <v>0</v>
      </c>
      <c r="CN577" t="s">
        <v>143</v>
      </c>
      <c r="CO577">
        <v>0</v>
      </c>
      <c r="CP577">
        <f t="shared" ref="CP577:CP593" si="459">(P577+Q577+S577)</f>
        <v>135.85</v>
      </c>
      <c r="CQ577">
        <f t="shared" ref="CQ577:CQ593" si="460">ROUND((ROUND((AC577*AW577*1),2)*BC577),2)</f>
        <v>0</v>
      </c>
      <c r="CR577">
        <f>(ROUND((ROUND((((ET577*1.15))*AV577*1),2)*BB577),2)+ROUND((ROUND(((AE577-((EU577*1.15)))*AV577*1),2)*BS577),2))</f>
        <v>0</v>
      </c>
      <c r="CS577">
        <f t="shared" ref="CS577:CS593" si="461">ROUND((ROUND((AE577*AV577*1),2)*BS577),2)</f>
        <v>0</v>
      </c>
      <c r="CT577">
        <f t="shared" ref="CT577:CT593" si="462">ROUND((ROUND((AF577*AV577*1),2)*BA577),2)</f>
        <v>3397.77</v>
      </c>
      <c r="CU577">
        <f t="shared" ref="CU577:CU593" si="463">AG577</f>
        <v>0</v>
      </c>
      <c r="CV577">
        <f t="shared" ref="CV577:CV593" si="464">(AH577*AV577)</f>
        <v>12.695999999999998</v>
      </c>
      <c r="CW577">
        <f t="shared" ref="CW577:CW593" si="465">AI577</f>
        <v>0</v>
      </c>
      <c r="CX577">
        <f t="shared" ref="CX577:CX593" si="466">AJ577</f>
        <v>0</v>
      </c>
      <c r="CY577">
        <f t="shared" ref="CY577:CY593" si="467">S577*(BZ577/100)</f>
        <v>92.378</v>
      </c>
      <c r="CZ577">
        <f t="shared" ref="CZ577:CZ593" si="468">S577*(CA577/100)</f>
        <v>55.698499999999996</v>
      </c>
      <c r="DC577" t="s">
        <v>143</v>
      </c>
      <c r="DD577" t="s">
        <v>143</v>
      </c>
      <c r="DE577" t="s">
        <v>170</v>
      </c>
      <c r="DF577" t="s">
        <v>170</v>
      </c>
      <c r="DG577" t="s">
        <v>170</v>
      </c>
      <c r="DH577" t="s">
        <v>143</v>
      </c>
      <c r="DI577" t="s">
        <v>170</v>
      </c>
      <c r="DJ577" t="s">
        <v>170</v>
      </c>
      <c r="DK577" t="s">
        <v>143</v>
      </c>
      <c r="DL577" t="s">
        <v>143</v>
      </c>
      <c r="DM577" t="s">
        <v>143</v>
      </c>
      <c r="DN577">
        <v>80</v>
      </c>
      <c r="DO577">
        <v>55</v>
      </c>
      <c r="DP577">
        <v>1.0469999999999999</v>
      </c>
      <c r="DQ577">
        <v>1</v>
      </c>
      <c r="DU577">
        <v>1003</v>
      </c>
      <c r="DV577" t="s">
        <v>670</v>
      </c>
      <c r="DW577" t="s">
        <v>670</v>
      </c>
      <c r="DX577">
        <v>100</v>
      </c>
      <c r="EE577">
        <v>31270252</v>
      </c>
      <c r="EF577">
        <v>60</v>
      </c>
      <c r="EG577" t="s">
        <v>161</v>
      </c>
      <c r="EH577">
        <v>0</v>
      </c>
      <c r="EI577" t="s">
        <v>143</v>
      </c>
      <c r="EJ577">
        <v>1</v>
      </c>
      <c r="EK577">
        <v>441</v>
      </c>
      <c r="EL577" t="s">
        <v>672</v>
      </c>
      <c r="EM577" t="s">
        <v>673</v>
      </c>
      <c r="EO577" t="s">
        <v>143</v>
      </c>
      <c r="EQ577">
        <v>0</v>
      </c>
      <c r="ER577">
        <v>116.14</v>
      </c>
      <c r="ES577">
        <v>0</v>
      </c>
      <c r="ET577">
        <v>0</v>
      </c>
      <c r="EU577">
        <v>0</v>
      </c>
      <c r="EV577">
        <v>116.14</v>
      </c>
      <c r="EW577">
        <v>11.04</v>
      </c>
      <c r="EX577">
        <v>0</v>
      </c>
      <c r="EY577">
        <v>0</v>
      </c>
      <c r="FQ577">
        <v>0</v>
      </c>
      <c r="FR577">
        <f t="shared" ref="FR577:FR593" si="469">ROUND(IF(AND(BH577=3,BI577=3),P577,0),2)</f>
        <v>0</v>
      </c>
      <c r="FS577">
        <v>0</v>
      </c>
      <c r="FX577">
        <v>80</v>
      </c>
      <c r="FY577">
        <v>55</v>
      </c>
      <c r="GA577" t="s">
        <v>143</v>
      </c>
      <c r="GD577">
        <v>0</v>
      </c>
      <c r="GF577">
        <v>-599819985</v>
      </c>
      <c r="GG577">
        <v>2</v>
      </c>
      <c r="GH577">
        <v>1</v>
      </c>
      <c r="GI577">
        <v>2</v>
      </c>
      <c r="GJ577">
        <v>0</v>
      </c>
      <c r="GK577">
        <f>ROUND(R577*(R12)/100,2)</f>
        <v>0</v>
      </c>
      <c r="GL577">
        <f t="shared" ref="GL577:GL593" si="470">ROUND(IF(AND(BH577=3,BI577=3,FS577&lt;&gt;0),P577,0),2)</f>
        <v>0</v>
      </c>
      <c r="GM577">
        <f t="shared" ref="GM577:GM593" si="471">ROUND(O577+X577+Y577+GK577,2)+GX577</f>
        <v>283.93</v>
      </c>
      <c r="GN577">
        <f t="shared" ref="GN577:GN593" si="472">IF(OR(BI577=0,BI577=1),ROUND(O577+X577+Y577+GK577,2),0)</f>
        <v>283.93</v>
      </c>
      <c r="GO577">
        <f t="shared" ref="GO577:GO593" si="473">IF(BI577=2,ROUND(O577+X577+Y577+GK577,2),0)</f>
        <v>0</v>
      </c>
      <c r="GP577">
        <f t="shared" ref="GP577:GP593" si="474">IF(BI577=4,ROUND(O577+X577+Y577+GK577,2)+GX577,0)</f>
        <v>0</v>
      </c>
      <c r="GR577">
        <v>0</v>
      </c>
      <c r="GS577">
        <v>3</v>
      </c>
      <c r="GT577">
        <v>0</v>
      </c>
      <c r="GU577" t="s">
        <v>143</v>
      </c>
      <c r="GV577">
        <f t="shared" ref="GV577:GV593" si="475">ROUND((GT577),6)</f>
        <v>0</v>
      </c>
      <c r="GW577">
        <v>1</v>
      </c>
      <c r="GX577">
        <f t="shared" ref="GX577:GX593" si="476">ROUND(HC577*I577,2)</f>
        <v>0</v>
      </c>
      <c r="HA577">
        <v>0</v>
      </c>
      <c r="HB577">
        <v>0</v>
      </c>
      <c r="HC577">
        <f t="shared" ref="HC577:HC593" si="477">GV577*GW577</f>
        <v>0</v>
      </c>
      <c r="IK577">
        <v>0</v>
      </c>
    </row>
    <row r="578" spans="1:245" x14ac:dyDescent="0.25">
      <c r="A578">
        <v>18</v>
      </c>
      <c r="B578">
        <v>1</v>
      </c>
      <c r="C578">
        <v>324</v>
      </c>
      <c r="E578" t="s">
        <v>674</v>
      </c>
      <c r="F578" t="s">
        <v>373</v>
      </c>
      <c r="G578" t="s">
        <v>374</v>
      </c>
      <c r="H578" t="s">
        <v>205</v>
      </c>
      <c r="I578">
        <v>1.2999999999999998E-2</v>
      </c>
      <c r="J578">
        <v>0.32499999999999996</v>
      </c>
      <c r="O578">
        <f t="shared" si="445"/>
        <v>0</v>
      </c>
      <c r="P578">
        <f t="shared" si="446"/>
        <v>0</v>
      </c>
      <c r="Q578">
        <f>(ROUND((ROUND(((ET578)*AV578*I578),2)*BB578),2)+ROUND((ROUND(((AE578-(EU578))*AV578*I578),2)*BS578),2))</f>
        <v>0</v>
      </c>
      <c r="R578">
        <f t="shared" si="447"/>
        <v>0</v>
      </c>
      <c r="S578">
        <f t="shared" si="448"/>
        <v>0</v>
      </c>
      <c r="T578">
        <f t="shared" si="449"/>
        <v>0</v>
      </c>
      <c r="U578">
        <f t="shared" si="450"/>
        <v>0</v>
      </c>
      <c r="V578">
        <f t="shared" si="451"/>
        <v>0</v>
      </c>
      <c r="W578">
        <f t="shared" si="452"/>
        <v>0</v>
      </c>
      <c r="X578">
        <f t="shared" si="453"/>
        <v>0</v>
      </c>
      <c r="Y578">
        <f t="shared" si="454"/>
        <v>0</v>
      </c>
      <c r="AA578">
        <v>31709269</v>
      </c>
      <c r="AB578">
        <f t="shared" si="455"/>
        <v>0</v>
      </c>
      <c r="AC578">
        <f t="shared" si="456"/>
        <v>0</v>
      </c>
      <c r="AD578">
        <f>ROUND((((ET578)-(EU578))+AE578),6)</f>
        <v>0</v>
      </c>
      <c r="AE578">
        <f>ROUND((EU578),6)</f>
        <v>0</v>
      </c>
      <c r="AF578">
        <f>ROUND((EV578),6)</f>
        <v>0</v>
      </c>
      <c r="AG578">
        <f t="shared" si="457"/>
        <v>0</v>
      </c>
      <c r="AH578">
        <f>(EW578)</f>
        <v>0</v>
      </c>
      <c r="AI578">
        <f>(EX578)</f>
        <v>0</v>
      </c>
      <c r="AJ578">
        <f t="shared" si="458"/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1</v>
      </c>
      <c r="BD578" t="s">
        <v>143</v>
      </c>
      <c r="BE578" t="s">
        <v>143</v>
      </c>
      <c r="BF578" t="s">
        <v>143</v>
      </c>
      <c r="BG578" t="s">
        <v>143</v>
      </c>
      <c r="BH578">
        <v>3</v>
      </c>
      <c r="BI578">
        <v>1</v>
      </c>
      <c r="BJ578" t="s">
        <v>143</v>
      </c>
      <c r="BM578">
        <v>441</v>
      </c>
      <c r="BN578">
        <v>0</v>
      </c>
      <c r="BO578" t="s">
        <v>143</v>
      </c>
      <c r="BP578">
        <v>0</v>
      </c>
      <c r="BQ578">
        <v>60</v>
      </c>
      <c r="BR578">
        <v>1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143</v>
      </c>
      <c r="BZ578">
        <v>0</v>
      </c>
      <c r="CA578">
        <v>0</v>
      </c>
      <c r="CE578">
        <v>30</v>
      </c>
      <c r="CF578">
        <v>0</v>
      </c>
      <c r="CG578">
        <v>0</v>
      </c>
      <c r="CM578">
        <v>0</v>
      </c>
      <c r="CN578" t="s">
        <v>143</v>
      </c>
      <c r="CO578">
        <v>0</v>
      </c>
      <c r="CP578">
        <f t="shared" si="459"/>
        <v>0</v>
      </c>
      <c r="CQ578">
        <f t="shared" si="460"/>
        <v>0</v>
      </c>
      <c r="CR578">
        <f>(ROUND((ROUND(((ET578)*AV578*1),2)*BB578),2)+ROUND((ROUND(((AE578-(EU578))*AV578*1),2)*BS578),2))</f>
        <v>0</v>
      </c>
      <c r="CS578">
        <f t="shared" si="461"/>
        <v>0</v>
      </c>
      <c r="CT578">
        <f t="shared" si="462"/>
        <v>0</v>
      </c>
      <c r="CU578">
        <f t="shared" si="463"/>
        <v>0</v>
      </c>
      <c r="CV578">
        <f t="shared" si="464"/>
        <v>0</v>
      </c>
      <c r="CW578">
        <f t="shared" si="465"/>
        <v>0</v>
      </c>
      <c r="CX578">
        <f t="shared" si="466"/>
        <v>0</v>
      </c>
      <c r="CY578">
        <f t="shared" si="467"/>
        <v>0</v>
      </c>
      <c r="CZ578">
        <f t="shared" si="468"/>
        <v>0</v>
      </c>
      <c r="DC578" t="s">
        <v>143</v>
      </c>
      <c r="DD578" t="s">
        <v>143</v>
      </c>
      <c r="DE578" t="s">
        <v>143</v>
      </c>
      <c r="DF578" t="s">
        <v>143</v>
      </c>
      <c r="DG578" t="s">
        <v>143</v>
      </c>
      <c r="DH578" t="s">
        <v>143</v>
      </c>
      <c r="DI578" t="s">
        <v>143</v>
      </c>
      <c r="DJ578" t="s">
        <v>143</v>
      </c>
      <c r="DK578" t="s">
        <v>143</v>
      </c>
      <c r="DL578" t="s">
        <v>143</v>
      </c>
      <c r="DM578" t="s">
        <v>143</v>
      </c>
      <c r="DN578">
        <v>80</v>
      </c>
      <c r="DO578">
        <v>55</v>
      </c>
      <c r="DP578">
        <v>1.0469999999999999</v>
      </c>
      <c r="DQ578">
        <v>1</v>
      </c>
      <c r="DU578">
        <v>1009</v>
      </c>
      <c r="DV578" t="s">
        <v>205</v>
      </c>
      <c r="DW578" t="s">
        <v>205</v>
      </c>
      <c r="DX578">
        <v>1000</v>
      </c>
      <c r="EE578">
        <v>31270252</v>
      </c>
      <c r="EF578">
        <v>60</v>
      </c>
      <c r="EG578" t="s">
        <v>161</v>
      </c>
      <c r="EH578">
        <v>0</v>
      </c>
      <c r="EI578" t="s">
        <v>143</v>
      </c>
      <c r="EJ578">
        <v>1</v>
      </c>
      <c r="EK578">
        <v>441</v>
      </c>
      <c r="EL578" t="s">
        <v>672</v>
      </c>
      <c r="EM578" t="s">
        <v>673</v>
      </c>
      <c r="EO578" t="s">
        <v>143</v>
      </c>
      <c r="EQ578">
        <v>32768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FQ578">
        <v>0</v>
      </c>
      <c r="FR578">
        <f t="shared" si="469"/>
        <v>0</v>
      </c>
      <c r="FS578">
        <v>0</v>
      </c>
      <c r="FX578">
        <v>80</v>
      </c>
      <c r="FY578">
        <v>55</v>
      </c>
      <c r="GA578" t="s">
        <v>143</v>
      </c>
      <c r="GD578">
        <v>0</v>
      </c>
      <c r="GF578">
        <v>-1685576198</v>
      </c>
      <c r="GG578">
        <v>2</v>
      </c>
      <c r="GH578">
        <v>1</v>
      </c>
      <c r="GI578">
        <v>-2</v>
      </c>
      <c r="GJ578">
        <v>0</v>
      </c>
      <c r="GK578">
        <f>ROUND(R578*(R12)/100,2)</f>
        <v>0</v>
      </c>
      <c r="GL578">
        <f t="shared" si="470"/>
        <v>0</v>
      </c>
      <c r="GM578">
        <f t="shared" si="471"/>
        <v>0</v>
      </c>
      <c r="GN578">
        <f t="shared" si="472"/>
        <v>0</v>
      </c>
      <c r="GO578">
        <f t="shared" si="473"/>
        <v>0</v>
      </c>
      <c r="GP578">
        <f t="shared" si="474"/>
        <v>0</v>
      </c>
      <c r="GR578">
        <v>0</v>
      </c>
      <c r="GS578">
        <v>3</v>
      </c>
      <c r="GT578">
        <v>0</v>
      </c>
      <c r="GU578" t="s">
        <v>143</v>
      </c>
      <c r="GV578">
        <f t="shared" si="475"/>
        <v>0</v>
      </c>
      <c r="GW578">
        <v>1</v>
      </c>
      <c r="GX578">
        <f t="shared" si="476"/>
        <v>0</v>
      </c>
      <c r="HA578">
        <v>0</v>
      </c>
      <c r="HB578">
        <v>0</v>
      </c>
      <c r="HC578">
        <f t="shared" si="477"/>
        <v>0</v>
      </c>
      <c r="IK578">
        <v>0</v>
      </c>
    </row>
    <row r="579" spans="1:245" x14ac:dyDescent="0.25">
      <c r="A579">
        <v>17</v>
      </c>
      <c r="B579">
        <v>1</v>
      </c>
      <c r="C579">
        <f>ROW(SmtRes!A333)</f>
        <v>333</v>
      </c>
      <c r="D579">
        <f>ROW(EtalonRes!A346)</f>
        <v>346</v>
      </c>
      <c r="E579" t="s">
        <v>675</v>
      </c>
      <c r="F579" t="s">
        <v>676</v>
      </c>
      <c r="G579" t="s">
        <v>677</v>
      </c>
      <c r="H579" t="s">
        <v>678</v>
      </c>
      <c r="I579">
        <v>0.04</v>
      </c>
      <c r="J579">
        <v>0</v>
      </c>
      <c r="O579">
        <f t="shared" si="445"/>
        <v>1748.7</v>
      </c>
      <c r="P579">
        <f t="shared" si="446"/>
        <v>0</v>
      </c>
      <c r="Q579">
        <f>(ROUND((ROUND((((ET579*1.25))*AV579*I579),2)*BB579),2)+ROUND((ROUND(((AE579-((EU579*1.25)))*AV579*I579),2)*BS579),2))</f>
        <v>35.57</v>
      </c>
      <c r="R579">
        <f t="shared" si="447"/>
        <v>5.85</v>
      </c>
      <c r="S579">
        <f t="shared" si="448"/>
        <v>1713.13</v>
      </c>
      <c r="T579">
        <f t="shared" si="449"/>
        <v>0</v>
      </c>
      <c r="U579">
        <f t="shared" si="450"/>
        <v>5.3359999999999994</v>
      </c>
      <c r="V579">
        <f t="shared" si="451"/>
        <v>0</v>
      </c>
      <c r="W579">
        <f t="shared" si="452"/>
        <v>0</v>
      </c>
      <c r="X579">
        <f t="shared" si="453"/>
        <v>1456.16</v>
      </c>
      <c r="Y579">
        <f t="shared" si="454"/>
        <v>702.38</v>
      </c>
      <c r="AA579">
        <v>31709269</v>
      </c>
      <c r="AB579">
        <f t="shared" si="455"/>
        <v>1818.3205</v>
      </c>
      <c r="AC579">
        <f t="shared" si="456"/>
        <v>0</v>
      </c>
      <c r="AD579">
        <f>ROUND(((((ET579*1.25))-((EU579*1.25)))+AE579),6)</f>
        <v>134.8125</v>
      </c>
      <c r="AE579">
        <f>ROUND(((EU579*1.25)),6)</f>
        <v>5.7125000000000004</v>
      </c>
      <c r="AF579">
        <f>ROUND(((EV579*1.15)),6)</f>
        <v>1683.508</v>
      </c>
      <c r="AG579">
        <f t="shared" si="457"/>
        <v>0</v>
      </c>
      <c r="AH579">
        <f>((EW579*1.15))</f>
        <v>133.39999999999998</v>
      </c>
      <c r="AI579">
        <f>((EX579*1.25))</f>
        <v>0</v>
      </c>
      <c r="AJ579">
        <f t="shared" si="458"/>
        <v>0</v>
      </c>
      <c r="AK579">
        <v>1571.77</v>
      </c>
      <c r="AL579">
        <v>0</v>
      </c>
      <c r="AM579">
        <v>107.85</v>
      </c>
      <c r="AN579">
        <v>4.57</v>
      </c>
      <c r="AO579">
        <v>1463.92</v>
      </c>
      <c r="AP579">
        <v>0</v>
      </c>
      <c r="AQ579">
        <v>116</v>
      </c>
      <c r="AR579">
        <v>0</v>
      </c>
      <c r="AS579">
        <v>0</v>
      </c>
      <c r="AT579">
        <v>85</v>
      </c>
      <c r="AU579">
        <v>41</v>
      </c>
      <c r="AV579">
        <v>1</v>
      </c>
      <c r="AW579">
        <v>1</v>
      </c>
      <c r="AZ579">
        <v>1</v>
      </c>
      <c r="BA579">
        <v>25.44</v>
      </c>
      <c r="BB579">
        <v>6.6</v>
      </c>
      <c r="BC579">
        <v>1</v>
      </c>
      <c r="BD579" t="s">
        <v>143</v>
      </c>
      <c r="BE579" t="s">
        <v>143</v>
      </c>
      <c r="BF579" t="s">
        <v>143</v>
      </c>
      <c r="BG579" t="s">
        <v>143</v>
      </c>
      <c r="BH579">
        <v>0</v>
      </c>
      <c r="BI579">
        <v>1</v>
      </c>
      <c r="BJ579" t="s">
        <v>679</v>
      </c>
      <c r="BM579">
        <v>96</v>
      </c>
      <c r="BN579">
        <v>0</v>
      </c>
      <c r="BO579" t="s">
        <v>676</v>
      </c>
      <c r="BP579">
        <v>1</v>
      </c>
      <c r="BQ579">
        <v>30</v>
      </c>
      <c r="BR579">
        <v>0</v>
      </c>
      <c r="BS579">
        <v>25.44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143</v>
      </c>
      <c r="BZ579">
        <v>85</v>
      </c>
      <c r="CA579">
        <v>41</v>
      </c>
      <c r="CE579">
        <v>30</v>
      </c>
      <c r="CF579">
        <v>0</v>
      </c>
      <c r="CG579">
        <v>0</v>
      </c>
      <c r="CM579">
        <v>0</v>
      </c>
      <c r="CN579" t="s">
        <v>143</v>
      </c>
      <c r="CO579">
        <v>0</v>
      </c>
      <c r="CP579">
        <f t="shared" si="459"/>
        <v>1748.7</v>
      </c>
      <c r="CQ579">
        <f t="shared" si="460"/>
        <v>0</v>
      </c>
      <c r="CR579">
        <f>(ROUND((ROUND((((ET579*1.25))*AV579*1),2)*BB579),2)+ROUND((ROUND(((AE579-((EU579*1.25)))*AV579*1),2)*BS579),2))</f>
        <v>889.75</v>
      </c>
      <c r="CS579">
        <f t="shared" si="461"/>
        <v>145.26</v>
      </c>
      <c r="CT579">
        <f t="shared" si="462"/>
        <v>42828.49</v>
      </c>
      <c r="CU579">
        <f t="shared" si="463"/>
        <v>0</v>
      </c>
      <c r="CV579">
        <f t="shared" si="464"/>
        <v>133.39999999999998</v>
      </c>
      <c r="CW579">
        <f t="shared" si="465"/>
        <v>0</v>
      </c>
      <c r="CX579">
        <f t="shared" si="466"/>
        <v>0</v>
      </c>
      <c r="CY579">
        <f t="shared" si="467"/>
        <v>1456.1605</v>
      </c>
      <c r="CZ579">
        <f t="shared" si="468"/>
        <v>702.38329999999996</v>
      </c>
      <c r="DC579" t="s">
        <v>143</v>
      </c>
      <c r="DD579" t="s">
        <v>143</v>
      </c>
      <c r="DE579" t="s">
        <v>169</v>
      </c>
      <c r="DF579" t="s">
        <v>169</v>
      </c>
      <c r="DG579" t="s">
        <v>170</v>
      </c>
      <c r="DH579" t="s">
        <v>143</v>
      </c>
      <c r="DI579" t="s">
        <v>170</v>
      </c>
      <c r="DJ579" t="s">
        <v>169</v>
      </c>
      <c r="DK579" t="s">
        <v>143</v>
      </c>
      <c r="DL579" t="s">
        <v>143</v>
      </c>
      <c r="DM579" t="s">
        <v>143</v>
      </c>
      <c r="DN579">
        <v>104</v>
      </c>
      <c r="DO579">
        <v>79</v>
      </c>
      <c r="DP579">
        <v>1.087</v>
      </c>
      <c r="DQ579">
        <v>1.0009999999999999</v>
      </c>
      <c r="DU579">
        <v>1013</v>
      </c>
      <c r="DV579" t="s">
        <v>678</v>
      </c>
      <c r="DW579" t="s">
        <v>678</v>
      </c>
      <c r="DX579">
        <v>1</v>
      </c>
      <c r="EE579">
        <v>31269907</v>
      </c>
      <c r="EF579">
        <v>30</v>
      </c>
      <c r="EG579" t="s">
        <v>171</v>
      </c>
      <c r="EH579">
        <v>0</v>
      </c>
      <c r="EI579" t="s">
        <v>143</v>
      </c>
      <c r="EJ579">
        <v>1</v>
      </c>
      <c r="EK579">
        <v>96</v>
      </c>
      <c r="EL579" t="s">
        <v>357</v>
      </c>
      <c r="EM579" t="s">
        <v>358</v>
      </c>
      <c r="EO579" t="s">
        <v>143</v>
      </c>
      <c r="EQ579">
        <v>0</v>
      </c>
      <c r="ER579">
        <v>1571.77</v>
      </c>
      <c r="ES579">
        <v>0</v>
      </c>
      <c r="ET579">
        <v>107.85</v>
      </c>
      <c r="EU579">
        <v>4.57</v>
      </c>
      <c r="EV579">
        <v>1463.92</v>
      </c>
      <c r="EW579">
        <v>116</v>
      </c>
      <c r="EX579">
        <v>0</v>
      </c>
      <c r="EY579">
        <v>0</v>
      </c>
      <c r="FQ579">
        <v>0</v>
      </c>
      <c r="FR579">
        <f t="shared" si="469"/>
        <v>0</v>
      </c>
      <c r="FS579">
        <v>0</v>
      </c>
      <c r="FX579">
        <v>104</v>
      </c>
      <c r="FY579">
        <v>79</v>
      </c>
      <c r="GA579" t="s">
        <v>143</v>
      </c>
      <c r="GD579">
        <v>0</v>
      </c>
      <c r="GF579">
        <v>-331886838</v>
      </c>
      <c r="GG579">
        <v>2</v>
      </c>
      <c r="GH579">
        <v>1</v>
      </c>
      <c r="GI579">
        <v>2</v>
      </c>
      <c r="GJ579">
        <v>0</v>
      </c>
      <c r="GK579">
        <f>ROUND(R579*(R12)/100,2)</f>
        <v>9.18</v>
      </c>
      <c r="GL579">
        <f t="shared" si="470"/>
        <v>0</v>
      </c>
      <c r="GM579">
        <f t="shared" si="471"/>
        <v>3916.42</v>
      </c>
      <c r="GN579">
        <f t="shared" si="472"/>
        <v>3916.42</v>
      </c>
      <c r="GO579">
        <f t="shared" si="473"/>
        <v>0</v>
      </c>
      <c r="GP579">
        <f t="shared" si="474"/>
        <v>0</v>
      </c>
      <c r="GR579">
        <v>0</v>
      </c>
      <c r="GS579">
        <v>3</v>
      </c>
      <c r="GT579">
        <v>0</v>
      </c>
      <c r="GU579" t="s">
        <v>143</v>
      </c>
      <c r="GV579">
        <f t="shared" si="475"/>
        <v>0</v>
      </c>
      <c r="GW579">
        <v>1</v>
      </c>
      <c r="GX579">
        <f t="shared" si="476"/>
        <v>0</v>
      </c>
      <c r="HA579">
        <v>0</v>
      </c>
      <c r="HB579">
        <v>0</v>
      </c>
      <c r="HC579">
        <f t="shared" si="477"/>
        <v>0</v>
      </c>
      <c r="IK579">
        <v>0</v>
      </c>
    </row>
    <row r="580" spans="1:245" x14ac:dyDescent="0.25">
      <c r="A580">
        <v>18</v>
      </c>
      <c r="B580">
        <v>1</v>
      </c>
      <c r="C580">
        <v>332</v>
      </c>
      <c r="E580" t="s">
        <v>680</v>
      </c>
      <c r="F580" t="s">
        <v>681</v>
      </c>
      <c r="G580" t="s">
        <v>682</v>
      </c>
      <c r="H580" t="s">
        <v>401</v>
      </c>
      <c r="I580">
        <v>3</v>
      </c>
      <c r="J580">
        <v>75</v>
      </c>
      <c r="O580">
        <f t="shared" si="445"/>
        <v>116.47</v>
      </c>
      <c r="P580">
        <f t="shared" si="446"/>
        <v>116.47</v>
      </c>
      <c r="Q580">
        <f t="shared" ref="Q580:Q586" si="478">(ROUND((ROUND(((ET580)*AV580*I580),2)*BB580),2)+ROUND((ROUND(((AE580-(EU580))*AV580*I580),2)*BS580),2))</f>
        <v>0</v>
      </c>
      <c r="R580">
        <f t="shared" si="447"/>
        <v>0</v>
      </c>
      <c r="S580">
        <f t="shared" si="448"/>
        <v>0</v>
      </c>
      <c r="T580">
        <f t="shared" si="449"/>
        <v>0</v>
      </c>
      <c r="U580">
        <f t="shared" si="450"/>
        <v>0</v>
      </c>
      <c r="V580">
        <f t="shared" si="451"/>
        <v>0</v>
      </c>
      <c r="W580">
        <f t="shared" si="452"/>
        <v>0</v>
      </c>
      <c r="X580">
        <f t="shared" si="453"/>
        <v>0</v>
      </c>
      <c r="Y580">
        <f t="shared" si="454"/>
        <v>0</v>
      </c>
      <c r="AA580">
        <v>31709269</v>
      </c>
      <c r="AB580">
        <f t="shared" si="455"/>
        <v>4.99</v>
      </c>
      <c r="AC580">
        <f t="shared" si="456"/>
        <v>4.99</v>
      </c>
      <c r="AD580">
        <f t="shared" ref="AD580:AD586" si="479">ROUND((((ET580)-(EU580))+AE580),6)</f>
        <v>0</v>
      </c>
      <c r="AE580">
        <f t="shared" ref="AE580:AF586" si="480">ROUND((EU580),6)</f>
        <v>0</v>
      </c>
      <c r="AF580">
        <f t="shared" si="480"/>
        <v>0</v>
      </c>
      <c r="AG580">
        <f t="shared" si="457"/>
        <v>0</v>
      </c>
      <c r="AH580">
        <f t="shared" ref="AH580:AI586" si="481">(EW580)</f>
        <v>0</v>
      </c>
      <c r="AI580">
        <f t="shared" si="481"/>
        <v>0</v>
      </c>
      <c r="AJ580">
        <f t="shared" si="458"/>
        <v>0</v>
      </c>
      <c r="AK580">
        <v>4.99</v>
      </c>
      <c r="AL580">
        <v>4.99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1</v>
      </c>
      <c r="AW580">
        <v>1</v>
      </c>
      <c r="AZ580">
        <v>1</v>
      </c>
      <c r="BA580">
        <v>1</v>
      </c>
      <c r="BB580">
        <v>1</v>
      </c>
      <c r="BC580">
        <v>7.78</v>
      </c>
      <c r="BD580" t="s">
        <v>143</v>
      </c>
      <c r="BE580" t="s">
        <v>143</v>
      </c>
      <c r="BF580" t="s">
        <v>143</v>
      </c>
      <c r="BG580" t="s">
        <v>143</v>
      </c>
      <c r="BH580">
        <v>3</v>
      </c>
      <c r="BI580">
        <v>1</v>
      </c>
      <c r="BJ580" t="s">
        <v>683</v>
      </c>
      <c r="BM580">
        <v>96</v>
      </c>
      <c r="BN580">
        <v>0</v>
      </c>
      <c r="BO580" t="s">
        <v>681</v>
      </c>
      <c r="BP580">
        <v>1</v>
      </c>
      <c r="BQ580">
        <v>30</v>
      </c>
      <c r="BR580">
        <v>0</v>
      </c>
      <c r="BS580">
        <v>1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143</v>
      </c>
      <c r="BZ580">
        <v>0</v>
      </c>
      <c r="CA580">
        <v>0</v>
      </c>
      <c r="CE580">
        <v>30</v>
      </c>
      <c r="CF580">
        <v>0</v>
      </c>
      <c r="CG580">
        <v>0</v>
      </c>
      <c r="CM580">
        <v>0</v>
      </c>
      <c r="CN580" t="s">
        <v>143</v>
      </c>
      <c r="CO580">
        <v>0</v>
      </c>
      <c r="CP580">
        <f t="shared" si="459"/>
        <v>116.47</v>
      </c>
      <c r="CQ580">
        <f t="shared" si="460"/>
        <v>38.82</v>
      </c>
      <c r="CR580">
        <f t="shared" ref="CR580:CR586" si="482">(ROUND((ROUND(((ET580)*AV580*1),2)*BB580),2)+ROUND((ROUND(((AE580-(EU580))*AV580*1),2)*BS580),2))</f>
        <v>0</v>
      </c>
      <c r="CS580">
        <f t="shared" si="461"/>
        <v>0</v>
      </c>
      <c r="CT580">
        <f t="shared" si="462"/>
        <v>0</v>
      </c>
      <c r="CU580">
        <f t="shared" si="463"/>
        <v>0</v>
      </c>
      <c r="CV580">
        <f t="shared" si="464"/>
        <v>0</v>
      </c>
      <c r="CW580">
        <f t="shared" si="465"/>
        <v>0</v>
      </c>
      <c r="CX580">
        <f t="shared" si="466"/>
        <v>0</v>
      </c>
      <c r="CY580">
        <f t="shared" si="467"/>
        <v>0</v>
      </c>
      <c r="CZ580">
        <f t="shared" si="468"/>
        <v>0</v>
      </c>
      <c r="DC580" t="s">
        <v>143</v>
      </c>
      <c r="DD580" t="s">
        <v>143</v>
      </c>
      <c r="DE580" t="s">
        <v>143</v>
      </c>
      <c r="DF580" t="s">
        <v>143</v>
      </c>
      <c r="DG580" t="s">
        <v>143</v>
      </c>
      <c r="DH580" t="s">
        <v>143</v>
      </c>
      <c r="DI580" t="s">
        <v>143</v>
      </c>
      <c r="DJ580" t="s">
        <v>143</v>
      </c>
      <c r="DK580" t="s">
        <v>143</v>
      </c>
      <c r="DL580" t="s">
        <v>143</v>
      </c>
      <c r="DM580" t="s">
        <v>143</v>
      </c>
      <c r="DN580">
        <v>104</v>
      </c>
      <c r="DO580">
        <v>79</v>
      </c>
      <c r="DP580">
        <v>1.087</v>
      </c>
      <c r="DQ580">
        <v>1.0009999999999999</v>
      </c>
      <c r="DU580">
        <v>1010</v>
      </c>
      <c r="DV580" t="s">
        <v>401</v>
      </c>
      <c r="DW580" t="s">
        <v>401</v>
      </c>
      <c r="DX580">
        <v>1</v>
      </c>
      <c r="EE580">
        <v>31269907</v>
      </c>
      <c r="EF580">
        <v>30</v>
      </c>
      <c r="EG580" t="s">
        <v>171</v>
      </c>
      <c r="EH580">
        <v>0</v>
      </c>
      <c r="EI580" t="s">
        <v>143</v>
      </c>
      <c r="EJ580">
        <v>1</v>
      </c>
      <c r="EK580">
        <v>96</v>
      </c>
      <c r="EL580" t="s">
        <v>357</v>
      </c>
      <c r="EM580" t="s">
        <v>358</v>
      </c>
      <c r="EO580" t="s">
        <v>143</v>
      </c>
      <c r="EQ580">
        <v>0</v>
      </c>
      <c r="ER580">
        <v>4.99</v>
      </c>
      <c r="ES580">
        <v>4.99</v>
      </c>
      <c r="ET580">
        <v>0</v>
      </c>
      <c r="EU580">
        <v>0</v>
      </c>
      <c r="EV580">
        <v>0</v>
      </c>
      <c r="EW580">
        <v>0</v>
      </c>
      <c r="EX580">
        <v>0</v>
      </c>
      <c r="FQ580">
        <v>0</v>
      </c>
      <c r="FR580">
        <f t="shared" si="469"/>
        <v>0</v>
      </c>
      <c r="FS580">
        <v>0</v>
      </c>
      <c r="FX580">
        <v>104</v>
      </c>
      <c r="FY580">
        <v>79</v>
      </c>
      <c r="GA580" t="s">
        <v>143</v>
      </c>
      <c r="GD580">
        <v>0</v>
      </c>
      <c r="GF580">
        <v>824433819</v>
      </c>
      <c r="GG580">
        <v>2</v>
      </c>
      <c r="GH580">
        <v>1</v>
      </c>
      <c r="GI580">
        <v>2</v>
      </c>
      <c r="GJ580">
        <v>0</v>
      </c>
      <c r="GK580">
        <f>ROUND(R580*(R12)/100,2)</f>
        <v>0</v>
      </c>
      <c r="GL580">
        <f t="shared" si="470"/>
        <v>0</v>
      </c>
      <c r="GM580">
        <f t="shared" si="471"/>
        <v>116.47</v>
      </c>
      <c r="GN580">
        <f t="shared" si="472"/>
        <v>116.47</v>
      </c>
      <c r="GO580">
        <f t="shared" si="473"/>
        <v>0</v>
      </c>
      <c r="GP580">
        <f t="shared" si="474"/>
        <v>0</v>
      </c>
      <c r="GR580">
        <v>0</v>
      </c>
      <c r="GS580">
        <v>3</v>
      </c>
      <c r="GT580">
        <v>0</v>
      </c>
      <c r="GU580" t="s">
        <v>143</v>
      </c>
      <c r="GV580">
        <f t="shared" si="475"/>
        <v>0</v>
      </c>
      <c r="GW580">
        <v>1</v>
      </c>
      <c r="GX580">
        <f t="shared" si="476"/>
        <v>0</v>
      </c>
      <c r="HA580">
        <v>0</v>
      </c>
      <c r="HB580">
        <v>0</v>
      </c>
      <c r="HC580">
        <f t="shared" si="477"/>
        <v>0</v>
      </c>
      <c r="IK580">
        <v>0</v>
      </c>
    </row>
    <row r="581" spans="1:245" x14ac:dyDescent="0.25">
      <c r="A581">
        <v>18</v>
      </c>
      <c r="B581">
        <v>1</v>
      </c>
      <c r="C581">
        <v>331</v>
      </c>
      <c r="E581" t="s">
        <v>684</v>
      </c>
      <c r="F581" t="s">
        <v>685</v>
      </c>
      <c r="G581" t="s">
        <v>686</v>
      </c>
      <c r="H581" t="s">
        <v>401</v>
      </c>
      <c r="I581">
        <v>3</v>
      </c>
      <c r="J581">
        <v>75</v>
      </c>
      <c r="O581">
        <f t="shared" si="445"/>
        <v>992.9</v>
      </c>
      <c r="P581">
        <f t="shared" si="446"/>
        <v>992.9</v>
      </c>
      <c r="Q581">
        <f t="shared" si="478"/>
        <v>0</v>
      </c>
      <c r="R581">
        <f t="shared" si="447"/>
        <v>0</v>
      </c>
      <c r="S581">
        <f t="shared" si="448"/>
        <v>0</v>
      </c>
      <c r="T581">
        <f t="shared" si="449"/>
        <v>0</v>
      </c>
      <c r="U581">
        <f t="shared" si="450"/>
        <v>0</v>
      </c>
      <c r="V581">
        <f t="shared" si="451"/>
        <v>0</v>
      </c>
      <c r="W581">
        <f t="shared" si="452"/>
        <v>0</v>
      </c>
      <c r="X581">
        <f t="shared" si="453"/>
        <v>0</v>
      </c>
      <c r="Y581">
        <f t="shared" si="454"/>
        <v>0</v>
      </c>
      <c r="AA581">
        <v>31709269</v>
      </c>
      <c r="AB581">
        <f t="shared" si="455"/>
        <v>61.29</v>
      </c>
      <c r="AC581">
        <f t="shared" si="456"/>
        <v>61.29</v>
      </c>
      <c r="AD581">
        <f t="shared" si="479"/>
        <v>0</v>
      </c>
      <c r="AE581">
        <f t="shared" si="480"/>
        <v>0</v>
      </c>
      <c r="AF581">
        <f t="shared" si="480"/>
        <v>0</v>
      </c>
      <c r="AG581">
        <f t="shared" si="457"/>
        <v>0</v>
      </c>
      <c r="AH581">
        <f t="shared" si="481"/>
        <v>0</v>
      </c>
      <c r="AI581">
        <f t="shared" si="481"/>
        <v>0</v>
      </c>
      <c r="AJ581">
        <f t="shared" si="458"/>
        <v>0</v>
      </c>
      <c r="AK581">
        <v>61.29</v>
      </c>
      <c r="AL581">
        <v>61.29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5.4</v>
      </c>
      <c r="BD581" t="s">
        <v>143</v>
      </c>
      <c r="BE581" t="s">
        <v>143</v>
      </c>
      <c r="BF581" t="s">
        <v>143</v>
      </c>
      <c r="BG581" t="s">
        <v>143</v>
      </c>
      <c r="BH581">
        <v>3</v>
      </c>
      <c r="BI581">
        <v>1</v>
      </c>
      <c r="BJ581" t="s">
        <v>687</v>
      </c>
      <c r="BM581">
        <v>96</v>
      </c>
      <c r="BN581">
        <v>0</v>
      </c>
      <c r="BO581" t="s">
        <v>685</v>
      </c>
      <c r="BP581">
        <v>1</v>
      </c>
      <c r="BQ581">
        <v>30</v>
      </c>
      <c r="BR581">
        <v>0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143</v>
      </c>
      <c r="BZ581">
        <v>0</v>
      </c>
      <c r="CA581">
        <v>0</v>
      </c>
      <c r="CE581">
        <v>30</v>
      </c>
      <c r="CF581">
        <v>0</v>
      </c>
      <c r="CG581">
        <v>0</v>
      </c>
      <c r="CM581">
        <v>0</v>
      </c>
      <c r="CN581" t="s">
        <v>143</v>
      </c>
      <c r="CO581">
        <v>0</v>
      </c>
      <c r="CP581">
        <f t="shared" si="459"/>
        <v>992.9</v>
      </c>
      <c r="CQ581">
        <f t="shared" si="460"/>
        <v>330.97</v>
      </c>
      <c r="CR581">
        <f t="shared" si="482"/>
        <v>0</v>
      </c>
      <c r="CS581">
        <f t="shared" si="461"/>
        <v>0</v>
      </c>
      <c r="CT581">
        <f t="shared" si="462"/>
        <v>0</v>
      </c>
      <c r="CU581">
        <f t="shared" si="463"/>
        <v>0</v>
      </c>
      <c r="CV581">
        <f t="shared" si="464"/>
        <v>0</v>
      </c>
      <c r="CW581">
        <f t="shared" si="465"/>
        <v>0</v>
      </c>
      <c r="CX581">
        <f t="shared" si="466"/>
        <v>0</v>
      </c>
      <c r="CY581">
        <f t="shared" si="467"/>
        <v>0</v>
      </c>
      <c r="CZ581">
        <f t="shared" si="468"/>
        <v>0</v>
      </c>
      <c r="DC581" t="s">
        <v>143</v>
      </c>
      <c r="DD581" t="s">
        <v>143</v>
      </c>
      <c r="DE581" t="s">
        <v>143</v>
      </c>
      <c r="DF581" t="s">
        <v>143</v>
      </c>
      <c r="DG581" t="s">
        <v>143</v>
      </c>
      <c r="DH581" t="s">
        <v>143</v>
      </c>
      <c r="DI581" t="s">
        <v>143</v>
      </c>
      <c r="DJ581" t="s">
        <v>143</v>
      </c>
      <c r="DK581" t="s">
        <v>143</v>
      </c>
      <c r="DL581" t="s">
        <v>143</v>
      </c>
      <c r="DM581" t="s">
        <v>143</v>
      </c>
      <c r="DN581">
        <v>104</v>
      </c>
      <c r="DO581">
        <v>79</v>
      </c>
      <c r="DP581">
        <v>1.087</v>
      </c>
      <c r="DQ581">
        <v>1.0009999999999999</v>
      </c>
      <c r="DU581">
        <v>1010</v>
      </c>
      <c r="DV581" t="s">
        <v>401</v>
      </c>
      <c r="DW581" t="s">
        <v>401</v>
      </c>
      <c r="DX581">
        <v>1</v>
      </c>
      <c r="EE581">
        <v>31269907</v>
      </c>
      <c r="EF581">
        <v>30</v>
      </c>
      <c r="EG581" t="s">
        <v>171</v>
      </c>
      <c r="EH581">
        <v>0</v>
      </c>
      <c r="EI581" t="s">
        <v>143</v>
      </c>
      <c r="EJ581">
        <v>1</v>
      </c>
      <c r="EK581">
        <v>96</v>
      </c>
      <c r="EL581" t="s">
        <v>357</v>
      </c>
      <c r="EM581" t="s">
        <v>358</v>
      </c>
      <c r="EO581" t="s">
        <v>143</v>
      </c>
      <c r="EQ581">
        <v>0</v>
      </c>
      <c r="ER581">
        <v>61.29</v>
      </c>
      <c r="ES581">
        <v>61.29</v>
      </c>
      <c r="ET581">
        <v>0</v>
      </c>
      <c r="EU581">
        <v>0</v>
      </c>
      <c r="EV581">
        <v>0</v>
      </c>
      <c r="EW581">
        <v>0</v>
      </c>
      <c r="EX581">
        <v>0</v>
      </c>
      <c r="FQ581">
        <v>0</v>
      </c>
      <c r="FR581">
        <f t="shared" si="469"/>
        <v>0</v>
      </c>
      <c r="FS581">
        <v>0</v>
      </c>
      <c r="FX581">
        <v>104</v>
      </c>
      <c r="FY581">
        <v>79</v>
      </c>
      <c r="GA581" t="s">
        <v>143</v>
      </c>
      <c r="GD581">
        <v>0</v>
      </c>
      <c r="GF581">
        <v>192038341</v>
      </c>
      <c r="GG581">
        <v>2</v>
      </c>
      <c r="GH581">
        <v>1</v>
      </c>
      <c r="GI581">
        <v>2</v>
      </c>
      <c r="GJ581">
        <v>0</v>
      </c>
      <c r="GK581">
        <f>ROUND(R581*(R12)/100,2)</f>
        <v>0</v>
      </c>
      <c r="GL581">
        <f t="shared" si="470"/>
        <v>0</v>
      </c>
      <c r="GM581">
        <f t="shared" si="471"/>
        <v>992.9</v>
      </c>
      <c r="GN581">
        <f t="shared" si="472"/>
        <v>992.9</v>
      </c>
      <c r="GO581">
        <f t="shared" si="473"/>
        <v>0</v>
      </c>
      <c r="GP581">
        <f t="shared" si="474"/>
        <v>0</v>
      </c>
      <c r="GR581">
        <v>0</v>
      </c>
      <c r="GS581">
        <v>3</v>
      </c>
      <c r="GT581">
        <v>0</v>
      </c>
      <c r="GU581" t="s">
        <v>143</v>
      </c>
      <c r="GV581">
        <f t="shared" si="475"/>
        <v>0</v>
      </c>
      <c r="GW581">
        <v>1</v>
      </c>
      <c r="GX581">
        <f t="shared" si="476"/>
        <v>0</v>
      </c>
      <c r="HA581">
        <v>0</v>
      </c>
      <c r="HB581">
        <v>0</v>
      </c>
      <c r="HC581">
        <f t="shared" si="477"/>
        <v>0</v>
      </c>
      <c r="IK581">
        <v>0</v>
      </c>
    </row>
    <row r="582" spans="1:245" x14ac:dyDescent="0.25">
      <c r="A582">
        <v>18</v>
      </c>
      <c r="B582">
        <v>1</v>
      </c>
      <c r="C582">
        <v>330</v>
      </c>
      <c r="E582" t="s">
        <v>688</v>
      </c>
      <c r="F582" t="s">
        <v>689</v>
      </c>
      <c r="G582" t="s">
        <v>690</v>
      </c>
      <c r="H582" t="s">
        <v>401</v>
      </c>
      <c r="I582">
        <v>3</v>
      </c>
      <c r="J582">
        <v>75</v>
      </c>
      <c r="O582">
        <f t="shared" si="445"/>
        <v>870.06</v>
      </c>
      <c r="P582">
        <f t="shared" si="446"/>
        <v>870.06</v>
      </c>
      <c r="Q582">
        <f t="shared" si="478"/>
        <v>0</v>
      </c>
      <c r="R582">
        <f t="shared" si="447"/>
        <v>0</v>
      </c>
      <c r="S582">
        <f t="shared" si="448"/>
        <v>0</v>
      </c>
      <c r="T582">
        <f t="shared" si="449"/>
        <v>0</v>
      </c>
      <c r="U582">
        <f t="shared" si="450"/>
        <v>0</v>
      </c>
      <c r="V582">
        <f t="shared" si="451"/>
        <v>0</v>
      </c>
      <c r="W582">
        <f t="shared" si="452"/>
        <v>0</v>
      </c>
      <c r="X582">
        <f t="shared" si="453"/>
        <v>0</v>
      </c>
      <c r="Y582">
        <f t="shared" si="454"/>
        <v>0</v>
      </c>
      <c r="AA582">
        <v>31709269</v>
      </c>
      <c r="AB582">
        <f t="shared" si="455"/>
        <v>58.12</v>
      </c>
      <c r="AC582">
        <f t="shared" si="456"/>
        <v>58.12</v>
      </c>
      <c r="AD582">
        <f t="shared" si="479"/>
        <v>0</v>
      </c>
      <c r="AE582">
        <f t="shared" si="480"/>
        <v>0</v>
      </c>
      <c r="AF582">
        <f t="shared" si="480"/>
        <v>0</v>
      </c>
      <c r="AG582">
        <f t="shared" si="457"/>
        <v>0</v>
      </c>
      <c r="AH582">
        <f t="shared" si="481"/>
        <v>0</v>
      </c>
      <c r="AI582">
        <f t="shared" si="481"/>
        <v>0</v>
      </c>
      <c r="AJ582">
        <f t="shared" si="458"/>
        <v>0</v>
      </c>
      <c r="AK582">
        <v>58.12</v>
      </c>
      <c r="AL582">
        <v>58.12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1</v>
      </c>
      <c r="AW582">
        <v>1</v>
      </c>
      <c r="AZ582">
        <v>1</v>
      </c>
      <c r="BA582">
        <v>1</v>
      </c>
      <c r="BB582">
        <v>1</v>
      </c>
      <c r="BC582">
        <v>4.99</v>
      </c>
      <c r="BD582" t="s">
        <v>143</v>
      </c>
      <c r="BE582" t="s">
        <v>143</v>
      </c>
      <c r="BF582" t="s">
        <v>143</v>
      </c>
      <c r="BG582" t="s">
        <v>143</v>
      </c>
      <c r="BH582">
        <v>3</v>
      </c>
      <c r="BI582">
        <v>1</v>
      </c>
      <c r="BJ582" t="s">
        <v>691</v>
      </c>
      <c r="BM582">
        <v>96</v>
      </c>
      <c r="BN582">
        <v>0</v>
      </c>
      <c r="BO582" t="s">
        <v>689</v>
      </c>
      <c r="BP582">
        <v>1</v>
      </c>
      <c r="BQ582">
        <v>30</v>
      </c>
      <c r="BR582">
        <v>0</v>
      </c>
      <c r="BS582">
        <v>1</v>
      </c>
      <c r="BT582">
        <v>1</v>
      </c>
      <c r="BU582">
        <v>1</v>
      </c>
      <c r="BV582">
        <v>1</v>
      </c>
      <c r="BW582">
        <v>1</v>
      </c>
      <c r="BX582">
        <v>1</v>
      </c>
      <c r="BY582" t="s">
        <v>143</v>
      </c>
      <c r="BZ582">
        <v>0</v>
      </c>
      <c r="CA582">
        <v>0</v>
      </c>
      <c r="CE582">
        <v>30</v>
      </c>
      <c r="CF582">
        <v>0</v>
      </c>
      <c r="CG582">
        <v>0</v>
      </c>
      <c r="CM582">
        <v>0</v>
      </c>
      <c r="CN582" t="s">
        <v>143</v>
      </c>
      <c r="CO582">
        <v>0</v>
      </c>
      <c r="CP582">
        <f t="shared" si="459"/>
        <v>870.06</v>
      </c>
      <c r="CQ582">
        <f t="shared" si="460"/>
        <v>290.02</v>
      </c>
      <c r="CR582">
        <f t="shared" si="482"/>
        <v>0</v>
      </c>
      <c r="CS582">
        <f t="shared" si="461"/>
        <v>0</v>
      </c>
      <c r="CT582">
        <f t="shared" si="462"/>
        <v>0</v>
      </c>
      <c r="CU582">
        <f t="shared" si="463"/>
        <v>0</v>
      </c>
      <c r="CV582">
        <f t="shared" si="464"/>
        <v>0</v>
      </c>
      <c r="CW582">
        <f t="shared" si="465"/>
        <v>0</v>
      </c>
      <c r="CX582">
        <f t="shared" si="466"/>
        <v>0</v>
      </c>
      <c r="CY582">
        <f t="shared" si="467"/>
        <v>0</v>
      </c>
      <c r="CZ582">
        <f t="shared" si="468"/>
        <v>0</v>
      </c>
      <c r="DC582" t="s">
        <v>143</v>
      </c>
      <c r="DD582" t="s">
        <v>143</v>
      </c>
      <c r="DE582" t="s">
        <v>143</v>
      </c>
      <c r="DF582" t="s">
        <v>143</v>
      </c>
      <c r="DG582" t="s">
        <v>143</v>
      </c>
      <c r="DH582" t="s">
        <v>143</v>
      </c>
      <c r="DI582" t="s">
        <v>143</v>
      </c>
      <c r="DJ582" t="s">
        <v>143</v>
      </c>
      <c r="DK582" t="s">
        <v>143</v>
      </c>
      <c r="DL582" t="s">
        <v>143</v>
      </c>
      <c r="DM582" t="s">
        <v>143</v>
      </c>
      <c r="DN582">
        <v>104</v>
      </c>
      <c r="DO582">
        <v>79</v>
      </c>
      <c r="DP582">
        <v>1.087</v>
      </c>
      <c r="DQ582">
        <v>1.0009999999999999</v>
      </c>
      <c r="DU582">
        <v>1010</v>
      </c>
      <c r="DV582" t="s">
        <v>401</v>
      </c>
      <c r="DW582" t="s">
        <v>401</v>
      </c>
      <c r="DX582">
        <v>1</v>
      </c>
      <c r="EE582">
        <v>31269907</v>
      </c>
      <c r="EF582">
        <v>30</v>
      </c>
      <c r="EG582" t="s">
        <v>171</v>
      </c>
      <c r="EH582">
        <v>0</v>
      </c>
      <c r="EI582" t="s">
        <v>143</v>
      </c>
      <c r="EJ582">
        <v>1</v>
      </c>
      <c r="EK582">
        <v>96</v>
      </c>
      <c r="EL582" t="s">
        <v>357</v>
      </c>
      <c r="EM582" t="s">
        <v>358</v>
      </c>
      <c r="EO582" t="s">
        <v>143</v>
      </c>
      <c r="EQ582">
        <v>0</v>
      </c>
      <c r="ER582">
        <v>58.12</v>
      </c>
      <c r="ES582">
        <v>58.12</v>
      </c>
      <c r="ET582">
        <v>0</v>
      </c>
      <c r="EU582">
        <v>0</v>
      </c>
      <c r="EV582">
        <v>0</v>
      </c>
      <c r="EW582">
        <v>0</v>
      </c>
      <c r="EX582">
        <v>0</v>
      </c>
      <c r="FQ582">
        <v>0</v>
      </c>
      <c r="FR582">
        <f t="shared" si="469"/>
        <v>0</v>
      </c>
      <c r="FS582">
        <v>0</v>
      </c>
      <c r="FX582">
        <v>104</v>
      </c>
      <c r="FY582">
        <v>79</v>
      </c>
      <c r="GA582" t="s">
        <v>143</v>
      </c>
      <c r="GD582">
        <v>0</v>
      </c>
      <c r="GF582">
        <v>1252079238</v>
      </c>
      <c r="GG582">
        <v>2</v>
      </c>
      <c r="GH582">
        <v>1</v>
      </c>
      <c r="GI582">
        <v>2</v>
      </c>
      <c r="GJ582">
        <v>0</v>
      </c>
      <c r="GK582">
        <f>ROUND(R582*(R12)/100,2)</f>
        <v>0</v>
      </c>
      <c r="GL582">
        <f t="shared" si="470"/>
        <v>0</v>
      </c>
      <c r="GM582">
        <f t="shared" si="471"/>
        <v>870.06</v>
      </c>
      <c r="GN582">
        <f t="shared" si="472"/>
        <v>870.06</v>
      </c>
      <c r="GO582">
        <f t="shared" si="473"/>
        <v>0</v>
      </c>
      <c r="GP582">
        <f t="shared" si="474"/>
        <v>0</v>
      </c>
      <c r="GR582">
        <v>0</v>
      </c>
      <c r="GS582">
        <v>3</v>
      </c>
      <c r="GT582">
        <v>0</v>
      </c>
      <c r="GU582" t="s">
        <v>143</v>
      </c>
      <c r="GV582">
        <f t="shared" si="475"/>
        <v>0</v>
      </c>
      <c r="GW582">
        <v>1</v>
      </c>
      <c r="GX582">
        <f t="shared" si="476"/>
        <v>0</v>
      </c>
      <c r="HA582">
        <v>0</v>
      </c>
      <c r="HB582">
        <v>0</v>
      </c>
      <c r="HC582">
        <f t="shared" si="477"/>
        <v>0</v>
      </c>
      <c r="IK582">
        <v>0</v>
      </c>
    </row>
    <row r="583" spans="1:245" x14ac:dyDescent="0.25">
      <c r="A583">
        <v>18</v>
      </c>
      <c r="B583">
        <v>1</v>
      </c>
      <c r="C583">
        <v>333</v>
      </c>
      <c r="E583" t="s">
        <v>692</v>
      </c>
      <c r="F583" t="s">
        <v>693</v>
      </c>
      <c r="G583" t="s">
        <v>694</v>
      </c>
      <c r="H583" t="s">
        <v>585</v>
      </c>
      <c r="I583">
        <v>1</v>
      </c>
      <c r="J583">
        <v>25</v>
      </c>
      <c r="O583">
        <f t="shared" si="445"/>
        <v>103.99</v>
      </c>
      <c r="P583">
        <f t="shared" si="446"/>
        <v>103.99</v>
      </c>
      <c r="Q583">
        <f t="shared" si="478"/>
        <v>0</v>
      </c>
      <c r="R583">
        <f t="shared" si="447"/>
        <v>0</v>
      </c>
      <c r="S583">
        <f t="shared" si="448"/>
        <v>0</v>
      </c>
      <c r="T583">
        <f t="shared" si="449"/>
        <v>0</v>
      </c>
      <c r="U583">
        <f t="shared" si="450"/>
        <v>0</v>
      </c>
      <c r="V583">
        <f t="shared" si="451"/>
        <v>0</v>
      </c>
      <c r="W583">
        <f t="shared" si="452"/>
        <v>0</v>
      </c>
      <c r="X583">
        <f t="shared" si="453"/>
        <v>0</v>
      </c>
      <c r="Y583">
        <f t="shared" si="454"/>
        <v>0</v>
      </c>
      <c r="AA583">
        <v>31709269</v>
      </c>
      <c r="AB583">
        <f t="shared" si="455"/>
        <v>32.700000000000003</v>
      </c>
      <c r="AC583">
        <f t="shared" si="456"/>
        <v>32.700000000000003</v>
      </c>
      <c r="AD583">
        <f t="shared" si="479"/>
        <v>0</v>
      </c>
      <c r="AE583">
        <f t="shared" si="480"/>
        <v>0</v>
      </c>
      <c r="AF583">
        <f t="shared" si="480"/>
        <v>0</v>
      </c>
      <c r="AG583">
        <f t="shared" si="457"/>
        <v>0</v>
      </c>
      <c r="AH583">
        <f t="shared" si="481"/>
        <v>0</v>
      </c>
      <c r="AI583">
        <f t="shared" si="481"/>
        <v>0</v>
      </c>
      <c r="AJ583">
        <f t="shared" si="458"/>
        <v>0</v>
      </c>
      <c r="AK583">
        <v>32.700000000000003</v>
      </c>
      <c r="AL583">
        <v>32.700000000000003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3.18</v>
      </c>
      <c r="BD583" t="s">
        <v>143</v>
      </c>
      <c r="BE583" t="s">
        <v>143</v>
      </c>
      <c r="BF583" t="s">
        <v>143</v>
      </c>
      <c r="BG583" t="s">
        <v>143</v>
      </c>
      <c r="BH583">
        <v>3</v>
      </c>
      <c r="BI583">
        <v>1</v>
      </c>
      <c r="BJ583" t="s">
        <v>695</v>
      </c>
      <c r="BM583">
        <v>96</v>
      </c>
      <c r="BN583">
        <v>0</v>
      </c>
      <c r="BO583" t="s">
        <v>693</v>
      </c>
      <c r="BP583">
        <v>1</v>
      </c>
      <c r="BQ583">
        <v>30</v>
      </c>
      <c r="BR583">
        <v>0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143</v>
      </c>
      <c r="BZ583">
        <v>0</v>
      </c>
      <c r="CA583">
        <v>0</v>
      </c>
      <c r="CE583">
        <v>30</v>
      </c>
      <c r="CF583">
        <v>0</v>
      </c>
      <c r="CG583">
        <v>0</v>
      </c>
      <c r="CM583">
        <v>0</v>
      </c>
      <c r="CN583" t="s">
        <v>143</v>
      </c>
      <c r="CO583">
        <v>0</v>
      </c>
      <c r="CP583">
        <f t="shared" si="459"/>
        <v>103.99</v>
      </c>
      <c r="CQ583">
        <f t="shared" si="460"/>
        <v>103.99</v>
      </c>
      <c r="CR583">
        <f t="shared" si="482"/>
        <v>0</v>
      </c>
      <c r="CS583">
        <f t="shared" si="461"/>
        <v>0</v>
      </c>
      <c r="CT583">
        <f t="shared" si="462"/>
        <v>0</v>
      </c>
      <c r="CU583">
        <f t="shared" si="463"/>
        <v>0</v>
      </c>
      <c r="CV583">
        <f t="shared" si="464"/>
        <v>0</v>
      </c>
      <c r="CW583">
        <f t="shared" si="465"/>
        <v>0</v>
      </c>
      <c r="CX583">
        <f t="shared" si="466"/>
        <v>0</v>
      </c>
      <c r="CY583">
        <f t="shared" si="467"/>
        <v>0</v>
      </c>
      <c r="CZ583">
        <f t="shared" si="468"/>
        <v>0</v>
      </c>
      <c r="DC583" t="s">
        <v>143</v>
      </c>
      <c r="DD583" t="s">
        <v>143</v>
      </c>
      <c r="DE583" t="s">
        <v>143</v>
      </c>
      <c r="DF583" t="s">
        <v>143</v>
      </c>
      <c r="DG583" t="s">
        <v>143</v>
      </c>
      <c r="DH583" t="s">
        <v>143</v>
      </c>
      <c r="DI583" t="s">
        <v>143</v>
      </c>
      <c r="DJ583" t="s">
        <v>143</v>
      </c>
      <c r="DK583" t="s">
        <v>143</v>
      </c>
      <c r="DL583" t="s">
        <v>143</v>
      </c>
      <c r="DM583" t="s">
        <v>143</v>
      </c>
      <c r="DN583">
        <v>104</v>
      </c>
      <c r="DO583">
        <v>79</v>
      </c>
      <c r="DP583">
        <v>1.087</v>
      </c>
      <c r="DQ583">
        <v>1.0009999999999999</v>
      </c>
      <c r="DU583">
        <v>1003</v>
      </c>
      <c r="DV583" t="s">
        <v>585</v>
      </c>
      <c r="DW583" t="s">
        <v>585</v>
      </c>
      <c r="DX583">
        <v>1</v>
      </c>
      <c r="EE583">
        <v>31269907</v>
      </c>
      <c r="EF583">
        <v>30</v>
      </c>
      <c r="EG583" t="s">
        <v>171</v>
      </c>
      <c r="EH583">
        <v>0</v>
      </c>
      <c r="EI583" t="s">
        <v>143</v>
      </c>
      <c r="EJ583">
        <v>1</v>
      </c>
      <c r="EK583">
        <v>96</v>
      </c>
      <c r="EL583" t="s">
        <v>357</v>
      </c>
      <c r="EM583" t="s">
        <v>358</v>
      </c>
      <c r="EO583" t="s">
        <v>143</v>
      </c>
      <c r="EQ583">
        <v>0</v>
      </c>
      <c r="ER583">
        <v>32.700000000000003</v>
      </c>
      <c r="ES583">
        <v>32.700000000000003</v>
      </c>
      <c r="ET583">
        <v>0</v>
      </c>
      <c r="EU583">
        <v>0</v>
      </c>
      <c r="EV583">
        <v>0</v>
      </c>
      <c r="EW583">
        <v>0</v>
      </c>
      <c r="EX583">
        <v>0</v>
      </c>
      <c r="FQ583">
        <v>0</v>
      </c>
      <c r="FR583">
        <f t="shared" si="469"/>
        <v>0</v>
      </c>
      <c r="FS583">
        <v>0</v>
      </c>
      <c r="FX583">
        <v>104</v>
      </c>
      <c r="FY583">
        <v>79</v>
      </c>
      <c r="GA583" t="s">
        <v>143</v>
      </c>
      <c r="GD583">
        <v>0</v>
      </c>
      <c r="GF583">
        <v>-1878518707</v>
      </c>
      <c r="GG583">
        <v>2</v>
      </c>
      <c r="GH583">
        <v>1</v>
      </c>
      <c r="GI583">
        <v>2</v>
      </c>
      <c r="GJ583">
        <v>0</v>
      </c>
      <c r="GK583">
        <f>ROUND(R583*(R12)/100,2)</f>
        <v>0</v>
      </c>
      <c r="GL583">
        <f t="shared" si="470"/>
        <v>0</v>
      </c>
      <c r="GM583">
        <f t="shared" si="471"/>
        <v>103.99</v>
      </c>
      <c r="GN583">
        <f t="shared" si="472"/>
        <v>103.99</v>
      </c>
      <c r="GO583">
        <f t="shared" si="473"/>
        <v>0</v>
      </c>
      <c r="GP583">
        <f t="shared" si="474"/>
        <v>0</v>
      </c>
      <c r="GR583">
        <v>0</v>
      </c>
      <c r="GS583">
        <v>3</v>
      </c>
      <c r="GT583">
        <v>0</v>
      </c>
      <c r="GU583" t="s">
        <v>143</v>
      </c>
      <c r="GV583">
        <f t="shared" si="475"/>
        <v>0</v>
      </c>
      <c r="GW583">
        <v>1</v>
      </c>
      <c r="GX583">
        <f t="shared" si="476"/>
        <v>0</v>
      </c>
      <c r="HA583">
        <v>0</v>
      </c>
      <c r="HB583">
        <v>0</v>
      </c>
      <c r="HC583">
        <f t="shared" si="477"/>
        <v>0</v>
      </c>
      <c r="IK583">
        <v>0</v>
      </c>
    </row>
    <row r="584" spans="1:245" x14ac:dyDescent="0.25">
      <c r="A584">
        <v>18</v>
      </c>
      <c r="B584">
        <v>1</v>
      </c>
      <c r="C584">
        <v>328</v>
      </c>
      <c r="E584" t="s">
        <v>696</v>
      </c>
      <c r="F584" t="s">
        <v>697</v>
      </c>
      <c r="G584" t="s">
        <v>698</v>
      </c>
      <c r="H584" t="s">
        <v>585</v>
      </c>
      <c r="I584">
        <v>3</v>
      </c>
      <c r="J584">
        <v>75</v>
      </c>
      <c r="O584">
        <f t="shared" si="445"/>
        <v>1450.83</v>
      </c>
      <c r="P584">
        <f t="shared" si="446"/>
        <v>1450.83</v>
      </c>
      <c r="Q584">
        <f t="shared" si="478"/>
        <v>0</v>
      </c>
      <c r="R584">
        <f t="shared" si="447"/>
        <v>0</v>
      </c>
      <c r="S584">
        <f t="shared" si="448"/>
        <v>0</v>
      </c>
      <c r="T584">
        <f t="shared" si="449"/>
        <v>0</v>
      </c>
      <c r="U584">
        <f t="shared" si="450"/>
        <v>0</v>
      </c>
      <c r="V584">
        <f t="shared" si="451"/>
        <v>0</v>
      </c>
      <c r="W584">
        <f t="shared" si="452"/>
        <v>0</v>
      </c>
      <c r="X584">
        <f t="shared" si="453"/>
        <v>0</v>
      </c>
      <c r="Y584">
        <f t="shared" si="454"/>
        <v>0</v>
      </c>
      <c r="AA584">
        <v>31709269</v>
      </c>
      <c r="AB584">
        <f t="shared" si="455"/>
        <v>137</v>
      </c>
      <c r="AC584">
        <f t="shared" si="456"/>
        <v>137</v>
      </c>
      <c r="AD584">
        <f t="shared" si="479"/>
        <v>0</v>
      </c>
      <c r="AE584">
        <f t="shared" si="480"/>
        <v>0</v>
      </c>
      <c r="AF584">
        <f t="shared" si="480"/>
        <v>0</v>
      </c>
      <c r="AG584">
        <f t="shared" si="457"/>
        <v>0</v>
      </c>
      <c r="AH584">
        <f t="shared" si="481"/>
        <v>0</v>
      </c>
      <c r="AI584">
        <f t="shared" si="481"/>
        <v>0</v>
      </c>
      <c r="AJ584">
        <f t="shared" si="458"/>
        <v>0</v>
      </c>
      <c r="AK584">
        <v>137</v>
      </c>
      <c r="AL584">
        <v>137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1</v>
      </c>
      <c r="AW584">
        <v>1</v>
      </c>
      <c r="AZ584">
        <v>1</v>
      </c>
      <c r="BA584">
        <v>1</v>
      </c>
      <c r="BB584">
        <v>1</v>
      </c>
      <c r="BC584">
        <v>3.53</v>
      </c>
      <c r="BD584" t="s">
        <v>143</v>
      </c>
      <c r="BE584" t="s">
        <v>143</v>
      </c>
      <c r="BF584" t="s">
        <v>143</v>
      </c>
      <c r="BG584" t="s">
        <v>143</v>
      </c>
      <c r="BH584">
        <v>3</v>
      </c>
      <c r="BI584">
        <v>1</v>
      </c>
      <c r="BJ584" t="s">
        <v>699</v>
      </c>
      <c r="BM584">
        <v>96</v>
      </c>
      <c r="BN584">
        <v>0</v>
      </c>
      <c r="BO584" t="s">
        <v>697</v>
      </c>
      <c r="BP584">
        <v>1</v>
      </c>
      <c r="BQ584">
        <v>30</v>
      </c>
      <c r="BR584">
        <v>0</v>
      </c>
      <c r="BS584">
        <v>1</v>
      </c>
      <c r="BT584">
        <v>1</v>
      </c>
      <c r="BU584">
        <v>1</v>
      </c>
      <c r="BV584">
        <v>1</v>
      </c>
      <c r="BW584">
        <v>1</v>
      </c>
      <c r="BX584">
        <v>1</v>
      </c>
      <c r="BY584" t="s">
        <v>143</v>
      </c>
      <c r="BZ584">
        <v>0</v>
      </c>
      <c r="CA584">
        <v>0</v>
      </c>
      <c r="CE584">
        <v>30</v>
      </c>
      <c r="CF584">
        <v>0</v>
      </c>
      <c r="CG584">
        <v>0</v>
      </c>
      <c r="CM584">
        <v>0</v>
      </c>
      <c r="CN584" t="s">
        <v>143</v>
      </c>
      <c r="CO584">
        <v>0</v>
      </c>
      <c r="CP584">
        <f t="shared" si="459"/>
        <v>1450.83</v>
      </c>
      <c r="CQ584">
        <f t="shared" si="460"/>
        <v>483.61</v>
      </c>
      <c r="CR584">
        <f t="shared" si="482"/>
        <v>0</v>
      </c>
      <c r="CS584">
        <f t="shared" si="461"/>
        <v>0</v>
      </c>
      <c r="CT584">
        <f t="shared" si="462"/>
        <v>0</v>
      </c>
      <c r="CU584">
        <f t="shared" si="463"/>
        <v>0</v>
      </c>
      <c r="CV584">
        <f t="shared" si="464"/>
        <v>0</v>
      </c>
      <c r="CW584">
        <f t="shared" si="465"/>
        <v>0</v>
      </c>
      <c r="CX584">
        <f t="shared" si="466"/>
        <v>0</v>
      </c>
      <c r="CY584">
        <f t="shared" si="467"/>
        <v>0</v>
      </c>
      <c r="CZ584">
        <f t="shared" si="468"/>
        <v>0</v>
      </c>
      <c r="DC584" t="s">
        <v>143</v>
      </c>
      <c r="DD584" t="s">
        <v>143</v>
      </c>
      <c r="DE584" t="s">
        <v>143</v>
      </c>
      <c r="DF584" t="s">
        <v>143</v>
      </c>
      <c r="DG584" t="s">
        <v>143</v>
      </c>
      <c r="DH584" t="s">
        <v>143</v>
      </c>
      <c r="DI584" t="s">
        <v>143</v>
      </c>
      <c r="DJ584" t="s">
        <v>143</v>
      </c>
      <c r="DK584" t="s">
        <v>143</v>
      </c>
      <c r="DL584" t="s">
        <v>143</v>
      </c>
      <c r="DM584" t="s">
        <v>143</v>
      </c>
      <c r="DN584">
        <v>104</v>
      </c>
      <c r="DO584">
        <v>79</v>
      </c>
      <c r="DP584">
        <v>1.087</v>
      </c>
      <c r="DQ584">
        <v>1.0009999999999999</v>
      </c>
      <c r="DU584">
        <v>1003</v>
      </c>
      <c r="DV584" t="s">
        <v>585</v>
      </c>
      <c r="DW584" t="s">
        <v>585</v>
      </c>
      <c r="DX584">
        <v>1</v>
      </c>
      <c r="EE584">
        <v>31269907</v>
      </c>
      <c r="EF584">
        <v>30</v>
      </c>
      <c r="EG584" t="s">
        <v>171</v>
      </c>
      <c r="EH584">
        <v>0</v>
      </c>
      <c r="EI584" t="s">
        <v>143</v>
      </c>
      <c r="EJ584">
        <v>1</v>
      </c>
      <c r="EK584">
        <v>96</v>
      </c>
      <c r="EL584" t="s">
        <v>357</v>
      </c>
      <c r="EM584" t="s">
        <v>358</v>
      </c>
      <c r="EO584" t="s">
        <v>143</v>
      </c>
      <c r="EQ584">
        <v>0</v>
      </c>
      <c r="ER584">
        <v>137</v>
      </c>
      <c r="ES584">
        <v>137</v>
      </c>
      <c r="ET584">
        <v>0</v>
      </c>
      <c r="EU584">
        <v>0</v>
      </c>
      <c r="EV584">
        <v>0</v>
      </c>
      <c r="EW584">
        <v>0</v>
      </c>
      <c r="EX584">
        <v>0</v>
      </c>
      <c r="FQ584">
        <v>0</v>
      </c>
      <c r="FR584">
        <f t="shared" si="469"/>
        <v>0</v>
      </c>
      <c r="FS584">
        <v>0</v>
      </c>
      <c r="FX584">
        <v>104</v>
      </c>
      <c r="FY584">
        <v>79</v>
      </c>
      <c r="GA584" t="s">
        <v>143</v>
      </c>
      <c r="GD584">
        <v>0</v>
      </c>
      <c r="GF584">
        <v>-1545163299</v>
      </c>
      <c r="GG584">
        <v>2</v>
      </c>
      <c r="GH584">
        <v>1</v>
      </c>
      <c r="GI584">
        <v>2</v>
      </c>
      <c r="GJ584">
        <v>0</v>
      </c>
      <c r="GK584">
        <f>ROUND(R584*(R12)/100,2)</f>
        <v>0</v>
      </c>
      <c r="GL584">
        <f t="shared" si="470"/>
        <v>0</v>
      </c>
      <c r="GM584">
        <f t="shared" si="471"/>
        <v>1450.83</v>
      </c>
      <c r="GN584">
        <f t="shared" si="472"/>
        <v>1450.83</v>
      </c>
      <c r="GO584">
        <f t="shared" si="473"/>
        <v>0</v>
      </c>
      <c r="GP584">
        <f t="shared" si="474"/>
        <v>0</v>
      </c>
      <c r="GR584">
        <v>0</v>
      </c>
      <c r="GS584">
        <v>3</v>
      </c>
      <c r="GT584">
        <v>0</v>
      </c>
      <c r="GU584" t="s">
        <v>143</v>
      </c>
      <c r="GV584">
        <f t="shared" si="475"/>
        <v>0</v>
      </c>
      <c r="GW584">
        <v>1</v>
      </c>
      <c r="GX584">
        <f t="shared" si="476"/>
        <v>0</v>
      </c>
      <c r="HA584">
        <v>0</v>
      </c>
      <c r="HB584">
        <v>0</v>
      </c>
      <c r="HC584">
        <f t="shared" si="477"/>
        <v>0</v>
      </c>
      <c r="IK584">
        <v>0</v>
      </c>
    </row>
    <row r="585" spans="1:245" x14ac:dyDescent="0.25">
      <c r="A585">
        <v>18</v>
      </c>
      <c r="B585">
        <v>1</v>
      </c>
      <c r="C585">
        <v>329</v>
      </c>
      <c r="E585" t="s">
        <v>700</v>
      </c>
      <c r="F585" t="s">
        <v>697</v>
      </c>
      <c r="G585" t="s">
        <v>701</v>
      </c>
      <c r="H585" t="s">
        <v>585</v>
      </c>
      <c r="I585">
        <v>1</v>
      </c>
      <c r="J585">
        <v>25</v>
      </c>
      <c r="O585">
        <f t="shared" si="445"/>
        <v>483.61</v>
      </c>
      <c r="P585">
        <f t="shared" si="446"/>
        <v>483.61</v>
      </c>
      <c r="Q585">
        <f t="shared" si="478"/>
        <v>0</v>
      </c>
      <c r="R585">
        <f t="shared" si="447"/>
        <v>0</v>
      </c>
      <c r="S585">
        <f t="shared" si="448"/>
        <v>0</v>
      </c>
      <c r="T585">
        <f t="shared" si="449"/>
        <v>0</v>
      </c>
      <c r="U585">
        <f t="shared" si="450"/>
        <v>0</v>
      </c>
      <c r="V585">
        <f t="shared" si="451"/>
        <v>0</v>
      </c>
      <c r="W585">
        <f t="shared" si="452"/>
        <v>0</v>
      </c>
      <c r="X585">
        <f t="shared" si="453"/>
        <v>0</v>
      </c>
      <c r="Y585">
        <f t="shared" si="454"/>
        <v>0</v>
      </c>
      <c r="AA585">
        <v>31709269</v>
      </c>
      <c r="AB585">
        <f t="shared" si="455"/>
        <v>137</v>
      </c>
      <c r="AC585">
        <f t="shared" si="456"/>
        <v>137</v>
      </c>
      <c r="AD585">
        <f t="shared" si="479"/>
        <v>0</v>
      </c>
      <c r="AE585">
        <f t="shared" si="480"/>
        <v>0</v>
      </c>
      <c r="AF585">
        <f t="shared" si="480"/>
        <v>0</v>
      </c>
      <c r="AG585">
        <f t="shared" si="457"/>
        <v>0</v>
      </c>
      <c r="AH585">
        <f t="shared" si="481"/>
        <v>0</v>
      </c>
      <c r="AI585">
        <f t="shared" si="481"/>
        <v>0</v>
      </c>
      <c r="AJ585">
        <f t="shared" si="458"/>
        <v>0</v>
      </c>
      <c r="AK585">
        <v>137</v>
      </c>
      <c r="AL585">
        <v>137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1</v>
      </c>
      <c r="AW585">
        <v>1</v>
      </c>
      <c r="AZ585">
        <v>1</v>
      </c>
      <c r="BA585">
        <v>1</v>
      </c>
      <c r="BB585">
        <v>1</v>
      </c>
      <c r="BC585">
        <v>3.53</v>
      </c>
      <c r="BD585" t="s">
        <v>143</v>
      </c>
      <c r="BE585" t="s">
        <v>143</v>
      </c>
      <c r="BF585" t="s">
        <v>143</v>
      </c>
      <c r="BG585" t="s">
        <v>143</v>
      </c>
      <c r="BH585">
        <v>3</v>
      </c>
      <c r="BI585">
        <v>1</v>
      </c>
      <c r="BJ585" t="s">
        <v>699</v>
      </c>
      <c r="BM585">
        <v>96</v>
      </c>
      <c r="BN585">
        <v>0</v>
      </c>
      <c r="BO585" t="s">
        <v>697</v>
      </c>
      <c r="BP585">
        <v>1</v>
      </c>
      <c r="BQ585">
        <v>30</v>
      </c>
      <c r="BR585">
        <v>0</v>
      </c>
      <c r="BS585">
        <v>1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143</v>
      </c>
      <c r="BZ585">
        <v>0</v>
      </c>
      <c r="CA585">
        <v>0</v>
      </c>
      <c r="CE585">
        <v>30</v>
      </c>
      <c r="CF585">
        <v>0</v>
      </c>
      <c r="CG585">
        <v>0</v>
      </c>
      <c r="CM585">
        <v>0</v>
      </c>
      <c r="CN585" t="s">
        <v>143</v>
      </c>
      <c r="CO585">
        <v>0</v>
      </c>
      <c r="CP585">
        <f t="shared" si="459"/>
        <v>483.61</v>
      </c>
      <c r="CQ585">
        <f t="shared" si="460"/>
        <v>483.61</v>
      </c>
      <c r="CR585">
        <f t="shared" si="482"/>
        <v>0</v>
      </c>
      <c r="CS585">
        <f t="shared" si="461"/>
        <v>0</v>
      </c>
      <c r="CT585">
        <f t="shared" si="462"/>
        <v>0</v>
      </c>
      <c r="CU585">
        <f t="shared" si="463"/>
        <v>0</v>
      </c>
      <c r="CV585">
        <f t="shared" si="464"/>
        <v>0</v>
      </c>
      <c r="CW585">
        <f t="shared" si="465"/>
        <v>0</v>
      </c>
      <c r="CX585">
        <f t="shared" si="466"/>
        <v>0</v>
      </c>
      <c r="CY585">
        <f t="shared" si="467"/>
        <v>0</v>
      </c>
      <c r="CZ585">
        <f t="shared" si="468"/>
        <v>0</v>
      </c>
      <c r="DC585" t="s">
        <v>143</v>
      </c>
      <c r="DD585" t="s">
        <v>143</v>
      </c>
      <c r="DE585" t="s">
        <v>143</v>
      </c>
      <c r="DF585" t="s">
        <v>143</v>
      </c>
      <c r="DG585" t="s">
        <v>143</v>
      </c>
      <c r="DH585" t="s">
        <v>143</v>
      </c>
      <c r="DI585" t="s">
        <v>143</v>
      </c>
      <c r="DJ585" t="s">
        <v>143</v>
      </c>
      <c r="DK585" t="s">
        <v>143</v>
      </c>
      <c r="DL585" t="s">
        <v>143</v>
      </c>
      <c r="DM585" t="s">
        <v>143</v>
      </c>
      <c r="DN585">
        <v>104</v>
      </c>
      <c r="DO585">
        <v>79</v>
      </c>
      <c r="DP585">
        <v>1.087</v>
      </c>
      <c r="DQ585">
        <v>1.0009999999999999</v>
      </c>
      <c r="DU585">
        <v>1003</v>
      </c>
      <c r="DV585" t="s">
        <v>585</v>
      </c>
      <c r="DW585" t="s">
        <v>585</v>
      </c>
      <c r="DX585">
        <v>1</v>
      </c>
      <c r="EE585">
        <v>31269907</v>
      </c>
      <c r="EF585">
        <v>30</v>
      </c>
      <c r="EG585" t="s">
        <v>171</v>
      </c>
      <c r="EH585">
        <v>0</v>
      </c>
      <c r="EI585" t="s">
        <v>143</v>
      </c>
      <c r="EJ585">
        <v>1</v>
      </c>
      <c r="EK585">
        <v>96</v>
      </c>
      <c r="EL585" t="s">
        <v>357</v>
      </c>
      <c r="EM585" t="s">
        <v>358</v>
      </c>
      <c r="EO585" t="s">
        <v>143</v>
      </c>
      <c r="EQ585">
        <v>0</v>
      </c>
      <c r="ER585">
        <v>137</v>
      </c>
      <c r="ES585">
        <v>137</v>
      </c>
      <c r="ET585">
        <v>0</v>
      </c>
      <c r="EU585">
        <v>0</v>
      </c>
      <c r="EV585">
        <v>0</v>
      </c>
      <c r="EW585">
        <v>0</v>
      </c>
      <c r="EX585">
        <v>0</v>
      </c>
      <c r="FQ585">
        <v>0</v>
      </c>
      <c r="FR585">
        <f t="shared" si="469"/>
        <v>0</v>
      </c>
      <c r="FS585">
        <v>0</v>
      </c>
      <c r="FX585">
        <v>104</v>
      </c>
      <c r="FY585">
        <v>79</v>
      </c>
      <c r="GA585" t="s">
        <v>143</v>
      </c>
      <c r="GD585">
        <v>0</v>
      </c>
      <c r="GF585">
        <v>1244799094</v>
      </c>
      <c r="GG585">
        <v>2</v>
      </c>
      <c r="GH585">
        <v>1</v>
      </c>
      <c r="GI585">
        <v>2</v>
      </c>
      <c r="GJ585">
        <v>0</v>
      </c>
      <c r="GK585">
        <f>ROUND(R585*(R12)/100,2)</f>
        <v>0</v>
      </c>
      <c r="GL585">
        <f t="shared" si="470"/>
        <v>0</v>
      </c>
      <c r="GM585">
        <f t="shared" si="471"/>
        <v>483.61</v>
      </c>
      <c r="GN585">
        <f t="shared" si="472"/>
        <v>483.61</v>
      </c>
      <c r="GO585">
        <f t="shared" si="473"/>
        <v>0</v>
      </c>
      <c r="GP585">
        <f t="shared" si="474"/>
        <v>0</v>
      </c>
      <c r="GR585">
        <v>0</v>
      </c>
      <c r="GS585">
        <v>3</v>
      </c>
      <c r="GT585">
        <v>0</v>
      </c>
      <c r="GU585" t="s">
        <v>143</v>
      </c>
      <c r="GV585">
        <f t="shared" si="475"/>
        <v>0</v>
      </c>
      <c r="GW585">
        <v>1</v>
      </c>
      <c r="GX585">
        <f t="shared" si="476"/>
        <v>0</v>
      </c>
      <c r="HA585">
        <v>0</v>
      </c>
      <c r="HB585">
        <v>0</v>
      </c>
      <c r="HC585">
        <f t="shared" si="477"/>
        <v>0</v>
      </c>
      <c r="IK585">
        <v>0</v>
      </c>
    </row>
    <row r="586" spans="1:245" x14ac:dyDescent="0.25">
      <c r="A586">
        <v>18</v>
      </c>
      <c r="B586">
        <v>1</v>
      </c>
      <c r="C586">
        <v>327</v>
      </c>
      <c r="E586" t="s">
        <v>702</v>
      </c>
      <c r="F586" t="s">
        <v>703</v>
      </c>
      <c r="G586" t="s">
        <v>704</v>
      </c>
      <c r="H586" t="s">
        <v>401</v>
      </c>
      <c r="I586">
        <v>1</v>
      </c>
      <c r="J586">
        <v>25</v>
      </c>
      <c r="O586">
        <f t="shared" si="445"/>
        <v>562.92999999999995</v>
      </c>
      <c r="P586">
        <f t="shared" si="446"/>
        <v>562.92999999999995</v>
      </c>
      <c r="Q586">
        <f t="shared" si="478"/>
        <v>0</v>
      </c>
      <c r="R586">
        <f t="shared" si="447"/>
        <v>0</v>
      </c>
      <c r="S586">
        <f t="shared" si="448"/>
        <v>0</v>
      </c>
      <c r="T586">
        <f t="shared" si="449"/>
        <v>0</v>
      </c>
      <c r="U586">
        <f t="shared" si="450"/>
        <v>0</v>
      </c>
      <c r="V586">
        <f t="shared" si="451"/>
        <v>0</v>
      </c>
      <c r="W586">
        <f t="shared" si="452"/>
        <v>0</v>
      </c>
      <c r="X586">
        <f t="shared" si="453"/>
        <v>0</v>
      </c>
      <c r="Y586">
        <f t="shared" si="454"/>
        <v>0</v>
      </c>
      <c r="AA586">
        <v>31709269</v>
      </c>
      <c r="AB586">
        <f t="shared" si="455"/>
        <v>137.30000000000001</v>
      </c>
      <c r="AC586">
        <f t="shared" si="456"/>
        <v>137.30000000000001</v>
      </c>
      <c r="AD586">
        <f t="shared" si="479"/>
        <v>0</v>
      </c>
      <c r="AE586">
        <f t="shared" si="480"/>
        <v>0</v>
      </c>
      <c r="AF586">
        <f t="shared" si="480"/>
        <v>0</v>
      </c>
      <c r="AG586">
        <f t="shared" si="457"/>
        <v>0</v>
      </c>
      <c r="AH586">
        <f t="shared" si="481"/>
        <v>0</v>
      </c>
      <c r="AI586">
        <f t="shared" si="481"/>
        <v>0</v>
      </c>
      <c r="AJ586">
        <f t="shared" si="458"/>
        <v>0</v>
      </c>
      <c r="AK586">
        <v>137.30000000000001</v>
      </c>
      <c r="AL586">
        <v>137.30000000000001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</v>
      </c>
      <c r="AW586">
        <v>1</v>
      </c>
      <c r="AZ586">
        <v>1</v>
      </c>
      <c r="BA586">
        <v>1</v>
      </c>
      <c r="BB586">
        <v>1</v>
      </c>
      <c r="BC586">
        <v>4.0999999999999996</v>
      </c>
      <c r="BD586" t="s">
        <v>143</v>
      </c>
      <c r="BE586" t="s">
        <v>143</v>
      </c>
      <c r="BF586" t="s">
        <v>143</v>
      </c>
      <c r="BG586" t="s">
        <v>143</v>
      </c>
      <c r="BH586">
        <v>3</v>
      </c>
      <c r="BI586">
        <v>1</v>
      </c>
      <c r="BJ586" t="s">
        <v>705</v>
      </c>
      <c r="BM586">
        <v>96</v>
      </c>
      <c r="BN586">
        <v>0</v>
      </c>
      <c r="BO586" t="s">
        <v>703</v>
      </c>
      <c r="BP586">
        <v>1</v>
      </c>
      <c r="BQ586">
        <v>30</v>
      </c>
      <c r="BR586">
        <v>0</v>
      </c>
      <c r="BS586">
        <v>1</v>
      </c>
      <c r="BT586">
        <v>1</v>
      </c>
      <c r="BU586">
        <v>1</v>
      </c>
      <c r="BV586">
        <v>1</v>
      </c>
      <c r="BW586">
        <v>1</v>
      </c>
      <c r="BX586">
        <v>1</v>
      </c>
      <c r="BY586" t="s">
        <v>143</v>
      </c>
      <c r="BZ586">
        <v>0</v>
      </c>
      <c r="CA586">
        <v>0</v>
      </c>
      <c r="CE586">
        <v>30</v>
      </c>
      <c r="CF586">
        <v>0</v>
      </c>
      <c r="CG586">
        <v>0</v>
      </c>
      <c r="CM586">
        <v>0</v>
      </c>
      <c r="CN586" t="s">
        <v>143</v>
      </c>
      <c r="CO586">
        <v>0</v>
      </c>
      <c r="CP586">
        <f t="shared" si="459"/>
        <v>562.92999999999995</v>
      </c>
      <c r="CQ586">
        <f t="shared" si="460"/>
        <v>562.92999999999995</v>
      </c>
      <c r="CR586">
        <f t="shared" si="482"/>
        <v>0</v>
      </c>
      <c r="CS586">
        <f t="shared" si="461"/>
        <v>0</v>
      </c>
      <c r="CT586">
        <f t="shared" si="462"/>
        <v>0</v>
      </c>
      <c r="CU586">
        <f t="shared" si="463"/>
        <v>0</v>
      </c>
      <c r="CV586">
        <f t="shared" si="464"/>
        <v>0</v>
      </c>
      <c r="CW586">
        <f t="shared" si="465"/>
        <v>0</v>
      </c>
      <c r="CX586">
        <f t="shared" si="466"/>
        <v>0</v>
      </c>
      <c r="CY586">
        <f t="shared" si="467"/>
        <v>0</v>
      </c>
      <c r="CZ586">
        <f t="shared" si="468"/>
        <v>0</v>
      </c>
      <c r="DC586" t="s">
        <v>143</v>
      </c>
      <c r="DD586" t="s">
        <v>143</v>
      </c>
      <c r="DE586" t="s">
        <v>143</v>
      </c>
      <c r="DF586" t="s">
        <v>143</v>
      </c>
      <c r="DG586" t="s">
        <v>143</v>
      </c>
      <c r="DH586" t="s">
        <v>143</v>
      </c>
      <c r="DI586" t="s">
        <v>143</v>
      </c>
      <c r="DJ586" t="s">
        <v>143</v>
      </c>
      <c r="DK586" t="s">
        <v>143</v>
      </c>
      <c r="DL586" t="s">
        <v>143</v>
      </c>
      <c r="DM586" t="s">
        <v>143</v>
      </c>
      <c r="DN586">
        <v>104</v>
      </c>
      <c r="DO586">
        <v>79</v>
      </c>
      <c r="DP586">
        <v>1.087</v>
      </c>
      <c r="DQ586">
        <v>1.0009999999999999</v>
      </c>
      <c r="DU586">
        <v>1010</v>
      </c>
      <c r="DV586" t="s">
        <v>401</v>
      </c>
      <c r="DW586" t="s">
        <v>401</v>
      </c>
      <c r="DX586">
        <v>1</v>
      </c>
      <c r="EE586">
        <v>31269907</v>
      </c>
      <c r="EF586">
        <v>30</v>
      </c>
      <c r="EG586" t="s">
        <v>171</v>
      </c>
      <c r="EH586">
        <v>0</v>
      </c>
      <c r="EI586" t="s">
        <v>143</v>
      </c>
      <c r="EJ586">
        <v>1</v>
      </c>
      <c r="EK586">
        <v>96</v>
      </c>
      <c r="EL586" t="s">
        <v>357</v>
      </c>
      <c r="EM586" t="s">
        <v>358</v>
      </c>
      <c r="EO586" t="s">
        <v>143</v>
      </c>
      <c r="EQ586">
        <v>0</v>
      </c>
      <c r="ER586">
        <v>137.30000000000001</v>
      </c>
      <c r="ES586">
        <v>137.30000000000001</v>
      </c>
      <c r="ET586">
        <v>0</v>
      </c>
      <c r="EU586">
        <v>0</v>
      </c>
      <c r="EV586">
        <v>0</v>
      </c>
      <c r="EW586">
        <v>0</v>
      </c>
      <c r="EX586">
        <v>0</v>
      </c>
      <c r="FQ586">
        <v>0</v>
      </c>
      <c r="FR586">
        <f t="shared" si="469"/>
        <v>0</v>
      </c>
      <c r="FS586">
        <v>0</v>
      </c>
      <c r="FX586">
        <v>104</v>
      </c>
      <c r="FY586">
        <v>79</v>
      </c>
      <c r="GA586" t="s">
        <v>143</v>
      </c>
      <c r="GD586">
        <v>0</v>
      </c>
      <c r="GF586">
        <v>2005230075</v>
      </c>
      <c r="GG586">
        <v>2</v>
      </c>
      <c r="GH586">
        <v>1</v>
      </c>
      <c r="GI586">
        <v>2</v>
      </c>
      <c r="GJ586">
        <v>0</v>
      </c>
      <c r="GK586">
        <f>ROUND(R586*(R12)/100,2)</f>
        <v>0</v>
      </c>
      <c r="GL586">
        <f t="shared" si="470"/>
        <v>0</v>
      </c>
      <c r="GM586">
        <f t="shared" si="471"/>
        <v>562.92999999999995</v>
      </c>
      <c r="GN586">
        <f t="shared" si="472"/>
        <v>562.92999999999995</v>
      </c>
      <c r="GO586">
        <f t="shared" si="473"/>
        <v>0</v>
      </c>
      <c r="GP586">
        <f t="shared" si="474"/>
        <v>0</v>
      </c>
      <c r="GR586">
        <v>0</v>
      </c>
      <c r="GS586">
        <v>3</v>
      </c>
      <c r="GT586">
        <v>0</v>
      </c>
      <c r="GU586" t="s">
        <v>143</v>
      </c>
      <c r="GV586">
        <f t="shared" si="475"/>
        <v>0</v>
      </c>
      <c r="GW586">
        <v>1</v>
      </c>
      <c r="GX586">
        <f t="shared" si="476"/>
        <v>0</v>
      </c>
      <c r="HA586">
        <v>0</v>
      </c>
      <c r="HB586">
        <v>0</v>
      </c>
      <c r="HC586">
        <f t="shared" si="477"/>
        <v>0</v>
      </c>
      <c r="IK586">
        <v>0</v>
      </c>
    </row>
    <row r="587" spans="1:245" x14ac:dyDescent="0.25">
      <c r="A587">
        <v>17</v>
      </c>
      <c r="B587">
        <v>1</v>
      </c>
      <c r="C587">
        <f>ROW(SmtRes!A335)</f>
        <v>335</v>
      </c>
      <c r="D587">
        <f>ROW(EtalonRes!A348)</f>
        <v>348</v>
      </c>
      <c r="E587" t="s">
        <v>706</v>
      </c>
      <c r="F587" t="s">
        <v>293</v>
      </c>
      <c r="G587" t="s">
        <v>707</v>
      </c>
      <c r="H587" t="s">
        <v>295</v>
      </c>
      <c r="I587">
        <v>6.3E-2</v>
      </c>
      <c r="J587">
        <v>0</v>
      </c>
      <c r="O587">
        <f t="shared" si="445"/>
        <v>390.71</v>
      </c>
      <c r="P587">
        <f t="shared" si="446"/>
        <v>0</v>
      </c>
      <c r="Q587">
        <f>(ROUND((ROUND((((ET587*1.25))*AV587*I587),2)*BB587),2)+ROUND((ROUND(((AE587-((EU587*1.25)))*AV587*I587),2)*BS587),2))</f>
        <v>368.32</v>
      </c>
      <c r="R587">
        <f t="shared" si="447"/>
        <v>253.64</v>
      </c>
      <c r="S587">
        <f t="shared" si="448"/>
        <v>22.39</v>
      </c>
      <c r="T587">
        <f t="shared" si="449"/>
        <v>0</v>
      </c>
      <c r="U587">
        <f t="shared" si="450"/>
        <v>8.6215499999999987E-2</v>
      </c>
      <c r="V587">
        <f t="shared" si="451"/>
        <v>0</v>
      </c>
      <c r="W587">
        <f t="shared" si="452"/>
        <v>0</v>
      </c>
      <c r="X587">
        <f t="shared" si="453"/>
        <v>20.6</v>
      </c>
      <c r="Y587">
        <f t="shared" si="454"/>
        <v>11.2</v>
      </c>
      <c r="AA587">
        <v>31709269</v>
      </c>
      <c r="AB587">
        <f t="shared" si="455"/>
        <v>529.49649999999997</v>
      </c>
      <c r="AC587">
        <f t="shared" si="456"/>
        <v>0</v>
      </c>
      <c r="AD587">
        <f>ROUND(((((ET587*1.25))-((EU587*1.25)))+AE587),6)</f>
        <v>515.51250000000005</v>
      </c>
      <c r="AE587">
        <f>ROUND(((EU587*1.25)),6)</f>
        <v>158.30000000000001</v>
      </c>
      <c r="AF587">
        <f>ROUND(((EV587*1.15)),6)</f>
        <v>13.984</v>
      </c>
      <c r="AG587">
        <f t="shared" si="457"/>
        <v>0</v>
      </c>
      <c r="AH587">
        <f>((EW587*1.15))</f>
        <v>1.3684999999999998</v>
      </c>
      <c r="AI587">
        <f>((EX587*1.25))</f>
        <v>0</v>
      </c>
      <c r="AJ587">
        <f t="shared" si="458"/>
        <v>0</v>
      </c>
      <c r="AK587">
        <v>424.57</v>
      </c>
      <c r="AL587">
        <v>0</v>
      </c>
      <c r="AM587">
        <v>412.41</v>
      </c>
      <c r="AN587">
        <v>126.64</v>
      </c>
      <c r="AO587">
        <v>12.16</v>
      </c>
      <c r="AP587">
        <v>0</v>
      </c>
      <c r="AQ587">
        <v>1.19</v>
      </c>
      <c r="AR587">
        <v>0</v>
      </c>
      <c r="AS587">
        <v>0</v>
      </c>
      <c r="AT587">
        <v>92</v>
      </c>
      <c r="AU587">
        <v>50</v>
      </c>
      <c r="AV587">
        <v>1</v>
      </c>
      <c r="AW587">
        <v>1</v>
      </c>
      <c r="AZ587">
        <v>1</v>
      </c>
      <c r="BA587">
        <v>25.44</v>
      </c>
      <c r="BB587">
        <v>11.34</v>
      </c>
      <c r="BC587">
        <v>1</v>
      </c>
      <c r="BD587" t="s">
        <v>143</v>
      </c>
      <c r="BE587" t="s">
        <v>143</v>
      </c>
      <c r="BF587" t="s">
        <v>143</v>
      </c>
      <c r="BG587" t="s">
        <v>143</v>
      </c>
      <c r="BH587">
        <v>0</v>
      </c>
      <c r="BI587">
        <v>1</v>
      </c>
      <c r="BJ587" t="s">
        <v>296</v>
      </c>
      <c r="BM587">
        <v>2</v>
      </c>
      <c r="BN587">
        <v>0</v>
      </c>
      <c r="BO587" t="s">
        <v>293</v>
      </c>
      <c r="BP587">
        <v>1</v>
      </c>
      <c r="BQ587">
        <v>30</v>
      </c>
      <c r="BR587">
        <v>0</v>
      </c>
      <c r="BS587">
        <v>25.44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143</v>
      </c>
      <c r="BZ587">
        <v>92</v>
      </c>
      <c r="CA587">
        <v>50</v>
      </c>
      <c r="CE587">
        <v>30</v>
      </c>
      <c r="CF587">
        <v>0</v>
      </c>
      <c r="CG587">
        <v>0</v>
      </c>
      <c r="CM587">
        <v>0</v>
      </c>
      <c r="CN587" t="s">
        <v>143</v>
      </c>
      <c r="CO587">
        <v>0</v>
      </c>
      <c r="CP587">
        <f t="shared" si="459"/>
        <v>390.71</v>
      </c>
      <c r="CQ587">
        <f t="shared" si="460"/>
        <v>0</v>
      </c>
      <c r="CR587">
        <f>(ROUND((ROUND((((ET587*1.25))*AV587*1),2)*BB587),2)+ROUND((ROUND(((AE587-((EU587*1.25)))*AV587*1),2)*BS587),2))</f>
        <v>5845.88</v>
      </c>
      <c r="CS587">
        <f t="shared" si="461"/>
        <v>4027.15</v>
      </c>
      <c r="CT587">
        <f t="shared" si="462"/>
        <v>355.65</v>
      </c>
      <c r="CU587">
        <f t="shared" si="463"/>
        <v>0</v>
      </c>
      <c r="CV587">
        <f t="shared" si="464"/>
        <v>1.3684999999999998</v>
      </c>
      <c r="CW587">
        <f t="shared" si="465"/>
        <v>0</v>
      </c>
      <c r="CX587">
        <f t="shared" si="466"/>
        <v>0</v>
      </c>
      <c r="CY587">
        <f t="shared" si="467"/>
        <v>20.598800000000001</v>
      </c>
      <c r="CZ587">
        <f t="shared" si="468"/>
        <v>11.195</v>
      </c>
      <c r="DC587" t="s">
        <v>143</v>
      </c>
      <c r="DD587" t="s">
        <v>143</v>
      </c>
      <c r="DE587" t="s">
        <v>169</v>
      </c>
      <c r="DF587" t="s">
        <v>169</v>
      </c>
      <c r="DG587" t="s">
        <v>170</v>
      </c>
      <c r="DH587" t="s">
        <v>143</v>
      </c>
      <c r="DI587" t="s">
        <v>170</v>
      </c>
      <c r="DJ587" t="s">
        <v>169</v>
      </c>
      <c r="DK587" t="s">
        <v>143</v>
      </c>
      <c r="DL587" t="s">
        <v>143</v>
      </c>
      <c r="DM587" t="s">
        <v>143</v>
      </c>
      <c r="DN587">
        <v>98</v>
      </c>
      <c r="DO587">
        <v>77</v>
      </c>
      <c r="DP587">
        <v>1.1919999999999999</v>
      </c>
      <c r="DQ587">
        <v>1</v>
      </c>
      <c r="DU587">
        <v>1013</v>
      </c>
      <c r="DV587" t="s">
        <v>295</v>
      </c>
      <c r="DW587" t="s">
        <v>295</v>
      </c>
      <c r="DX587">
        <v>1</v>
      </c>
      <c r="EE587">
        <v>31271814</v>
      </c>
      <c r="EF587">
        <v>30</v>
      </c>
      <c r="EG587" t="s">
        <v>171</v>
      </c>
      <c r="EH587">
        <v>0</v>
      </c>
      <c r="EI587" t="s">
        <v>143</v>
      </c>
      <c r="EJ587">
        <v>1</v>
      </c>
      <c r="EK587">
        <v>2</v>
      </c>
      <c r="EL587" t="s">
        <v>297</v>
      </c>
      <c r="EM587" t="s">
        <v>298</v>
      </c>
      <c r="EO587" t="s">
        <v>143</v>
      </c>
      <c r="EQ587">
        <v>0</v>
      </c>
      <c r="ER587">
        <v>424.57</v>
      </c>
      <c r="ES587">
        <v>0</v>
      </c>
      <c r="ET587">
        <v>412.41</v>
      </c>
      <c r="EU587">
        <v>126.64</v>
      </c>
      <c r="EV587">
        <v>12.16</v>
      </c>
      <c r="EW587">
        <v>1.19</v>
      </c>
      <c r="EX587">
        <v>0</v>
      </c>
      <c r="EY587">
        <v>0</v>
      </c>
      <c r="FQ587">
        <v>0</v>
      </c>
      <c r="FR587">
        <f t="shared" si="469"/>
        <v>0</v>
      </c>
      <c r="FS587">
        <v>0</v>
      </c>
      <c r="FX587">
        <v>98</v>
      </c>
      <c r="FY587">
        <v>77</v>
      </c>
      <c r="GA587" t="s">
        <v>143</v>
      </c>
      <c r="GD587">
        <v>0</v>
      </c>
      <c r="GF587">
        <v>-880792301</v>
      </c>
      <c r="GG587">
        <v>2</v>
      </c>
      <c r="GH587">
        <v>1</v>
      </c>
      <c r="GI587">
        <v>2</v>
      </c>
      <c r="GJ587">
        <v>0</v>
      </c>
      <c r="GK587">
        <f>ROUND(R587*(R12)/100,2)</f>
        <v>398.21</v>
      </c>
      <c r="GL587">
        <f t="shared" si="470"/>
        <v>0</v>
      </c>
      <c r="GM587">
        <f t="shared" si="471"/>
        <v>820.72</v>
      </c>
      <c r="GN587">
        <f t="shared" si="472"/>
        <v>820.72</v>
      </c>
      <c r="GO587">
        <f t="shared" si="473"/>
        <v>0</v>
      </c>
      <c r="GP587">
        <f t="shared" si="474"/>
        <v>0</v>
      </c>
      <c r="GR587">
        <v>0</v>
      </c>
      <c r="GS587">
        <v>3</v>
      </c>
      <c r="GT587">
        <v>0</v>
      </c>
      <c r="GU587" t="s">
        <v>143</v>
      </c>
      <c r="GV587">
        <f t="shared" si="475"/>
        <v>0</v>
      </c>
      <c r="GW587">
        <v>1</v>
      </c>
      <c r="GX587">
        <f t="shared" si="476"/>
        <v>0</v>
      </c>
      <c r="HA587">
        <v>0</v>
      </c>
      <c r="HB587">
        <v>0</v>
      </c>
      <c r="HC587">
        <f t="shared" si="477"/>
        <v>0</v>
      </c>
      <c r="IK587">
        <v>0</v>
      </c>
    </row>
    <row r="588" spans="1:245" x14ac:dyDescent="0.25">
      <c r="A588">
        <v>17</v>
      </c>
      <c r="B588">
        <v>1</v>
      </c>
      <c r="C588">
        <f>ROW(SmtRes!A336)</f>
        <v>336</v>
      </c>
      <c r="D588">
        <f>ROW(EtalonRes!A349)</f>
        <v>349</v>
      </c>
      <c r="E588" t="s">
        <v>708</v>
      </c>
      <c r="F588" t="s">
        <v>300</v>
      </c>
      <c r="G588" t="s">
        <v>709</v>
      </c>
      <c r="H588" t="s">
        <v>295</v>
      </c>
      <c r="I588">
        <v>7.0000000000000001E-3</v>
      </c>
      <c r="J588">
        <v>0</v>
      </c>
      <c r="O588">
        <f t="shared" si="445"/>
        <v>529.41</v>
      </c>
      <c r="P588">
        <f t="shared" si="446"/>
        <v>0</v>
      </c>
      <c r="Q588">
        <f>(ROUND((ROUND((((ET588*1.25))*AV588*I588),2)*BB588),2)+ROUND((ROUND(((AE588-((EU588*1.25)))*AV588*I588),2)*BS588),2))</f>
        <v>0</v>
      </c>
      <c r="R588">
        <f t="shared" si="447"/>
        <v>0</v>
      </c>
      <c r="S588">
        <f t="shared" si="448"/>
        <v>529.41</v>
      </c>
      <c r="T588">
        <f t="shared" si="449"/>
        <v>0</v>
      </c>
      <c r="U588">
        <f t="shared" si="450"/>
        <v>1.7923325000000001</v>
      </c>
      <c r="V588">
        <f t="shared" si="451"/>
        <v>0</v>
      </c>
      <c r="W588">
        <f t="shared" si="452"/>
        <v>0</v>
      </c>
      <c r="X588">
        <f t="shared" si="453"/>
        <v>386.47</v>
      </c>
      <c r="Y588">
        <f t="shared" si="454"/>
        <v>217.06</v>
      </c>
      <c r="AA588">
        <v>31709269</v>
      </c>
      <c r="AB588">
        <f t="shared" si="455"/>
        <v>2972.7154999999998</v>
      </c>
      <c r="AC588">
        <f t="shared" si="456"/>
        <v>0</v>
      </c>
      <c r="AD588">
        <f>ROUND(((((ET588*1.25))-((EU588*1.25)))+AE588),6)</f>
        <v>0</v>
      </c>
      <c r="AE588">
        <f>ROUND(((EU588*1.25)),6)</f>
        <v>0</v>
      </c>
      <c r="AF588">
        <f>ROUND(((EV588*1.15)),6)</f>
        <v>2972.7154999999998</v>
      </c>
      <c r="AG588">
        <f t="shared" si="457"/>
        <v>0</v>
      </c>
      <c r="AH588">
        <f>((EW588*1.15))</f>
        <v>256.04750000000001</v>
      </c>
      <c r="AI588">
        <f>((EX588*1.25))</f>
        <v>0</v>
      </c>
      <c r="AJ588">
        <f t="shared" si="458"/>
        <v>0</v>
      </c>
      <c r="AK588">
        <v>2584.9699999999998</v>
      </c>
      <c r="AL588">
        <v>0</v>
      </c>
      <c r="AM588">
        <v>0</v>
      </c>
      <c r="AN588">
        <v>0</v>
      </c>
      <c r="AO588">
        <v>2584.9699999999998</v>
      </c>
      <c r="AP588">
        <v>0</v>
      </c>
      <c r="AQ588">
        <v>222.65</v>
      </c>
      <c r="AR588">
        <v>0</v>
      </c>
      <c r="AS588">
        <v>0</v>
      </c>
      <c r="AT588">
        <v>73</v>
      </c>
      <c r="AU588">
        <v>41</v>
      </c>
      <c r="AV588">
        <v>1</v>
      </c>
      <c r="AW588">
        <v>1</v>
      </c>
      <c r="AZ588">
        <v>1</v>
      </c>
      <c r="BA588">
        <v>25.44</v>
      </c>
      <c r="BB588">
        <v>1</v>
      </c>
      <c r="BC588">
        <v>1</v>
      </c>
      <c r="BD588" t="s">
        <v>143</v>
      </c>
      <c r="BE588" t="s">
        <v>143</v>
      </c>
      <c r="BF588" t="s">
        <v>143</v>
      </c>
      <c r="BG588" t="s">
        <v>143</v>
      </c>
      <c r="BH588">
        <v>0</v>
      </c>
      <c r="BI588">
        <v>1</v>
      </c>
      <c r="BJ588" t="s">
        <v>302</v>
      </c>
      <c r="BM588">
        <v>16</v>
      </c>
      <c r="BN588">
        <v>0</v>
      </c>
      <c r="BO588" t="s">
        <v>300</v>
      </c>
      <c r="BP588">
        <v>1</v>
      </c>
      <c r="BQ588">
        <v>30</v>
      </c>
      <c r="BR588">
        <v>0</v>
      </c>
      <c r="BS588">
        <v>25.44</v>
      </c>
      <c r="BT588">
        <v>1</v>
      </c>
      <c r="BU588">
        <v>1</v>
      </c>
      <c r="BV588">
        <v>1</v>
      </c>
      <c r="BW588">
        <v>1</v>
      </c>
      <c r="BX588">
        <v>1</v>
      </c>
      <c r="BY588" t="s">
        <v>143</v>
      </c>
      <c r="BZ588">
        <v>73</v>
      </c>
      <c r="CA588">
        <v>41</v>
      </c>
      <c r="CE588">
        <v>30</v>
      </c>
      <c r="CF588">
        <v>0</v>
      </c>
      <c r="CG588">
        <v>0</v>
      </c>
      <c r="CM588">
        <v>0</v>
      </c>
      <c r="CN588" t="s">
        <v>143</v>
      </c>
      <c r="CO588">
        <v>0</v>
      </c>
      <c r="CP588">
        <f t="shared" si="459"/>
        <v>529.41</v>
      </c>
      <c r="CQ588">
        <f t="shared" si="460"/>
        <v>0</v>
      </c>
      <c r="CR588">
        <f>(ROUND((ROUND((((ET588*1.25))*AV588*1),2)*BB588),2)+ROUND((ROUND(((AE588-((EU588*1.25)))*AV588*1),2)*BS588),2))</f>
        <v>0</v>
      </c>
      <c r="CS588">
        <f t="shared" si="461"/>
        <v>0</v>
      </c>
      <c r="CT588">
        <f t="shared" si="462"/>
        <v>75626</v>
      </c>
      <c r="CU588">
        <f t="shared" si="463"/>
        <v>0</v>
      </c>
      <c r="CV588">
        <f t="shared" si="464"/>
        <v>256.04750000000001</v>
      </c>
      <c r="CW588">
        <f t="shared" si="465"/>
        <v>0</v>
      </c>
      <c r="CX588">
        <f t="shared" si="466"/>
        <v>0</v>
      </c>
      <c r="CY588">
        <f t="shared" si="467"/>
        <v>386.46929999999998</v>
      </c>
      <c r="CZ588">
        <f t="shared" si="468"/>
        <v>217.05809999999997</v>
      </c>
      <c r="DC588" t="s">
        <v>143</v>
      </c>
      <c r="DD588" t="s">
        <v>143</v>
      </c>
      <c r="DE588" t="s">
        <v>169</v>
      </c>
      <c r="DF588" t="s">
        <v>169</v>
      </c>
      <c r="DG588" t="s">
        <v>170</v>
      </c>
      <c r="DH588" t="s">
        <v>143</v>
      </c>
      <c r="DI588" t="s">
        <v>170</v>
      </c>
      <c r="DJ588" t="s">
        <v>169</v>
      </c>
      <c r="DK588" t="s">
        <v>143</v>
      </c>
      <c r="DL588" t="s">
        <v>143</v>
      </c>
      <c r="DM588" t="s">
        <v>143</v>
      </c>
      <c r="DN588">
        <v>91</v>
      </c>
      <c r="DO588">
        <v>67</v>
      </c>
      <c r="DP588">
        <v>1.248</v>
      </c>
      <c r="DQ588">
        <v>1</v>
      </c>
      <c r="DU588">
        <v>1013</v>
      </c>
      <c r="DV588" t="s">
        <v>295</v>
      </c>
      <c r="DW588" t="s">
        <v>295</v>
      </c>
      <c r="DX588">
        <v>1</v>
      </c>
      <c r="EE588">
        <v>31271828</v>
      </c>
      <c r="EF588">
        <v>30</v>
      </c>
      <c r="EG588" t="s">
        <v>171</v>
      </c>
      <c r="EH588">
        <v>0</v>
      </c>
      <c r="EI588" t="s">
        <v>143</v>
      </c>
      <c r="EJ588">
        <v>1</v>
      </c>
      <c r="EK588">
        <v>16</v>
      </c>
      <c r="EL588" t="s">
        <v>303</v>
      </c>
      <c r="EM588" t="s">
        <v>304</v>
      </c>
      <c r="EO588" t="s">
        <v>143</v>
      </c>
      <c r="EQ588">
        <v>0</v>
      </c>
      <c r="ER588">
        <v>2584.9699999999998</v>
      </c>
      <c r="ES588">
        <v>0</v>
      </c>
      <c r="ET588">
        <v>0</v>
      </c>
      <c r="EU588">
        <v>0</v>
      </c>
      <c r="EV588">
        <v>2584.9699999999998</v>
      </c>
      <c r="EW588">
        <v>222.65</v>
      </c>
      <c r="EX588">
        <v>0</v>
      </c>
      <c r="EY588">
        <v>0</v>
      </c>
      <c r="FQ588">
        <v>0</v>
      </c>
      <c r="FR588">
        <f t="shared" si="469"/>
        <v>0</v>
      </c>
      <c r="FS588">
        <v>0</v>
      </c>
      <c r="FX588">
        <v>91</v>
      </c>
      <c r="FY588">
        <v>67</v>
      </c>
      <c r="GA588" t="s">
        <v>143</v>
      </c>
      <c r="GD588">
        <v>0</v>
      </c>
      <c r="GF588">
        <v>303700528</v>
      </c>
      <c r="GG588">
        <v>2</v>
      </c>
      <c r="GH588">
        <v>1</v>
      </c>
      <c r="GI588">
        <v>2</v>
      </c>
      <c r="GJ588">
        <v>0</v>
      </c>
      <c r="GK588">
        <f>ROUND(R588*(R12)/100,2)</f>
        <v>0</v>
      </c>
      <c r="GL588">
        <f t="shared" si="470"/>
        <v>0</v>
      </c>
      <c r="GM588">
        <f t="shared" si="471"/>
        <v>1132.94</v>
      </c>
      <c r="GN588">
        <f t="shared" si="472"/>
        <v>1132.94</v>
      </c>
      <c r="GO588">
        <f t="shared" si="473"/>
        <v>0</v>
      </c>
      <c r="GP588">
        <f t="shared" si="474"/>
        <v>0</v>
      </c>
      <c r="GR588">
        <v>0</v>
      </c>
      <c r="GS588">
        <v>3</v>
      </c>
      <c r="GT588">
        <v>0</v>
      </c>
      <c r="GU588" t="s">
        <v>143</v>
      </c>
      <c r="GV588">
        <f t="shared" si="475"/>
        <v>0</v>
      </c>
      <c r="GW588">
        <v>1</v>
      </c>
      <c r="GX588">
        <f t="shared" si="476"/>
        <v>0</v>
      </c>
      <c r="HA588">
        <v>0</v>
      </c>
      <c r="HB588">
        <v>0</v>
      </c>
      <c r="HC588">
        <f t="shared" si="477"/>
        <v>0</v>
      </c>
      <c r="IK588">
        <v>0</v>
      </c>
    </row>
    <row r="589" spans="1:245" x14ac:dyDescent="0.25">
      <c r="A589">
        <v>17</v>
      </c>
      <c r="B589">
        <v>1</v>
      </c>
      <c r="C589">
        <f>ROW(SmtRes!A339)</f>
        <v>339</v>
      </c>
      <c r="D589">
        <f>ROW(EtalonRes!A352)</f>
        <v>352</v>
      </c>
      <c r="E589" t="s">
        <v>710</v>
      </c>
      <c r="F589" t="s">
        <v>306</v>
      </c>
      <c r="G589" t="s">
        <v>307</v>
      </c>
      <c r="H589" t="s">
        <v>308</v>
      </c>
      <c r="I589">
        <v>7.0000000000000007E-2</v>
      </c>
      <c r="J589">
        <v>0</v>
      </c>
      <c r="O589">
        <f t="shared" si="445"/>
        <v>950.53</v>
      </c>
      <c r="P589">
        <f t="shared" si="446"/>
        <v>0</v>
      </c>
      <c r="Q589">
        <f>(ROUND((ROUND((((ET589*1.25))*AV589*I589),2)*BB589),2)+ROUND((ROUND(((AE589-((EU589*1.25)))*AV589*I589),2)*BS589),2))</f>
        <v>703.25</v>
      </c>
      <c r="R589">
        <f t="shared" si="447"/>
        <v>434.01</v>
      </c>
      <c r="S589">
        <f t="shared" si="448"/>
        <v>247.28</v>
      </c>
      <c r="T589">
        <f t="shared" si="449"/>
        <v>0</v>
      </c>
      <c r="U589">
        <f t="shared" si="450"/>
        <v>0.86940000000000006</v>
      </c>
      <c r="V589">
        <f t="shared" si="451"/>
        <v>0</v>
      </c>
      <c r="W589">
        <f t="shared" si="452"/>
        <v>0</v>
      </c>
      <c r="X589">
        <f t="shared" si="453"/>
        <v>227.5</v>
      </c>
      <c r="Y589">
        <f t="shared" si="454"/>
        <v>123.64</v>
      </c>
      <c r="AA589">
        <v>31709269</v>
      </c>
      <c r="AB589">
        <f t="shared" si="455"/>
        <v>943.81349999999998</v>
      </c>
      <c r="AC589">
        <f t="shared" si="456"/>
        <v>0</v>
      </c>
      <c r="AD589">
        <f>ROUND(((((ET589*1.25))-((EU589*1.25)))+AE589),6)</f>
        <v>804.96249999999998</v>
      </c>
      <c r="AE589">
        <f>ROUND(((EU589*1.25)),6)</f>
        <v>243.72499999999999</v>
      </c>
      <c r="AF589">
        <f>ROUND(((EV589*1.15)),6)</f>
        <v>138.851</v>
      </c>
      <c r="AG589">
        <f t="shared" si="457"/>
        <v>0</v>
      </c>
      <c r="AH589">
        <f>((EW589*1.15))</f>
        <v>12.42</v>
      </c>
      <c r="AI589">
        <f>((EX589*1.25))</f>
        <v>0</v>
      </c>
      <c r="AJ589">
        <f t="shared" si="458"/>
        <v>0</v>
      </c>
      <c r="AK589">
        <v>764.71</v>
      </c>
      <c r="AL589">
        <v>0</v>
      </c>
      <c r="AM589">
        <v>643.97</v>
      </c>
      <c r="AN589">
        <v>194.98</v>
      </c>
      <c r="AO589">
        <v>120.74</v>
      </c>
      <c r="AP589">
        <v>0</v>
      </c>
      <c r="AQ589">
        <v>10.8</v>
      </c>
      <c r="AR589">
        <v>0</v>
      </c>
      <c r="AS589">
        <v>0</v>
      </c>
      <c r="AT589">
        <v>92</v>
      </c>
      <c r="AU589">
        <v>50</v>
      </c>
      <c r="AV589">
        <v>1</v>
      </c>
      <c r="AW589">
        <v>1</v>
      </c>
      <c r="AZ589">
        <v>1</v>
      </c>
      <c r="BA589">
        <v>25.44</v>
      </c>
      <c r="BB589">
        <v>12.48</v>
      </c>
      <c r="BC589">
        <v>1</v>
      </c>
      <c r="BD589" t="s">
        <v>143</v>
      </c>
      <c r="BE589" t="s">
        <v>143</v>
      </c>
      <c r="BF589" t="s">
        <v>143</v>
      </c>
      <c r="BG589" t="s">
        <v>143</v>
      </c>
      <c r="BH589">
        <v>0</v>
      </c>
      <c r="BI589">
        <v>1</v>
      </c>
      <c r="BJ589" t="s">
        <v>309</v>
      </c>
      <c r="BM589">
        <v>10</v>
      </c>
      <c r="BN589">
        <v>0</v>
      </c>
      <c r="BO589" t="s">
        <v>306</v>
      </c>
      <c r="BP589">
        <v>1</v>
      </c>
      <c r="BQ589">
        <v>30</v>
      </c>
      <c r="BR589">
        <v>0</v>
      </c>
      <c r="BS589">
        <v>25.44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143</v>
      </c>
      <c r="BZ589">
        <v>92</v>
      </c>
      <c r="CA589">
        <v>50</v>
      </c>
      <c r="CE589">
        <v>30</v>
      </c>
      <c r="CF589">
        <v>0</v>
      </c>
      <c r="CG589">
        <v>0</v>
      </c>
      <c r="CM589">
        <v>0</v>
      </c>
      <c r="CN589" t="s">
        <v>143</v>
      </c>
      <c r="CO589">
        <v>0</v>
      </c>
      <c r="CP589">
        <f t="shared" si="459"/>
        <v>950.53</v>
      </c>
      <c r="CQ589">
        <f t="shared" si="460"/>
        <v>0</v>
      </c>
      <c r="CR589">
        <f>(ROUND((ROUND((((ET589*1.25))*AV589*1),2)*BB589),2)+ROUND((ROUND(((AE589-((EU589*1.25)))*AV589*1),2)*BS589),2))</f>
        <v>10045.9</v>
      </c>
      <c r="CS589">
        <f t="shared" si="461"/>
        <v>6200.49</v>
      </c>
      <c r="CT589">
        <f t="shared" si="462"/>
        <v>3532.34</v>
      </c>
      <c r="CU589">
        <f t="shared" si="463"/>
        <v>0</v>
      </c>
      <c r="CV589">
        <f t="shared" si="464"/>
        <v>12.42</v>
      </c>
      <c r="CW589">
        <f t="shared" si="465"/>
        <v>0</v>
      </c>
      <c r="CX589">
        <f t="shared" si="466"/>
        <v>0</v>
      </c>
      <c r="CY589">
        <f t="shared" si="467"/>
        <v>227.49760000000001</v>
      </c>
      <c r="CZ589">
        <f t="shared" si="468"/>
        <v>123.64</v>
      </c>
      <c r="DC589" t="s">
        <v>143</v>
      </c>
      <c r="DD589" t="s">
        <v>143</v>
      </c>
      <c r="DE589" t="s">
        <v>169</v>
      </c>
      <c r="DF589" t="s">
        <v>169</v>
      </c>
      <c r="DG589" t="s">
        <v>170</v>
      </c>
      <c r="DH589" t="s">
        <v>143</v>
      </c>
      <c r="DI589" t="s">
        <v>170</v>
      </c>
      <c r="DJ589" t="s">
        <v>169</v>
      </c>
      <c r="DK589" t="s">
        <v>143</v>
      </c>
      <c r="DL589" t="s">
        <v>143</v>
      </c>
      <c r="DM589" t="s">
        <v>310</v>
      </c>
      <c r="DN589">
        <v>98</v>
      </c>
      <c r="DO589">
        <v>77</v>
      </c>
      <c r="DP589">
        <v>1.0469999999999999</v>
      </c>
      <c r="DQ589">
        <v>1</v>
      </c>
      <c r="DU589">
        <v>1013</v>
      </c>
      <c r="DV589" t="s">
        <v>308</v>
      </c>
      <c r="DW589" t="s">
        <v>308</v>
      </c>
      <c r="DX589">
        <v>1</v>
      </c>
      <c r="EE589">
        <v>31271822</v>
      </c>
      <c r="EF589">
        <v>30</v>
      </c>
      <c r="EG589" t="s">
        <v>171</v>
      </c>
      <c r="EH589">
        <v>0</v>
      </c>
      <c r="EI589" t="s">
        <v>143</v>
      </c>
      <c r="EJ589">
        <v>1</v>
      </c>
      <c r="EK589">
        <v>10</v>
      </c>
      <c r="EL589" t="s">
        <v>311</v>
      </c>
      <c r="EM589" t="s">
        <v>312</v>
      </c>
      <c r="EO589" t="s">
        <v>143</v>
      </c>
      <c r="EQ589">
        <v>0</v>
      </c>
      <c r="ER589">
        <v>764.71</v>
      </c>
      <c r="ES589">
        <v>0</v>
      </c>
      <c r="ET589">
        <v>643.97</v>
      </c>
      <c r="EU589">
        <v>194.98</v>
      </c>
      <c r="EV589">
        <v>120.74</v>
      </c>
      <c r="EW589">
        <v>10.8</v>
      </c>
      <c r="EX589">
        <v>0</v>
      </c>
      <c r="EY589">
        <v>0</v>
      </c>
      <c r="FQ589">
        <v>0</v>
      </c>
      <c r="FR589">
        <f t="shared" si="469"/>
        <v>0</v>
      </c>
      <c r="FS589">
        <v>0</v>
      </c>
      <c r="FX589">
        <v>98</v>
      </c>
      <c r="FY589">
        <v>110.6875</v>
      </c>
      <c r="GA589" t="s">
        <v>143</v>
      </c>
      <c r="GD589">
        <v>0</v>
      </c>
      <c r="GF589">
        <v>-1696570498</v>
      </c>
      <c r="GG589">
        <v>2</v>
      </c>
      <c r="GH589">
        <v>1</v>
      </c>
      <c r="GI589">
        <v>2</v>
      </c>
      <c r="GJ589">
        <v>0</v>
      </c>
      <c r="GK589">
        <f>ROUND(R589*(R12)/100,2)</f>
        <v>681.4</v>
      </c>
      <c r="GL589">
        <f t="shared" si="470"/>
        <v>0</v>
      </c>
      <c r="GM589">
        <f t="shared" si="471"/>
        <v>1983.07</v>
      </c>
      <c r="GN589">
        <f t="shared" si="472"/>
        <v>1983.07</v>
      </c>
      <c r="GO589">
        <f t="shared" si="473"/>
        <v>0</v>
      </c>
      <c r="GP589">
        <f t="shared" si="474"/>
        <v>0</v>
      </c>
      <c r="GR589">
        <v>0</v>
      </c>
      <c r="GS589">
        <v>3</v>
      </c>
      <c r="GT589">
        <v>0</v>
      </c>
      <c r="GU589" t="s">
        <v>143</v>
      </c>
      <c r="GV589">
        <f t="shared" si="475"/>
        <v>0</v>
      </c>
      <c r="GW589">
        <v>1</v>
      </c>
      <c r="GX589">
        <f t="shared" si="476"/>
        <v>0</v>
      </c>
      <c r="HA589">
        <v>0</v>
      </c>
      <c r="HB589">
        <v>0</v>
      </c>
      <c r="HC589">
        <f t="shared" si="477"/>
        <v>0</v>
      </c>
      <c r="IK589">
        <v>0</v>
      </c>
    </row>
    <row r="590" spans="1:245" x14ac:dyDescent="0.25">
      <c r="A590">
        <v>17</v>
      </c>
      <c r="B590">
        <v>1</v>
      </c>
      <c r="C590">
        <f>ROW(SmtRes!A345)</f>
        <v>345</v>
      </c>
      <c r="D590">
        <f>ROW(EtalonRes!A358)</f>
        <v>358</v>
      </c>
      <c r="E590" t="s">
        <v>711</v>
      </c>
      <c r="F590" t="s">
        <v>314</v>
      </c>
      <c r="G590" t="s">
        <v>712</v>
      </c>
      <c r="H590" t="s">
        <v>316</v>
      </c>
      <c r="I590">
        <v>7</v>
      </c>
      <c r="J590">
        <v>0</v>
      </c>
      <c r="O590">
        <f t="shared" si="445"/>
        <v>3229.2</v>
      </c>
      <c r="P590">
        <f t="shared" si="446"/>
        <v>37.03</v>
      </c>
      <c r="Q590">
        <f>(ROUND((ROUND((((ET590*1.25))*AV590*I590),2)*BB590),2)+ROUND((ROUND(((AE590-((EU590*1.25)))*AV590*I590),2)*BS590),2))</f>
        <v>1529.16</v>
      </c>
      <c r="R590">
        <f t="shared" si="447"/>
        <v>841.56</v>
      </c>
      <c r="S590">
        <f t="shared" si="448"/>
        <v>1663.01</v>
      </c>
      <c r="T590">
        <f t="shared" si="449"/>
        <v>0</v>
      </c>
      <c r="U590">
        <f t="shared" si="450"/>
        <v>6.278999999999999</v>
      </c>
      <c r="V590">
        <f t="shared" si="451"/>
        <v>0</v>
      </c>
      <c r="W590">
        <f t="shared" si="452"/>
        <v>0</v>
      </c>
      <c r="X590">
        <f t="shared" si="453"/>
        <v>1214</v>
      </c>
      <c r="Y590">
        <f t="shared" si="454"/>
        <v>681.83</v>
      </c>
      <c r="AA590">
        <v>31709269</v>
      </c>
      <c r="AB590">
        <f t="shared" si="455"/>
        <v>29.360499999999998</v>
      </c>
      <c r="AC590">
        <f t="shared" si="456"/>
        <v>1.06</v>
      </c>
      <c r="AD590">
        <f>ROUND(((((ET590*1.25))-((EU590*1.25)))+AE590),6)</f>
        <v>18.962499999999999</v>
      </c>
      <c r="AE590">
        <f>ROUND(((EU590*1.25)),6)</f>
        <v>4.7249999999999996</v>
      </c>
      <c r="AF590">
        <f>ROUND(((EV590*1.15)),6)</f>
        <v>9.3379999999999992</v>
      </c>
      <c r="AG590">
        <f t="shared" si="457"/>
        <v>0</v>
      </c>
      <c r="AH590">
        <f>((EW590*1.15))</f>
        <v>0.89699999999999991</v>
      </c>
      <c r="AI590">
        <f>((EX590*1.25))</f>
        <v>0</v>
      </c>
      <c r="AJ590">
        <f t="shared" si="458"/>
        <v>0</v>
      </c>
      <c r="AK590">
        <v>24.35</v>
      </c>
      <c r="AL590">
        <v>1.06</v>
      </c>
      <c r="AM590">
        <v>15.17</v>
      </c>
      <c r="AN590">
        <v>3.78</v>
      </c>
      <c r="AO590">
        <v>8.1199999999999992</v>
      </c>
      <c r="AP590">
        <v>0</v>
      </c>
      <c r="AQ590">
        <v>0.78</v>
      </c>
      <c r="AR590">
        <v>0</v>
      </c>
      <c r="AS590">
        <v>0</v>
      </c>
      <c r="AT590">
        <v>73</v>
      </c>
      <c r="AU590">
        <v>41</v>
      </c>
      <c r="AV590">
        <v>1</v>
      </c>
      <c r="AW590">
        <v>1</v>
      </c>
      <c r="AZ590">
        <v>1</v>
      </c>
      <c r="BA590">
        <v>25.44</v>
      </c>
      <c r="BB590">
        <v>11.52</v>
      </c>
      <c r="BC590">
        <v>4.99</v>
      </c>
      <c r="BD590" t="s">
        <v>143</v>
      </c>
      <c r="BE590" t="s">
        <v>143</v>
      </c>
      <c r="BF590" t="s">
        <v>143</v>
      </c>
      <c r="BG590" t="s">
        <v>143</v>
      </c>
      <c r="BH590">
        <v>0</v>
      </c>
      <c r="BI590">
        <v>1</v>
      </c>
      <c r="BJ590" t="s">
        <v>317</v>
      </c>
      <c r="BM590">
        <v>64</v>
      </c>
      <c r="BN590">
        <v>0</v>
      </c>
      <c r="BO590" t="s">
        <v>314</v>
      </c>
      <c r="BP590">
        <v>1</v>
      </c>
      <c r="BQ590">
        <v>30</v>
      </c>
      <c r="BR590">
        <v>0</v>
      </c>
      <c r="BS590">
        <v>25.44</v>
      </c>
      <c r="BT590">
        <v>1</v>
      </c>
      <c r="BU590">
        <v>1</v>
      </c>
      <c r="BV590">
        <v>1</v>
      </c>
      <c r="BW590">
        <v>1</v>
      </c>
      <c r="BX590">
        <v>1</v>
      </c>
      <c r="BY590" t="s">
        <v>143</v>
      </c>
      <c r="BZ590">
        <v>73</v>
      </c>
      <c r="CA590">
        <v>41</v>
      </c>
      <c r="CE590">
        <v>30</v>
      </c>
      <c r="CF590">
        <v>0</v>
      </c>
      <c r="CG590">
        <v>0</v>
      </c>
      <c r="CM590">
        <v>0</v>
      </c>
      <c r="CN590" t="s">
        <v>143</v>
      </c>
      <c r="CO590">
        <v>0</v>
      </c>
      <c r="CP590">
        <f t="shared" si="459"/>
        <v>3229.2</v>
      </c>
      <c r="CQ590">
        <f t="shared" si="460"/>
        <v>5.29</v>
      </c>
      <c r="CR590">
        <f>(ROUND((ROUND((((ET590*1.25))*AV590*1),2)*BB590),2)+ROUND((ROUND(((AE590-((EU590*1.25)))*AV590*1),2)*BS590),2))</f>
        <v>218.42</v>
      </c>
      <c r="CS590">
        <f t="shared" si="461"/>
        <v>120.33</v>
      </c>
      <c r="CT590">
        <f t="shared" si="462"/>
        <v>237.61</v>
      </c>
      <c r="CU590">
        <f t="shared" si="463"/>
        <v>0</v>
      </c>
      <c r="CV590">
        <f t="shared" si="464"/>
        <v>0.89699999999999991</v>
      </c>
      <c r="CW590">
        <f t="shared" si="465"/>
        <v>0</v>
      </c>
      <c r="CX590">
        <f t="shared" si="466"/>
        <v>0</v>
      </c>
      <c r="CY590">
        <f t="shared" si="467"/>
        <v>1213.9973</v>
      </c>
      <c r="CZ590">
        <f t="shared" si="468"/>
        <v>681.83409999999992</v>
      </c>
      <c r="DC590" t="s">
        <v>143</v>
      </c>
      <c r="DD590" t="s">
        <v>143</v>
      </c>
      <c r="DE590" t="s">
        <v>169</v>
      </c>
      <c r="DF590" t="s">
        <v>169</v>
      </c>
      <c r="DG590" t="s">
        <v>170</v>
      </c>
      <c r="DH590" t="s">
        <v>143</v>
      </c>
      <c r="DI590" t="s">
        <v>170</v>
      </c>
      <c r="DJ590" t="s">
        <v>169</v>
      </c>
      <c r="DK590" t="s">
        <v>143</v>
      </c>
      <c r="DL590" t="s">
        <v>143</v>
      </c>
      <c r="DM590" t="s">
        <v>143</v>
      </c>
      <c r="DN590">
        <v>91</v>
      </c>
      <c r="DO590">
        <v>70</v>
      </c>
      <c r="DP590">
        <v>1.0469999999999999</v>
      </c>
      <c r="DQ590">
        <v>1.0029999999999999</v>
      </c>
      <c r="DU590">
        <v>1013</v>
      </c>
      <c r="DV590" t="s">
        <v>316</v>
      </c>
      <c r="DW590" t="s">
        <v>316</v>
      </c>
      <c r="DX590">
        <v>1</v>
      </c>
      <c r="EE590">
        <v>31269875</v>
      </c>
      <c r="EF590">
        <v>30</v>
      </c>
      <c r="EG590" t="s">
        <v>171</v>
      </c>
      <c r="EH590">
        <v>0</v>
      </c>
      <c r="EI590" t="s">
        <v>143</v>
      </c>
      <c r="EJ590">
        <v>1</v>
      </c>
      <c r="EK590">
        <v>64</v>
      </c>
      <c r="EL590" t="s">
        <v>318</v>
      </c>
      <c r="EM590" t="s">
        <v>319</v>
      </c>
      <c r="EO590" t="s">
        <v>143</v>
      </c>
      <c r="EQ590">
        <v>0</v>
      </c>
      <c r="ER590">
        <v>24.35</v>
      </c>
      <c r="ES590">
        <v>1.06</v>
      </c>
      <c r="ET590">
        <v>15.17</v>
      </c>
      <c r="EU590">
        <v>3.78</v>
      </c>
      <c r="EV590">
        <v>8.1199999999999992</v>
      </c>
      <c r="EW590">
        <v>0.78</v>
      </c>
      <c r="EX590">
        <v>0</v>
      </c>
      <c r="EY590">
        <v>0</v>
      </c>
      <c r="FQ590">
        <v>0</v>
      </c>
      <c r="FR590">
        <f t="shared" si="469"/>
        <v>0</v>
      </c>
      <c r="FS590">
        <v>0</v>
      </c>
      <c r="FX590">
        <v>91</v>
      </c>
      <c r="FY590">
        <v>70</v>
      </c>
      <c r="GA590" t="s">
        <v>143</v>
      </c>
      <c r="GD590">
        <v>0</v>
      </c>
      <c r="GF590">
        <v>-1231561988</v>
      </c>
      <c r="GG590">
        <v>2</v>
      </c>
      <c r="GH590">
        <v>1</v>
      </c>
      <c r="GI590">
        <v>2</v>
      </c>
      <c r="GJ590">
        <v>0</v>
      </c>
      <c r="GK590">
        <f>ROUND(R590*(R12)/100,2)</f>
        <v>1321.25</v>
      </c>
      <c r="GL590">
        <f t="shared" si="470"/>
        <v>0</v>
      </c>
      <c r="GM590">
        <f t="shared" si="471"/>
        <v>6446.28</v>
      </c>
      <c r="GN590">
        <f t="shared" si="472"/>
        <v>6446.28</v>
      </c>
      <c r="GO590">
        <f t="shared" si="473"/>
        <v>0</v>
      </c>
      <c r="GP590">
        <f t="shared" si="474"/>
        <v>0</v>
      </c>
      <c r="GR590">
        <v>0</v>
      </c>
      <c r="GS590">
        <v>3</v>
      </c>
      <c r="GT590">
        <v>0</v>
      </c>
      <c r="GU590" t="s">
        <v>143</v>
      </c>
      <c r="GV590">
        <f t="shared" si="475"/>
        <v>0</v>
      </c>
      <c r="GW590">
        <v>1</v>
      </c>
      <c r="GX590">
        <f t="shared" si="476"/>
        <v>0</v>
      </c>
      <c r="HA590">
        <v>0</v>
      </c>
      <c r="HB590">
        <v>0</v>
      </c>
      <c r="HC590">
        <f t="shared" si="477"/>
        <v>0</v>
      </c>
      <c r="IK590">
        <v>0</v>
      </c>
    </row>
    <row r="591" spans="1:245" x14ac:dyDescent="0.25">
      <c r="A591">
        <v>18</v>
      </c>
      <c r="B591">
        <v>1</v>
      </c>
      <c r="C591">
        <v>345</v>
      </c>
      <c r="E591" t="s">
        <v>713</v>
      </c>
      <c r="F591" t="s">
        <v>321</v>
      </c>
      <c r="G591" t="s">
        <v>322</v>
      </c>
      <c r="H591" t="s">
        <v>323</v>
      </c>
      <c r="I591">
        <v>7.7</v>
      </c>
      <c r="J591">
        <v>1.1000000000000001</v>
      </c>
      <c r="O591">
        <f t="shared" si="445"/>
        <v>4252.29</v>
      </c>
      <c r="P591">
        <f t="shared" si="446"/>
        <v>4252.29</v>
      </c>
      <c r="Q591">
        <f>(ROUND((ROUND(((ET591)*AV591*I591),2)*BB591),2)+ROUND((ROUND(((AE591-(EU591))*AV591*I591),2)*BS591),2))</f>
        <v>0</v>
      </c>
      <c r="R591">
        <f t="shared" si="447"/>
        <v>0</v>
      </c>
      <c r="S591">
        <f t="shared" si="448"/>
        <v>0</v>
      </c>
      <c r="T591">
        <f t="shared" si="449"/>
        <v>0</v>
      </c>
      <c r="U591">
        <f t="shared" si="450"/>
        <v>0</v>
      </c>
      <c r="V591">
        <f t="shared" si="451"/>
        <v>0</v>
      </c>
      <c r="W591">
        <f t="shared" si="452"/>
        <v>0</v>
      </c>
      <c r="X591">
        <f t="shared" si="453"/>
        <v>0</v>
      </c>
      <c r="Y591">
        <f t="shared" si="454"/>
        <v>0</v>
      </c>
      <c r="AA591">
        <v>31709269</v>
      </c>
      <c r="AB591">
        <f t="shared" si="455"/>
        <v>104.99</v>
      </c>
      <c r="AC591">
        <f t="shared" si="456"/>
        <v>104.99</v>
      </c>
      <c r="AD591">
        <f>ROUND((((ET591)-(EU591))+AE591),6)</f>
        <v>0</v>
      </c>
      <c r="AE591">
        <f>ROUND((EU591),6)</f>
        <v>0</v>
      </c>
      <c r="AF591">
        <f>ROUND((EV591),6)</f>
        <v>0</v>
      </c>
      <c r="AG591">
        <f t="shared" si="457"/>
        <v>0</v>
      </c>
      <c r="AH591">
        <f>(EW591)</f>
        <v>0</v>
      </c>
      <c r="AI591">
        <f>(EX591)</f>
        <v>0</v>
      </c>
      <c r="AJ591">
        <f t="shared" si="458"/>
        <v>0</v>
      </c>
      <c r="AK591">
        <v>104.99</v>
      </c>
      <c r="AL591">
        <v>104.99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1</v>
      </c>
      <c r="AW591">
        <v>1</v>
      </c>
      <c r="AZ591">
        <v>1</v>
      </c>
      <c r="BA591">
        <v>1</v>
      </c>
      <c r="BB591">
        <v>1</v>
      </c>
      <c r="BC591">
        <v>5.26</v>
      </c>
      <c r="BD591" t="s">
        <v>143</v>
      </c>
      <c r="BE591" t="s">
        <v>143</v>
      </c>
      <c r="BF591" t="s">
        <v>143</v>
      </c>
      <c r="BG591" t="s">
        <v>143</v>
      </c>
      <c r="BH591">
        <v>3</v>
      </c>
      <c r="BI591">
        <v>1</v>
      </c>
      <c r="BJ591" t="s">
        <v>324</v>
      </c>
      <c r="BM591">
        <v>64</v>
      </c>
      <c r="BN591">
        <v>0</v>
      </c>
      <c r="BO591" t="s">
        <v>321</v>
      </c>
      <c r="BP591">
        <v>1</v>
      </c>
      <c r="BQ591">
        <v>30</v>
      </c>
      <c r="BR591">
        <v>0</v>
      </c>
      <c r="BS591">
        <v>1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143</v>
      </c>
      <c r="BZ591">
        <v>0</v>
      </c>
      <c r="CA591">
        <v>0</v>
      </c>
      <c r="CE591">
        <v>30</v>
      </c>
      <c r="CF591">
        <v>0</v>
      </c>
      <c r="CG591">
        <v>0</v>
      </c>
      <c r="CM591">
        <v>0</v>
      </c>
      <c r="CN591" t="s">
        <v>143</v>
      </c>
      <c r="CO591">
        <v>0</v>
      </c>
      <c r="CP591">
        <f t="shared" si="459"/>
        <v>4252.29</v>
      </c>
      <c r="CQ591">
        <f t="shared" si="460"/>
        <v>552.25</v>
      </c>
      <c r="CR591">
        <f>(ROUND((ROUND(((ET591)*AV591*1),2)*BB591),2)+ROUND((ROUND(((AE591-(EU591))*AV591*1),2)*BS591),2))</f>
        <v>0</v>
      </c>
      <c r="CS591">
        <f t="shared" si="461"/>
        <v>0</v>
      </c>
      <c r="CT591">
        <f t="shared" si="462"/>
        <v>0</v>
      </c>
      <c r="CU591">
        <f t="shared" si="463"/>
        <v>0</v>
      </c>
      <c r="CV591">
        <f t="shared" si="464"/>
        <v>0</v>
      </c>
      <c r="CW591">
        <f t="shared" si="465"/>
        <v>0</v>
      </c>
      <c r="CX591">
        <f t="shared" si="466"/>
        <v>0</v>
      </c>
      <c r="CY591">
        <f t="shared" si="467"/>
        <v>0</v>
      </c>
      <c r="CZ591">
        <f t="shared" si="468"/>
        <v>0</v>
      </c>
      <c r="DC591" t="s">
        <v>143</v>
      </c>
      <c r="DD591" t="s">
        <v>143</v>
      </c>
      <c r="DE591" t="s">
        <v>143</v>
      </c>
      <c r="DF591" t="s">
        <v>143</v>
      </c>
      <c r="DG591" t="s">
        <v>143</v>
      </c>
      <c r="DH591" t="s">
        <v>143</v>
      </c>
      <c r="DI591" t="s">
        <v>143</v>
      </c>
      <c r="DJ591" t="s">
        <v>143</v>
      </c>
      <c r="DK591" t="s">
        <v>143</v>
      </c>
      <c r="DL591" t="s">
        <v>143</v>
      </c>
      <c r="DM591" t="s">
        <v>143</v>
      </c>
      <c r="DN591">
        <v>91</v>
      </c>
      <c r="DO591">
        <v>70</v>
      </c>
      <c r="DP591">
        <v>1.0469999999999999</v>
      </c>
      <c r="DQ591">
        <v>1.0029999999999999</v>
      </c>
      <c r="DU591">
        <v>1007</v>
      </c>
      <c r="DV591" t="s">
        <v>323</v>
      </c>
      <c r="DW591" t="s">
        <v>323</v>
      </c>
      <c r="DX591">
        <v>1</v>
      </c>
      <c r="EE591">
        <v>31269875</v>
      </c>
      <c r="EF591">
        <v>30</v>
      </c>
      <c r="EG591" t="s">
        <v>171</v>
      </c>
      <c r="EH591">
        <v>0</v>
      </c>
      <c r="EI591" t="s">
        <v>143</v>
      </c>
      <c r="EJ591">
        <v>1</v>
      </c>
      <c r="EK591">
        <v>64</v>
      </c>
      <c r="EL591" t="s">
        <v>318</v>
      </c>
      <c r="EM591" t="s">
        <v>319</v>
      </c>
      <c r="EO591" t="s">
        <v>143</v>
      </c>
      <c r="EQ591">
        <v>0</v>
      </c>
      <c r="ER591">
        <v>104.99</v>
      </c>
      <c r="ES591">
        <v>104.99</v>
      </c>
      <c r="ET591">
        <v>0</v>
      </c>
      <c r="EU591">
        <v>0</v>
      </c>
      <c r="EV591">
        <v>0</v>
      </c>
      <c r="EW591">
        <v>0</v>
      </c>
      <c r="EX591">
        <v>0</v>
      </c>
      <c r="FQ591">
        <v>0</v>
      </c>
      <c r="FR591">
        <f t="shared" si="469"/>
        <v>0</v>
      </c>
      <c r="FS591">
        <v>0</v>
      </c>
      <c r="FX591">
        <v>91</v>
      </c>
      <c r="FY591">
        <v>70</v>
      </c>
      <c r="GA591" t="s">
        <v>143</v>
      </c>
      <c r="GD591">
        <v>0</v>
      </c>
      <c r="GF591">
        <v>2069056849</v>
      </c>
      <c r="GG591">
        <v>2</v>
      </c>
      <c r="GH591">
        <v>1</v>
      </c>
      <c r="GI591">
        <v>2</v>
      </c>
      <c r="GJ591">
        <v>0</v>
      </c>
      <c r="GK591">
        <f>ROUND(R591*(R12)/100,2)</f>
        <v>0</v>
      </c>
      <c r="GL591">
        <f t="shared" si="470"/>
        <v>0</v>
      </c>
      <c r="GM591">
        <f t="shared" si="471"/>
        <v>4252.29</v>
      </c>
      <c r="GN591">
        <f t="shared" si="472"/>
        <v>4252.29</v>
      </c>
      <c r="GO591">
        <f t="shared" si="473"/>
        <v>0</v>
      </c>
      <c r="GP591">
        <f t="shared" si="474"/>
        <v>0</v>
      </c>
      <c r="GR591">
        <v>0</v>
      </c>
      <c r="GS591">
        <v>3</v>
      </c>
      <c r="GT591">
        <v>0</v>
      </c>
      <c r="GU591" t="s">
        <v>143</v>
      </c>
      <c r="GV591">
        <f t="shared" si="475"/>
        <v>0</v>
      </c>
      <c r="GW591">
        <v>1</v>
      </c>
      <c r="GX591">
        <f t="shared" si="476"/>
        <v>0</v>
      </c>
      <c r="HA591">
        <v>0</v>
      </c>
      <c r="HB591">
        <v>0</v>
      </c>
      <c r="HC591">
        <f t="shared" si="477"/>
        <v>0</v>
      </c>
      <c r="IK591">
        <v>0</v>
      </c>
    </row>
    <row r="592" spans="1:245" x14ac:dyDescent="0.25">
      <c r="A592">
        <v>17</v>
      </c>
      <c r="B592">
        <v>1</v>
      </c>
      <c r="C592">
        <f>ROW(SmtRes!A349)</f>
        <v>349</v>
      </c>
      <c r="D592">
        <f>ROW(EtalonRes!A362)</f>
        <v>362</v>
      </c>
      <c r="E592" t="s">
        <v>714</v>
      </c>
      <c r="F592" t="s">
        <v>715</v>
      </c>
      <c r="G592" t="s">
        <v>716</v>
      </c>
      <c r="H592" t="s">
        <v>670</v>
      </c>
      <c r="I592">
        <v>7.0000000000000007E-2</v>
      </c>
      <c r="J592">
        <v>0</v>
      </c>
      <c r="O592">
        <f t="shared" si="445"/>
        <v>1198.4000000000001</v>
      </c>
      <c r="P592">
        <f t="shared" si="446"/>
        <v>0</v>
      </c>
      <c r="Q592">
        <f>(ROUND((ROUND((((ET592*1.25))*AV592*I592),2)*BB592),2)+ROUND((ROUND(((AE592-((EU592*1.25)))*AV592*I592),2)*BS592),2))</f>
        <v>69.12</v>
      </c>
      <c r="R592">
        <f t="shared" si="447"/>
        <v>32.56</v>
      </c>
      <c r="S592">
        <f t="shared" si="448"/>
        <v>1129.28</v>
      </c>
      <c r="T592">
        <f t="shared" si="449"/>
        <v>0</v>
      </c>
      <c r="U592">
        <f t="shared" si="450"/>
        <v>3.7593500000000004</v>
      </c>
      <c r="V592">
        <f t="shared" si="451"/>
        <v>0</v>
      </c>
      <c r="W592">
        <f t="shared" si="452"/>
        <v>0</v>
      </c>
      <c r="X592">
        <f t="shared" si="453"/>
        <v>1264.79</v>
      </c>
      <c r="Y592">
        <f t="shared" si="454"/>
        <v>463</v>
      </c>
      <c r="AA592">
        <v>31709269</v>
      </c>
      <c r="AB592">
        <f t="shared" si="455"/>
        <v>740.43200000000002</v>
      </c>
      <c r="AC592">
        <f t="shared" si="456"/>
        <v>0</v>
      </c>
      <c r="AD592">
        <f>ROUND(((((ET592*1.25))-((EU592*1.25)))+AE592),6)</f>
        <v>106.28749999999999</v>
      </c>
      <c r="AE592">
        <f>ROUND(((EU592*1.25)),6)</f>
        <v>18.225000000000001</v>
      </c>
      <c r="AF592">
        <f>ROUND(((EV592*1.15)),6)</f>
        <v>634.14449999999999</v>
      </c>
      <c r="AG592">
        <f t="shared" si="457"/>
        <v>0</v>
      </c>
      <c r="AH592">
        <f>((EW592*1.15))</f>
        <v>53.704999999999998</v>
      </c>
      <c r="AI592">
        <f>((EX592*1.25))</f>
        <v>0</v>
      </c>
      <c r="AJ592">
        <f t="shared" si="458"/>
        <v>0</v>
      </c>
      <c r="AK592">
        <v>636.46</v>
      </c>
      <c r="AL592">
        <v>0</v>
      </c>
      <c r="AM592">
        <v>85.03</v>
      </c>
      <c r="AN592">
        <v>14.58</v>
      </c>
      <c r="AO592">
        <v>551.42999999999995</v>
      </c>
      <c r="AP592">
        <v>0</v>
      </c>
      <c r="AQ592">
        <v>46.7</v>
      </c>
      <c r="AR592">
        <v>0</v>
      </c>
      <c r="AS592">
        <v>0</v>
      </c>
      <c r="AT592">
        <v>112</v>
      </c>
      <c r="AU592">
        <v>41</v>
      </c>
      <c r="AV592">
        <v>1</v>
      </c>
      <c r="AW592">
        <v>1</v>
      </c>
      <c r="AZ592">
        <v>1</v>
      </c>
      <c r="BA592">
        <v>25.44</v>
      </c>
      <c r="BB592">
        <v>9.2899999999999991</v>
      </c>
      <c r="BC592">
        <v>1</v>
      </c>
      <c r="BD592" t="s">
        <v>143</v>
      </c>
      <c r="BE592" t="s">
        <v>143</v>
      </c>
      <c r="BF592" t="s">
        <v>143</v>
      </c>
      <c r="BG592" t="s">
        <v>143</v>
      </c>
      <c r="BH592">
        <v>0</v>
      </c>
      <c r="BI592">
        <v>1</v>
      </c>
      <c r="BJ592" t="s">
        <v>717</v>
      </c>
      <c r="BM592">
        <v>1821</v>
      </c>
      <c r="BN592">
        <v>0</v>
      </c>
      <c r="BO592" t="s">
        <v>715</v>
      </c>
      <c r="BP592">
        <v>1</v>
      </c>
      <c r="BQ592">
        <v>30</v>
      </c>
      <c r="BR592">
        <v>0</v>
      </c>
      <c r="BS592">
        <v>25.44</v>
      </c>
      <c r="BT592">
        <v>1</v>
      </c>
      <c r="BU592">
        <v>1</v>
      </c>
      <c r="BV592">
        <v>1</v>
      </c>
      <c r="BW592">
        <v>1</v>
      </c>
      <c r="BX592">
        <v>1</v>
      </c>
      <c r="BY592" t="s">
        <v>143</v>
      </c>
      <c r="BZ592">
        <v>112</v>
      </c>
      <c r="CA592">
        <v>41</v>
      </c>
      <c r="CE592">
        <v>30</v>
      </c>
      <c r="CF592">
        <v>0</v>
      </c>
      <c r="CG592">
        <v>0</v>
      </c>
      <c r="CM592">
        <v>0</v>
      </c>
      <c r="CN592" t="s">
        <v>143</v>
      </c>
      <c r="CO592">
        <v>0</v>
      </c>
      <c r="CP592">
        <f t="shared" si="459"/>
        <v>1198.4000000000001</v>
      </c>
      <c r="CQ592">
        <f t="shared" si="460"/>
        <v>0</v>
      </c>
      <c r="CR592">
        <f>(ROUND((ROUND((((ET592*1.25))*AV592*1),2)*BB592),2)+ROUND((ROUND(((AE592-((EU592*1.25)))*AV592*1),2)*BS592),2))</f>
        <v>987.43</v>
      </c>
      <c r="CS592">
        <f t="shared" si="461"/>
        <v>463.77</v>
      </c>
      <c r="CT592">
        <f t="shared" si="462"/>
        <v>16132.52</v>
      </c>
      <c r="CU592">
        <f t="shared" si="463"/>
        <v>0</v>
      </c>
      <c r="CV592">
        <f t="shared" si="464"/>
        <v>53.704999999999998</v>
      </c>
      <c r="CW592">
        <f t="shared" si="465"/>
        <v>0</v>
      </c>
      <c r="CX592">
        <f t="shared" si="466"/>
        <v>0</v>
      </c>
      <c r="CY592">
        <f t="shared" si="467"/>
        <v>1264.7936000000002</v>
      </c>
      <c r="CZ592">
        <f t="shared" si="468"/>
        <v>463.00479999999999</v>
      </c>
      <c r="DC592" t="s">
        <v>143</v>
      </c>
      <c r="DD592" t="s">
        <v>143</v>
      </c>
      <c r="DE592" t="s">
        <v>169</v>
      </c>
      <c r="DF592" t="s">
        <v>169</v>
      </c>
      <c r="DG592" t="s">
        <v>170</v>
      </c>
      <c r="DH592" t="s">
        <v>143</v>
      </c>
      <c r="DI592" t="s">
        <v>170</v>
      </c>
      <c r="DJ592" t="s">
        <v>169</v>
      </c>
      <c r="DK592" t="s">
        <v>143</v>
      </c>
      <c r="DL592" t="s">
        <v>143</v>
      </c>
      <c r="DM592" t="s">
        <v>143</v>
      </c>
      <c r="DN592">
        <v>140</v>
      </c>
      <c r="DO592">
        <v>79</v>
      </c>
      <c r="DP592">
        <v>1.0469999999999999</v>
      </c>
      <c r="DQ592">
        <v>1</v>
      </c>
      <c r="DU592">
        <v>1003</v>
      </c>
      <c r="DV592" t="s">
        <v>670</v>
      </c>
      <c r="DW592" t="s">
        <v>670</v>
      </c>
      <c r="DX592">
        <v>100</v>
      </c>
      <c r="EE592">
        <v>31271633</v>
      </c>
      <c r="EF592">
        <v>30</v>
      </c>
      <c r="EG592" t="s">
        <v>171</v>
      </c>
      <c r="EH592">
        <v>0</v>
      </c>
      <c r="EI592" t="s">
        <v>143</v>
      </c>
      <c r="EJ592">
        <v>1</v>
      </c>
      <c r="EK592">
        <v>1821</v>
      </c>
      <c r="EL592" t="s">
        <v>718</v>
      </c>
      <c r="EM592" t="s">
        <v>719</v>
      </c>
      <c r="EO592" t="s">
        <v>143</v>
      </c>
      <c r="EQ592">
        <v>0</v>
      </c>
      <c r="ER592">
        <v>636.46</v>
      </c>
      <c r="ES592">
        <v>0</v>
      </c>
      <c r="ET592">
        <v>85.03</v>
      </c>
      <c r="EU592">
        <v>14.58</v>
      </c>
      <c r="EV592">
        <v>551.42999999999995</v>
      </c>
      <c r="EW592">
        <v>46.7</v>
      </c>
      <c r="EX592">
        <v>0</v>
      </c>
      <c r="EY592">
        <v>0</v>
      </c>
      <c r="FQ592">
        <v>0</v>
      </c>
      <c r="FR592">
        <f t="shared" si="469"/>
        <v>0</v>
      </c>
      <c r="FS592">
        <v>0</v>
      </c>
      <c r="FX592">
        <v>140</v>
      </c>
      <c r="FY592">
        <v>79</v>
      </c>
      <c r="GA592" t="s">
        <v>143</v>
      </c>
      <c r="GD592">
        <v>0</v>
      </c>
      <c r="GF592">
        <v>1728997811</v>
      </c>
      <c r="GG592">
        <v>2</v>
      </c>
      <c r="GH592">
        <v>1</v>
      </c>
      <c r="GI592">
        <v>2</v>
      </c>
      <c r="GJ592">
        <v>0</v>
      </c>
      <c r="GK592">
        <f>ROUND(R592*(R12)/100,2)</f>
        <v>51.12</v>
      </c>
      <c r="GL592">
        <f t="shared" si="470"/>
        <v>0</v>
      </c>
      <c r="GM592">
        <f t="shared" si="471"/>
        <v>2977.31</v>
      </c>
      <c r="GN592">
        <f t="shared" si="472"/>
        <v>2977.31</v>
      </c>
      <c r="GO592">
        <f t="shared" si="473"/>
        <v>0</v>
      </c>
      <c r="GP592">
        <f t="shared" si="474"/>
        <v>0</v>
      </c>
      <c r="GR592">
        <v>0</v>
      </c>
      <c r="GS592">
        <v>3</v>
      </c>
      <c r="GT592">
        <v>0</v>
      </c>
      <c r="GU592" t="s">
        <v>143</v>
      </c>
      <c r="GV592">
        <f t="shared" si="475"/>
        <v>0</v>
      </c>
      <c r="GW592">
        <v>1</v>
      </c>
      <c r="GX592">
        <f t="shared" si="476"/>
        <v>0</v>
      </c>
      <c r="HA592">
        <v>0</v>
      </c>
      <c r="HB592">
        <v>0</v>
      </c>
      <c r="HC592">
        <f t="shared" si="477"/>
        <v>0</v>
      </c>
      <c r="IK592">
        <v>0</v>
      </c>
    </row>
    <row r="593" spans="1:245" x14ac:dyDescent="0.25">
      <c r="A593">
        <v>18</v>
      </c>
      <c r="B593">
        <v>1</v>
      </c>
      <c r="C593">
        <v>349</v>
      </c>
      <c r="E593" t="s">
        <v>720</v>
      </c>
      <c r="F593" t="s">
        <v>721</v>
      </c>
      <c r="G593" t="s">
        <v>722</v>
      </c>
      <c r="H593" t="s">
        <v>585</v>
      </c>
      <c r="I593">
        <v>7.3150000000000004</v>
      </c>
      <c r="J593">
        <v>104.5</v>
      </c>
      <c r="O593">
        <f t="shared" si="445"/>
        <v>41181.29</v>
      </c>
      <c r="P593">
        <f t="shared" si="446"/>
        <v>41181.29</v>
      </c>
      <c r="Q593">
        <f>(ROUND((ROUND(((ET593)*AV593*I593),2)*BB593),2)+ROUND((ROUND(((AE593-(EU593))*AV593*I593),2)*BS593),2))</f>
        <v>0</v>
      </c>
      <c r="R593">
        <f t="shared" si="447"/>
        <v>0</v>
      </c>
      <c r="S593">
        <f t="shared" si="448"/>
        <v>0</v>
      </c>
      <c r="T593">
        <f t="shared" si="449"/>
        <v>0</v>
      </c>
      <c r="U593">
        <f t="shared" si="450"/>
        <v>0</v>
      </c>
      <c r="V593">
        <f t="shared" si="451"/>
        <v>0</v>
      </c>
      <c r="W593">
        <f t="shared" si="452"/>
        <v>0</v>
      </c>
      <c r="X593">
        <f t="shared" si="453"/>
        <v>0</v>
      </c>
      <c r="Y593">
        <f t="shared" si="454"/>
        <v>0</v>
      </c>
      <c r="AA593">
        <v>31709269</v>
      </c>
      <c r="AB593">
        <f t="shared" si="455"/>
        <v>1833.78</v>
      </c>
      <c r="AC593">
        <f t="shared" si="456"/>
        <v>1833.78</v>
      </c>
      <c r="AD593">
        <f>ROUND((((ET593)-(EU593))+AE593),6)</f>
        <v>0</v>
      </c>
      <c r="AE593">
        <f>ROUND((EU593),6)</f>
        <v>0</v>
      </c>
      <c r="AF593">
        <f>ROUND((EV593),6)</f>
        <v>0</v>
      </c>
      <c r="AG593">
        <f t="shared" si="457"/>
        <v>0</v>
      </c>
      <c r="AH593">
        <f>(EW593)</f>
        <v>0</v>
      </c>
      <c r="AI593">
        <f>(EX593)</f>
        <v>0</v>
      </c>
      <c r="AJ593">
        <f t="shared" si="458"/>
        <v>0</v>
      </c>
      <c r="AK593">
        <v>1833.78</v>
      </c>
      <c r="AL593">
        <v>1833.78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1</v>
      </c>
      <c r="AW593">
        <v>1</v>
      </c>
      <c r="AZ593">
        <v>1</v>
      </c>
      <c r="BA593">
        <v>1</v>
      </c>
      <c r="BB593">
        <v>1</v>
      </c>
      <c r="BC593">
        <v>3.07</v>
      </c>
      <c r="BD593" t="s">
        <v>143</v>
      </c>
      <c r="BE593" t="s">
        <v>143</v>
      </c>
      <c r="BF593" t="s">
        <v>143</v>
      </c>
      <c r="BG593" t="s">
        <v>143</v>
      </c>
      <c r="BH593">
        <v>3</v>
      </c>
      <c r="BI593">
        <v>1</v>
      </c>
      <c r="BJ593" t="s">
        <v>723</v>
      </c>
      <c r="BM593">
        <v>1821</v>
      </c>
      <c r="BN593">
        <v>0</v>
      </c>
      <c r="BO593" t="s">
        <v>721</v>
      </c>
      <c r="BP593">
        <v>1</v>
      </c>
      <c r="BQ593">
        <v>30</v>
      </c>
      <c r="BR593">
        <v>0</v>
      </c>
      <c r="BS593">
        <v>1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143</v>
      </c>
      <c r="BZ593">
        <v>0</v>
      </c>
      <c r="CA593">
        <v>0</v>
      </c>
      <c r="CE593">
        <v>30</v>
      </c>
      <c r="CF593">
        <v>0</v>
      </c>
      <c r="CG593">
        <v>0</v>
      </c>
      <c r="CM593">
        <v>0</v>
      </c>
      <c r="CN593" t="s">
        <v>143</v>
      </c>
      <c r="CO593">
        <v>0</v>
      </c>
      <c r="CP593">
        <f t="shared" si="459"/>
        <v>41181.29</v>
      </c>
      <c r="CQ593">
        <f t="shared" si="460"/>
        <v>5629.7</v>
      </c>
      <c r="CR593">
        <f>(ROUND((ROUND(((ET593)*AV593*1),2)*BB593),2)+ROUND((ROUND(((AE593-(EU593))*AV593*1),2)*BS593),2))</f>
        <v>0</v>
      </c>
      <c r="CS593">
        <f t="shared" si="461"/>
        <v>0</v>
      </c>
      <c r="CT593">
        <f t="shared" si="462"/>
        <v>0</v>
      </c>
      <c r="CU593">
        <f t="shared" si="463"/>
        <v>0</v>
      </c>
      <c r="CV593">
        <f t="shared" si="464"/>
        <v>0</v>
      </c>
      <c r="CW593">
        <f t="shared" si="465"/>
        <v>0</v>
      </c>
      <c r="CX593">
        <f t="shared" si="466"/>
        <v>0</v>
      </c>
      <c r="CY593">
        <f t="shared" si="467"/>
        <v>0</v>
      </c>
      <c r="CZ593">
        <f t="shared" si="468"/>
        <v>0</v>
      </c>
      <c r="DC593" t="s">
        <v>143</v>
      </c>
      <c r="DD593" t="s">
        <v>143</v>
      </c>
      <c r="DE593" t="s">
        <v>143</v>
      </c>
      <c r="DF593" t="s">
        <v>143</v>
      </c>
      <c r="DG593" t="s">
        <v>143</v>
      </c>
      <c r="DH593" t="s">
        <v>143</v>
      </c>
      <c r="DI593" t="s">
        <v>143</v>
      </c>
      <c r="DJ593" t="s">
        <v>143</v>
      </c>
      <c r="DK593" t="s">
        <v>143</v>
      </c>
      <c r="DL593" t="s">
        <v>143</v>
      </c>
      <c r="DM593" t="s">
        <v>143</v>
      </c>
      <c r="DN593">
        <v>140</v>
      </c>
      <c r="DO593">
        <v>79</v>
      </c>
      <c r="DP593">
        <v>1.0469999999999999</v>
      </c>
      <c r="DQ593">
        <v>1</v>
      </c>
      <c r="DU593">
        <v>1003</v>
      </c>
      <c r="DV593" t="s">
        <v>585</v>
      </c>
      <c r="DW593" t="s">
        <v>585</v>
      </c>
      <c r="DX593">
        <v>1</v>
      </c>
      <c r="EE593">
        <v>31271633</v>
      </c>
      <c r="EF593">
        <v>30</v>
      </c>
      <c r="EG593" t="s">
        <v>171</v>
      </c>
      <c r="EH593">
        <v>0</v>
      </c>
      <c r="EI593" t="s">
        <v>143</v>
      </c>
      <c r="EJ593">
        <v>1</v>
      </c>
      <c r="EK593">
        <v>1821</v>
      </c>
      <c r="EL593" t="s">
        <v>718</v>
      </c>
      <c r="EM593" t="s">
        <v>719</v>
      </c>
      <c r="EO593" t="s">
        <v>143</v>
      </c>
      <c r="EQ593">
        <v>0</v>
      </c>
      <c r="ER593">
        <v>1833.78</v>
      </c>
      <c r="ES593">
        <v>1833.78</v>
      </c>
      <c r="ET593">
        <v>0</v>
      </c>
      <c r="EU593">
        <v>0</v>
      </c>
      <c r="EV593">
        <v>0</v>
      </c>
      <c r="EW593">
        <v>0</v>
      </c>
      <c r="EX593">
        <v>0</v>
      </c>
      <c r="FQ593">
        <v>0</v>
      </c>
      <c r="FR593">
        <f t="shared" si="469"/>
        <v>0</v>
      </c>
      <c r="FS593">
        <v>0</v>
      </c>
      <c r="FX593">
        <v>140</v>
      </c>
      <c r="FY593">
        <v>79</v>
      </c>
      <c r="GA593" t="s">
        <v>143</v>
      </c>
      <c r="GD593">
        <v>0</v>
      </c>
      <c r="GF593">
        <v>-1156727523</v>
      </c>
      <c r="GG593">
        <v>2</v>
      </c>
      <c r="GH593">
        <v>1</v>
      </c>
      <c r="GI593">
        <v>2</v>
      </c>
      <c r="GJ593">
        <v>0</v>
      </c>
      <c r="GK593">
        <f>ROUND(R593*(R12)/100,2)</f>
        <v>0</v>
      </c>
      <c r="GL593">
        <f t="shared" si="470"/>
        <v>0</v>
      </c>
      <c r="GM593">
        <f t="shared" si="471"/>
        <v>41181.29</v>
      </c>
      <c r="GN593">
        <f t="shared" si="472"/>
        <v>41181.29</v>
      </c>
      <c r="GO593">
        <f t="shared" si="473"/>
        <v>0</v>
      </c>
      <c r="GP593">
        <f t="shared" si="474"/>
        <v>0</v>
      </c>
      <c r="GR593">
        <v>0</v>
      </c>
      <c r="GS593">
        <v>3</v>
      </c>
      <c r="GT593">
        <v>0</v>
      </c>
      <c r="GU593" t="s">
        <v>143</v>
      </c>
      <c r="GV593">
        <f t="shared" si="475"/>
        <v>0</v>
      </c>
      <c r="GW593">
        <v>1</v>
      </c>
      <c r="GX593">
        <f t="shared" si="476"/>
        <v>0</v>
      </c>
      <c r="HA593">
        <v>0</v>
      </c>
      <c r="HB593">
        <v>0</v>
      </c>
      <c r="HC593">
        <f t="shared" si="477"/>
        <v>0</v>
      </c>
      <c r="IK593">
        <v>0</v>
      </c>
    </row>
    <row r="595" spans="1:245" x14ac:dyDescent="0.25">
      <c r="A595" s="2">
        <v>51</v>
      </c>
      <c r="B595" s="2">
        <f>B573</f>
        <v>1</v>
      </c>
      <c r="C595" s="2">
        <f>A573</f>
        <v>5</v>
      </c>
      <c r="D595" s="2">
        <f>ROW(A573)</f>
        <v>573</v>
      </c>
      <c r="E595" s="2"/>
      <c r="F595" s="2" t="str">
        <f>IF(F573&lt;&gt;"",F573,"")</f>
        <v>Новый подраздел</v>
      </c>
      <c r="G595" s="2" t="s">
        <v>666</v>
      </c>
      <c r="H595" s="2">
        <v>0</v>
      </c>
      <c r="I595" s="2"/>
      <c r="J595" s="2"/>
      <c r="K595" s="2"/>
      <c r="L595" s="2"/>
      <c r="M595" s="2"/>
      <c r="N595" s="2"/>
      <c r="O595" s="2">
        <f t="shared" ref="O595:T595" si="483">ROUND(AB595,2)</f>
        <v>58197.17</v>
      </c>
      <c r="P595" s="2">
        <f t="shared" si="483"/>
        <v>50051.4</v>
      </c>
      <c r="Q595" s="2">
        <f t="shared" si="483"/>
        <v>2705.42</v>
      </c>
      <c r="R595" s="2">
        <f t="shared" si="483"/>
        <v>1567.62</v>
      </c>
      <c r="S595" s="2">
        <f t="shared" si="483"/>
        <v>5440.35</v>
      </c>
      <c r="T595" s="2">
        <f t="shared" si="483"/>
        <v>0</v>
      </c>
      <c r="U595" s="2">
        <f>AH595</f>
        <v>18.630137999999999</v>
      </c>
      <c r="V595" s="2">
        <f>AI595</f>
        <v>0</v>
      </c>
      <c r="W595" s="2">
        <f>ROUND(AJ595,2)</f>
        <v>0</v>
      </c>
      <c r="X595" s="2">
        <f>ROUND(AK595,2)</f>
        <v>4661.8999999999996</v>
      </c>
      <c r="Y595" s="2">
        <f>ROUND(AL595,2)</f>
        <v>2254.81</v>
      </c>
      <c r="Z595" s="2"/>
      <c r="AA595" s="2"/>
      <c r="AB595" s="2">
        <f>ROUND(SUMIF(AA577:AA593,"=31709269",O577:O593),2)</f>
        <v>58197.17</v>
      </c>
      <c r="AC595" s="2">
        <f>ROUND(SUMIF(AA577:AA593,"=31709269",P577:P593),2)</f>
        <v>50051.4</v>
      </c>
      <c r="AD595" s="2">
        <f>ROUND(SUMIF(AA577:AA593,"=31709269",Q577:Q593),2)</f>
        <v>2705.42</v>
      </c>
      <c r="AE595" s="2">
        <f>ROUND(SUMIF(AA577:AA593,"=31709269",R577:R593),2)</f>
        <v>1567.62</v>
      </c>
      <c r="AF595" s="2">
        <f>ROUND(SUMIF(AA577:AA593,"=31709269",S577:S593),2)</f>
        <v>5440.35</v>
      </c>
      <c r="AG595" s="2">
        <f>ROUND(SUMIF(AA577:AA593,"=31709269",T577:T593),2)</f>
        <v>0</v>
      </c>
      <c r="AH595" s="2">
        <f>SUMIF(AA577:AA593,"=31709269",U577:U593)</f>
        <v>18.630137999999999</v>
      </c>
      <c r="AI595" s="2">
        <f>SUMIF(AA577:AA593,"=31709269",V577:V593)</f>
        <v>0</v>
      </c>
      <c r="AJ595" s="2">
        <f>ROUND(SUMIF(AA577:AA593,"=31709269",W577:W593),2)</f>
        <v>0</v>
      </c>
      <c r="AK595" s="2">
        <f>ROUND(SUMIF(AA577:AA593,"=31709269",X577:X593),2)</f>
        <v>4661.8999999999996</v>
      </c>
      <c r="AL595" s="2">
        <f>ROUND(SUMIF(AA577:AA593,"=31709269",Y577:Y593),2)</f>
        <v>2254.81</v>
      </c>
      <c r="AM595" s="2"/>
      <c r="AN595" s="2"/>
      <c r="AO595" s="2">
        <f t="shared" ref="AO595:BC595" si="484">ROUND(BX595,2)</f>
        <v>0</v>
      </c>
      <c r="AP595" s="2">
        <f t="shared" si="484"/>
        <v>0</v>
      </c>
      <c r="AQ595" s="2">
        <f t="shared" si="484"/>
        <v>0</v>
      </c>
      <c r="AR595" s="2">
        <f t="shared" si="484"/>
        <v>67575.039999999994</v>
      </c>
      <c r="AS595" s="2">
        <f t="shared" si="484"/>
        <v>67575.039999999994</v>
      </c>
      <c r="AT595" s="2">
        <f t="shared" si="484"/>
        <v>0</v>
      </c>
      <c r="AU595" s="2">
        <f t="shared" si="484"/>
        <v>0</v>
      </c>
      <c r="AV595" s="2">
        <f t="shared" si="484"/>
        <v>50051.4</v>
      </c>
      <c r="AW595" s="2">
        <f t="shared" si="484"/>
        <v>50051.4</v>
      </c>
      <c r="AX595" s="2">
        <f t="shared" si="484"/>
        <v>0</v>
      </c>
      <c r="AY595" s="2">
        <f t="shared" si="484"/>
        <v>50051.4</v>
      </c>
      <c r="AZ595" s="2">
        <f t="shared" si="484"/>
        <v>0</v>
      </c>
      <c r="BA595" s="2">
        <f t="shared" si="484"/>
        <v>0</v>
      </c>
      <c r="BB595" s="2">
        <f t="shared" si="484"/>
        <v>0</v>
      </c>
      <c r="BC595" s="2">
        <f t="shared" si="484"/>
        <v>0</v>
      </c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>
        <f>ROUND(SUMIF(AA577:AA593,"=31709269",FQ577:FQ593),2)</f>
        <v>0</v>
      </c>
      <c r="BY595" s="2">
        <f>ROUND(SUMIF(AA577:AA593,"=31709269",FR577:FR593),2)</f>
        <v>0</v>
      </c>
      <c r="BZ595" s="2">
        <f>ROUND(SUMIF(AA577:AA593,"=31709269",GL577:GL593),2)</f>
        <v>0</v>
      </c>
      <c r="CA595" s="2">
        <f>ROUND(SUMIF(AA577:AA593,"=31709269",GM577:GM593),2)</f>
        <v>67575.039999999994</v>
      </c>
      <c r="CB595" s="2">
        <f>ROUND(SUMIF(AA577:AA593,"=31709269",GN577:GN593),2)</f>
        <v>67575.039999999994</v>
      </c>
      <c r="CC595" s="2">
        <f>ROUND(SUMIF(AA577:AA593,"=31709269",GO577:GO593),2)</f>
        <v>0</v>
      </c>
      <c r="CD595" s="2">
        <f>ROUND(SUMIF(AA577:AA593,"=31709269",GP577:GP593),2)</f>
        <v>0</v>
      </c>
      <c r="CE595" s="2">
        <f>AC595-BX595</f>
        <v>50051.4</v>
      </c>
      <c r="CF595" s="2">
        <f>AC595-BY595</f>
        <v>50051.4</v>
      </c>
      <c r="CG595" s="2">
        <f>BX595-BZ595</f>
        <v>0</v>
      </c>
      <c r="CH595" s="2">
        <f>AC595-BX595-BY595+BZ595</f>
        <v>50051.4</v>
      </c>
      <c r="CI595" s="2">
        <f>BY595-BZ595</f>
        <v>0</v>
      </c>
      <c r="CJ595" s="2">
        <f>ROUND(SUMIF(AA577:AA593,"=31709269",GX577:GX593),2)</f>
        <v>0</v>
      </c>
      <c r="CK595" s="2">
        <f>ROUND(SUMIF(AA577:AA593,"=31709269",GY577:GY593),2)</f>
        <v>0</v>
      </c>
      <c r="CL595" s="2">
        <f>ROUND(SUMIF(AA577:AA593,"=31709269",GZ577:GZ593),2)</f>
        <v>0</v>
      </c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>
        <v>0</v>
      </c>
    </row>
    <row r="597" spans="1:245" x14ac:dyDescent="0.25">
      <c r="A597" s="4">
        <v>50</v>
      </c>
      <c r="B597" s="4">
        <v>0</v>
      </c>
      <c r="C597" s="4">
        <v>0</v>
      </c>
      <c r="D597" s="4">
        <v>1</v>
      </c>
      <c r="E597" s="4">
        <v>201</v>
      </c>
      <c r="F597" s="4">
        <f>ROUND(Source!O595,O597)</f>
        <v>58197.17</v>
      </c>
      <c r="G597" s="4" t="s">
        <v>222</v>
      </c>
      <c r="H597" s="4" t="s">
        <v>223</v>
      </c>
      <c r="I597" s="4"/>
      <c r="J597" s="4"/>
      <c r="K597" s="4">
        <v>201</v>
      </c>
      <c r="L597" s="4">
        <v>1</v>
      </c>
      <c r="M597" s="4">
        <v>3</v>
      </c>
      <c r="N597" s="4" t="s">
        <v>143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45" x14ac:dyDescent="0.25">
      <c r="A598" s="4">
        <v>50</v>
      </c>
      <c r="B598" s="4">
        <v>0</v>
      </c>
      <c r="C598" s="4">
        <v>0</v>
      </c>
      <c r="D598" s="4">
        <v>1</v>
      </c>
      <c r="E598" s="4">
        <v>202</v>
      </c>
      <c r="F598" s="4">
        <f>ROUND(Source!P595,O598)</f>
        <v>50051.4</v>
      </c>
      <c r="G598" s="4" t="s">
        <v>224</v>
      </c>
      <c r="H598" s="4" t="s">
        <v>225</v>
      </c>
      <c r="I598" s="4"/>
      <c r="J598" s="4"/>
      <c r="K598" s="4">
        <v>202</v>
      </c>
      <c r="L598" s="4">
        <v>2</v>
      </c>
      <c r="M598" s="4">
        <v>3</v>
      </c>
      <c r="N598" s="4" t="s">
        <v>143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45" x14ac:dyDescent="0.25">
      <c r="A599" s="4">
        <v>50</v>
      </c>
      <c r="B599" s="4">
        <v>0</v>
      </c>
      <c r="C599" s="4">
        <v>0</v>
      </c>
      <c r="D599" s="4">
        <v>1</v>
      </c>
      <c r="E599" s="4">
        <v>222</v>
      </c>
      <c r="F599" s="4">
        <f>ROUND(Source!AO595,O599)</f>
        <v>0</v>
      </c>
      <c r="G599" s="4" t="s">
        <v>226</v>
      </c>
      <c r="H599" s="4" t="s">
        <v>227</v>
      </c>
      <c r="I599" s="4"/>
      <c r="J599" s="4"/>
      <c r="K599" s="4">
        <v>222</v>
      </c>
      <c r="L599" s="4">
        <v>3</v>
      </c>
      <c r="M599" s="4">
        <v>3</v>
      </c>
      <c r="N599" s="4" t="s">
        <v>143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45" x14ac:dyDescent="0.25">
      <c r="A600" s="4">
        <v>50</v>
      </c>
      <c r="B600" s="4">
        <v>0</v>
      </c>
      <c r="C600" s="4">
        <v>0</v>
      </c>
      <c r="D600" s="4">
        <v>1</v>
      </c>
      <c r="E600" s="4">
        <v>225</v>
      </c>
      <c r="F600" s="4">
        <f>ROUND(Source!AV595,O600)</f>
        <v>50051.4</v>
      </c>
      <c r="G600" s="4" t="s">
        <v>228</v>
      </c>
      <c r="H600" s="4" t="s">
        <v>229</v>
      </c>
      <c r="I600" s="4"/>
      <c r="J600" s="4"/>
      <c r="K600" s="4">
        <v>225</v>
      </c>
      <c r="L600" s="4">
        <v>4</v>
      </c>
      <c r="M600" s="4">
        <v>3</v>
      </c>
      <c r="N600" s="4" t="s">
        <v>143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1" spans="1:245" x14ac:dyDescent="0.25">
      <c r="A601" s="4">
        <v>50</v>
      </c>
      <c r="B601" s="4">
        <v>0</v>
      </c>
      <c r="C601" s="4">
        <v>0</v>
      </c>
      <c r="D601" s="4">
        <v>1</v>
      </c>
      <c r="E601" s="4">
        <v>226</v>
      </c>
      <c r="F601" s="4">
        <f>ROUND(Source!AW595,O601)</f>
        <v>50051.4</v>
      </c>
      <c r="G601" s="4" t="s">
        <v>230</v>
      </c>
      <c r="H601" s="4" t="s">
        <v>231</v>
      </c>
      <c r="I601" s="4"/>
      <c r="J601" s="4"/>
      <c r="K601" s="4">
        <v>226</v>
      </c>
      <c r="L601" s="4">
        <v>5</v>
      </c>
      <c r="M601" s="4">
        <v>3</v>
      </c>
      <c r="N601" s="4" t="s">
        <v>143</v>
      </c>
      <c r="O601" s="4">
        <v>2</v>
      </c>
      <c r="P601" s="4"/>
      <c r="Q601" s="4"/>
      <c r="R601" s="4"/>
      <c r="S601" s="4"/>
      <c r="T601" s="4"/>
      <c r="U601" s="4"/>
      <c r="V601" s="4"/>
      <c r="W601" s="4"/>
    </row>
    <row r="602" spans="1:245" x14ac:dyDescent="0.25">
      <c r="A602" s="4">
        <v>50</v>
      </c>
      <c r="B602" s="4">
        <v>0</v>
      </c>
      <c r="C602" s="4">
        <v>0</v>
      </c>
      <c r="D602" s="4">
        <v>1</v>
      </c>
      <c r="E602" s="4">
        <v>227</v>
      </c>
      <c r="F602" s="4">
        <f>ROUND(Source!AX595,O602)</f>
        <v>0</v>
      </c>
      <c r="G602" s="4" t="s">
        <v>232</v>
      </c>
      <c r="H602" s="4" t="s">
        <v>233</v>
      </c>
      <c r="I602" s="4"/>
      <c r="J602" s="4"/>
      <c r="K602" s="4">
        <v>227</v>
      </c>
      <c r="L602" s="4">
        <v>6</v>
      </c>
      <c r="M602" s="4">
        <v>3</v>
      </c>
      <c r="N602" s="4" t="s">
        <v>143</v>
      </c>
      <c r="O602" s="4">
        <v>2</v>
      </c>
      <c r="P602" s="4"/>
      <c r="Q602" s="4"/>
      <c r="R602" s="4"/>
      <c r="S602" s="4"/>
      <c r="T602" s="4"/>
      <c r="U602" s="4"/>
      <c r="V602" s="4"/>
      <c r="W602" s="4"/>
    </row>
    <row r="603" spans="1:245" x14ac:dyDescent="0.25">
      <c r="A603" s="4">
        <v>50</v>
      </c>
      <c r="B603" s="4">
        <v>0</v>
      </c>
      <c r="C603" s="4">
        <v>0</v>
      </c>
      <c r="D603" s="4">
        <v>1</v>
      </c>
      <c r="E603" s="4">
        <v>228</v>
      </c>
      <c r="F603" s="4">
        <f>ROUND(Source!AY595,O603)</f>
        <v>50051.4</v>
      </c>
      <c r="G603" s="4" t="s">
        <v>234</v>
      </c>
      <c r="H603" s="4" t="s">
        <v>235</v>
      </c>
      <c r="I603" s="4"/>
      <c r="J603" s="4"/>
      <c r="K603" s="4">
        <v>228</v>
      </c>
      <c r="L603" s="4">
        <v>7</v>
      </c>
      <c r="M603" s="4">
        <v>3</v>
      </c>
      <c r="N603" s="4" t="s">
        <v>143</v>
      </c>
      <c r="O603" s="4">
        <v>2</v>
      </c>
      <c r="P603" s="4"/>
      <c r="Q603" s="4"/>
      <c r="R603" s="4"/>
      <c r="S603" s="4"/>
      <c r="T603" s="4"/>
      <c r="U603" s="4"/>
      <c r="V603" s="4"/>
      <c r="W603" s="4"/>
    </row>
    <row r="604" spans="1:245" x14ac:dyDescent="0.25">
      <c r="A604" s="4">
        <v>50</v>
      </c>
      <c r="B604" s="4">
        <v>0</v>
      </c>
      <c r="C604" s="4">
        <v>0</v>
      </c>
      <c r="D604" s="4">
        <v>1</v>
      </c>
      <c r="E604" s="4">
        <v>216</v>
      </c>
      <c r="F604" s="4">
        <f>ROUND(Source!AP595,O604)</f>
        <v>0</v>
      </c>
      <c r="G604" s="4" t="s">
        <v>236</v>
      </c>
      <c r="H604" s="4" t="s">
        <v>237</v>
      </c>
      <c r="I604" s="4"/>
      <c r="J604" s="4"/>
      <c r="K604" s="4">
        <v>216</v>
      </c>
      <c r="L604" s="4">
        <v>8</v>
      </c>
      <c r="M604" s="4">
        <v>3</v>
      </c>
      <c r="N604" s="4" t="s">
        <v>143</v>
      </c>
      <c r="O604" s="4">
        <v>2</v>
      </c>
      <c r="P604" s="4"/>
      <c r="Q604" s="4"/>
      <c r="R604" s="4"/>
      <c r="S604" s="4"/>
      <c r="T604" s="4"/>
      <c r="U604" s="4"/>
      <c r="V604" s="4"/>
      <c r="W604" s="4"/>
    </row>
    <row r="605" spans="1:245" x14ac:dyDescent="0.25">
      <c r="A605" s="4">
        <v>50</v>
      </c>
      <c r="B605" s="4">
        <v>0</v>
      </c>
      <c r="C605" s="4">
        <v>0</v>
      </c>
      <c r="D605" s="4">
        <v>1</v>
      </c>
      <c r="E605" s="4">
        <v>223</v>
      </c>
      <c r="F605" s="4">
        <f>ROUND(Source!AQ595,O605)</f>
        <v>0</v>
      </c>
      <c r="G605" s="4" t="s">
        <v>238</v>
      </c>
      <c r="H605" s="4" t="s">
        <v>239</v>
      </c>
      <c r="I605" s="4"/>
      <c r="J605" s="4"/>
      <c r="K605" s="4">
        <v>223</v>
      </c>
      <c r="L605" s="4">
        <v>9</v>
      </c>
      <c r="M605" s="4">
        <v>3</v>
      </c>
      <c r="N605" s="4" t="s">
        <v>143</v>
      </c>
      <c r="O605" s="4">
        <v>2</v>
      </c>
      <c r="P605" s="4"/>
      <c r="Q605" s="4"/>
      <c r="R605" s="4"/>
      <c r="S605" s="4"/>
      <c r="T605" s="4"/>
      <c r="U605" s="4"/>
      <c r="V605" s="4"/>
      <c r="W605" s="4"/>
    </row>
    <row r="606" spans="1:245" x14ac:dyDescent="0.25">
      <c r="A606" s="4">
        <v>50</v>
      </c>
      <c r="B606" s="4">
        <v>0</v>
      </c>
      <c r="C606" s="4">
        <v>0</v>
      </c>
      <c r="D606" s="4">
        <v>1</v>
      </c>
      <c r="E606" s="4">
        <v>229</v>
      </c>
      <c r="F606" s="4">
        <f>ROUND(Source!AZ595,O606)</f>
        <v>0</v>
      </c>
      <c r="G606" s="4" t="s">
        <v>240</v>
      </c>
      <c r="H606" s="4" t="s">
        <v>241</v>
      </c>
      <c r="I606" s="4"/>
      <c r="J606" s="4"/>
      <c r="K606" s="4">
        <v>229</v>
      </c>
      <c r="L606" s="4">
        <v>10</v>
      </c>
      <c r="M606" s="4">
        <v>3</v>
      </c>
      <c r="N606" s="4" t="s">
        <v>143</v>
      </c>
      <c r="O606" s="4">
        <v>2</v>
      </c>
      <c r="P606" s="4"/>
      <c r="Q606" s="4"/>
      <c r="R606" s="4"/>
      <c r="S606" s="4"/>
      <c r="T606" s="4"/>
      <c r="U606" s="4"/>
      <c r="V606" s="4"/>
      <c r="W606" s="4"/>
    </row>
    <row r="607" spans="1:245" x14ac:dyDescent="0.25">
      <c r="A607" s="4">
        <v>50</v>
      </c>
      <c r="B607" s="4">
        <v>0</v>
      </c>
      <c r="C607" s="4">
        <v>0</v>
      </c>
      <c r="D607" s="4">
        <v>1</v>
      </c>
      <c r="E607" s="4">
        <v>203</v>
      </c>
      <c r="F607" s="4">
        <f>ROUND(Source!Q595,O607)</f>
        <v>2705.42</v>
      </c>
      <c r="G607" s="4" t="s">
        <v>242</v>
      </c>
      <c r="H607" s="4" t="s">
        <v>243</v>
      </c>
      <c r="I607" s="4"/>
      <c r="J607" s="4"/>
      <c r="K607" s="4">
        <v>203</v>
      </c>
      <c r="L607" s="4">
        <v>11</v>
      </c>
      <c r="M607" s="4">
        <v>3</v>
      </c>
      <c r="N607" s="4" t="s">
        <v>143</v>
      </c>
      <c r="O607" s="4">
        <v>2</v>
      </c>
      <c r="P607" s="4"/>
      <c r="Q607" s="4"/>
      <c r="R607" s="4"/>
      <c r="S607" s="4"/>
      <c r="T607" s="4"/>
      <c r="U607" s="4"/>
      <c r="V607" s="4"/>
      <c r="W607" s="4"/>
    </row>
    <row r="608" spans="1:245" x14ac:dyDescent="0.25">
      <c r="A608" s="4">
        <v>50</v>
      </c>
      <c r="B608" s="4">
        <v>0</v>
      </c>
      <c r="C608" s="4">
        <v>0</v>
      </c>
      <c r="D608" s="4">
        <v>1</v>
      </c>
      <c r="E608" s="4">
        <v>231</v>
      </c>
      <c r="F608" s="4">
        <f>ROUND(Source!BB595,O608)</f>
        <v>0</v>
      </c>
      <c r="G608" s="4" t="s">
        <v>244</v>
      </c>
      <c r="H608" s="4" t="s">
        <v>245</v>
      </c>
      <c r="I608" s="4"/>
      <c r="J608" s="4"/>
      <c r="K608" s="4">
        <v>231</v>
      </c>
      <c r="L608" s="4">
        <v>12</v>
      </c>
      <c r="M608" s="4">
        <v>3</v>
      </c>
      <c r="N608" s="4" t="s">
        <v>143</v>
      </c>
      <c r="O608" s="4">
        <v>2</v>
      </c>
      <c r="P608" s="4"/>
      <c r="Q608" s="4"/>
      <c r="R608" s="4"/>
      <c r="S608" s="4"/>
      <c r="T608" s="4"/>
      <c r="U608" s="4"/>
      <c r="V608" s="4"/>
      <c r="W608" s="4"/>
    </row>
    <row r="609" spans="1:88" x14ac:dyDescent="0.25">
      <c r="A609" s="4">
        <v>50</v>
      </c>
      <c r="B609" s="4">
        <v>0</v>
      </c>
      <c r="C609" s="4">
        <v>0</v>
      </c>
      <c r="D609" s="4">
        <v>1</v>
      </c>
      <c r="E609" s="4">
        <v>204</v>
      </c>
      <c r="F609" s="4">
        <f>ROUND(Source!R595,O609)</f>
        <v>1567.62</v>
      </c>
      <c r="G609" s="4" t="s">
        <v>246</v>
      </c>
      <c r="H609" s="4" t="s">
        <v>247</v>
      </c>
      <c r="I609" s="4"/>
      <c r="J609" s="4"/>
      <c r="K609" s="4">
        <v>204</v>
      </c>
      <c r="L609" s="4">
        <v>13</v>
      </c>
      <c r="M609" s="4">
        <v>3</v>
      </c>
      <c r="N609" s="4" t="s">
        <v>143</v>
      </c>
      <c r="O609" s="4">
        <v>2</v>
      </c>
      <c r="P609" s="4"/>
      <c r="Q609" s="4"/>
      <c r="R609" s="4"/>
      <c r="S609" s="4"/>
      <c r="T609" s="4"/>
      <c r="U609" s="4"/>
      <c r="V609" s="4"/>
      <c r="W609" s="4"/>
    </row>
    <row r="610" spans="1:88" x14ac:dyDescent="0.25">
      <c r="A610" s="4">
        <v>50</v>
      </c>
      <c r="B610" s="4">
        <v>0</v>
      </c>
      <c r="C610" s="4">
        <v>0</v>
      </c>
      <c r="D610" s="4">
        <v>1</v>
      </c>
      <c r="E610" s="4">
        <v>205</v>
      </c>
      <c r="F610" s="4">
        <f>ROUND(Source!S595,O610)</f>
        <v>5440.35</v>
      </c>
      <c r="G610" s="4" t="s">
        <v>248</v>
      </c>
      <c r="H610" s="4" t="s">
        <v>249</v>
      </c>
      <c r="I610" s="4"/>
      <c r="J610" s="4"/>
      <c r="K610" s="4">
        <v>205</v>
      </c>
      <c r="L610" s="4">
        <v>14</v>
      </c>
      <c r="M610" s="4">
        <v>3</v>
      </c>
      <c r="N610" s="4" t="s">
        <v>143</v>
      </c>
      <c r="O610" s="4">
        <v>2</v>
      </c>
      <c r="P610" s="4"/>
      <c r="Q610" s="4"/>
      <c r="R610" s="4"/>
      <c r="S610" s="4"/>
      <c r="T610" s="4"/>
      <c r="U610" s="4"/>
      <c r="V610" s="4"/>
      <c r="W610" s="4"/>
    </row>
    <row r="611" spans="1:88" x14ac:dyDescent="0.25">
      <c r="A611" s="4">
        <v>50</v>
      </c>
      <c r="B611" s="4">
        <v>0</v>
      </c>
      <c r="C611" s="4">
        <v>0</v>
      </c>
      <c r="D611" s="4">
        <v>1</v>
      </c>
      <c r="E611" s="4">
        <v>232</v>
      </c>
      <c r="F611" s="4">
        <f>ROUND(Source!BC595,O611)</f>
        <v>0</v>
      </c>
      <c r="G611" s="4" t="s">
        <v>250</v>
      </c>
      <c r="H611" s="4" t="s">
        <v>251</v>
      </c>
      <c r="I611" s="4"/>
      <c r="J611" s="4"/>
      <c r="K611" s="4">
        <v>232</v>
      </c>
      <c r="L611" s="4">
        <v>15</v>
      </c>
      <c r="M611" s="4">
        <v>3</v>
      </c>
      <c r="N611" s="4" t="s">
        <v>143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88" x14ac:dyDescent="0.25">
      <c r="A612" s="4">
        <v>50</v>
      </c>
      <c r="B612" s="4">
        <v>0</v>
      </c>
      <c r="C612" s="4">
        <v>0</v>
      </c>
      <c r="D612" s="4">
        <v>1</v>
      </c>
      <c r="E612" s="4">
        <v>214</v>
      </c>
      <c r="F612" s="4">
        <f>ROUND(Source!AS595,O612)</f>
        <v>67575.039999999994</v>
      </c>
      <c r="G612" s="4" t="s">
        <v>252</v>
      </c>
      <c r="H612" s="4" t="s">
        <v>253</v>
      </c>
      <c r="I612" s="4"/>
      <c r="J612" s="4"/>
      <c r="K612" s="4">
        <v>214</v>
      </c>
      <c r="L612" s="4">
        <v>16</v>
      </c>
      <c r="M612" s="4">
        <v>3</v>
      </c>
      <c r="N612" s="4" t="s">
        <v>143</v>
      </c>
      <c r="O612" s="4">
        <v>2</v>
      </c>
      <c r="P612" s="4"/>
      <c r="Q612" s="4"/>
      <c r="R612" s="4"/>
      <c r="S612" s="4"/>
      <c r="T612" s="4"/>
      <c r="U612" s="4"/>
      <c r="V612" s="4"/>
      <c r="W612" s="4"/>
    </row>
    <row r="613" spans="1:88" x14ac:dyDescent="0.25">
      <c r="A613" s="4">
        <v>50</v>
      </c>
      <c r="B613" s="4">
        <v>0</v>
      </c>
      <c r="C613" s="4">
        <v>0</v>
      </c>
      <c r="D613" s="4">
        <v>1</v>
      </c>
      <c r="E613" s="4">
        <v>215</v>
      </c>
      <c r="F613" s="4">
        <f>ROUND(Source!AT595,O613)</f>
        <v>0</v>
      </c>
      <c r="G613" s="4" t="s">
        <v>254</v>
      </c>
      <c r="H613" s="4" t="s">
        <v>255</v>
      </c>
      <c r="I613" s="4"/>
      <c r="J613" s="4"/>
      <c r="K613" s="4">
        <v>215</v>
      </c>
      <c r="L613" s="4">
        <v>17</v>
      </c>
      <c r="M613" s="4">
        <v>3</v>
      </c>
      <c r="N613" s="4" t="s">
        <v>143</v>
      </c>
      <c r="O613" s="4">
        <v>2</v>
      </c>
      <c r="P613" s="4"/>
      <c r="Q613" s="4"/>
      <c r="R613" s="4"/>
      <c r="S613" s="4"/>
      <c r="T613" s="4"/>
      <c r="U613" s="4"/>
      <c r="V613" s="4"/>
      <c r="W613" s="4"/>
    </row>
    <row r="614" spans="1:88" x14ac:dyDescent="0.25">
      <c r="A614" s="4">
        <v>50</v>
      </c>
      <c r="B614" s="4">
        <v>0</v>
      </c>
      <c r="C614" s="4">
        <v>0</v>
      </c>
      <c r="D614" s="4">
        <v>1</v>
      </c>
      <c r="E614" s="4">
        <v>217</v>
      </c>
      <c r="F614" s="4">
        <f>ROUND(Source!AU595,O614)</f>
        <v>0</v>
      </c>
      <c r="G614" s="4" t="s">
        <v>256</v>
      </c>
      <c r="H614" s="4" t="s">
        <v>257</v>
      </c>
      <c r="I614" s="4"/>
      <c r="J614" s="4"/>
      <c r="K614" s="4">
        <v>217</v>
      </c>
      <c r="L614" s="4">
        <v>18</v>
      </c>
      <c r="M614" s="4">
        <v>3</v>
      </c>
      <c r="N614" s="4" t="s">
        <v>143</v>
      </c>
      <c r="O614" s="4">
        <v>2</v>
      </c>
      <c r="P614" s="4"/>
      <c r="Q614" s="4"/>
      <c r="R614" s="4"/>
      <c r="S614" s="4"/>
      <c r="T614" s="4"/>
      <c r="U614" s="4"/>
      <c r="V614" s="4"/>
      <c r="W614" s="4"/>
    </row>
    <row r="615" spans="1:88" x14ac:dyDescent="0.25">
      <c r="A615" s="4">
        <v>50</v>
      </c>
      <c r="B615" s="4">
        <v>0</v>
      </c>
      <c r="C615" s="4">
        <v>0</v>
      </c>
      <c r="D615" s="4">
        <v>1</v>
      </c>
      <c r="E615" s="4">
        <v>230</v>
      </c>
      <c r="F615" s="4">
        <f>ROUND(Source!BA595,O615)</f>
        <v>0</v>
      </c>
      <c r="G615" s="4" t="s">
        <v>258</v>
      </c>
      <c r="H615" s="4" t="s">
        <v>259</v>
      </c>
      <c r="I615" s="4"/>
      <c r="J615" s="4"/>
      <c r="K615" s="4">
        <v>230</v>
      </c>
      <c r="L615" s="4">
        <v>19</v>
      </c>
      <c r="M615" s="4">
        <v>3</v>
      </c>
      <c r="N615" s="4" t="s">
        <v>143</v>
      </c>
      <c r="O615" s="4">
        <v>2</v>
      </c>
      <c r="P615" s="4"/>
      <c r="Q615" s="4"/>
      <c r="R615" s="4"/>
      <c r="S615" s="4"/>
      <c r="T615" s="4"/>
      <c r="U615" s="4"/>
      <c r="V615" s="4"/>
      <c r="W615" s="4"/>
    </row>
    <row r="616" spans="1:88" x14ac:dyDescent="0.25">
      <c r="A616" s="4">
        <v>50</v>
      </c>
      <c r="B616" s="4">
        <v>0</v>
      </c>
      <c r="C616" s="4">
        <v>0</v>
      </c>
      <c r="D616" s="4">
        <v>1</v>
      </c>
      <c r="E616" s="4">
        <v>206</v>
      </c>
      <c r="F616" s="4">
        <f>ROUND(Source!T595,O616)</f>
        <v>0</v>
      </c>
      <c r="G616" s="4" t="s">
        <v>260</v>
      </c>
      <c r="H616" s="4" t="s">
        <v>261</v>
      </c>
      <c r="I616" s="4"/>
      <c r="J616" s="4"/>
      <c r="K616" s="4">
        <v>206</v>
      </c>
      <c r="L616" s="4">
        <v>20</v>
      </c>
      <c r="M616" s="4">
        <v>3</v>
      </c>
      <c r="N616" s="4" t="s">
        <v>143</v>
      </c>
      <c r="O616" s="4">
        <v>2</v>
      </c>
      <c r="P616" s="4"/>
      <c r="Q616" s="4"/>
      <c r="R616" s="4"/>
      <c r="S616" s="4"/>
      <c r="T616" s="4"/>
      <c r="U616" s="4"/>
      <c r="V616" s="4"/>
      <c r="W616" s="4"/>
    </row>
    <row r="617" spans="1:88" x14ac:dyDescent="0.25">
      <c r="A617" s="4">
        <v>50</v>
      </c>
      <c r="B617" s="4">
        <v>0</v>
      </c>
      <c r="C617" s="4">
        <v>0</v>
      </c>
      <c r="D617" s="4">
        <v>1</v>
      </c>
      <c r="E617" s="4">
        <v>207</v>
      </c>
      <c r="F617" s="4">
        <f>Source!U595</f>
        <v>18.630137999999999</v>
      </c>
      <c r="G617" s="4" t="s">
        <v>262</v>
      </c>
      <c r="H617" s="4" t="s">
        <v>263</v>
      </c>
      <c r="I617" s="4"/>
      <c r="J617" s="4"/>
      <c r="K617" s="4">
        <v>207</v>
      </c>
      <c r="L617" s="4">
        <v>21</v>
      </c>
      <c r="M617" s="4">
        <v>3</v>
      </c>
      <c r="N617" s="4" t="s">
        <v>143</v>
      </c>
      <c r="O617" s="4">
        <v>-1</v>
      </c>
      <c r="P617" s="4"/>
      <c r="Q617" s="4"/>
      <c r="R617" s="4"/>
      <c r="S617" s="4"/>
      <c r="T617" s="4"/>
      <c r="U617" s="4"/>
      <c r="V617" s="4"/>
      <c r="W617" s="4"/>
    </row>
    <row r="618" spans="1:88" x14ac:dyDescent="0.25">
      <c r="A618" s="4">
        <v>50</v>
      </c>
      <c r="B618" s="4">
        <v>0</v>
      </c>
      <c r="C618" s="4">
        <v>0</v>
      </c>
      <c r="D618" s="4">
        <v>1</v>
      </c>
      <c r="E618" s="4">
        <v>208</v>
      </c>
      <c r="F618" s="4">
        <f>Source!V595</f>
        <v>0</v>
      </c>
      <c r="G618" s="4" t="s">
        <v>264</v>
      </c>
      <c r="H618" s="4" t="s">
        <v>265</v>
      </c>
      <c r="I618" s="4"/>
      <c r="J618" s="4"/>
      <c r="K618" s="4">
        <v>208</v>
      </c>
      <c r="L618" s="4">
        <v>22</v>
      </c>
      <c r="M618" s="4">
        <v>3</v>
      </c>
      <c r="N618" s="4" t="s">
        <v>143</v>
      </c>
      <c r="O618" s="4">
        <v>-1</v>
      </c>
      <c r="P618" s="4"/>
      <c r="Q618" s="4"/>
      <c r="R618" s="4"/>
      <c r="S618" s="4"/>
      <c r="T618" s="4"/>
      <c r="U618" s="4"/>
      <c r="V618" s="4"/>
      <c r="W618" s="4"/>
    </row>
    <row r="619" spans="1:88" x14ac:dyDescent="0.25">
      <c r="A619" s="4">
        <v>50</v>
      </c>
      <c r="B619" s="4">
        <v>0</v>
      </c>
      <c r="C619" s="4">
        <v>0</v>
      </c>
      <c r="D619" s="4">
        <v>1</v>
      </c>
      <c r="E619" s="4">
        <v>209</v>
      </c>
      <c r="F619" s="4">
        <f>ROUND(Source!W595,O619)</f>
        <v>0</v>
      </c>
      <c r="G619" s="4" t="s">
        <v>266</v>
      </c>
      <c r="H619" s="4" t="s">
        <v>267</v>
      </c>
      <c r="I619" s="4"/>
      <c r="J619" s="4"/>
      <c r="K619" s="4">
        <v>209</v>
      </c>
      <c r="L619" s="4">
        <v>23</v>
      </c>
      <c r="M619" s="4">
        <v>3</v>
      </c>
      <c r="N619" s="4" t="s">
        <v>143</v>
      </c>
      <c r="O619" s="4">
        <v>2</v>
      </c>
      <c r="P619" s="4"/>
      <c r="Q619" s="4"/>
      <c r="R619" s="4"/>
      <c r="S619" s="4"/>
      <c r="T619" s="4"/>
      <c r="U619" s="4"/>
      <c r="V619" s="4"/>
      <c r="W619" s="4"/>
    </row>
    <row r="620" spans="1:88" x14ac:dyDescent="0.25">
      <c r="A620" s="4">
        <v>50</v>
      </c>
      <c r="B620" s="4">
        <v>0</v>
      </c>
      <c r="C620" s="4">
        <v>0</v>
      </c>
      <c r="D620" s="4">
        <v>1</v>
      </c>
      <c r="E620" s="4">
        <v>210</v>
      </c>
      <c r="F620" s="4">
        <f>ROUND(Source!X595,O620)</f>
        <v>4661.8999999999996</v>
      </c>
      <c r="G620" s="4" t="s">
        <v>268</v>
      </c>
      <c r="H620" s="4" t="s">
        <v>269</v>
      </c>
      <c r="I620" s="4"/>
      <c r="J620" s="4"/>
      <c r="K620" s="4">
        <v>210</v>
      </c>
      <c r="L620" s="4">
        <v>24</v>
      </c>
      <c r="M620" s="4">
        <v>3</v>
      </c>
      <c r="N620" s="4" t="s">
        <v>143</v>
      </c>
      <c r="O620" s="4">
        <v>2</v>
      </c>
      <c r="P620" s="4"/>
      <c r="Q620" s="4"/>
      <c r="R620" s="4"/>
      <c r="S620" s="4"/>
      <c r="T620" s="4"/>
      <c r="U620" s="4"/>
      <c r="V620" s="4"/>
      <c r="W620" s="4"/>
    </row>
    <row r="621" spans="1:88" x14ac:dyDescent="0.25">
      <c r="A621" s="4">
        <v>50</v>
      </c>
      <c r="B621" s="4">
        <v>0</v>
      </c>
      <c r="C621" s="4">
        <v>0</v>
      </c>
      <c r="D621" s="4">
        <v>1</v>
      </c>
      <c r="E621" s="4">
        <v>211</v>
      </c>
      <c r="F621" s="4">
        <f>ROUND(Source!Y595,O621)</f>
        <v>2254.81</v>
      </c>
      <c r="G621" s="4" t="s">
        <v>270</v>
      </c>
      <c r="H621" s="4" t="s">
        <v>271</v>
      </c>
      <c r="I621" s="4"/>
      <c r="J621" s="4"/>
      <c r="K621" s="4">
        <v>211</v>
      </c>
      <c r="L621" s="4">
        <v>25</v>
      </c>
      <c r="M621" s="4">
        <v>3</v>
      </c>
      <c r="N621" s="4" t="s">
        <v>143</v>
      </c>
      <c r="O621" s="4">
        <v>2</v>
      </c>
      <c r="P621" s="4"/>
      <c r="Q621" s="4"/>
      <c r="R621" s="4"/>
      <c r="S621" s="4"/>
      <c r="T621" s="4"/>
      <c r="U621" s="4"/>
      <c r="V621" s="4"/>
      <c r="W621" s="4"/>
    </row>
    <row r="622" spans="1:88" x14ac:dyDescent="0.25">
      <c r="A622" s="4">
        <v>50</v>
      </c>
      <c r="B622" s="4">
        <v>0</v>
      </c>
      <c r="C622" s="4">
        <v>0</v>
      </c>
      <c r="D622" s="4">
        <v>1</v>
      </c>
      <c r="E622" s="4">
        <v>224</v>
      </c>
      <c r="F622" s="4">
        <f>ROUND(Source!AR595,O622)</f>
        <v>67575.039999999994</v>
      </c>
      <c r="G622" s="4" t="s">
        <v>272</v>
      </c>
      <c r="H622" s="4" t="s">
        <v>273</v>
      </c>
      <c r="I622" s="4"/>
      <c r="J622" s="4"/>
      <c r="K622" s="4">
        <v>224</v>
      </c>
      <c r="L622" s="4">
        <v>26</v>
      </c>
      <c r="M622" s="4">
        <v>3</v>
      </c>
      <c r="N622" s="4" t="s">
        <v>143</v>
      </c>
      <c r="O622" s="4">
        <v>2</v>
      </c>
      <c r="P622" s="4"/>
      <c r="Q622" s="4"/>
      <c r="R622" s="4"/>
      <c r="S622" s="4"/>
      <c r="T622" s="4"/>
      <c r="U622" s="4"/>
      <c r="V622" s="4"/>
      <c r="W622" s="4"/>
    </row>
    <row r="624" spans="1:88" x14ac:dyDescent="0.25">
      <c r="A624" s="1">
        <v>5</v>
      </c>
      <c r="B624" s="1">
        <v>1</v>
      </c>
      <c r="C624" s="1"/>
      <c r="D624" s="1">
        <f>ROW(A647)</f>
        <v>647</v>
      </c>
      <c r="E624" s="1"/>
      <c r="F624" s="1" t="s">
        <v>154</v>
      </c>
      <c r="G624" s="1" t="s">
        <v>724</v>
      </c>
      <c r="H624" s="1" t="s">
        <v>143</v>
      </c>
      <c r="I624" s="1">
        <v>0</v>
      </c>
      <c r="J624" s="1"/>
      <c r="K624" s="1">
        <v>0</v>
      </c>
      <c r="L624" s="1"/>
      <c r="M624" s="1"/>
      <c r="N624" s="1"/>
      <c r="O624" s="1"/>
      <c r="P624" s="1"/>
      <c r="Q624" s="1"/>
      <c r="R624" s="1"/>
      <c r="S624" s="1"/>
      <c r="T624" s="1"/>
      <c r="U624" s="1" t="s">
        <v>143</v>
      </c>
      <c r="V624" s="1">
        <v>0</v>
      </c>
      <c r="W624" s="1"/>
      <c r="X624" s="1"/>
      <c r="Y624" s="1"/>
      <c r="Z624" s="1"/>
      <c r="AA624" s="1"/>
      <c r="AB624" s="1" t="s">
        <v>143</v>
      </c>
      <c r="AC624" s="1" t="s">
        <v>143</v>
      </c>
      <c r="AD624" s="1" t="s">
        <v>143</v>
      </c>
      <c r="AE624" s="1" t="s">
        <v>143</v>
      </c>
      <c r="AF624" s="1" t="s">
        <v>143</v>
      </c>
      <c r="AG624" s="1" t="s">
        <v>143</v>
      </c>
      <c r="AH624" s="1"/>
      <c r="AI624" s="1"/>
      <c r="AJ624" s="1"/>
      <c r="AK624" s="1"/>
      <c r="AL624" s="1"/>
      <c r="AM624" s="1"/>
      <c r="AN624" s="1"/>
      <c r="AO624" s="1"/>
      <c r="AP624" s="1" t="s">
        <v>143</v>
      </c>
      <c r="AQ624" s="1" t="s">
        <v>143</v>
      </c>
      <c r="AR624" s="1" t="s">
        <v>143</v>
      </c>
      <c r="AS624" s="1"/>
      <c r="AT624" s="1"/>
      <c r="AU624" s="1"/>
      <c r="AV624" s="1"/>
      <c r="AW624" s="1"/>
      <c r="AX624" s="1"/>
      <c r="AY624" s="1"/>
      <c r="AZ624" s="1" t="s">
        <v>143</v>
      </c>
      <c r="BA624" s="1"/>
      <c r="BB624" s="1" t="s">
        <v>143</v>
      </c>
      <c r="BC624" s="1" t="s">
        <v>143</v>
      </c>
      <c r="BD624" s="1" t="s">
        <v>143</v>
      </c>
      <c r="BE624" s="1" t="s">
        <v>143</v>
      </c>
      <c r="BF624" s="1" t="s">
        <v>143</v>
      </c>
      <c r="BG624" s="1" t="s">
        <v>143</v>
      </c>
      <c r="BH624" s="1" t="s">
        <v>143</v>
      </c>
      <c r="BI624" s="1" t="s">
        <v>143</v>
      </c>
      <c r="BJ624" s="1" t="s">
        <v>143</v>
      </c>
      <c r="BK624" s="1" t="s">
        <v>143</v>
      </c>
      <c r="BL624" s="1" t="s">
        <v>143</v>
      </c>
      <c r="BM624" s="1" t="s">
        <v>143</v>
      </c>
      <c r="BN624" s="1" t="s">
        <v>143</v>
      </c>
      <c r="BO624" s="1" t="s">
        <v>143</v>
      </c>
      <c r="BP624" s="1" t="s">
        <v>143</v>
      </c>
      <c r="BQ624" s="1"/>
      <c r="BR624" s="1"/>
      <c r="BS624" s="1"/>
      <c r="BT624" s="1"/>
      <c r="BU624" s="1"/>
      <c r="BV624" s="1"/>
      <c r="BW624" s="1"/>
      <c r="BX624" s="1">
        <v>0</v>
      </c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>
        <v>0</v>
      </c>
    </row>
    <row r="626" spans="1:245" x14ac:dyDescent="0.25">
      <c r="A626" s="2">
        <v>52</v>
      </c>
      <c r="B626" s="2">
        <f>B647</f>
        <v>1</v>
      </c>
      <c r="C626" s="2">
        <f>C647</f>
        <v>5</v>
      </c>
      <c r="D626" s="2">
        <f>D647</f>
        <v>624</v>
      </c>
      <c r="E626" s="2">
        <f>E647</f>
        <v>0</v>
      </c>
      <c r="F626" s="2" t="str">
        <f>F647</f>
        <v>Новый подраздел</v>
      </c>
      <c r="G626" s="2" t="s">
        <v>724</v>
      </c>
      <c r="H626" s="2"/>
      <c r="I626" s="2"/>
      <c r="J626" s="2"/>
      <c r="K626" s="2"/>
      <c r="L626" s="2"/>
      <c r="M626" s="2"/>
      <c r="N626" s="2"/>
      <c r="O626" s="2">
        <f t="shared" ref="O626:AT626" si="485">O647</f>
        <v>168228.4</v>
      </c>
      <c r="P626" s="2">
        <f t="shared" si="485"/>
        <v>135333.64000000001</v>
      </c>
      <c r="Q626" s="2">
        <f t="shared" si="485"/>
        <v>16183.48</v>
      </c>
      <c r="R626" s="2">
        <f t="shared" si="485"/>
        <v>4308.53</v>
      </c>
      <c r="S626" s="2">
        <f t="shared" si="485"/>
        <v>16711.28</v>
      </c>
      <c r="T626" s="2">
        <f t="shared" si="485"/>
        <v>0</v>
      </c>
      <c r="U626" s="2">
        <f t="shared" si="485"/>
        <v>58.626999999999995</v>
      </c>
      <c r="V626" s="2">
        <f t="shared" si="485"/>
        <v>0</v>
      </c>
      <c r="W626" s="2">
        <f t="shared" si="485"/>
        <v>0</v>
      </c>
      <c r="X626" s="2">
        <f t="shared" si="485"/>
        <v>18716.63</v>
      </c>
      <c r="Y626" s="2">
        <f t="shared" si="485"/>
        <v>6851.62</v>
      </c>
      <c r="Z626" s="2">
        <f t="shared" si="485"/>
        <v>0</v>
      </c>
      <c r="AA626" s="2">
        <f t="shared" si="485"/>
        <v>0</v>
      </c>
      <c r="AB626" s="2">
        <f t="shared" si="485"/>
        <v>168228.4</v>
      </c>
      <c r="AC626" s="2">
        <f t="shared" si="485"/>
        <v>135333.64000000001</v>
      </c>
      <c r="AD626" s="2">
        <f t="shared" si="485"/>
        <v>16183.48</v>
      </c>
      <c r="AE626" s="2">
        <f t="shared" si="485"/>
        <v>4308.53</v>
      </c>
      <c r="AF626" s="2">
        <f t="shared" si="485"/>
        <v>16711.28</v>
      </c>
      <c r="AG626" s="2">
        <f t="shared" si="485"/>
        <v>0</v>
      </c>
      <c r="AH626" s="2">
        <f t="shared" si="485"/>
        <v>58.626999999999995</v>
      </c>
      <c r="AI626" s="2">
        <f t="shared" si="485"/>
        <v>0</v>
      </c>
      <c r="AJ626" s="2">
        <f t="shared" si="485"/>
        <v>0</v>
      </c>
      <c r="AK626" s="2">
        <f t="shared" si="485"/>
        <v>18716.63</v>
      </c>
      <c r="AL626" s="2">
        <f t="shared" si="485"/>
        <v>6851.62</v>
      </c>
      <c r="AM626" s="2">
        <f t="shared" si="485"/>
        <v>0</v>
      </c>
      <c r="AN626" s="2">
        <f t="shared" si="485"/>
        <v>0</v>
      </c>
      <c r="AO626" s="2">
        <f t="shared" si="485"/>
        <v>0</v>
      </c>
      <c r="AP626" s="2">
        <f t="shared" si="485"/>
        <v>0</v>
      </c>
      <c r="AQ626" s="2">
        <f t="shared" si="485"/>
        <v>0</v>
      </c>
      <c r="AR626" s="2">
        <f t="shared" si="485"/>
        <v>200561.06</v>
      </c>
      <c r="AS626" s="2">
        <f t="shared" si="485"/>
        <v>200561.06</v>
      </c>
      <c r="AT626" s="2">
        <f t="shared" si="485"/>
        <v>0</v>
      </c>
      <c r="AU626" s="2">
        <f t="shared" ref="AU626:BZ626" si="486">AU647</f>
        <v>0</v>
      </c>
      <c r="AV626" s="2">
        <f t="shared" si="486"/>
        <v>135333.64000000001</v>
      </c>
      <c r="AW626" s="2">
        <f t="shared" si="486"/>
        <v>135333.64000000001</v>
      </c>
      <c r="AX626" s="2">
        <f t="shared" si="486"/>
        <v>0</v>
      </c>
      <c r="AY626" s="2">
        <f t="shared" si="486"/>
        <v>135333.64000000001</v>
      </c>
      <c r="AZ626" s="2">
        <f t="shared" si="486"/>
        <v>0</v>
      </c>
      <c r="BA626" s="2">
        <f t="shared" si="486"/>
        <v>0</v>
      </c>
      <c r="BB626" s="2">
        <f t="shared" si="486"/>
        <v>0</v>
      </c>
      <c r="BC626" s="2">
        <f t="shared" si="486"/>
        <v>0</v>
      </c>
      <c r="BD626" s="2">
        <f t="shared" si="486"/>
        <v>0</v>
      </c>
      <c r="BE626" s="2">
        <f t="shared" si="486"/>
        <v>0</v>
      </c>
      <c r="BF626" s="2">
        <f t="shared" si="486"/>
        <v>0</v>
      </c>
      <c r="BG626" s="2">
        <f t="shared" si="486"/>
        <v>0</v>
      </c>
      <c r="BH626" s="2">
        <f t="shared" si="486"/>
        <v>0</v>
      </c>
      <c r="BI626" s="2">
        <f t="shared" si="486"/>
        <v>0</v>
      </c>
      <c r="BJ626" s="2">
        <f t="shared" si="486"/>
        <v>0</v>
      </c>
      <c r="BK626" s="2">
        <f t="shared" si="486"/>
        <v>0</v>
      </c>
      <c r="BL626" s="2">
        <f t="shared" si="486"/>
        <v>0</v>
      </c>
      <c r="BM626" s="2">
        <f t="shared" si="486"/>
        <v>0</v>
      </c>
      <c r="BN626" s="2">
        <f t="shared" si="486"/>
        <v>0</v>
      </c>
      <c r="BO626" s="2">
        <f t="shared" si="486"/>
        <v>0</v>
      </c>
      <c r="BP626" s="2">
        <f t="shared" si="486"/>
        <v>0</v>
      </c>
      <c r="BQ626" s="2">
        <f t="shared" si="486"/>
        <v>0</v>
      </c>
      <c r="BR626" s="2">
        <f t="shared" si="486"/>
        <v>0</v>
      </c>
      <c r="BS626" s="2">
        <f t="shared" si="486"/>
        <v>0</v>
      </c>
      <c r="BT626" s="2">
        <f t="shared" si="486"/>
        <v>0</v>
      </c>
      <c r="BU626" s="2">
        <f t="shared" si="486"/>
        <v>0</v>
      </c>
      <c r="BV626" s="2">
        <f t="shared" si="486"/>
        <v>0</v>
      </c>
      <c r="BW626" s="2">
        <f t="shared" si="486"/>
        <v>0</v>
      </c>
      <c r="BX626" s="2">
        <f t="shared" si="486"/>
        <v>0</v>
      </c>
      <c r="BY626" s="2">
        <f t="shared" si="486"/>
        <v>0</v>
      </c>
      <c r="BZ626" s="2">
        <f t="shared" si="486"/>
        <v>0</v>
      </c>
      <c r="CA626" s="2">
        <f t="shared" ref="CA626:DF626" si="487">CA647</f>
        <v>200561.06</v>
      </c>
      <c r="CB626" s="2">
        <f t="shared" si="487"/>
        <v>200561.06</v>
      </c>
      <c r="CC626" s="2">
        <f t="shared" si="487"/>
        <v>0</v>
      </c>
      <c r="CD626" s="2">
        <f t="shared" si="487"/>
        <v>0</v>
      </c>
      <c r="CE626" s="2">
        <f t="shared" si="487"/>
        <v>135333.64000000001</v>
      </c>
      <c r="CF626" s="2">
        <f t="shared" si="487"/>
        <v>135333.64000000001</v>
      </c>
      <c r="CG626" s="2">
        <f t="shared" si="487"/>
        <v>0</v>
      </c>
      <c r="CH626" s="2">
        <f t="shared" si="487"/>
        <v>135333.64000000001</v>
      </c>
      <c r="CI626" s="2">
        <f t="shared" si="487"/>
        <v>0</v>
      </c>
      <c r="CJ626" s="2">
        <f t="shared" si="487"/>
        <v>0</v>
      </c>
      <c r="CK626" s="2">
        <f t="shared" si="487"/>
        <v>0</v>
      </c>
      <c r="CL626" s="2">
        <f t="shared" si="487"/>
        <v>0</v>
      </c>
      <c r="CM626" s="2">
        <f t="shared" si="487"/>
        <v>0</v>
      </c>
      <c r="CN626" s="2">
        <f t="shared" si="487"/>
        <v>0</v>
      </c>
      <c r="CO626" s="2">
        <f t="shared" si="487"/>
        <v>0</v>
      </c>
      <c r="CP626" s="2">
        <f t="shared" si="487"/>
        <v>0</v>
      </c>
      <c r="CQ626" s="2">
        <f t="shared" si="487"/>
        <v>0</v>
      </c>
      <c r="CR626" s="2">
        <f t="shared" si="487"/>
        <v>0</v>
      </c>
      <c r="CS626" s="2">
        <f t="shared" si="487"/>
        <v>0</v>
      </c>
      <c r="CT626" s="2">
        <f t="shared" si="487"/>
        <v>0</v>
      </c>
      <c r="CU626" s="2">
        <f t="shared" si="487"/>
        <v>0</v>
      </c>
      <c r="CV626" s="2">
        <f t="shared" si="487"/>
        <v>0</v>
      </c>
      <c r="CW626" s="2">
        <f t="shared" si="487"/>
        <v>0</v>
      </c>
      <c r="CX626" s="2">
        <f t="shared" si="487"/>
        <v>0</v>
      </c>
      <c r="CY626" s="2">
        <f t="shared" si="487"/>
        <v>0</v>
      </c>
      <c r="CZ626" s="2">
        <f t="shared" si="487"/>
        <v>0</v>
      </c>
      <c r="DA626" s="2">
        <f t="shared" si="487"/>
        <v>0</v>
      </c>
      <c r="DB626" s="2">
        <f t="shared" si="487"/>
        <v>0</v>
      </c>
      <c r="DC626" s="2">
        <f t="shared" si="487"/>
        <v>0</v>
      </c>
      <c r="DD626" s="2">
        <f t="shared" si="487"/>
        <v>0</v>
      </c>
      <c r="DE626" s="2">
        <f t="shared" si="487"/>
        <v>0</v>
      </c>
      <c r="DF626" s="2">
        <f t="shared" si="487"/>
        <v>0</v>
      </c>
      <c r="DG626" s="3">
        <f t="shared" ref="DG626:EL626" si="488">DG647</f>
        <v>0</v>
      </c>
      <c r="DH626" s="3">
        <f t="shared" si="488"/>
        <v>0</v>
      </c>
      <c r="DI626" s="3">
        <f t="shared" si="488"/>
        <v>0</v>
      </c>
      <c r="DJ626" s="3">
        <f t="shared" si="488"/>
        <v>0</v>
      </c>
      <c r="DK626" s="3">
        <f t="shared" si="488"/>
        <v>0</v>
      </c>
      <c r="DL626" s="3">
        <f t="shared" si="488"/>
        <v>0</v>
      </c>
      <c r="DM626" s="3">
        <f t="shared" si="488"/>
        <v>0</v>
      </c>
      <c r="DN626" s="3">
        <f t="shared" si="488"/>
        <v>0</v>
      </c>
      <c r="DO626" s="3">
        <f t="shared" si="488"/>
        <v>0</v>
      </c>
      <c r="DP626" s="3">
        <f t="shared" si="488"/>
        <v>0</v>
      </c>
      <c r="DQ626" s="3">
        <f t="shared" si="488"/>
        <v>0</v>
      </c>
      <c r="DR626" s="3">
        <f t="shared" si="488"/>
        <v>0</v>
      </c>
      <c r="DS626" s="3">
        <f t="shared" si="488"/>
        <v>0</v>
      </c>
      <c r="DT626" s="3">
        <f t="shared" si="488"/>
        <v>0</v>
      </c>
      <c r="DU626" s="3">
        <f t="shared" si="488"/>
        <v>0</v>
      </c>
      <c r="DV626" s="3">
        <f t="shared" si="488"/>
        <v>0</v>
      </c>
      <c r="DW626" s="3">
        <f t="shared" si="488"/>
        <v>0</v>
      </c>
      <c r="DX626" s="3">
        <f t="shared" si="488"/>
        <v>0</v>
      </c>
      <c r="DY626" s="3">
        <f t="shared" si="488"/>
        <v>0</v>
      </c>
      <c r="DZ626" s="3">
        <f t="shared" si="488"/>
        <v>0</v>
      </c>
      <c r="EA626" s="3">
        <f t="shared" si="488"/>
        <v>0</v>
      </c>
      <c r="EB626" s="3">
        <f t="shared" si="488"/>
        <v>0</v>
      </c>
      <c r="EC626" s="3">
        <f t="shared" si="488"/>
        <v>0</v>
      </c>
      <c r="ED626" s="3">
        <f t="shared" si="488"/>
        <v>0</v>
      </c>
      <c r="EE626" s="3">
        <f t="shared" si="488"/>
        <v>0</v>
      </c>
      <c r="EF626" s="3">
        <f t="shared" si="488"/>
        <v>0</v>
      </c>
      <c r="EG626" s="3">
        <f t="shared" si="488"/>
        <v>0</v>
      </c>
      <c r="EH626" s="3">
        <f t="shared" si="488"/>
        <v>0</v>
      </c>
      <c r="EI626" s="3">
        <f t="shared" si="488"/>
        <v>0</v>
      </c>
      <c r="EJ626" s="3">
        <f t="shared" si="488"/>
        <v>0</v>
      </c>
      <c r="EK626" s="3">
        <f t="shared" si="488"/>
        <v>0</v>
      </c>
      <c r="EL626" s="3">
        <f t="shared" si="488"/>
        <v>0</v>
      </c>
      <c r="EM626" s="3">
        <f t="shared" ref="EM626:FR626" si="489">EM647</f>
        <v>0</v>
      </c>
      <c r="EN626" s="3">
        <f t="shared" si="489"/>
        <v>0</v>
      </c>
      <c r="EO626" s="3">
        <f t="shared" si="489"/>
        <v>0</v>
      </c>
      <c r="EP626" s="3">
        <f t="shared" si="489"/>
        <v>0</v>
      </c>
      <c r="EQ626" s="3">
        <f t="shared" si="489"/>
        <v>0</v>
      </c>
      <c r="ER626" s="3">
        <f t="shared" si="489"/>
        <v>0</v>
      </c>
      <c r="ES626" s="3">
        <f t="shared" si="489"/>
        <v>0</v>
      </c>
      <c r="ET626" s="3">
        <f t="shared" si="489"/>
        <v>0</v>
      </c>
      <c r="EU626" s="3">
        <f t="shared" si="489"/>
        <v>0</v>
      </c>
      <c r="EV626" s="3">
        <f t="shared" si="489"/>
        <v>0</v>
      </c>
      <c r="EW626" s="3">
        <f t="shared" si="489"/>
        <v>0</v>
      </c>
      <c r="EX626" s="3">
        <f t="shared" si="489"/>
        <v>0</v>
      </c>
      <c r="EY626" s="3">
        <f t="shared" si="489"/>
        <v>0</v>
      </c>
      <c r="EZ626" s="3">
        <f t="shared" si="489"/>
        <v>0</v>
      </c>
      <c r="FA626" s="3">
        <f t="shared" si="489"/>
        <v>0</v>
      </c>
      <c r="FB626" s="3">
        <f t="shared" si="489"/>
        <v>0</v>
      </c>
      <c r="FC626" s="3">
        <f t="shared" si="489"/>
        <v>0</v>
      </c>
      <c r="FD626" s="3">
        <f t="shared" si="489"/>
        <v>0</v>
      </c>
      <c r="FE626" s="3">
        <f t="shared" si="489"/>
        <v>0</v>
      </c>
      <c r="FF626" s="3">
        <f t="shared" si="489"/>
        <v>0</v>
      </c>
      <c r="FG626" s="3">
        <f t="shared" si="489"/>
        <v>0</v>
      </c>
      <c r="FH626" s="3">
        <f t="shared" si="489"/>
        <v>0</v>
      </c>
      <c r="FI626" s="3">
        <f t="shared" si="489"/>
        <v>0</v>
      </c>
      <c r="FJ626" s="3">
        <f t="shared" si="489"/>
        <v>0</v>
      </c>
      <c r="FK626" s="3">
        <f t="shared" si="489"/>
        <v>0</v>
      </c>
      <c r="FL626" s="3">
        <f t="shared" si="489"/>
        <v>0</v>
      </c>
      <c r="FM626" s="3">
        <f t="shared" si="489"/>
        <v>0</v>
      </c>
      <c r="FN626" s="3">
        <f t="shared" si="489"/>
        <v>0</v>
      </c>
      <c r="FO626" s="3">
        <f t="shared" si="489"/>
        <v>0</v>
      </c>
      <c r="FP626" s="3">
        <f t="shared" si="489"/>
        <v>0</v>
      </c>
      <c r="FQ626" s="3">
        <f t="shared" si="489"/>
        <v>0</v>
      </c>
      <c r="FR626" s="3">
        <f t="shared" si="489"/>
        <v>0</v>
      </c>
      <c r="FS626" s="3">
        <f t="shared" ref="FS626:GX626" si="490">FS647</f>
        <v>0</v>
      </c>
      <c r="FT626" s="3">
        <f t="shared" si="490"/>
        <v>0</v>
      </c>
      <c r="FU626" s="3">
        <f t="shared" si="490"/>
        <v>0</v>
      </c>
      <c r="FV626" s="3">
        <f t="shared" si="490"/>
        <v>0</v>
      </c>
      <c r="FW626" s="3">
        <f t="shared" si="490"/>
        <v>0</v>
      </c>
      <c r="FX626" s="3">
        <f t="shared" si="490"/>
        <v>0</v>
      </c>
      <c r="FY626" s="3">
        <f t="shared" si="490"/>
        <v>0</v>
      </c>
      <c r="FZ626" s="3">
        <f t="shared" si="490"/>
        <v>0</v>
      </c>
      <c r="GA626" s="3">
        <f t="shared" si="490"/>
        <v>0</v>
      </c>
      <c r="GB626" s="3">
        <f t="shared" si="490"/>
        <v>0</v>
      </c>
      <c r="GC626" s="3">
        <f t="shared" si="490"/>
        <v>0</v>
      </c>
      <c r="GD626" s="3">
        <f t="shared" si="490"/>
        <v>0</v>
      </c>
      <c r="GE626" s="3">
        <f t="shared" si="490"/>
        <v>0</v>
      </c>
      <c r="GF626" s="3">
        <f t="shared" si="490"/>
        <v>0</v>
      </c>
      <c r="GG626" s="3">
        <f t="shared" si="490"/>
        <v>0</v>
      </c>
      <c r="GH626" s="3">
        <f t="shared" si="490"/>
        <v>0</v>
      </c>
      <c r="GI626" s="3">
        <f t="shared" si="490"/>
        <v>0</v>
      </c>
      <c r="GJ626" s="3">
        <f t="shared" si="490"/>
        <v>0</v>
      </c>
      <c r="GK626" s="3">
        <f t="shared" si="490"/>
        <v>0</v>
      </c>
      <c r="GL626" s="3">
        <f t="shared" si="490"/>
        <v>0</v>
      </c>
      <c r="GM626" s="3">
        <f t="shared" si="490"/>
        <v>0</v>
      </c>
      <c r="GN626" s="3">
        <f t="shared" si="490"/>
        <v>0</v>
      </c>
      <c r="GO626" s="3">
        <f t="shared" si="490"/>
        <v>0</v>
      </c>
      <c r="GP626" s="3">
        <f t="shared" si="490"/>
        <v>0</v>
      </c>
      <c r="GQ626" s="3">
        <f t="shared" si="490"/>
        <v>0</v>
      </c>
      <c r="GR626" s="3">
        <f t="shared" si="490"/>
        <v>0</v>
      </c>
      <c r="GS626" s="3">
        <f t="shared" si="490"/>
        <v>0</v>
      </c>
      <c r="GT626" s="3">
        <f t="shared" si="490"/>
        <v>0</v>
      </c>
      <c r="GU626" s="3">
        <f t="shared" si="490"/>
        <v>0</v>
      </c>
      <c r="GV626" s="3">
        <f t="shared" si="490"/>
        <v>0</v>
      </c>
      <c r="GW626" s="3">
        <f t="shared" si="490"/>
        <v>0</v>
      </c>
      <c r="GX626" s="3">
        <f t="shared" si="490"/>
        <v>0</v>
      </c>
    </row>
    <row r="628" spans="1:245" x14ac:dyDescent="0.25">
      <c r="A628">
        <v>17</v>
      </c>
      <c r="B628">
        <v>1</v>
      </c>
      <c r="C628">
        <f>ROW(SmtRes!A357)</f>
        <v>357</v>
      </c>
      <c r="D628">
        <f>ROW(EtalonRes!A370)</f>
        <v>370</v>
      </c>
      <c r="E628" t="s">
        <v>725</v>
      </c>
      <c r="F628" t="s">
        <v>472</v>
      </c>
      <c r="G628" t="s">
        <v>726</v>
      </c>
      <c r="H628" t="s">
        <v>474</v>
      </c>
      <c r="I628">
        <v>0.15</v>
      </c>
      <c r="J628">
        <v>0</v>
      </c>
      <c r="O628">
        <f t="shared" ref="O628:O645" si="491">ROUND(CP628,2)</f>
        <v>2053.4699999999998</v>
      </c>
      <c r="P628">
        <f t="shared" ref="P628:P645" si="492">ROUND((ROUND((AC628*AW628*I628),2)*BC628),2)</f>
        <v>26.45</v>
      </c>
      <c r="Q628">
        <f>(ROUND((ROUND((((ET628*1.25))*AV628*I628),2)*BB628),2)+ROUND((ROUND(((AE628-((EU628*1.25)))*AV628*I628),2)*BS628),2))</f>
        <v>1362.27</v>
      </c>
      <c r="R628">
        <f t="shared" ref="R628:R645" si="493">ROUND((ROUND((AE628*AV628*I628),2)*BS628),2)</f>
        <v>505.49</v>
      </c>
      <c r="S628">
        <f t="shared" ref="S628:S645" si="494">ROUND((ROUND((AF628*AV628*I628),2)*BA628),2)</f>
        <v>664.75</v>
      </c>
      <c r="T628">
        <f t="shared" ref="T628:T645" si="495">ROUND(CU628*I628,2)</f>
        <v>0</v>
      </c>
      <c r="U628">
        <f t="shared" ref="U628:U645" si="496">CV628*I628</f>
        <v>2.4839999999999995</v>
      </c>
      <c r="V628">
        <f t="shared" ref="V628:V645" si="497">CW628*I628</f>
        <v>0</v>
      </c>
      <c r="W628">
        <f t="shared" ref="W628:W645" si="498">ROUND(CX628*I628,2)</f>
        <v>0</v>
      </c>
      <c r="X628">
        <f t="shared" ref="X628:X645" si="499">ROUND(CY628,2)</f>
        <v>744.52</v>
      </c>
      <c r="Y628">
        <f t="shared" ref="Y628:Y645" si="500">ROUND(CZ628,2)</f>
        <v>272.55</v>
      </c>
      <c r="AA628">
        <v>31709269</v>
      </c>
      <c r="AB628">
        <f t="shared" ref="AB628:AB645" si="501">ROUND((AC628+AD628+AF628),6)</f>
        <v>1141.0385000000001</v>
      </c>
      <c r="AC628">
        <f t="shared" ref="AC628:AC645" si="502">ROUND((ES628),6)</f>
        <v>35.35</v>
      </c>
      <c r="AD628">
        <f>ROUND(((((ET628*1.25))-((EU628*1.25)))+AE628),6)</f>
        <v>931.47500000000002</v>
      </c>
      <c r="AE628">
        <f>ROUND(((EU628*1.25)),6)</f>
        <v>132.48750000000001</v>
      </c>
      <c r="AF628">
        <f>ROUND(((EV628*1.15)),6)</f>
        <v>174.21350000000001</v>
      </c>
      <c r="AG628">
        <f t="shared" ref="AG628:AG645" si="503">ROUND((AP628),6)</f>
        <v>0</v>
      </c>
      <c r="AH628">
        <f>((EW628*1.15))</f>
        <v>16.559999999999999</v>
      </c>
      <c r="AI628">
        <f>((EX628*1.25))</f>
        <v>0</v>
      </c>
      <c r="AJ628">
        <f t="shared" ref="AJ628:AJ645" si="504">(AS628)</f>
        <v>0</v>
      </c>
      <c r="AK628">
        <v>932.02</v>
      </c>
      <c r="AL628">
        <v>35.35</v>
      </c>
      <c r="AM628">
        <v>745.18</v>
      </c>
      <c r="AN628">
        <v>105.99</v>
      </c>
      <c r="AO628">
        <v>151.49</v>
      </c>
      <c r="AP628">
        <v>0</v>
      </c>
      <c r="AQ628">
        <v>14.4</v>
      </c>
      <c r="AR628">
        <v>0</v>
      </c>
      <c r="AS628">
        <v>0</v>
      </c>
      <c r="AT628">
        <v>112</v>
      </c>
      <c r="AU628">
        <v>41</v>
      </c>
      <c r="AV628">
        <v>1</v>
      </c>
      <c r="AW628">
        <v>1</v>
      </c>
      <c r="AZ628">
        <v>1</v>
      </c>
      <c r="BA628">
        <v>25.44</v>
      </c>
      <c r="BB628">
        <v>9.75</v>
      </c>
      <c r="BC628">
        <v>4.99</v>
      </c>
      <c r="BD628" t="s">
        <v>143</v>
      </c>
      <c r="BE628" t="s">
        <v>143</v>
      </c>
      <c r="BF628" t="s">
        <v>143</v>
      </c>
      <c r="BG628" t="s">
        <v>143</v>
      </c>
      <c r="BH628">
        <v>0</v>
      </c>
      <c r="BI628">
        <v>1</v>
      </c>
      <c r="BJ628" t="s">
        <v>475</v>
      </c>
      <c r="BM628">
        <v>146</v>
      </c>
      <c r="BN628">
        <v>0</v>
      </c>
      <c r="BO628" t="s">
        <v>472</v>
      </c>
      <c r="BP628">
        <v>1</v>
      </c>
      <c r="BQ628">
        <v>30</v>
      </c>
      <c r="BR628">
        <v>0</v>
      </c>
      <c r="BS628">
        <v>25.44</v>
      </c>
      <c r="BT628">
        <v>1</v>
      </c>
      <c r="BU628">
        <v>1</v>
      </c>
      <c r="BV628">
        <v>1</v>
      </c>
      <c r="BW628">
        <v>1</v>
      </c>
      <c r="BX628">
        <v>1</v>
      </c>
      <c r="BY628" t="s">
        <v>143</v>
      </c>
      <c r="BZ628">
        <v>112</v>
      </c>
      <c r="CA628">
        <v>41</v>
      </c>
      <c r="CE628">
        <v>30</v>
      </c>
      <c r="CF628">
        <v>0</v>
      </c>
      <c r="CG628">
        <v>0</v>
      </c>
      <c r="CM628">
        <v>0</v>
      </c>
      <c r="CN628" t="s">
        <v>143</v>
      </c>
      <c r="CO628">
        <v>0</v>
      </c>
      <c r="CP628">
        <f t="shared" ref="CP628:CP645" si="505">(P628+Q628+S628)</f>
        <v>2053.4700000000003</v>
      </c>
      <c r="CQ628">
        <f t="shared" ref="CQ628:CQ645" si="506">ROUND((ROUND((AC628*AW628*1),2)*BC628),2)</f>
        <v>176.4</v>
      </c>
      <c r="CR628">
        <f>(ROUND((ROUND((((ET628*1.25))*AV628*1),2)*BB628),2)+ROUND((ROUND(((AE628-((EU628*1.25)))*AV628*1),2)*BS628),2))</f>
        <v>9081.93</v>
      </c>
      <c r="CS628">
        <f t="shared" ref="CS628:CS645" si="507">ROUND((ROUND((AE628*AV628*1),2)*BS628),2)</f>
        <v>3370.55</v>
      </c>
      <c r="CT628">
        <f t="shared" ref="CT628:CT645" si="508">ROUND((ROUND((AF628*AV628*1),2)*BA628),2)</f>
        <v>4431.8999999999996</v>
      </c>
      <c r="CU628">
        <f t="shared" ref="CU628:CU645" si="509">AG628</f>
        <v>0</v>
      </c>
      <c r="CV628">
        <f t="shared" ref="CV628:CV645" si="510">(AH628*AV628)</f>
        <v>16.559999999999999</v>
      </c>
      <c r="CW628">
        <f t="shared" ref="CW628:CW645" si="511">AI628</f>
        <v>0</v>
      </c>
      <c r="CX628">
        <f t="shared" ref="CX628:CX645" si="512">AJ628</f>
        <v>0</v>
      </c>
      <c r="CY628">
        <f t="shared" ref="CY628:CY645" si="513">S628*(BZ628/100)</f>
        <v>744.5200000000001</v>
      </c>
      <c r="CZ628">
        <f t="shared" ref="CZ628:CZ645" si="514">S628*(CA628/100)</f>
        <v>272.54749999999996</v>
      </c>
      <c r="DC628" t="s">
        <v>143</v>
      </c>
      <c r="DD628" t="s">
        <v>143</v>
      </c>
      <c r="DE628" t="s">
        <v>169</v>
      </c>
      <c r="DF628" t="s">
        <v>169</v>
      </c>
      <c r="DG628" t="s">
        <v>170</v>
      </c>
      <c r="DH628" t="s">
        <v>143</v>
      </c>
      <c r="DI628" t="s">
        <v>170</v>
      </c>
      <c r="DJ628" t="s">
        <v>169</v>
      </c>
      <c r="DK628" t="s">
        <v>143</v>
      </c>
      <c r="DL628" t="s">
        <v>143</v>
      </c>
      <c r="DM628" t="s">
        <v>310</v>
      </c>
      <c r="DN628">
        <v>140</v>
      </c>
      <c r="DO628">
        <v>79</v>
      </c>
      <c r="DP628">
        <v>1.0469999999999999</v>
      </c>
      <c r="DQ628">
        <v>1.002</v>
      </c>
      <c r="DU628">
        <v>1013</v>
      </c>
      <c r="DV628" t="s">
        <v>474</v>
      </c>
      <c r="DW628" t="s">
        <v>474</v>
      </c>
      <c r="DX628">
        <v>1</v>
      </c>
      <c r="EE628">
        <v>31269957</v>
      </c>
      <c r="EF628">
        <v>30</v>
      </c>
      <c r="EG628" t="s">
        <v>171</v>
      </c>
      <c r="EH628">
        <v>0</v>
      </c>
      <c r="EI628" t="s">
        <v>143</v>
      </c>
      <c r="EJ628">
        <v>1</v>
      </c>
      <c r="EK628">
        <v>146</v>
      </c>
      <c r="EL628" t="s">
        <v>476</v>
      </c>
      <c r="EM628" t="s">
        <v>477</v>
      </c>
      <c r="EO628" t="s">
        <v>143</v>
      </c>
      <c r="EQ628">
        <v>0</v>
      </c>
      <c r="ER628">
        <v>932.02</v>
      </c>
      <c r="ES628">
        <v>35.35</v>
      </c>
      <c r="ET628">
        <v>745.18</v>
      </c>
      <c r="EU628">
        <v>105.99</v>
      </c>
      <c r="EV628">
        <v>151.49</v>
      </c>
      <c r="EW628">
        <v>14.4</v>
      </c>
      <c r="EX628">
        <v>0</v>
      </c>
      <c r="EY628">
        <v>0</v>
      </c>
      <c r="FQ628">
        <v>0</v>
      </c>
      <c r="FR628">
        <f t="shared" ref="FR628:FR645" si="515">ROUND(IF(AND(BH628=3,BI628=3),P628,0),2)</f>
        <v>0</v>
      </c>
      <c r="FS628">
        <v>0</v>
      </c>
      <c r="FX628">
        <v>140</v>
      </c>
      <c r="FY628">
        <v>113.5625</v>
      </c>
      <c r="GA628" t="s">
        <v>143</v>
      </c>
      <c r="GD628">
        <v>0</v>
      </c>
      <c r="GF628">
        <v>-253491774</v>
      </c>
      <c r="GG628">
        <v>2</v>
      </c>
      <c r="GH628">
        <v>1</v>
      </c>
      <c r="GI628">
        <v>2</v>
      </c>
      <c r="GJ628">
        <v>0</v>
      </c>
      <c r="GK628">
        <f>ROUND(R628*(R12)/100,2)</f>
        <v>793.62</v>
      </c>
      <c r="GL628">
        <f t="shared" ref="GL628:GL645" si="516">ROUND(IF(AND(BH628=3,BI628=3,FS628&lt;&gt;0),P628,0),2)</f>
        <v>0</v>
      </c>
      <c r="GM628">
        <f t="shared" ref="GM628:GM645" si="517">ROUND(O628+X628+Y628+GK628,2)+GX628</f>
        <v>3864.16</v>
      </c>
      <c r="GN628">
        <f t="shared" ref="GN628:GN645" si="518">IF(OR(BI628=0,BI628=1),ROUND(O628+X628+Y628+GK628,2),0)</f>
        <v>3864.16</v>
      </c>
      <c r="GO628">
        <f t="shared" ref="GO628:GO645" si="519">IF(BI628=2,ROUND(O628+X628+Y628+GK628,2),0)</f>
        <v>0</v>
      </c>
      <c r="GP628">
        <f t="shared" ref="GP628:GP645" si="520">IF(BI628=4,ROUND(O628+X628+Y628+GK628,2)+GX628,0)</f>
        <v>0</v>
      </c>
      <c r="GR628">
        <v>0</v>
      </c>
      <c r="GS628">
        <v>3</v>
      </c>
      <c r="GT628">
        <v>0</v>
      </c>
      <c r="GU628" t="s">
        <v>143</v>
      </c>
      <c r="GV628">
        <f t="shared" ref="GV628:GV645" si="521">ROUND((GT628),6)</f>
        <v>0</v>
      </c>
      <c r="GW628">
        <v>1</v>
      </c>
      <c r="GX628">
        <f t="shared" ref="GX628:GX645" si="522">ROUND(HC628*I628,2)</f>
        <v>0</v>
      </c>
      <c r="HA628">
        <v>0</v>
      </c>
      <c r="HB628">
        <v>0</v>
      </c>
      <c r="HC628">
        <f t="shared" ref="HC628:HC645" si="523">GV628*GW628</f>
        <v>0</v>
      </c>
      <c r="IK628">
        <v>0</v>
      </c>
    </row>
    <row r="629" spans="1:245" x14ac:dyDescent="0.25">
      <c r="A629">
        <v>18</v>
      </c>
      <c r="B629">
        <v>1</v>
      </c>
      <c r="C629">
        <v>357</v>
      </c>
      <c r="E629" t="s">
        <v>727</v>
      </c>
      <c r="F629" t="s">
        <v>321</v>
      </c>
      <c r="G629" t="s">
        <v>322</v>
      </c>
      <c r="H629" t="s">
        <v>323</v>
      </c>
      <c r="I629">
        <v>16.5</v>
      </c>
      <c r="J629">
        <v>110</v>
      </c>
      <c r="O629">
        <f t="shared" si="491"/>
        <v>9112.11</v>
      </c>
      <c r="P629">
        <f t="shared" si="492"/>
        <v>9112.11</v>
      </c>
      <c r="Q629">
        <f>(ROUND((ROUND(((ET629)*AV629*I629),2)*BB629),2)+ROUND((ROUND(((AE629-(EU629))*AV629*I629),2)*BS629),2))</f>
        <v>0</v>
      </c>
      <c r="R629">
        <f t="shared" si="493"/>
        <v>0</v>
      </c>
      <c r="S629">
        <f t="shared" si="494"/>
        <v>0</v>
      </c>
      <c r="T629">
        <f t="shared" si="495"/>
        <v>0</v>
      </c>
      <c r="U629">
        <f t="shared" si="496"/>
        <v>0</v>
      </c>
      <c r="V629">
        <f t="shared" si="497"/>
        <v>0</v>
      </c>
      <c r="W629">
        <f t="shared" si="498"/>
        <v>0</v>
      </c>
      <c r="X629">
        <f t="shared" si="499"/>
        <v>0</v>
      </c>
      <c r="Y629">
        <f t="shared" si="500"/>
        <v>0</v>
      </c>
      <c r="AA629">
        <v>31709269</v>
      </c>
      <c r="AB629">
        <f t="shared" si="501"/>
        <v>104.99</v>
      </c>
      <c r="AC629">
        <f t="shared" si="502"/>
        <v>104.99</v>
      </c>
      <c r="AD629">
        <f>ROUND((((ET629)-(EU629))+AE629),6)</f>
        <v>0</v>
      </c>
      <c r="AE629">
        <f>ROUND((EU629),6)</f>
        <v>0</v>
      </c>
      <c r="AF629">
        <f>ROUND((EV629),6)</f>
        <v>0</v>
      </c>
      <c r="AG629">
        <f t="shared" si="503"/>
        <v>0</v>
      </c>
      <c r="AH629">
        <f>(EW629)</f>
        <v>0</v>
      </c>
      <c r="AI629">
        <f>(EX629)</f>
        <v>0</v>
      </c>
      <c r="AJ629">
        <f t="shared" si="504"/>
        <v>0</v>
      </c>
      <c r="AK629">
        <v>104.99</v>
      </c>
      <c r="AL629">
        <v>104.99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1</v>
      </c>
      <c r="AW629">
        <v>1</v>
      </c>
      <c r="AZ629">
        <v>1</v>
      </c>
      <c r="BA629">
        <v>1</v>
      </c>
      <c r="BB629">
        <v>1</v>
      </c>
      <c r="BC629">
        <v>5.26</v>
      </c>
      <c r="BD629" t="s">
        <v>143</v>
      </c>
      <c r="BE629" t="s">
        <v>143</v>
      </c>
      <c r="BF629" t="s">
        <v>143</v>
      </c>
      <c r="BG629" t="s">
        <v>143</v>
      </c>
      <c r="BH629">
        <v>3</v>
      </c>
      <c r="BI629">
        <v>1</v>
      </c>
      <c r="BJ629" t="s">
        <v>324</v>
      </c>
      <c r="BM629">
        <v>146</v>
      </c>
      <c r="BN629">
        <v>0</v>
      </c>
      <c r="BO629" t="s">
        <v>321</v>
      </c>
      <c r="BP629">
        <v>1</v>
      </c>
      <c r="BQ629">
        <v>30</v>
      </c>
      <c r="BR629">
        <v>0</v>
      </c>
      <c r="BS629">
        <v>1</v>
      </c>
      <c r="BT629">
        <v>1</v>
      </c>
      <c r="BU629">
        <v>1</v>
      </c>
      <c r="BV629">
        <v>1</v>
      </c>
      <c r="BW629">
        <v>1</v>
      </c>
      <c r="BX629">
        <v>1</v>
      </c>
      <c r="BY629" t="s">
        <v>143</v>
      </c>
      <c r="BZ629">
        <v>0</v>
      </c>
      <c r="CA629">
        <v>0</v>
      </c>
      <c r="CE629">
        <v>30</v>
      </c>
      <c r="CF629">
        <v>0</v>
      </c>
      <c r="CG629">
        <v>0</v>
      </c>
      <c r="CM629">
        <v>0</v>
      </c>
      <c r="CN629" t="s">
        <v>143</v>
      </c>
      <c r="CO629">
        <v>0</v>
      </c>
      <c r="CP629">
        <f t="shared" si="505"/>
        <v>9112.11</v>
      </c>
      <c r="CQ629">
        <f t="shared" si="506"/>
        <v>552.25</v>
      </c>
      <c r="CR629">
        <f>(ROUND((ROUND(((ET629)*AV629*1),2)*BB629),2)+ROUND((ROUND(((AE629-(EU629))*AV629*1),2)*BS629),2))</f>
        <v>0</v>
      </c>
      <c r="CS629">
        <f t="shared" si="507"/>
        <v>0</v>
      </c>
      <c r="CT629">
        <f t="shared" si="508"/>
        <v>0</v>
      </c>
      <c r="CU629">
        <f t="shared" si="509"/>
        <v>0</v>
      </c>
      <c r="CV629">
        <f t="shared" si="510"/>
        <v>0</v>
      </c>
      <c r="CW629">
        <f t="shared" si="511"/>
        <v>0</v>
      </c>
      <c r="CX629">
        <f t="shared" si="512"/>
        <v>0</v>
      </c>
      <c r="CY629">
        <f t="shared" si="513"/>
        <v>0</v>
      </c>
      <c r="CZ629">
        <f t="shared" si="514"/>
        <v>0</v>
      </c>
      <c r="DC629" t="s">
        <v>143</v>
      </c>
      <c r="DD629" t="s">
        <v>143</v>
      </c>
      <c r="DE629" t="s">
        <v>143</v>
      </c>
      <c r="DF629" t="s">
        <v>143</v>
      </c>
      <c r="DG629" t="s">
        <v>143</v>
      </c>
      <c r="DH629" t="s">
        <v>143</v>
      </c>
      <c r="DI629" t="s">
        <v>143</v>
      </c>
      <c r="DJ629" t="s">
        <v>143</v>
      </c>
      <c r="DK629" t="s">
        <v>143</v>
      </c>
      <c r="DL629" t="s">
        <v>143</v>
      </c>
      <c r="DM629" t="s">
        <v>143</v>
      </c>
      <c r="DN629">
        <v>140</v>
      </c>
      <c r="DO629">
        <v>79</v>
      </c>
      <c r="DP629">
        <v>1.0469999999999999</v>
      </c>
      <c r="DQ629">
        <v>1.002</v>
      </c>
      <c r="DU629">
        <v>1007</v>
      </c>
      <c r="DV629" t="s">
        <v>323</v>
      </c>
      <c r="DW629" t="s">
        <v>323</v>
      </c>
      <c r="DX629">
        <v>1</v>
      </c>
      <c r="EE629">
        <v>31269957</v>
      </c>
      <c r="EF629">
        <v>30</v>
      </c>
      <c r="EG629" t="s">
        <v>171</v>
      </c>
      <c r="EH629">
        <v>0</v>
      </c>
      <c r="EI629" t="s">
        <v>143</v>
      </c>
      <c r="EJ629">
        <v>1</v>
      </c>
      <c r="EK629">
        <v>146</v>
      </c>
      <c r="EL629" t="s">
        <v>476</v>
      </c>
      <c r="EM629" t="s">
        <v>477</v>
      </c>
      <c r="EO629" t="s">
        <v>143</v>
      </c>
      <c r="EQ629">
        <v>0</v>
      </c>
      <c r="ER629">
        <v>104.99</v>
      </c>
      <c r="ES629">
        <v>104.99</v>
      </c>
      <c r="ET629">
        <v>0</v>
      </c>
      <c r="EU629">
        <v>0</v>
      </c>
      <c r="EV629">
        <v>0</v>
      </c>
      <c r="EW629">
        <v>0</v>
      </c>
      <c r="EX629">
        <v>0</v>
      </c>
      <c r="FQ629">
        <v>0</v>
      </c>
      <c r="FR629">
        <f t="shared" si="515"/>
        <v>0</v>
      </c>
      <c r="FS629">
        <v>0</v>
      </c>
      <c r="FX629">
        <v>140</v>
      </c>
      <c r="FY629">
        <v>79</v>
      </c>
      <c r="GA629" t="s">
        <v>143</v>
      </c>
      <c r="GD629">
        <v>0</v>
      </c>
      <c r="GF629">
        <v>2069056849</v>
      </c>
      <c r="GG629">
        <v>2</v>
      </c>
      <c r="GH629">
        <v>1</v>
      </c>
      <c r="GI629">
        <v>2</v>
      </c>
      <c r="GJ629">
        <v>0</v>
      </c>
      <c r="GK629">
        <f>ROUND(R629*(R12)/100,2)</f>
        <v>0</v>
      </c>
      <c r="GL629">
        <f t="shared" si="516"/>
        <v>0</v>
      </c>
      <c r="GM629">
        <f t="shared" si="517"/>
        <v>9112.11</v>
      </c>
      <c r="GN629">
        <f t="shared" si="518"/>
        <v>9112.11</v>
      </c>
      <c r="GO629">
        <f t="shared" si="519"/>
        <v>0</v>
      </c>
      <c r="GP629">
        <f t="shared" si="520"/>
        <v>0</v>
      </c>
      <c r="GR629">
        <v>0</v>
      </c>
      <c r="GS629">
        <v>3</v>
      </c>
      <c r="GT629">
        <v>0</v>
      </c>
      <c r="GU629" t="s">
        <v>143</v>
      </c>
      <c r="GV629">
        <f t="shared" si="521"/>
        <v>0</v>
      </c>
      <c r="GW629">
        <v>1</v>
      </c>
      <c r="GX629">
        <f t="shared" si="522"/>
        <v>0</v>
      </c>
      <c r="HA629">
        <v>0</v>
      </c>
      <c r="HB629">
        <v>0</v>
      </c>
      <c r="HC629">
        <f t="shared" si="523"/>
        <v>0</v>
      </c>
      <c r="IK629">
        <v>0</v>
      </c>
    </row>
    <row r="630" spans="1:245" x14ac:dyDescent="0.25">
      <c r="A630">
        <v>17</v>
      </c>
      <c r="B630">
        <v>1</v>
      </c>
      <c r="C630">
        <f>ROW(SmtRes!A366)</f>
        <v>366</v>
      </c>
      <c r="D630">
        <f>ROW(EtalonRes!A379)</f>
        <v>379</v>
      </c>
      <c r="E630" t="s">
        <v>728</v>
      </c>
      <c r="F630" t="s">
        <v>480</v>
      </c>
      <c r="G630" t="s">
        <v>729</v>
      </c>
      <c r="H630" t="s">
        <v>474</v>
      </c>
      <c r="I630">
        <v>0.1</v>
      </c>
      <c r="J630">
        <v>0</v>
      </c>
      <c r="O630">
        <f t="shared" si="491"/>
        <v>6501.66</v>
      </c>
      <c r="P630">
        <f t="shared" si="492"/>
        <v>24.7</v>
      </c>
      <c r="Q630">
        <f>(ROUND((ROUND((((ET630*1.25))*AV630*I630),2)*BB630),2)+ROUND((ROUND(((AE630-((EU630*1.25)))*AV630*I630),2)*BS630),2))</f>
        <v>5812.21</v>
      </c>
      <c r="R630">
        <f t="shared" si="493"/>
        <v>1479.34</v>
      </c>
      <c r="S630">
        <f t="shared" si="494"/>
        <v>664.75</v>
      </c>
      <c r="T630">
        <f t="shared" si="495"/>
        <v>0</v>
      </c>
      <c r="U630">
        <f t="shared" si="496"/>
        <v>2.484</v>
      </c>
      <c r="V630">
        <f t="shared" si="497"/>
        <v>0</v>
      </c>
      <c r="W630">
        <f t="shared" si="498"/>
        <v>0</v>
      </c>
      <c r="X630">
        <f t="shared" si="499"/>
        <v>744.52</v>
      </c>
      <c r="Y630">
        <f t="shared" si="500"/>
        <v>272.55</v>
      </c>
      <c r="AA630">
        <v>31709269</v>
      </c>
      <c r="AB630">
        <f t="shared" si="501"/>
        <v>6991.4795000000004</v>
      </c>
      <c r="AC630">
        <f t="shared" si="502"/>
        <v>49.49</v>
      </c>
      <c r="AD630">
        <f>ROUND(((((ET630*1.25))-((EU630*1.25)))+AE630),6)</f>
        <v>6680.6750000000002</v>
      </c>
      <c r="AE630">
        <f>ROUND(((EU630*1.25)),6)</f>
        <v>581.51250000000005</v>
      </c>
      <c r="AF630">
        <f>ROUND(((EV630*1.15)),6)</f>
        <v>261.31450000000001</v>
      </c>
      <c r="AG630">
        <f t="shared" si="503"/>
        <v>0</v>
      </c>
      <c r="AH630">
        <f>((EW630*1.15))</f>
        <v>24.84</v>
      </c>
      <c r="AI630">
        <f>((EX630*1.25))</f>
        <v>0</v>
      </c>
      <c r="AJ630">
        <f t="shared" si="504"/>
        <v>0</v>
      </c>
      <c r="AK630">
        <v>5621.26</v>
      </c>
      <c r="AL630">
        <v>49.49</v>
      </c>
      <c r="AM630">
        <v>5344.54</v>
      </c>
      <c r="AN630">
        <v>465.21</v>
      </c>
      <c r="AO630">
        <v>227.23</v>
      </c>
      <c r="AP630">
        <v>0</v>
      </c>
      <c r="AQ630">
        <v>21.6</v>
      </c>
      <c r="AR630">
        <v>0</v>
      </c>
      <c r="AS630">
        <v>0</v>
      </c>
      <c r="AT630">
        <v>112</v>
      </c>
      <c r="AU630">
        <v>41</v>
      </c>
      <c r="AV630">
        <v>1</v>
      </c>
      <c r="AW630">
        <v>1</v>
      </c>
      <c r="AZ630">
        <v>1</v>
      </c>
      <c r="BA630">
        <v>25.44</v>
      </c>
      <c r="BB630">
        <v>8.6999999999999993</v>
      </c>
      <c r="BC630">
        <v>4.99</v>
      </c>
      <c r="BD630" t="s">
        <v>143</v>
      </c>
      <c r="BE630" t="s">
        <v>143</v>
      </c>
      <c r="BF630" t="s">
        <v>143</v>
      </c>
      <c r="BG630" t="s">
        <v>143</v>
      </c>
      <c r="BH630">
        <v>0</v>
      </c>
      <c r="BI630">
        <v>1</v>
      </c>
      <c r="BJ630" t="s">
        <v>482</v>
      </c>
      <c r="BM630">
        <v>146</v>
      </c>
      <c r="BN630">
        <v>0</v>
      </c>
      <c r="BO630" t="s">
        <v>480</v>
      </c>
      <c r="BP630">
        <v>1</v>
      </c>
      <c r="BQ630">
        <v>30</v>
      </c>
      <c r="BR630">
        <v>0</v>
      </c>
      <c r="BS630">
        <v>25.44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143</v>
      </c>
      <c r="BZ630">
        <v>112</v>
      </c>
      <c r="CA630">
        <v>41</v>
      </c>
      <c r="CE630">
        <v>30</v>
      </c>
      <c r="CF630">
        <v>0</v>
      </c>
      <c r="CG630">
        <v>0</v>
      </c>
      <c r="CM630">
        <v>0</v>
      </c>
      <c r="CN630" t="s">
        <v>143</v>
      </c>
      <c r="CO630">
        <v>0</v>
      </c>
      <c r="CP630">
        <f t="shared" si="505"/>
        <v>6501.66</v>
      </c>
      <c r="CQ630">
        <f t="shared" si="506"/>
        <v>246.96</v>
      </c>
      <c r="CR630">
        <f>(ROUND((ROUND((((ET630*1.25))*AV630*1),2)*BB630),2)+ROUND((ROUND(((AE630-((EU630*1.25)))*AV630*1),2)*BS630),2))</f>
        <v>58121.919999999998</v>
      </c>
      <c r="CS630">
        <f t="shared" si="507"/>
        <v>14793.61</v>
      </c>
      <c r="CT630">
        <f t="shared" si="508"/>
        <v>6647.73</v>
      </c>
      <c r="CU630">
        <f t="shared" si="509"/>
        <v>0</v>
      </c>
      <c r="CV630">
        <f t="shared" si="510"/>
        <v>24.84</v>
      </c>
      <c r="CW630">
        <f t="shared" si="511"/>
        <v>0</v>
      </c>
      <c r="CX630">
        <f t="shared" si="512"/>
        <v>0</v>
      </c>
      <c r="CY630">
        <f t="shared" si="513"/>
        <v>744.5200000000001</v>
      </c>
      <c r="CZ630">
        <f t="shared" si="514"/>
        <v>272.54749999999996</v>
      </c>
      <c r="DC630" t="s">
        <v>143</v>
      </c>
      <c r="DD630" t="s">
        <v>143</v>
      </c>
      <c r="DE630" t="s">
        <v>169</v>
      </c>
      <c r="DF630" t="s">
        <v>169</v>
      </c>
      <c r="DG630" t="s">
        <v>170</v>
      </c>
      <c r="DH630" t="s">
        <v>143</v>
      </c>
      <c r="DI630" t="s">
        <v>170</v>
      </c>
      <c r="DJ630" t="s">
        <v>169</v>
      </c>
      <c r="DK630" t="s">
        <v>143</v>
      </c>
      <c r="DL630" t="s">
        <v>143</v>
      </c>
      <c r="DM630" t="s">
        <v>310</v>
      </c>
      <c r="DN630">
        <v>140</v>
      </c>
      <c r="DO630">
        <v>79</v>
      </c>
      <c r="DP630">
        <v>1.0469999999999999</v>
      </c>
      <c r="DQ630">
        <v>1.002</v>
      </c>
      <c r="DU630">
        <v>1013</v>
      </c>
      <c r="DV630" t="s">
        <v>474</v>
      </c>
      <c r="DW630" t="s">
        <v>474</v>
      </c>
      <c r="DX630">
        <v>1</v>
      </c>
      <c r="EE630">
        <v>31269957</v>
      </c>
      <c r="EF630">
        <v>30</v>
      </c>
      <c r="EG630" t="s">
        <v>171</v>
      </c>
      <c r="EH630">
        <v>0</v>
      </c>
      <c r="EI630" t="s">
        <v>143</v>
      </c>
      <c r="EJ630">
        <v>1</v>
      </c>
      <c r="EK630">
        <v>146</v>
      </c>
      <c r="EL630" t="s">
        <v>476</v>
      </c>
      <c r="EM630" t="s">
        <v>477</v>
      </c>
      <c r="EO630" t="s">
        <v>143</v>
      </c>
      <c r="EQ630">
        <v>0</v>
      </c>
      <c r="ER630">
        <v>5621.26</v>
      </c>
      <c r="ES630">
        <v>49.49</v>
      </c>
      <c r="ET630">
        <v>5344.54</v>
      </c>
      <c r="EU630">
        <v>465.21</v>
      </c>
      <c r="EV630">
        <v>227.23</v>
      </c>
      <c r="EW630">
        <v>21.6</v>
      </c>
      <c r="EX630">
        <v>0</v>
      </c>
      <c r="EY630">
        <v>0</v>
      </c>
      <c r="FQ630">
        <v>0</v>
      </c>
      <c r="FR630">
        <f t="shared" si="515"/>
        <v>0</v>
      </c>
      <c r="FS630">
        <v>0</v>
      </c>
      <c r="FX630">
        <v>140</v>
      </c>
      <c r="FY630">
        <v>113.5625</v>
      </c>
      <c r="GA630" t="s">
        <v>143</v>
      </c>
      <c r="GD630">
        <v>0</v>
      </c>
      <c r="GF630">
        <v>29831334</v>
      </c>
      <c r="GG630">
        <v>2</v>
      </c>
      <c r="GH630">
        <v>1</v>
      </c>
      <c r="GI630">
        <v>2</v>
      </c>
      <c r="GJ630">
        <v>0</v>
      </c>
      <c r="GK630">
        <f>ROUND(R630*(R12)/100,2)</f>
        <v>2322.56</v>
      </c>
      <c r="GL630">
        <f t="shared" si="516"/>
        <v>0</v>
      </c>
      <c r="GM630">
        <f t="shared" si="517"/>
        <v>9841.2900000000009</v>
      </c>
      <c r="GN630">
        <f t="shared" si="518"/>
        <v>9841.2900000000009</v>
      </c>
      <c r="GO630">
        <f t="shared" si="519"/>
        <v>0</v>
      </c>
      <c r="GP630">
        <f t="shared" si="520"/>
        <v>0</v>
      </c>
      <c r="GR630">
        <v>0</v>
      </c>
      <c r="GS630">
        <v>3</v>
      </c>
      <c r="GT630">
        <v>0</v>
      </c>
      <c r="GU630" t="s">
        <v>143</v>
      </c>
      <c r="GV630">
        <f t="shared" si="521"/>
        <v>0</v>
      </c>
      <c r="GW630">
        <v>1</v>
      </c>
      <c r="GX630">
        <f t="shared" si="522"/>
        <v>0</v>
      </c>
      <c r="HA630">
        <v>0</v>
      </c>
      <c r="HB630">
        <v>0</v>
      </c>
      <c r="HC630">
        <f t="shared" si="523"/>
        <v>0</v>
      </c>
      <c r="IK630">
        <v>0</v>
      </c>
    </row>
    <row r="631" spans="1:245" x14ac:dyDescent="0.25">
      <c r="A631">
        <v>18</v>
      </c>
      <c r="B631">
        <v>1</v>
      </c>
      <c r="C631">
        <v>366</v>
      </c>
      <c r="E631" t="s">
        <v>730</v>
      </c>
      <c r="F631" t="s">
        <v>484</v>
      </c>
      <c r="G631" t="s">
        <v>485</v>
      </c>
      <c r="H631" t="s">
        <v>323</v>
      </c>
      <c r="I631">
        <v>12.6</v>
      </c>
      <c r="J631">
        <v>125.99999999999999</v>
      </c>
      <c r="O631">
        <f t="shared" si="491"/>
        <v>29304.76</v>
      </c>
      <c r="P631">
        <f t="shared" si="492"/>
        <v>29304.76</v>
      </c>
      <c r="Q631">
        <f>(ROUND((ROUND(((ET631)*AV631*I631),2)*BB631),2)+ROUND((ROUND(((AE631-(EU631))*AV631*I631),2)*BS631),2))</f>
        <v>0</v>
      </c>
      <c r="R631">
        <f t="shared" si="493"/>
        <v>0</v>
      </c>
      <c r="S631">
        <f t="shared" si="494"/>
        <v>0</v>
      </c>
      <c r="T631">
        <f t="shared" si="495"/>
        <v>0</v>
      </c>
      <c r="U631">
        <f t="shared" si="496"/>
        <v>0</v>
      </c>
      <c r="V631">
        <f t="shared" si="497"/>
        <v>0</v>
      </c>
      <c r="W631">
        <f t="shared" si="498"/>
        <v>0</v>
      </c>
      <c r="X631">
        <f t="shared" si="499"/>
        <v>0</v>
      </c>
      <c r="Y631">
        <f t="shared" si="500"/>
        <v>0</v>
      </c>
      <c r="AA631">
        <v>31709269</v>
      </c>
      <c r="AB631">
        <f t="shared" si="501"/>
        <v>234.69</v>
      </c>
      <c r="AC631">
        <f t="shared" si="502"/>
        <v>234.69</v>
      </c>
      <c r="AD631">
        <f>ROUND((((ET631)-(EU631))+AE631),6)</f>
        <v>0</v>
      </c>
      <c r="AE631">
        <f>ROUND((EU631),6)</f>
        <v>0</v>
      </c>
      <c r="AF631">
        <f>ROUND((EV631),6)</f>
        <v>0</v>
      </c>
      <c r="AG631">
        <f t="shared" si="503"/>
        <v>0</v>
      </c>
      <c r="AH631">
        <f>(EW631)</f>
        <v>0</v>
      </c>
      <c r="AI631">
        <f>(EX631)</f>
        <v>0</v>
      </c>
      <c r="AJ631">
        <f t="shared" si="504"/>
        <v>0</v>
      </c>
      <c r="AK631">
        <v>234.69</v>
      </c>
      <c r="AL631">
        <v>234.69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1</v>
      </c>
      <c r="AW631">
        <v>1</v>
      </c>
      <c r="AZ631">
        <v>1</v>
      </c>
      <c r="BA631">
        <v>1</v>
      </c>
      <c r="BB631">
        <v>1</v>
      </c>
      <c r="BC631">
        <v>9.91</v>
      </c>
      <c r="BD631" t="s">
        <v>143</v>
      </c>
      <c r="BE631" t="s">
        <v>143</v>
      </c>
      <c r="BF631" t="s">
        <v>143</v>
      </c>
      <c r="BG631" t="s">
        <v>143</v>
      </c>
      <c r="BH631">
        <v>3</v>
      </c>
      <c r="BI631">
        <v>1</v>
      </c>
      <c r="BJ631" t="s">
        <v>486</v>
      </c>
      <c r="BM631">
        <v>146</v>
      </c>
      <c r="BN631">
        <v>0</v>
      </c>
      <c r="BO631" t="s">
        <v>484</v>
      </c>
      <c r="BP631">
        <v>1</v>
      </c>
      <c r="BQ631">
        <v>30</v>
      </c>
      <c r="BR631">
        <v>0</v>
      </c>
      <c r="BS631">
        <v>1</v>
      </c>
      <c r="BT631">
        <v>1</v>
      </c>
      <c r="BU631">
        <v>1</v>
      </c>
      <c r="BV631">
        <v>1</v>
      </c>
      <c r="BW631">
        <v>1</v>
      </c>
      <c r="BX631">
        <v>1</v>
      </c>
      <c r="BY631" t="s">
        <v>143</v>
      </c>
      <c r="BZ631">
        <v>0</v>
      </c>
      <c r="CA631">
        <v>0</v>
      </c>
      <c r="CE631">
        <v>30</v>
      </c>
      <c r="CF631">
        <v>0</v>
      </c>
      <c r="CG631">
        <v>0</v>
      </c>
      <c r="CM631">
        <v>0</v>
      </c>
      <c r="CN631" t="s">
        <v>143</v>
      </c>
      <c r="CO631">
        <v>0</v>
      </c>
      <c r="CP631">
        <f t="shared" si="505"/>
        <v>29304.76</v>
      </c>
      <c r="CQ631">
        <f t="shared" si="506"/>
        <v>2325.7800000000002</v>
      </c>
      <c r="CR631">
        <f>(ROUND((ROUND(((ET631)*AV631*1),2)*BB631),2)+ROUND((ROUND(((AE631-(EU631))*AV631*1),2)*BS631),2))</f>
        <v>0</v>
      </c>
      <c r="CS631">
        <f t="shared" si="507"/>
        <v>0</v>
      </c>
      <c r="CT631">
        <f t="shared" si="508"/>
        <v>0</v>
      </c>
      <c r="CU631">
        <f t="shared" si="509"/>
        <v>0</v>
      </c>
      <c r="CV631">
        <f t="shared" si="510"/>
        <v>0</v>
      </c>
      <c r="CW631">
        <f t="shared" si="511"/>
        <v>0</v>
      </c>
      <c r="CX631">
        <f t="shared" si="512"/>
        <v>0</v>
      </c>
      <c r="CY631">
        <f t="shared" si="513"/>
        <v>0</v>
      </c>
      <c r="CZ631">
        <f t="shared" si="514"/>
        <v>0</v>
      </c>
      <c r="DC631" t="s">
        <v>143</v>
      </c>
      <c r="DD631" t="s">
        <v>143</v>
      </c>
      <c r="DE631" t="s">
        <v>143</v>
      </c>
      <c r="DF631" t="s">
        <v>143</v>
      </c>
      <c r="DG631" t="s">
        <v>143</v>
      </c>
      <c r="DH631" t="s">
        <v>143</v>
      </c>
      <c r="DI631" t="s">
        <v>143</v>
      </c>
      <c r="DJ631" t="s">
        <v>143</v>
      </c>
      <c r="DK631" t="s">
        <v>143</v>
      </c>
      <c r="DL631" t="s">
        <v>143</v>
      </c>
      <c r="DM631" t="s">
        <v>143</v>
      </c>
      <c r="DN631">
        <v>140</v>
      </c>
      <c r="DO631">
        <v>79</v>
      </c>
      <c r="DP631">
        <v>1.0469999999999999</v>
      </c>
      <c r="DQ631">
        <v>1.002</v>
      </c>
      <c r="DU631">
        <v>1007</v>
      </c>
      <c r="DV631" t="s">
        <v>323</v>
      </c>
      <c r="DW631" t="s">
        <v>323</v>
      </c>
      <c r="DX631">
        <v>1</v>
      </c>
      <c r="EE631">
        <v>31269957</v>
      </c>
      <c r="EF631">
        <v>30</v>
      </c>
      <c r="EG631" t="s">
        <v>171</v>
      </c>
      <c r="EH631">
        <v>0</v>
      </c>
      <c r="EI631" t="s">
        <v>143</v>
      </c>
      <c r="EJ631">
        <v>1</v>
      </c>
      <c r="EK631">
        <v>146</v>
      </c>
      <c r="EL631" t="s">
        <v>476</v>
      </c>
      <c r="EM631" t="s">
        <v>477</v>
      </c>
      <c r="EO631" t="s">
        <v>143</v>
      </c>
      <c r="EQ631">
        <v>0</v>
      </c>
      <c r="ER631">
        <v>234.69</v>
      </c>
      <c r="ES631">
        <v>234.69</v>
      </c>
      <c r="ET631">
        <v>0</v>
      </c>
      <c r="EU631">
        <v>0</v>
      </c>
      <c r="EV631">
        <v>0</v>
      </c>
      <c r="EW631">
        <v>0</v>
      </c>
      <c r="EX631">
        <v>0</v>
      </c>
      <c r="FQ631">
        <v>0</v>
      </c>
      <c r="FR631">
        <f t="shared" si="515"/>
        <v>0</v>
      </c>
      <c r="FS631">
        <v>0</v>
      </c>
      <c r="FX631">
        <v>140</v>
      </c>
      <c r="FY631">
        <v>79</v>
      </c>
      <c r="GA631" t="s">
        <v>143</v>
      </c>
      <c r="GD631">
        <v>0</v>
      </c>
      <c r="GF631">
        <v>-754482120</v>
      </c>
      <c r="GG631">
        <v>2</v>
      </c>
      <c r="GH631">
        <v>1</v>
      </c>
      <c r="GI631">
        <v>2</v>
      </c>
      <c r="GJ631">
        <v>0</v>
      </c>
      <c r="GK631">
        <f>ROUND(R631*(R12)/100,2)</f>
        <v>0</v>
      </c>
      <c r="GL631">
        <f t="shared" si="516"/>
        <v>0</v>
      </c>
      <c r="GM631">
        <f t="shared" si="517"/>
        <v>29304.76</v>
      </c>
      <c r="GN631">
        <f t="shared" si="518"/>
        <v>29304.76</v>
      </c>
      <c r="GO631">
        <f t="shared" si="519"/>
        <v>0</v>
      </c>
      <c r="GP631">
        <f t="shared" si="520"/>
        <v>0</v>
      </c>
      <c r="GR631">
        <v>0</v>
      </c>
      <c r="GS631">
        <v>3</v>
      </c>
      <c r="GT631">
        <v>0</v>
      </c>
      <c r="GU631" t="s">
        <v>143</v>
      </c>
      <c r="GV631">
        <f t="shared" si="521"/>
        <v>0</v>
      </c>
      <c r="GW631">
        <v>1</v>
      </c>
      <c r="GX631">
        <f t="shared" si="522"/>
        <v>0</v>
      </c>
      <c r="HA631">
        <v>0</v>
      </c>
      <c r="HB631">
        <v>0</v>
      </c>
      <c r="HC631">
        <f t="shared" si="523"/>
        <v>0</v>
      </c>
      <c r="IK631">
        <v>0</v>
      </c>
    </row>
    <row r="632" spans="1:245" x14ac:dyDescent="0.25">
      <c r="A632">
        <v>17</v>
      </c>
      <c r="B632">
        <v>1</v>
      </c>
      <c r="C632">
        <f>ROW(SmtRes!A376)</f>
        <v>376</v>
      </c>
      <c r="D632">
        <f>ROW(EtalonRes!A389)</f>
        <v>389</v>
      </c>
      <c r="E632" t="s">
        <v>731</v>
      </c>
      <c r="F632" t="s">
        <v>488</v>
      </c>
      <c r="G632" t="s">
        <v>489</v>
      </c>
      <c r="H632" t="s">
        <v>490</v>
      </c>
      <c r="I632">
        <v>0.05</v>
      </c>
      <c r="J632">
        <v>0</v>
      </c>
      <c r="O632">
        <f t="shared" si="491"/>
        <v>7806.24</v>
      </c>
      <c r="P632">
        <f t="shared" si="492"/>
        <v>1706.46</v>
      </c>
      <c r="Q632">
        <f>(ROUND((ROUND((((ET632*1.25))*AV632*I632),2)*BB632),2)+ROUND((ROUND(((AE632-((EU632*1.25)))*AV632*I632),2)*BS632),2))</f>
        <v>1620.05</v>
      </c>
      <c r="R632">
        <f t="shared" si="493"/>
        <v>252.36</v>
      </c>
      <c r="S632">
        <f t="shared" si="494"/>
        <v>4479.7299999999996</v>
      </c>
      <c r="T632">
        <f t="shared" si="495"/>
        <v>0</v>
      </c>
      <c r="U632">
        <f t="shared" si="496"/>
        <v>15.352499999999999</v>
      </c>
      <c r="V632">
        <f t="shared" si="497"/>
        <v>0</v>
      </c>
      <c r="W632">
        <f t="shared" si="498"/>
        <v>0</v>
      </c>
      <c r="X632">
        <f t="shared" si="499"/>
        <v>5017.3</v>
      </c>
      <c r="Y632">
        <f t="shared" si="500"/>
        <v>1836.69</v>
      </c>
      <c r="AA632">
        <v>31709269</v>
      </c>
      <c r="AB632">
        <f t="shared" si="501"/>
        <v>14180.896000000001</v>
      </c>
      <c r="AC632">
        <f t="shared" si="502"/>
        <v>6731.62</v>
      </c>
      <c r="AD632">
        <f>ROUND(((((ET632*1.25))-((EU632*1.25)))+AE632),6)</f>
        <v>3927.4124999999999</v>
      </c>
      <c r="AE632">
        <f>ROUND(((EU632*1.25)),6)</f>
        <v>198.38749999999999</v>
      </c>
      <c r="AF632">
        <f>ROUND(((EV632*1.15)),6)</f>
        <v>3521.8634999999999</v>
      </c>
      <c r="AG632">
        <f t="shared" si="503"/>
        <v>0</v>
      </c>
      <c r="AH632">
        <f>((EW632*1.15))</f>
        <v>307.04999999999995</v>
      </c>
      <c r="AI632">
        <f>((EX632*1.25))</f>
        <v>0</v>
      </c>
      <c r="AJ632">
        <f t="shared" si="504"/>
        <v>0</v>
      </c>
      <c r="AK632">
        <v>12936.04</v>
      </c>
      <c r="AL632">
        <v>6731.62</v>
      </c>
      <c r="AM632">
        <v>3141.93</v>
      </c>
      <c r="AN632">
        <v>158.71</v>
      </c>
      <c r="AO632">
        <v>3062.49</v>
      </c>
      <c r="AP632">
        <v>0</v>
      </c>
      <c r="AQ632">
        <v>267</v>
      </c>
      <c r="AR632">
        <v>0</v>
      </c>
      <c r="AS632">
        <v>0</v>
      </c>
      <c r="AT632">
        <v>112</v>
      </c>
      <c r="AU632">
        <v>41</v>
      </c>
      <c r="AV632">
        <v>1</v>
      </c>
      <c r="AW632">
        <v>1</v>
      </c>
      <c r="AZ632">
        <v>1</v>
      </c>
      <c r="BA632">
        <v>25.44</v>
      </c>
      <c r="BB632">
        <v>8.25</v>
      </c>
      <c r="BC632">
        <v>5.07</v>
      </c>
      <c r="BD632" t="s">
        <v>143</v>
      </c>
      <c r="BE632" t="s">
        <v>143</v>
      </c>
      <c r="BF632" t="s">
        <v>143</v>
      </c>
      <c r="BG632" t="s">
        <v>143</v>
      </c>
      <c r="BH632">
        <v>0</v>
      </c>
      <c r="BI632">
        <v>1</v>
      </c>
      <c r="BJ632" t="s">
        <v>491</v>
      </c>
      <c r="BM632">
        <v>152</v>
      </c>
      <c r="BN632">
        <v>0</v>
      </c>
      <c r="BO632" t="s">
        <v>488</v>
      </c>
      <c r="BP632">
        <v>1</v>
      </c>
      <c r="BQ632">
        <v>30</v>
      </c>
      <c r="BR632">
        <v>0</v>
      </c>
      <c r="BS632">
        <v>25.44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143</v>
      </c>
      <c r="BZ632">
        <v>112</v>
      </c>
      <c r="CA632">
        <v>41</v>
      </c>
      <c r="CE632">
        <v>30</v>
      </c>
      <c r="CF632">
        <v>0</v>
      </c>
      <c r="CG632">
        <v>0</v>
      </c>
      <c r="CM632">
        <v>0</v>
      </c>
      <c r="CN632" t="s">
        <v>143</v>
      </c>
      <c r="CO632">
        <v>0</v>
      </c>
      <c r="CP632">
        <f t="shared" si="505"/>
        <v>7806.24</v>
      </c>
      <c r="CQ632">
        <f t="shared" si="506"/>
        <v>34129.31</v>
      </c>
      <c r="CR632">
        <f>(ROUND((ROUND((((ET632*1.25))*AV632*1),2)*BB632),2)+ROUND((ROUND(((AE632-((EU632*1.25)))*AV632*1),2)*BS632),2))</f>
        <v>32401.13</v>
      </c>
      <c r="CS632">
        <f t="shared" si="507"/>
        <v>5047.04</v>
      </c>
      <c r="CT632">
        <f t="shared" si="508"/>
        <v>89596.12</v>
      </c>
      <c r="CU632">
        <f t="shared" si="509"/>
        <v>0</v>
      </c>
      <c r="CV632">
        <f t="shared" si="510"/>
        <v>307.04999999999995</v>
      </c>
      <c r="CW632">
        <f t="shared" si="511"/>
        <v>0</v>
      </c>
      <c r="CX632">
        <f t="shared" si="512"/>
        <v>0</v>
      </c>
      <c r="CY632">
        <f t="shared" si="513"/>
        <v>5017.2975999999999</v>
      </c>
      <c r="CZ632">
        <f t="shared" si="514"/>
        <v>1836.6892999999998</v>
      </c>
      <c r="DC632" t="s">
        <v>143</v>
      </c>
      <c r="DD632" t="s">
        <v>143</v>
      </c>
      <c r="DE632" t="s">
        <v>169</v>
      </c>
      <c r="DF632" t="s">
        <v>169</v>
      </c>
      <c r="DG632" t="s">
        <v>170</v>
      </c>
      <c r="DH632" t="s">
        <v>143</v>
      </c>
      <c r="DI632" t="s">
        <v>170</v>
      </c>
      <c r="DJ632" t="s">
        <v>169</v>
      </c>
      <c r="DK632" t="s">
        <v>143</v>
      </c>
      <c r="DL632" t="s">
        <v>143</v>
      </c>
      <c r="DM632" t="s">
        <v>143</v>
      </c>
      <c r="DN632">
        <v>140</v>
      </c>
      <c r="DO632">
        <v>79</v>
      </c>
      <c r="DP632">
        <v>1.0469999999999999</v>
      </c>
      <c r="DQ632">
        <v>1.002</v>
      </c>
      <c r="DU632">
        <v>1013</v>
      </c>
      <c r="DV632" t="s">
        <v>490</v>
      </c>
      <c r="DW632" t="s">
        <v>490</v>
      </c>
      <c r="DX632">
        <v>1</v>
      </c>
      <c r="EE632">
        <v>31269963</v>
      </c>
      <c r="EF632">
        <v>30</v>
      </c>
      <c r="EG632" t="s">
        <v>171</v>
      </c>
      <c r="EH632">
        <v>0</v>
      </c>
      <c r="EI632" t="s">
        <v>143</v>
      </c>
      <c r="EJ632">
        <v>1</v>
      </c>
      <c r="EK632">
        <v>152</v>
      </c>
      <c r="EL632" t="s">
        <v>492</v>
      </c>
      <c r="EM632" t="s">
        <v>493</v>
      </c>
      <c r="EO632" t="s">
        <v>143</v>
      </c>
      <c r="EQ632">
        <v>0</v>
      </c>
      <c r="ER632">
        <v>12936.04</v>
      </c>
      <c r="ES632">
        <v>6731.62</v>
      </c>
      <c r="ET632">
        <v>3141.93</v>
      </c>
      <c r="EU632">
        <v>158.71</v>
      </c>
      <c r="EV632">
        <v>3062.49</v>
      </c>
      <c r="EW632">
        <v>267</v>
      </c>
      <c r="EX632">
        <v>0</v>
      </c>
      <c r="EY632">
        <v>0</v>
      </c>
      <c r="FQ632">
        <v>0</v>
      </c>
      <c r="FR632">
        <f t="shared" si="515"/>
        <v>0</v>
      </c>
      <c r="FS632">
        <v>0</v>
      </c>
      <c r="FX632">
        <v>140</v>
      </c>
      <c r="FY632">
        <v>79</v>
      </c>
      <c r="GA632" t="s">
        <v>143</v>
      </c>
      <c r="GD632">
        <v>0</v>
      </c>
      <c r="GF632">
        <v>-146221353</v>
      </c>
      <c r="GG632">
        <v>2</v>
      </c>
      <c r="GH632">
        <v>1</v>
      </c>
      <c r="GI632">
        <v>2</v>
      </c>
      <c r="GJ632">
        <v>0</v>
      </c>
      <c r="GK632">
        <f>ROUND(R632*(R12)/100,2)</f>
        <v>396.21</v>
      </c>
      <c r="GL632">
        <f t="shared" si="516"/>
        <v>0</v>
      </c>
      <c r="GM632">
        <f t="shared" si="517"/>
        <v>15056.44</v>
      </c>
      <c r="GN632">
        <f t="shared" si="518"/>
        <v>15056.44</v>
      </c>
      <c r="GO632">
        <f t="shared" si="519"/>
        <v>0</v>
      </c>
      <c r="GP632">
        <f t="shared" si="520"/>
        <v>0</v>
      </c>
      <c r="GR632">
        <v>0</v>
      </c>
      <c r="GS632">
        <v>3</v>
      </c>
      <c r="GT632">
        <v>0</v>
      </c>
      <c r="GU632" t="s">
        <v>143</v>
      </c>
      <c r="GV632">
        <f t="shared" si="521"/>
        <v>0</v>
      </c>
      <c r="GW632">
        <v>1</v>
      </c>
      <c r="GX632">
        <f t="shared" si="522"/>
        <v>0</v>
      </c>
      <c r="HA632">
        <v>0</v>
      </c>
      <c r="HB632">
        <v>0</v>
      </c>
      <c r="HC632">
        <f t="shared" si="523"/>
        <v>0</v>
      </c>
      <c r="IK632">
        <v>0</v>
      </c>
    </row>
    <row r="633" spans="1:245" x14ac:dyDescent="0.25">
      <c r="A633">
        <v>18</v>
      </c>
      <c r="B633">
        <v>1</v>
      </c>
      <c r="C633">
        <v>374</v>
      </c>
      <c r="E633" t="s">
        <v>732</v>
      </c>
      <c r="F633" t="s">
        <v>495</v>
      </c>
      <c r="G633" t="s">
        <v>496</v>
      </c>
      <c r="H633" t="s">
        <v>323</v>
      </c>
      <c r="I633">
        <v>8.1</v>
      </c>
      <c r="J633">
        <v>161.99999999999997</v>
      </c>
      <c r="O633">
        <f t="shared" si="491"/>
        <v>32283.200000000001</v>
      </c>
      <c r="P633">
        <f t="shared" si="492"/>
        <v>32283.200000000001</v>
      </c>
      <c r="Q633">
        <f>(ROUND((ROUND(((ET633)*AV633*I633),2)*BB633),2)+ROUND((ROUND(((AE633-(EU633))*AV633*I633),2)*BS633),2))</f>
        <v>0</v>
      </c>
      <c r="R633">
        <f t="shared" si="493"/>
        <v>0</v>
      </c>
      <c r="S633">
        <f t="shared" si="494"/>
        <v>0</v>
      </c>
      <c r="T633">
        <f t="shared" si="495"/>
        <v>0</v>
      </c>
      <c r="U633">
        <f t="shared" si="496"/>
        <v>0</v>
      </c>
      <c r="V633">
        <f t="shared" si="497"/>
        <v>0</v>
      </c>
      <c r="W633">
        <f t="shared" si="498"/>
        <v>0</v>
      </c>
      <c r="X633">
        <f t="shared" si="499"/>
        <v>0</v>
      </c>
      <c r="Y633">
        <f t="shared" si="500"/>
        <v>0</v>
      </c>
      <c r="AA633">
        <v>31709269</v>
      </c>
      <c r="AB633">
        <f t="shared" si="501"/>
        <v>738.07</v>
      </c>
      <c r="AC633">
        <f t="shared" si="502"/>
        <v>738.07</v>
      </c>
      <c r="AD633">
        <f>ROUND((((ET633)-(EU633))+AE633),6)</f>
        <v>0</v>
      </c>
      <c r="AE633">
        <f>ROUND((EU633),6)</f>
        <v>0</v>
      </c>
      <c r="AF633">
        <f>ROUND((EV633),6)</f>
        <v>0</v>
      </c>
      <c r="AG633">
        <f t="shared" si="503"/>
        <v>0</v>
      </c>
      <c r="AH633">
        <f>(EW633)</f>
        <v>0</v>
      </c>
      <c r="AI633">
        <f>(EX633)</f>
        <v>0</v>
      </c>
      <c r="AJ633">
        <f t="shared" si="504"/>
        <v>0</v>
      </c>
      <c r="AK633">
        <v>738.07</v>
      </c>
      <c r="AL633">
        <v>738.07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</v>
      </c>
      <c r="AW633">
        <v>1</v>
      </c>
      <c r="AZ633">
        <v>1</v>
      </c>
      <c r="BA633">
        <v>1</v>
      </c>
      <c r="BB633">
        <v>1</v>
      </c>
      <c r="BC633">
        <v>5.4</v>
      </c>
      <c r="BD633" t="s">
        <v>143</v>
      </c>
      <c r="BE633" t="s">
        <v>143</v>
      </c>
      <c r="BF633" t="s">
        <v>143</v>
      </c>
      <c r="BG633" t="s">
        <v>143</v>
      </c>
      <c r="BH633">
        <v>3</v>
      </c>
      <c r="BI633">
        <v>1</v>
      </c>
      <c r="BJ633" t="s">
        <v>497</v>
      </c>
      <c r="BM633">
        <v>152</v>
      </c>
      <c r="BN633">
        <v>0</v>
      </c>
      <c r="BO633" t="s">
        <v>495</v>
      </c>
      <c r="BP633">
        <v>1</v>
      </c>
      <c r="BQ633">
        <v>30</v>
      </c>
      <c r="BR633">
        <v>0</v>
      </c>
      <c r="BS633">
        <v>1</v>
      </c>
      <c r="BT633">
        <v>1</v>
      </c>
      <c r="BU633">
        <v>1</v>
      </c>
      <c r="BV633">
        <v>1</v>
      </c>
      <c r="BW633">
        <v>1</v>
      </c>
      <c r="BX633">
        <v>1</v>
      </c>
      <c r="BY633" t="s">
        <v>143</v>
      </c>
      <c r="BZ633">
        <v>0</v>
      </c>
      <c r="CA633">
        <v>0</v>
      </c>
      <c r="CE633">
        <v>30</v>
      </c>
      <c r="CF633">
        <v>0</v>
      </c>
      <c r="CG633">
        <v>0</v>
      </c>
      <c r="CM633">
        <v>0</v>
      </c>
      <c r="CN633" t="s">
        <v>143</v>
      </c>
      <c r="CO633">
        <v>0</v>
      </c>
      <c r="CP633">
        <f t="shared" si="505"/>
        <v>32283.200000000001</v>
      </c>
      <c r="CQ633">
        <f t="shared" si="506"/>
        <v>3985.58</v>
      </c>
      <c r="CR633">
        <f>(ROUND((ROUND(((ET633)*AV633*1),2)*BB633),2)+ROUND((ROUND(((AE633-(EU633))*AV633*1),2)*BS633),2))</f>
        <v>0</v>
      </c>
      <c r="CS633">
        <f t="shared" si="507"/>
        <v>0</v>
      </c>
      <c r="CT633">
        <f t="shared" si="508"/>
        <v>0</v>
      </c>
      <c r="CU633">
        <f t="shared" si="509"/>
        <v>0</v>
      </c>
      <c r="CV633">
        <f t="shared" si="510"/>
        <v>0</v>
      </c>
      <c r="CW633">
        <f t="shared" si="511"/>
        <v>0</v>
      </c>
      <c r="CX633">
        <f t="shared" si="512"/>
        <v>0</v>
      </c>
      <c r="CY633">
        <f t="shared" si="513"/>
        <v>0</v>
      </c>
      <c r="CZ633">
        <f t="shared" si="514"/>
        <v>0</v>
      </c>
      <c r="DC633" t="s">
        <v>143</v>
      </c>
      <c r="DD633" t="s">
        <v>143</v>
      </c>
      <c r="DE633" t="s">
        <v>143</v>
      </c>
      <c r="DF633" t="s">
        <v>143</v>
      </c>
      <c r="DG633" t="s">
        <v>143</v>
      </c>
      <c r="DH633" t="s">
        <v>143</v>
      </c>
      <c r="DI633" t="s">
        <v>143</v>
      </c>
      <c r="DJ633" t="s">
        <v>143</v>
      </c>
      <c r="DK633" t="s">
        <v>143</v>
      </c>
      <c r="DL633" t="s">
        <v>143</v>
      </c>
      <c r="DM633" t="s">
        <v>143</v>
      </c>
      <c r="DN633">
        <v>140</v>
      </c>
      <c r="DO633">
        <v>79</v>
      </c>
      <c r="DP633">
        <v>1.0469999999999999</v>
      </c>
      <c r="DQ633">
        <v>1.002</v>
      </c>
      <c r="DU633">
        <v>1007</v>
      </c>
      <c r="DV633" t="s">
        <v>323</v>
      </c>
      <c r="DW633" t="s">
        <v>323</v>
      </c>
      <c r="DX633">
        <v>1</v>
      </c>
      <c r="EE633">
        <v>31269963</v>
      </c>
      <c r="EF633">
        <v>30</v>
      </c>
      <c r="EG633" t="s">
        <v>171</v>
      </c>
      <c r="EH633">
        <v>0</v>
      </c>
      <c r="EI633" t="s">
        <v>143</v>
      </c>
      <c r="EJ633">
        <v>1</v>
      </c>
      <c r="EK633">
        <v>152</v>
      </c>
      <c r="EL633" t="s">
        <v>492</v>
      </c>
      <c r="EM633" t="s">
        <v>493</v>
      </c>
      <c r="EO633" t="s">
        <v>143</v>
      </c>
      <c r="EQ633">
        <v>0</v>
      </c>
      <c r="ER633">
        <v>738.07</v>
      </c>
      <c r="ES633">
        <v>738.07</v>
      </c>
      <c r="ET633">
        <v>0</v>
      </c>
      <c r="EU633">
        <v>0</v>
      </c>
      <c r="EV633">
        <v>0</v>
      </c>
      <c r="EW633">
        <v>0</v>
      </c>
      <c r="EX633">
        <v>0</v>
      </c>
      <c r="FQ633">
        <v>0</v>
      </c>
      <c r="FR633">
        <f t="shared" si="515"/>
        <v>0</v>
      </c>
      <c r="FS633">
        <v>0</v>
      </c>
      <c r="FX633">
        <v>140</v>
      </c>
      <c r="FY633">
        <v>79</v>
      </c>
      <c r="GA633" t="s">
        <v>143</v>
      </c>
      <c r="GD633">
        <v>0</v>
      </c>
      <c r="GF633">
        <v>-1406023826</v>
      </c>
      <c r="GG633">
        <v>2</v>
      </c>
      <c r="GH633">
        <v>1</v>
      </c>
      <c r="GI633">
        <v>2</v>
      </c>
      <c r="GJ633">
        <v>0</v>
      </c>
      <c r="GK633">
        <f>ROUND(R633*(R12)/100,2)</f>
        <v>0</v>
      </c>
      <c r="GL633">
        <f t="shared" si="516"/>
        <v>0</v>
      </c>
      <c r="GM633">
        <f t="shared" si="517"/>
        <v>32283.200000000001</v>
      </c>
      <c r="GN633">
        <f t="shared" si="518"/>
        <v>32283.200000000001</v>
      </c>
      <c r="GO633">
        <f t="shared" si="519"/>
        <v>0</v>
      </c>
      <c r="GP633">
        <f t="shared" si="520"/>
        <v>0</v>
      </c>
      <c r="GR633">
        <v>0</v>
      </c>
      <c r="GS633">
        <v>3</v>
      </c>
      <c r="GT633">
        <v>0</v>
      </c>
      <c r="GU633" t="s">
        <v>143</v>
      </c>
      <c r="GV633">
        <f t="shared" si="521"/>
        <v>0</v>
      </c>
      <c r="GW633">
        <v>1</v>
      </c>
      <c r="GX633">
        <f t="shared" si="522"/>
        <v>0</v>
      </c>
      <c r="HA633">
        <v>0</v>
      </c>
      <c r="HB633">
        <v>0</v>
      </c>
      <c r="HC633">
        <f t="shared" si="523"/>
        <v>0</v>
      </c>
      <c r="IK633">
        <v>0</v>
      </c>
    </row>
    <row r="634" spans="1:245" x14ac:dyDescent="0.25">
      <c r="A634">
        <v>17</v>
      </c>
      <c r="B634">
        <v>1</v>
      </c>
      <c r="C634">
        <f>ROW(SmtRes!A378)</f>
        <v>378</v>
      </c>
      <c r="D634">
        <f>ROW(EtalonRes!A391)</f>
        <v>391</v>
      </c>
      <c r="E634" t="s">
        <v>733</v>
      </c>
      <c r="F634" t="s">
        <v>499</v>
      </c>
      <c r="G634" t="s">
        <v>500</v>
      </c>
      <c r="H634" t="s">
        <v>501</v>
      </c>
      <c r="I634">
        <v>0.05</v>
      </c>
      <c r="J634">
        <v>0</v>
      </c>
      <c r="O634">
        <f t="shared" si="491"/>
        <v>196.14</v>
      </c>
      <c r="P634">
        <f t="shared" si="492"/>
        <v>0</v>
      </c>
      <c r="Q634">
        <f>(ROUND((ROUND((((ET634*1.25))*AV634*I634),2)*BB634),2)+ROUND((ROUND(((AE634-((EU634*1.25)))*AV634*I634),2)*BS634),2))</f>
        <v>0</v>
      </c>
      <c r="R634">
        <f t="shared" si="493"/>
        <v>0</v>
      </c>
      <c r="S634">
        <f t="shared" si="494"/>
        <v>196.14</v>
      </c>
      <c r="T634">
        <f t="shared" si="495"/>
        <v>0</v>
      </c>
      <c r="U634">
        <f t="shared" si="496"/>
        <v>0.65549999999999997</v>
      </c>
      <c r="V634">
        <f t="shared" si="497"/>
        <v>0</v>
      </c>
      <c r="W634">
        <f t="shared" si="498"/>
        <v>0</v>
      </c>
      <c r="X634">
        <f t="shared" si="499"/>
        <v>219.68</v>
      </c>
      <c r="Y634">
        <f t="shared" si="500"/>
        <v>80.42</v>
      </c>
      <c r="AA634">
        <v>31709269</v>
      </c>
      <c r="AB634">
        <f t="shared" si="501"/>
        <v>154.16900000000001</v>
      </c>
      <c r="AC634">
        <f t="shared" si="502"/>
        <v>0</v>
      </c>
      <c r="AD634">
        <f>ROUND(((((ET634*1.25))-((EU634*1.25)))+AE634),6)</f>
        <v>0</v>
      </c>
      <c r="AE634">
        <f>ROUND(((EU634*1.25)),6)</f>
        <v>0</v>
      </c>
      <c r="AF634">
        <f>ROUND(((EV634*1.15)),6)</f>
        <v>154.16900000000001</v>
      </c>
      <c r="AG634">
        <f t="shared" si="503"/>
        <v>0</v>
      </c>
      <c r="AH634">
        <f>((EW634*1.15))</f>
        <v>13.11</v>
      </c>
      <c r="AI634">
        <f>((EX634*1.25))</f>
        <v>0</v>
      </c>
      <c r="AJ634">
        <f t="shared" si="504"/>
        <v>0</v>
      </c>
      <c r="AK634">
        <v>134.06</v>
      </c>
      <c r="AL634">
        <v>0</v>
      </c>
      <c r="AM634">
        <v>0</v>
      </c>
      <c r="AN634">
        <v>0</v>
      </c>
      <c r="AO634">
        <v>134.06</v>
      </c>
      <c r="AP634">
        <v>0</v>
      </c>
      <c r="AQ634">
        <v>11.4</v>
      </c>
      <c r="AR634">
        <v>0</v>
      </c>
      <c r="AS634">
        <v>0</v>
      </c>
      <c r="AT634">
        <v>112</v>
      </c>
      <c r="AU634">
        <v>41</v>
      </c>
      <c r="AV634">
        <v>1</v>
      </c>
      <c r="AW634">
        <v>1</v>
      </c>
      <c r="AZ634">
        <v>1</v>
      </c>
      <c r="BA634">
        <v>25.44</v>
      </c>
      <c r="BB634">
        <v>1</v>
      </c>
      <c r="BC634">
        <v>1</v>
      </c>
      <c r="BD634" t="s">
        <v>143</v>
      </c>
      <c r="BE634" t="s">
        <v>143</v>
      </c>
      <c r="BF634" t="s">
        <v>143</v>
      </c>
      <c r="BG634" t="s">
        <v>143</v>
      </c>
      <c r="BH634">
        <v>0</v>
      </c>
      <c r="BI634">
        <v>1</v>
      </c>
      <c r="BJ634" t="s">
        <v>502</v>
      </c>
      <c r="BM634">
        <v>153</v>
      </c>
      <c r="BN634">
        <v>0</v>
      </c>
      <c r="BO634" t="s">
        <v>499</v>
      </c>
      <c r="BP634">
        <v>1</v>
      </c>
      <c r="BQ634">
        <v>30</v>
      </c>
      <c r="BR634">
        <v>0</v>
      </c>
      <c r="BS634">
        <v>25.44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143</v>
      </c>
      <c r="BZ634">
        <v>112</v>
      </c>
      <c r="CA634">
        <v>41</v>
      </c>
      <c r="CE634">
        <v>30</v>
      </c>
      <c r="CF634">
        <v>0</v>
      </c>
      <c r="CG634">
        <v>0</v>
      </c>
      <c r="CM634">
        <v>0</v>
      </c>
      <c r="CN634" t="s">
        <v>143</v>
      </c>
      <c r="CO634">
        <v>0</v>
      </c>
      <c r="CP634">
        <f t="shared" si="505"/>
        <v>196.14</v>
      </c>
      <c r="CQ634">
        <f t="shared" si="506"/>
        <v>0</v>
      </c>
      <c r="CR634">
        <f>(ROUND((ROUND((((ET634*1.25))*AV634*1),2)*BB634),2)+ROUND((ROUND(((AE634-((EU634*1.25)))*AV634*1),2)*BS634),2))</f>
        <v>0</v>
      </c>
      <c r="CS634">
        <f t="shared" si="507"/>
        <v>0</v>
      </c>
      <c r="CT634">
        <f t="shared" si="508"/>
        <v>3922.08</v>
      </c>
      <c r="CU634">
        <f t="shared" si="509"/>
        <v>0</v>
      </c>
      <c r="CV634">
        <f t="shared" si="510"/>
        <v>13.11</v>
      </c>
      <c r="CW634">
        <f t="shared" si="511"/>
        <v>0</v>
      </c>
      <c r="CX634">
        <f t="shared" si="512"/>
        <v>0</v>
      </c>
      <c r="CY634">
        <f t="shared" si="513"/>
        <v>219.67680000000001</v>
      </c>
      <c r="CZ634">
        <f t="shared" si="514"/>
        <v>80.417399999999986</v>
      </c>
      <c r="DC634" t="s">
        <v>143</v>
      </c>
      <c r="DD634" t="s">
        <v>143</v>
      </c>
      <c r="DE634" t="s">
        <v>169</v>
      </c>
      <c r="DF634" t="s">
        <v>169</v>
      </c>
      <c r="DG634" t="s">
        <v>170</v>
      </c>
      <c r="DH634" t="s">
        <v>143</v>
      </c>
      <c r="DI634" t="s">
        <v>170</v>
      </c>
      <c r="DJ634" t="s">
        <v>169</v>
      </c>
      <c r="DK634" t="s">
        <v>143</v>
      </c>
      <c r="DL634" t="s">
        <v>143</v>
      </c>
      <c r="DM634" t="s">
        <v>143</v>
      </c>
      <c r="DN634">
        <v>140</v>
      </c>
      <c r="DO634">
        <v>79</v>
      </c>
      <c r="DP634">
        <v>1.0469999999999999</v>
      </c>
      <c r="DQ634">
        <v>1.03</v>
      </c>
      <c r="DU634">
        <v>1013</v>
      </c>
      <c r="DV634" t="s">
        <v>501</v>
      </c>
      <c r="DW634" t="s">
        <v>501</v>
      </c>
      <c r="DX634">
        <v>1</v>
      </c>
      <c r="EE634">
        <v>31269964</v>
      </c>
      <c r="EF634">
        <v>30</v>
      </c>
      <c r="EG634" t="s">
        <v>171</v>
      </c>
      <c r="EH634">
        <v>0</v>
      </c>
      <c r="EI634" t="s">
        <v>143</v>
      </c>
      <c r="EJ634">
        <v>1</v>
      </c>
      <c r="EK634">
        <v>153</v>
      </c>
      <c r="EL634" t="s">
        <v>172</v>
      </c>
      <c r="EM634" t="s">
        <v>173</v>
      </c>
      <c r="EO634" t="s">
        <v>143</v>
      </c>
      <c r="EQ634">
        <v>0</v>
      </c>
      <c r="ER634">
        <v>134.06</v>
      </c>
      <c r="ES634">
        <v>0</v>
      </c>
      <c r="ET634">
        <v>0</v>
      </c>
      <c r="EU634">
        <v>0</v>
      </c>
      <c r="EV634">
        <v>134.06</v>
      </c>
      <c r="EW634">
        <v>11.4</v>
      </c>
      <c r="EX634">
        <v>0</v>
      </c>
      <c r="EY634">
        <v>0</v>
      </c>
      <c r="FQ634">
        <v>0</v>
      </c>
      <c r="FR634">
        <f t="shared" si="515"/>
        <v>0</v>
      </c>
      <c r="FS634">
        <v>0</v>
      </c>
      <c r="FX634">
        <v>140</v>
      </c>
      <c r="FY634">
        <v>79</v>
      </c>
      <c r="GA634" t="s">
        <v>143</v>
      </c>
      <c r="GD634">
        <v>0</v>
      </c>
      <c r="GF634">
        <v>-1038360656</v>
      </c>
      <c r="GG634">
        <v>2</v>
      </c>
      <c r="GH634">
        <v>1</v>
      </c>
      <c r="GI634">
        <v>2</v>
      </c>
      <c r="GJ634">
        <v>0</v>
      </c>
      <c r="GK634">
        <f>ROUND(R634*(R12)/100,2)</f>
        <v>0</v>
      </c>
      <c r="GL634">
        <f t="shared" si="516"/>
        <v>0</v>
      </c>
      <c r="GM634">
        <f t="shared" si="517"/>
        <v>496.24</v>
      </c>
      <c r="GN634">
        <f t="shared" si="518"/>
        <v>496.24</v>
      </c>
      <c r="GO634">
        <f t="shared" si="519"/>
        <v>0</v>
      </c>
      <c r="GP634">
        <f t="shared" si="520"/>
        <v>0</v>
      </c>
      <c r="GR634">
        <v>0</v>
      </c>
      <c r="GS634">
        <v>3</v>
      </c>
      <c r="GT634">
        <v>0</v>
      </c>
      <c r="GU634" t="s">
        <v>143</v>
      </c>
      <c r="GV634">
        <f t="shared" si="521"/>
        <v>0</v>
      </c>
      <c r="GW634">
        <v>1</v>
      </c>
      <c r="GX634">
        <f t="shared" si="522"/>
        <v>0</v>
      </c>
      <c r="HA634">
        <v>0</v>
      </c>
      <c r="HB634">
        <v>0</v>
      </c>
      <c r="HC634">
        <f t="shared" si="523"/>
        <v>0</v>
      </c>
      <c r="IK634">
        <v>0</v>
      </c>
    </row>
    <row r="635" spans="1:245" x14ac:dyDescent="0.25">
      <c r="A635">
        <v>18</v>
      </c>
      <c r="B635">
        <v>1</v>
      </c>
      <c r="C635">
        <v>378</v>
      </c>
      <c r="E635" t="s">
        <v>734</v>
      </c>
      <c r="F635" t="s">
        <v>391</v>
      </c>
      <c r="G635" t="s">
        <v>392</v>
      </c>
      <c r="H635" t="s">
        <v>362</v>
      </c>
      <c r="I635">
        <v>57.5</v>
      </c>
      <c r="J635">
        <v>1150</v>
      </c>
      <c r="O635">
        <f t="shared" si="491"/>
        <v>7767.36</v>
      </c>
      <c r="P635">
        <f t="shared" si="492"/>
        <v>7767.36</v>
      </c>
      <c r="Q635">
        <f>(ROUND((ROUND(((ET635)*AV635*I635),2)*BB635),2)+ROUND((ROUND(((AE635-(EU635))*AV635*I635),2)*BS635),2))</f>
        <v>0</v>
      </c>
      <c r="R635">
        <f t="shared" si="493"/>
        <v>0</v>
      </c>
      <c r="S635">
        <f t="shared" si="494"/>
        <v>0</v>
      </c>
      <c r="T635">
        <f t="shared" si="495"/>
        <v>0</v>
      </c>
      <c r="U635">
        <f t="shared" si="496"/>
        <v>0</v>
      </c>
      <c r="V635">
        <f t="shared" si="497"/>
        <v>0</v>
      </c>
      <c r="W635">
        <f t="shared" si="498"/>
        <v>0</v>
      </c>
      <c r="X635">
        <f t="shared" si="499"/>
        <v>0</v>
      </c>
      <c r="Y635">
        <f t="shared" si="500"/>
        <v>0</v>
      </c>
      <c r="AA635">
        <v>31709269</v>
      </c>
      <c r="AB635">
        <f t="shared" si="501"/>
        <v>21.14</v>
      </c>
      <c r="AC635">
        <f t="shared" si="502"/>
        <v>21.14</v>
      </c>
      <c r="AD635">
        <f>ROUND((((ET635)-(EU635))+AE635),6)</f>
        <v>0</v>
      </c>
      <c r="AE635">
        <f>ROUND((EU635),6)</f>
        <v>0</v>
      </c>
      <c r="AF635">
        <f>ROUND((EV635),6)</f>
        <v>0</v>
      </c>
      <c r="AG635">
        <f t="shared" si="503"/>
        <v>0</v>
      </c>
      <c r="AH635">
        <f>(EW635)</f>
        <v>0</v>
      </c>
      <c r="AI635">
        <f>(EX635)</f>
        <v>0</v>
      </c>
      <c r="AJ635">
        <f t="shared" si="504"/>
        <v>0</v>
      </c>
      <c r="AK635">
        <v>21.14</v>
      </c>
      <c r="AL635">
        <v>21.14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1</v>
      </c>
      <c r="AW635">
        <v>1</v>
      </c>
      <c r="AZ635">
        <v>1</v>
      </c>
      <c r="BA635">
        <v>1</v>
      </c>
      <c r="BB635">
        <v>1</v>
      </c>
      <c r="BC635">
        <v>6.39</v>
      </c>
      <c r="BD635" t="s">
        <v>143</v>
      </c>
      <c r="BE635" t="s">
        <v>143</v>
      </c>
      <c r="BF635" t="s">
        <v>143</v>
      </c>
      <c r="BG635" t="s">
        <v>143</v>
      </c>
      <c r="BH635">
        <v>3</v>
      </c>
      <c r="BI635">
        <v>1</v>
      </c>
      <c r="BJ635" t="s">
        <v>393</v>
      </c>
      <c r="BM635">
        <v>153</v>
      </c>
      <c r="BN635">
        <v>0</v>
      </c>
      <c r="BO635" t="s">
        <v>391</v>
      </c>
      <c r="BP635">
        <v>1</v>
      </c>
      <c r="BQ635">
        <v>30</v>
      </c>
      <c r="BR635">
        <v>0</v>
      </c>
      <c r="BS635">
        <v>1</v>
      </c>
      <c r="BT635">
        <v>1</v>
      </c>
      <c r="BU635">
        <v>1</v>
      </c>
      <c r="BV635">
        <v>1</v>
      </c>
      <c r="BW635">
        <v>1</v>
      </c>
      <c r="BX635">
        <v>1</v>
      </c>
      <c r="BY635" t="s">
        <v>143</v>
      </c>
      <c r="BZ635">
        <v>0</v>
      </c>
      <c r="CA635">
        <v>0</v>
      </c>
      <c r="CE635">
        <v>30</v>
      </c>
      <c r="CF635">
        <v>0</v>
      </c>
      <c r="CG635">
        <v>0</v>
      </c>
      <c r="CM635">
        <v>0</v>
      </c>
      <c r="CN635" t="s">
        <v>143</v>
      </c>
      <c r="CO635">
        <v>0</v>
      </c>
      <c r="CP635">
        <f t="shared" si="505"/>
        <v>7767.36</v>
      </c>
      <c r="CQ635">
        <f t="shared" si="506"/>
        <v>135.08000000000001</v>
      </c>
      <c r="CR635">
        <f>(ROUND((ROUND(((ET635)*AV635*1),2)*BB635),2)+ROUND((ROUND(((AE635-(EU635))*AV635*1),2)*BS635),2))</f>
        <v>0</v>
      </c>
      <c r="CS635">
        <f t="shared" si="507"/>
        <v>0</v>
      </c>
      <c r="CT635">
        <f t="shared" si="508"/>
        <v>0</v>
      </c>
      <c r="CU635">
        <f t="shared" si="509"/>
        <v>0</v>
      </c>
      <c r="CV635">
        <f t="shared" si="510"/>
        <v>0</v>
      </c>
      <c r="CW635">
        <f t="shared" si="511"/>
        <v>0</v>
      </c>
      <c r="CX635">
        <f t="shared" si="512"/>
        <v>0</v>
      </c>
      <c r="CY635">
        <f t="shared" si="513"/>
        <v>0</v>
      </c>
      <c r="CZ635">
        <f t="shared" si="514"/>
        <v>0</v>
      </c>
      <c r="DC635" t="s">
        <v>143</v>
      </c>
      <c r="DD635" t="s">
        <v>143</v>
      </c>
      <c r="DE635" t="s">
        <v>143</v>
      </c>
      <c r="DF635" t="s">
        <v>143</v>
      </c>
      <c r="DG635" t="s">
        <v>143</v>
      </c>
      <c r="DH635" t="s">
        <v>143</v>
      </c>
      <c r="DI635" t="s">
        <v>143</v>
      </c>
      <c r="DJ635" t="s">
        <v>143</v>
      </c>
      <c r="DK635" t="s">
        <v>143</v>
      </c>
      <c r="DL635" t="s">
        <v>143</v>
      </c>
      <c r="DM635" t="s">
        <v>143</v>
      </c>
      <c r="DN635">
        <v>140</v>
      </c>
      <c r="DO635">
        <v>79</v>
      </c>
      <c r="DP635">
        <v>1.0469999999999999</v>
      </c>
      <c r="DQ635">
        <v>1.03</v>
      </c>
      <c r="DU635">
        <v>1005</v>
      </c>
      <c r="DV635" t="s">
        <v>362</v>
      </c>
      <c r="DW635" t="s">
        <v>362</v>
      </c>
      <c r="DX635">
        <v>1</v>
      </c>
      <c r="EE635">
        <v>31269964</v>
      </c>
      <c r="EF635">
        <v>30</v>
      </c>
      <c r="EG635" t="s">
        <v>171</v>
      </c>
      <c r="EH635">
        <v>0</v>
      </c>
      <c r="EI635" t="s">
        <v>143</v>
      </c>
      <c r="EJ635">
        <v>1</v>
      </c>
      <c r="EK635">
        <v>153</v>
      </c>
      <c r="EL635" t="s">
        <v>172</v>
      </c>
      <c r="EM635" t="s">
        <v>173</v>
      </c>
      <c r="EO635" t="s">
        <v>143</v>
      </c>
      <c r="EQ635">
        <v>0</v>
      </c>
      <c r="ER635">
        <v>21.14</v>
      </c>
      <c r="ES635">
        <v>21.14</v>
      </c>
      <c r="ET635">
        <v>0</v>
      </c>
      <c r="EU635">
        <v>0</v>
      </c>
      <c r="EV635">
        <v>0</v>
      </c>
      <c r="EW635">
        <v>0</v>
      </c>
      <c r="EX635">
        <v>0</v>
      </c>
      <c r="FQ635">
        <v>0</v>
      </c>
      <c r="FR635">
        <f t="shared" si="515"/>
        <v>0</v>
      </c>
      <c r="FS635">
        <v>0</v>
      </c>
      <c r="FX635">
        <v>140</v>
      </c>
      <c r="FY635">
        <v>79</v>
      </c>
      <c r="GA635" t="s">
        <v>143</v>
      </c>
      <c r="GD635">
        <v>0</v>
      </c>
      <c r="GF635">
        <v>2103007680</v>
      </c>
      <c r="GG635">
        <v>2</v>
      </c>
      <c r="GH635">
        <v>1</v>
      </c>
      <c r="GI635">
        <v>2</v>
      </c>
      <c r="GJ635">
        <v>0</v>
      </c>
      <c r="GK635">
        <f>ROUND(R635*(R12)/100,2)</f>
        <v>0</v>
      </c>
      <c r="GL635">
        <f t="shared" si="516"/>
        <v>0</v>
      </c>
      <c r="GM635">
        <f t="shared" si="517"/>
        <v>7767.36</v>
      </c>
      <c r="GN635">
        <f t="shared" si="518"/>
        <v>7767.36</v>
      </c>
      <c r="GO635">
        <f t="shared" si="519"/>
        <v>0</v>
      </c>
      <c r="GP635">
        <f t="shared" si="520"/>
        <v>0</v>
      </c>
      <c r="GR635">
        <v>0</v>
      </c>
      <c r="GS635">
        <v>3</v>
      </c>
      <c r="GT635">
        <v>0</v>
      </c>
      <c r="GU635" t="s">
        <v>143</v>
      </c>
      <c r="GV635">
        <f t="shared" si="521"/>
        <v>0</v>
      </c>
      <c r="GW635">
        <v>1</v>
      </c>
      <c r="GX635">
        <f t="shared" si="522"/>
        <v>0</v>
      </c>
      <c r="HA635">
        <v>0</v>
      </c>
      <c r="HB635">
        <v>0</v>
      </c>
      <c r="HC635">
        <f t="shared" si="523"/>
        <v>0</v>
      </c>
      <c r="IK635">
        <v>0</v>
      </c>
    </row>
    <row r="636" spans="1:245" x14ac:dyDescent="0.25">
      <c r="A636">
        <v>17</v>
      </c>
      <c r="B636">
        <v>1</v>
      </c>
      <c r="C636">
        <f>ROW(SmtRes!A389)</f>
        <v>389</v>
      </c>
      <c r="D636">
        <f>ROW(EtalonRes!A402)</f>
        <v>402</v>
      </c>
      <c r="E636" t="s">
        <v>735</v>
      </c>
      <c r="F636" t="s">
        <v>505</v>
      </c>
      <c r="G636" t="s">
        <v>506</v>
      </c>
      <c r="H636" t="s">
        <v>355</v>
      </c>
      <c r="I636">
        <v>0.5</v>
      </c>
      <c r="J636">
        <v>0</v>
      </c>
      <c r="O636">
        <f t="shared" si="491"/>
        <v>4358.1899999999996</v>
      </c>
      <c r="P636">
        <f t="shared" si="492"/>
        <v>320.14</v>
      </c>
      <c r="Q636">
        <f>(ROUND((ROUND((((ET636*1.25))*AV636*I636),2)*BB636),2)+ROUND((ROUND(((AE636-((EU636*1.25)))*AV636*I636),2)*BS636),2))</f>
        <v>3274.85</v>
      </c>
      <c r="R636">
        <f t="shared" si="493"/>
        <v>924.24</v>
      </c>
      <c r="S636">
        <f t="shared" si="494"/>
        <v>763.2</v>
      </c>
      <c r="T636">
        <f t="shared" si="495"/>
        <v>0</v>
      </c>
      <c r="U636">
        <f t="shared" si="496"/>
        <v>2.4667499999999998</v>
      </c>
      <c r="V636">
        <f t="shared" si="497"/>
        <v>0</v>
      </c>
      <c r="W636">
        <f t="shared" si="498"/>
        <v>0</v>
      </c>
      <c r="X636">
        <f t="shared" si="499"/>
        <v>854.78</v>
      </c>
      <c r="Y636">
        <f t="shared" si="500"/>
        <v>312.91000000000003</v>
      </c>
      <c r="AA636">
        <v>31709269</v>
      </c>
      <c r="AB636">
        <f t="shared" si="501"/>
        <v>800.07550000000003</v>
      </c>
      <c r="AC636">
        <f t="shared" si="502"/>
        <v>57.83</v>
      </c>
      <c r="AD636">
        <f>ROUND(((((ET636*1.25))-((EU636*1.25)))+AE636),6)</f>
        <v>682.25</v>
      </c>
      <c r="AE636">
        <f>ROUND(((EU636*1.25)),6)</f>
        <v>72.650000000000006</v>
      </c>
      <c r="AF636">
        <f>ROUND(((EV636*1.15)),6)</f>
        <v>59.9955</v>
      </c>
      <c r="AG636">
        <f t="shared" si="503"/>
        <v>0</v>
      </c>
      <c r="AH636">
        <f>((EW636*1.15))</f>
        <v>4.9334999999999996</v>
      </c>
      <c r="AI636">
        <f>((EX636*1.25))</f>
        <v>0</v>
      </c>
      <c r="AJ636">
        <f t="shared" si="504"/>
        <v>0</v>
      </c>
      <c r="AK636">
        <v>655.8</v>
      </c>
      <c r="AL636">
        <v>57.83</v>
      </c>
      <c r="AM636">
        <v>545.79999999999995</v>
      </c>
      <c r="AN636">
        <v>58.12</v>
      </c>
      <c r="AO636">
        <v>52.17</v>
      </c>
      <c r="AP636">
        <v>0</v>
      </c>
      <c r="AQ636">
        <v>4.29</v>
      </c>
      <c r="AR636">
        <v>0</v>
      </c>
      <c r="AS636">
        <v>0</v>
      </c>
      <c r="AT636">
        <v>112</v>
      </c>
      <c r="AU636">
        <v>41</v>
      </c>
      <c r="AV636">
        <v>1</v>
      </c>
      <c r="AW636">
        <v>1</v>
      </c>
      <c r="AZ636">
        <v>1</v>
      </c>
      <c r="BA636">
        <v>25.44</v>
      </c>
      <c r="BB636">
        <v>9.6</v>
      </c>
      <c r="BC636">
        <v>11.07</v>
      </c>
      <c r="BD636" t="s">
        <v>143</v>
      </c>
      <c r="BE636" t="s">
        <v>143</v>
      </c>
      <c r="BF636" t="s">
        <v>143</v>
      </c>
      <c r="BG636" t="s">
        <v>143</v>
      </c>
      <c r="BH636">
        <v>0</v>
      </c>
      <c r="BI636">
        <v>1</v>
      </c>
      <c r="BJ636" t="s">
        <v>507</v>
      </c>
      <c r="BM636">
        <v>158</v>
      </c>
      <c r="BN636">
        <v>0</v>
      </c>
      <c r="BO636" t="s">
        <v>505</v>
      </c>
      <c r="BP636">
        <v>1</v>
      </c>
      <c r="BQ636">
        <v>30</v>
      </c>
      <c r="BR636">
        <v>0</v>
      </c>
      <c r="BS636">
        <v>25.44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143</v>
      </c>
      <c r="BZ636">
        <v>112</v>
      </c>
      <c r="CA636">
        <v>41</v>
      </c>
      <c r="CE636">
        <v>30</v>
      </c>
      <c r="CF636">
        <v>0</v>
      </c>
      <c r="CG636">
        <v>0</v>
      </c>
      <c r="CM636">
        <v>0</v>
      </c>
      <c r="CN636" t="s">
        <v>143</v>
      </c>
      <c r="CO636">
        <v>0</v>
      </c>
      <c r="CP636">
        <f t="shared" si="505"/>
        <v>4358.1899999999996</v>
      </c>
      <c r="CQ636">
        <f t="shared" si="506"/>
        <v>640.17999999999995</v>
      </c>
      <c r="CR636">
        <f>(ROUND((ROUND((((ET636*1.25))*AV636*1),2)*BB636),2)+ROUND((ROUND(((AE636-((EU636*1.25)))*AV636*1),2)*BS636),2))</f>
        <v>6549.6</v>
      </c>
      <c r="CS636">
        <f t="shared" si="507"/>
        <v>1848.22</v>
      </c>
      <c r="CT636">
        <f t="shared" si="508"/>
        <v>1526.4</v>
      </c>
      <c r="CU636">
        <f t="shared" si="509"/>
        <v>0</v>
      </c>
      <c r="CV636">
        <f t="shared" si="510"/>
        <v>4.9334999999999996</v>
      </c>
      <c r="CW636">
        <f t="shared" si="511"/>
        <v>0</v>
      </c>
      <c r="CX636">
        <f t="shared" si="512"/>
        <v>0</v>
      </c>
      <c r="CY636">
        <f t="shared" si="513"/>
        <v>854.78400000000011</v>
      </c>
      <c r="CZ636">
        <f t="shared" si="514"/>
        <v>312.91199999999998</v>
      </c>
      <c r="DC636" t="s">
        <v>143</v>
      </c>
      <c r="DD636" t="s">
        <v>143</v>
      </c>
      <c r="DE636" t="s">
        <v>169</v>
      </c>
      <c r="DF636" t="s">
        <v>169</v>
      </c>
      <c r="DG636" t="s">
        <v>170</v>
      </c>
      <c r="DH636" t="s">
        <v>143</v>
      </c>
      <c r="DI636" t="s">
        <v>170</v>
      </c>
      <c r="DJ636" t="s">
        <v>169</v>
      </c>
      <c r="DK636" t="s">
        <v>143</v>
      </c>
      <c r="DL636" t="s">
        <v>143</v>
      </c>
      <c r="DM636" t="s">
        <v>310</v>
      </c>
      <c r="DN636">
        <v>140</v>
      </c>
      <c r="DO636">
        <v>79</v>
      </c>
      <c r="DP636">
        <v>1.0469999999999999</v>
      </c>
      <c r="DQ636">
        <v>1</v>
      </c>
      <c r="DU636">
        <v>1013</v>
      </c>
      <c r="DV636" t="s">
        <v>355</v>
      </c>
      <c r="DW636" t="s">
        <v>355</v>
      </c>
      <c r="DX636">
        <v>1</v>
      </c>
      <c r="EE636">
        <v>31269969</v>
      </c>
      <c r="EF636">
        <v>30</v>
      </c>
      <c r="EG636" t="s">
        <v>171</v>
      </c>
      <c r="EH636">
        <v>0</v>
      </c>
      <c r="EI636" t="s">
        <v>143</v>
      </c>
      <c r="EJ636">
        <v>1</v>
      </c>
      <c r="EK636">
        <v>158</v>
      </c>
      <c r="EL636" t="s">
        <v>508</v>
      </c>
      <c r="EM636" t="s">
        <v>509</v>
      </c>
      <c r="EO636" t="s">
        <v>143</v>
      </c>
      <c r="EQ636">
        <v>0</v>
      </c>
      <c r="ER636">
        <v>655.8</v>
      </c>
      <c r="ES636">
        <v>57.83</v>
      </c>
      <c r="ET636">
        <v>545.79999999999995</v>
      </c>
      <c r="EU636">
        <v>58.12</v>
      </c>
      <c r="EV636">
        <v>52.17</v>
      </c>
      <c r="EW636">
        <v>4.29</v>
      </c>
      <c r="EX636">
        <v>0</v>
      </c>
      <c r="EY636">
        <v>0</v>
      </c>
      <c r="FQ636">
        <v>0</v>
      </c>
      <c r="FR636">
        <f t="shared" si="515"/>
        <v>0</v>
      </c>
      <c r="FS636">
        <v>0</v>
      </c>
      <c r="FX636">
        <v>140</v>
      </c>
      <c r="FY636">
        <v>113.5625</v>
      </c>
      <c r="GA636" t="s">
        <v>143</v>
      </c>
      <c r="GD636">
        <v>0</v>
      </c>
      <c r="GF636">
        <v>-1974592847</v>
      </c>
      <c r="GG636">
        <v>2</v>
      </c>
      <c r="GH636">
        <v>1</v>
      </c>
      <c r="GI636">
        <v>2</v>
      </c>
      <c r="GJ636">
        <v>0</v>
      </c>
      <c r="GK636">
        <f>ROUND(R636*(R12)/100,2)</f>
        <v>1451.06</v>
      </c>
      <c r="GL636">
        <f t="shared" si="516"/>
        <v>0</v>
      </c>
      <c r="GM636">
        <f t="shared" si="517"/>
        <v>6976.94</v>
      </c>
      <c r="GN636">
        <f t="shared" si="518"/>
        <v>6976.94</v>
      </c>
      <c r="GO636">
        <f t="shared" si="519"/>
        <v>0</v>
      </c>
      <c r="GP636">
        <f t="shared" si="520"/>
        <v>0</v>
      </c>
      <c r="GR636">
        <v>0</v>
      </c>
      <c r="GS636">
        <v>3</v>
      </c>
      <c r="GT636">
        <v>0</v>
      </c>
      <c r="GU636" t="s">
        <v>143</v>
      </c>
      <c r="GV636">
        <f t="shared" si="521"/>
        <v>0</v>
      </c>
      <c r="GW636">
        <v>1</v>
      </c>
      <c r="GX636">
        <f t="shared" si="522"/>
        <v>0</v>
      </c>
      <c r="HA636">
        <v>0</v>
      </c>
      <c r="HB636">
        <v>0</v>
      </c>
      <c r="HC636">
        <f t="shared" si="523"/>
        <v>0</v>
      </c>
      <c r="IK636">
        <v>0</v>
      </c>
    </row>
    <row r="637" spans="1:245" x14ac:dyDescent="0.25">
      <c r="A637">
        <v>18</v>
      </c>
      <c r="B637">
        <v>1</v>
      </c>
      <c r="C637">
        <v>389</v>
      </c>
      <c r="E637" t="s">
        <v>736</v>
      </c>
      <c r="F637" t="s">
        <v>511</v>
      </c>
      <c r="G637" t="s">
        <v>512</v>
      </c>
      <c r="H637" t="s">
        <v>205</v>
      </c>
      <c r="I637">
        <v>4.79</v>
      </c>
      <c r="J637">
        <v>9.58</v>
      </c>
      <c r="O637">
        <f t="shared" si="491"/>
        <v>13273.91</v>
      </c>
      <c r="P637">
        <f t="shared" si="492"/>
        <v>13273.91</v>
      </c>
      <c r="Q637">
        <f>(ROUND((ROUND(((ET637)*AV637*I637),2)*BB637),2)+ROUND((ROUND(((AE637-(EU637))*AV637*I637),2)*BS637),2))</f>
        <v>0</v>
      </c>
      <c r="R637">
        <f t="shared" si="493"/>
        <v>0</v>
      </c>
      <c r="S637">
        <f t="shared" si="494"/>
        <v>0</v>
      </c>
      <c r="T637">
        <f t="shared" si="495"/>
        <v>0</v>
      </c>
      <c r="U637">
        <f t="shared" si="496"/>
        <v>0</v>
      </c>
      <c r="V637">
        <f t="shared" si="497"/>
        <v>0</v>
      </c>
      <c r="W637">
        <f t="shared" si="498"/>
        <v>0</v>
      </c>
      <c r="X637">
        <f t="shared" si="499"/>
        <v>0</v>
      </c>
      <c r="Y637">
        <f t="shared" si="500"/>
        <v>0</v>
      </c>
      <c r="AA637">
        <v>31709269</v>
      </c>
      <c r="AB637">
        <f t="shared" si="501"/>
        <v>296.7</v>
      </c>
      <c r="AC637">
        <f t="shared" si="502"/>
        <v>296.7</v>
      </c>
      <c r="AD637">
        <f>ROUND((((ET637)-(EU637))+AE637),6)</f>
        <v>0</v>
      </c>
      <c r="AE637">
        <f>ROUND((EU637),6)</f>
        <v>0</v>
      </c>
      <c r="AF637">
        <f>ROUND((EV637),6)</f>
        <v>0</v>
      </c>
      <c r="AG637">
        <f t="shared" si="503"/>
        <v>0</v>
      </c>
      <c r="AH637">
        <f>(EW637)</f>
        <v>0</v>
      </c>
      <c r="AI637">
        <f>(EX637)</f>
        <v>0</v>
      </c>
      <c r="AJ637">
        <f t="shared" si="504"/>
        <v>0</v>
      </c>
      <c r="AK637">
        <v>296.7</v>
      </c>
      <c r="AL637">
        <v>296.7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1</v>
      </c>
      <c r="AW637">
        <v>1</v>
      </c>
      <c r="AZ637">
        <v>1</v>
      </c>
      <c r="BA637">
        <v>1</v>
      </c>
      <c r="BB637">
        <v>1</v>
      </c>
      <c r="BC637">
        <v>9.34</v>
      </c>
      <c r="BD637" t="s">
        <v>143</v>
      </c>
      <c r="BE637" t="s">
        <v>143</v>
      </c>
      <c r="BF637" t="s">
        <v>143</v>
      </c>
      <c r="BG637" t="s">
        <v>143</v>
      </c>
      <c r="BH637">
        <v>3</v>
      </c>
      <c r="BI637">
        <v>1</v>
      </c>
      <c r="BJ637" t="s">
        <v>513</v>
      </c>
      <c r="BM637">
        <v>158</v>
      </c>
      <c r="BN637">
        <v>0</v>
      </c>
      <c r="BO637" t="s">
        <v>511</v>
      </c>
      <c r="BP637">
        <v>1</v>
      </c>
      <c r="BQ637">
        <v>30</v>
      </c>
      <c r="BR637">
        <v>0</v>
      </c>
      <c r="BS637">
        <v>1</v>
      </c>
      <c r="BT637">
        <v>1</v>
      </c>
      <c r="BU637">
        <v>1</v>
      </c>
      <c r="BV637">
        <v>1</v>
      </c>
      <c r="BW637">
        <v>1</v>
      </c>
      <c r="BX637">
        <v>1</v>
      </c>
      <c r="BY637" t="s">
        <v>143</v>
      </c>
      <c r="BZ637">
        <v>0</v>
      </c>
      <c r="CA637">
        <v>0</v>
      </c>
      <c r="CE637">
        <v>30</v>
      </c>
      <c r="CF637">
        <v>0</v>
      </c>
      <c r="CG637">
        <v>0</v>
      </c>
      <c r="CM637">
        <v>0</v>
      </c>
      <c r="CN637" t="s">
        <v>143</v>
      </c>
      <c r="CO637">
        <v>0</v>
      </c>
      <c r="CP637">
        <f t="shared" si="505"/>
        <v>13273.91</v>
      </c>
      <c r="CQ637">
        <f t="shared" si="506"/>
        <v>2771.18</v>
      </c>
      <c r="CR637">
        <f>(ROUND((ROUND(((ET637)*AV637*1),2)*BB637),2)+ROUND((ROUND(((AE637-(EU637))*AV637*1),2)*BS637),2))</f>
        <v>0</v>
      </c>
      <c r="CS637">
        <f t="shared" si="507"/>
        <v>0</v>
      </c>
      <c r="CT637">
        <f t="shared" si="508"/>
        <v>0</v>
      </c>
      <c r="CU637">
        <f t="shared" si="509"/>
        <v>0</v>
      </c>
      <c r="CV637">
        <f t="shared" si="510"/>
        <v>0</v>
      </c>
      <c r="CW637">
        <f t="shared" si="511"/>
        <v>0</v>
      </c>
      <c r="CX637">
        <f t="shared" si="512"/>
        <v>0</v>
      </c>
      <c r="CY637">
        <f t="shared" si="513"/>
        <v>0</v>
      </c>
      <c r="CZ637">
        <f t="shared" si="514"/>
        <v>0</v>
      </c>
      <c r="DC637" t="s">
        <v>143</v>
      </c>
      <c r="DD637" t="s">
        <v>143</v>
      </c>
      <c r="DE637" t="s">
        <v>143</v>
      </c>
      <c r="DF637" t="s">
        <v>143</v>
      </c>
      <c r="DG637" t="s">
        <v>143</v>
      </c>
      <c r="DH637" t="s">
        <v>143</v>
      </c>
      <c r="DI637" t="s">
        <v>143</v>
      </c>
      <c r="DJ637" t="s">
        <v>143</v>
      </c>
      <c r="DK637" t="s">
        <v>143</v>
      </c>
      <c r="DL637" t="s">
        <v>143</v>
      </c>
      <c r="DM637" t="s">
        <v>143</v>
      </c>
      <c r="DN637">
        <v>140</v>
      </c>
      <c r="DO637">
        <v>79</v>
      </c>
      <c r="DP637">
        <v>1.0469999999999999</v>
      </c>
      <c r="DQ637">
        <v>1</v>
      </c>
      <c r="DU637">
        <v>1009</v>
      </c>
      <c r="DV637" t="s">
        <v>205</v>
      </c>
      <c r="DW637" t="s">
        <v>205</v>
      </c>
      <c r="DX637">
        <v>1000</v>
      </c>
      <c r="EE637">
        <v>31269969</v>
      </c>
      <c r="EF637">
        <v>30</v>
      </c>
      <c r="EG637" t="s">
        <v>171</v>
      </c>
      <c r="EH637">
        <v>0</v>
      </c>
      <c r="EI637" t="s">
        <v>143</v>
      </c>
      <c r="EJ637">
        <v>1</v>
      </c>
      <c r="EK637">
        <v>158</v>
      </c>
      <c r="EL637" t="s">
        <v>508</v>
      </c>
      <c r="EM637" t="s">
        <v>509</v>
      </c>
      <c r="EO637" t="s">
        <v>143</v>
      </c>
      <c r="EQ637">
        <v>0</v>
      </c>
      <c r="ER637">
        <v>296.7</v>
      </c>
      <c r="ES637">
        <v>296.7</v>
      </c>
      <c r="ET637">
        <v>0</v>
      </c>
      <c r="EU637">
        <v>0</v>
      </c>
      <c r="EV637">
        <v>0</v>
      </c>
      <c r="EW637">
        <v>0</v>
      </c>
      <c r="EX637">
        <v>0</v>
      </c>
      <c r="FQ637">
        <v>0</v>
      </c>
      <c r="FR637">
        <f t="shared" si="515"/>
        <v>0</v>
      </c>
      <c r="FS637">
        <v>0</v>
      </c>
      <c r="FX637">
        <v>140</v>
      </c>
      <c r="FY637">
        <v>79</v>
      </c>
      <c r="GA637" t="s">
        <v>143</v>
      </c>
      <c r="GD637">
        <v>0</v>
      </c>
      <c r="GF637">
        <v>-2026741202</v>
      </c>
      <c r="GG637">
        <v>2</v>
      </c>
      <c r="GH637">
        <v>1</v>
      </c>
      <c r="GI637">
        <v>2</v>
      </c>
      <c r="GJ637">
        <v>0</v>
      </c>
      <c r="GK637">
        <f>ROUND(R637*(R12)/100,2)</f>
        <v>0</v>
      </c>
      <c r="GL637">
        <f t="shared" si="516"/>
        <v>0</v>
      </c>
      <c r="GM637">
        <f t="shared" si="517"/>
        <v>13273.91</v>
      </c>
      <c r="GN637">
        <f t="shared" si="518"/>
        <v>13273.91</v>
      </c>
      <c r="GO637">
        <f t="shared" si="519"/>
        <v>0</v>
      </c>
      <c r="GP637">
        <f t="shared" si="520"/>
        <v>0</v>
      </c>
      <c r="GR637">
        <v>0</v>
      </c>
      <c r="GS637">
        <v>3</v>
      </c>
      <c r="GT637">
        <v>0</v>
      </c>
      <c r="GU637" t="s">
        <v>143</v>
      </c>
      <c r="GV637">
        <f t="shared" si="521"/>
        <v>0</v>
      </c>
      <c r="GW637">
        <v>1</v>
      </c>
      <c r="GX637">
        <f t="shared" si="522"/>
        <v>0</v>
      </c>
      <c r="HA637">
        <v>0</v>
      </c>
      <c r="HB637">
        <v>0</v>
      </c>
      <c r="HC637">
        <f t="shared" si="523"/>
        <v>0</v>
      </c>
      <c r="IK637">
        <v>0</v>
      </c>
    </row>
    <row r="638" spans="1:245" x14ac:dyDescent="0.25">
      <c r="A638">
        <v>17</v>
      </c>
      <c r="B638">
        <v>1</v>
      </c>
      <c r="C638">
        <f>ROW(SmtRes!A393)</f>
        <v>393</v>
      </c>
      <c r="D638">
        <f>ROW(EtalonRes!A407)</f>
        <v>407</v>
      </c>
      <c r="E638" t="s">
        <v>737</v>
      </c>
      <c r="F638" t="s">
        <v>515</v>
      </c>
      <c r="G638" t="s">
        <v>516</v>
      </c>
      <c r="H638" t="s">
        <v>355</v>
      </c>
      <c r="I638">
        <v>0.5</v>
      </c>
      <c r="J638">
        <v>0</v>
      </c>
      <c r="O638">
        <f t="shared" si="491"/>
        <v>271.61</v>
      </c>
      <c r="P638">
        <f t="shared" si="492"/>
        <v>0</v>
      </c>
      <c r="Q638">
        <f>(ROUND((ROUND((((ET638*1.25))*AV638*I638),2)*BB638),2)+ROUND((ROUND(((AE638-((EU638*1.25)))*AV638*I638),2)*BS638),2))</f>
        <v>170.36</v>
      </c>
      <c r="R638">
        <f t="shared" si="493"/>
        <v>40.96</v>
      </c>
      <c r="S638">
        <f t="shared" si="494"/>
        <v>101.25</v>
      </c>
      <c r="T638">
        <f t="shared" si="495"/>
        <v>0</v>
      </c>
      <c r="U638">
        <f t="shared" si="496"/>
        <v>0.30474999999999997</v>
      </c>
      <c r="V638">
        <f t="shared" si="497"/>
        <v>0</v>
      </c>
      <c r="W638">
        <f t="shared" si="498"/>
        <v>0</v>
      </c>
      <c r="X638">
        <f t="shared" si="499"/>
        <v>113.4</v>
      </c>
      <c r="Y638">
        <f t="shared" si="500"/>
        <v>41.51</v>
      </c>
      <c r="AA638">
        <v>31709269</v>
      </c>
      <c r="AB638">
        <f t="shared" si="501"/>
        <v>44.457000000000001</v>
      </c>
      <c r="AC638">
        <f t="shared" si="502"/>
        <v>0</v>
      </c>
      <c r="AD638">
        <f>ROUND(((((ET638*1.25))-((EU638*1.25)))+AE638),6)</f>
        <v>36.487499999999997</v>
      </c>
      <c r="AE638">
        <f>ROUND(((EU638*1.25)),6)</f>
        <v>3.2124999999999999</v>
      </c>
      <c r="AF638">
        <f>ROUND(((EV638*1.15)),6)</f>
        <v>7.9695</v>
      </c>
      <c r="AG638">
        <f t="shared" si="503"/>
        <v>0</v>
      </c>
      <c r="AH638">
        <f>((EW638*1.15))</f>
        <v>0.60949999999999993</v>
      </c>
      <c r="AI638">
        <f>((EX638*1.25))</f>
        <v>0</v>
      </c>
      <c r="AJ638">
        <f t="shared" si="504"/>
        <v>0</v>
      </c>
      <c r="AK638">
        <v>36.119999999999997</v>
      </c>
      <c r="AL638">
        <v>0</v>
      </c>
      <c r="AM638">
        <v>29.19</v>
      </c>
      <c r="AN638">
        <v>2.57</v>
      </c>
      <c r="AO638">
        <v>6.93</v>
      </c>
      <c r="AP638">
        <v>0</v>
      </c>
      <c r="AQ638">
        <v>0.53</v>
      </c>
      <c r="AR638">
        <v>0</v>
      </c>
      <c r="AS638">
        <v>0</v>
      </c>
      <c r="AT638">
        <v>112</v>
      </c>
      <c r="AU638">
        <v>41</v>
      </c>
      <c r="AV638">
        <v>1</v>
      </c>
      <c r="AW638">
        <v>1</v>
      </c>
      <c r="AZ638">
        <v>1</v>
      </c>
      <c r="BA638">
        <v>25.44</v>
      </c>
      <c r="BB638">
        <v>9.34</v>
      </c>
      <c r="BC638">
        <v>1</v>
      </c>
      <c r="BD638" t="s">
        <v>143</v>
      </c>
      <c r="BE638" t="s">
        <v>143</v>
      </c>
      <c r="BF638" t="s">
        <v>143</v>
      </c>
      <c r="BG638" t="s">
        <v>143</v>
      </c>
      <c r="BH638">
        <v>0</v>
      </c>
      <c r="BI638">
        <v>1</v>
      </c>
      <c r="BJ638" t="s">
        <v>517</v>
      </c>
      <c r="BM638">
        <v>158</v>
      </c>
      <c r="BN638">
        <v>0</v>
      </c>
      <c r="BO638" t="s">
        <v>515</v>
      </c>
      <c r="BP638">
        <v>1</v>
      </c>
      <c r="BQ638">
        <v>30</v>
      </c>
      <c r="BR638">
        <v>0</v>
      </c>
      <c r="BS638">
        <v>25.44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143</v>
      </c>
      <c r="BZ638">
        <v>112</v>
      </c>
      <c r="CA638">
        <v>41</v>
      </c>
      <c r="CE638">
        <v>30</v>
      </c>
      <c r="CF638">
        <v>0</v>
      </c>
      <c r="CG638">
        <v>0</v>
      </c>
      <c r="CM638">
        <v>0</v>
      </c>
      <c r="CN638" t="s">
        <v>143</v>
      </c>
      <c r="CO638">
        <v>0</v>
      </c>
      <c r="CP638">
        <f t="shared" si="505"/>
        <v>271.61</v>
      </c>
      <c r="CQ638">
        <f t="shared" si="506"/>
        <v>0</v>
      </c>
      <c r="CR638">
        <f>(ROUND((ROUND((((ET638*1.25))*AV638*1),2)*BB638),2)+ROUND((ROUND(((AE638-((EU638*1.25)))*AV638*1),2)*BS638),2))</f>
        <v>340.82</v>
      </c>
      <c r="CS638">
        <f t="shared" si="507"/>
        <v>81.66</v>
      </c>
      <c r="CT638">
        <f t="shared" si="508"/>
        <v>202.76</v>
      </c>
      <c r="CU638">
        <f t="shared" si="509"/>
        <v>0</v>
      </c>
      <c r="CV638">
        <f t="shared" si="510"/>
        <v>0.60949999999999993</v>
      </c>
      <c r="CW638">
        <f t="shared" si="511"/>
        <v>0</v>
      </c>
      <c r="CX638">
        <f t="shared" si="512"/>
        <v>0</v>
      </c>
      <c r="CY638">
        <f t="shared" si="513"/>
        <v>113.4</v>
      </c>
      <c r="CZ638">
        <f t="shared" si="514"/>
        <v>41.512499999999996</v>
      </c>
      <c r="DC638" t="s">
        <v>143</v>
      </c>
      <c r="DD638" t="s">
        <v>143</v>
      </c>
      <c r="DE638" t="s">
        <v>169</v>
      </c>
      <c r="DF638" t="s">
        <v>169</v>
      </c>
      <c r="DG638" t="s">
        <v>170</v>
      </c>
      <c r="DH638" t="s">
        <v>143</v>
      </c>
      <c r="DI638" t="s">
        <v>170</v>
      </c>
      <c r="DJ638" t="s">
        <v>169</v>
      </c>
      <c r="DK638" t="s">
        <v>143</v>
      </c>
      <c r="DL638" t="s">
        <v>143</v>
      </c>
      <c r="DM638" t="s">
        <v>310</v>
      </c>
      <c r="DN638">
        <v>140</v>
      </c>
      <c r="DO638">
        <v>79</v>
      </c>
      <c r="DP638">
        <v>1.0469999999999999</v>
      </c>
      <c r="DQ638">
        <v>1</v>
      </c>
      <c r="DU638">
        <v>1013</v>
      </c>
      <c r="DV638" t="s">
        <v>355</v>
      </c>
      <c r="DW638" t="s">
        <v>355</v>
      </c>
      <c r="DX638">
        <v>1</v>
      </c>
      <c r="EE638">
        <v>31269969</v>
      </c>
      <c r="EF638">
        <v>30</v>
      </c>
      <c r="EG638" t="s">
        <v>171</v>
      </c>
      <c r="EH638">
        <v>0</v>
      </c>
      <c r="EI638" t="s">
        <v>143</v>
      </c>
      <c r="EJ638">
        <v>1</v>
      </c>
      <c r="EK638">
        <v>158</v>
      </c>
      <c r="EL638" t="s">
        <v>508</v>
      </c>
      <c r="EM638" t="s">
        <v>509</v>
      </c>
      <c r="EO638" t="s">
        <v>143</v>
      </c>
      <c r="EQ638">
        <v>0</v>
      </c>
      <c r="ER638">
        <v>36.119999999999997</v>
      </c>
      <c r="ES638">
        <v>0</v>
      </c>
      <c r="ET638">
        <v>29.19</v>
      </c>
      <c r="EU638">
        <v>2.57</v>
      </c>
      <c r="EV638">
        <v>6.93</v>
      </c>
      <c r="EW638">
        <v>0.53</v>
      </c>
      <c r="EX638">
        <v>0</v>
      </c>
      <c r="EY638">
        <v>0</v>
      </c>
      <c r="FQ638">
        <v>0</v>
      </c>
      <c r="FR638">
        <f t="shared" si="515"/>
        <v>0</v>
      </c>
      <c r="FS638">
        <v>0</v>
      </c>
      <c r="FX638">
        <v>140</v>
      </c>
      <c r="FY638">
        <v>113.5625</v>
      </c>
      <c r="GA638" t="s">
        <v>143</v>
      </c>
      <c r="GD638">
        <v>0</v>
      </c>
      <c r="GF638">
        <v>983279028</v>
      </c>
      <c r="GG638">
        <v>2</v>
      </c>
      <c r="GH638">
        <v>1</v>
      </c>
      <c r="GI638">
        <v>2</v>
      </c>
      <c r="GJ638">
        <v>0</v>
      </c>
      <c r="GK638">
        <f>ROUND(R638*(R12)/100,2)</f>
        <v>64.31</v>
      </c>
      <c r="GL638">
        <f t="shared" si="516"/>
        <v>0</v>
      </c>
      <c r="GM638">
        <f t="shared" si="517"/>
        <v>490.83</v>
      </c>
      <c r="GN638">
        <f t="shared" si="518"/>
        <v>490.83</v>
      </c>
      <c r="GO638">
        <f t="shared" si="519"/>
        <v>0</v>
      </c>
      <c r="GP638">
        <f t="shared" si="520"/>
        <v>0</v>
      </c>
      <c r="GR638">
        <v>0</v>
      </c>
      <c r="GS638">
        <v>3</v>
      </c>
      <c r="GT638">
        <v>0</v>
      </c>
      <c r="GU638" t="s">
        <v>143</v>
      </c>
      <c r="GV638">
        <f t="shared" si="521"/>
        <v>0</v>
      </c>
      <c r="GW638">
        <v>1</v>
      </c>
      <c r="GX638">
        <f t="shared" si="522"/>
        <v>0</v>
      </c>
      <c r="HA638">
        <v>0</v>
      </c>
      <c r="HB638">
        <v>0</v>
      </c>
      <c r="HC638">
        <f t="shared" si="523"/>
        <v>0</v>
      </c>
      <c r="IK638">
        <v>0</v>
      </c>
    </row>
    <row r="639" spans="1:245" x14ac:dyDescent="0.25">
      <c r="A639">
        <v>18</v>
      </c>
      <c r="B639">
        <v>1</v>
      </c>
      <c r="C639">
        <v>393</v>
      </c>
      <c r="E639" t="s">
        <v>738</v>
      </c>
      <c r="F639" t="s">
        <v>511</v>
      </c>
      <c r="G639" t="s">
        <v>512</v>
      </c>
      <c r="H639" t="s">
        <v>205</v>
      </c>
      <c r="I639">
        <v>1.2</v>
      </c>
      <c r="J639">
        <v>2.4</v>
      </c>
      <c r="O639">
        <f t="shared" si="491"/>
        <v>3325.41</v>
      </c>
      <c r="P639">
        <f t="shared" si="492"/>
        <v>3325.41</v>
      </c>
      <c r="Q639">
        <f>(ROUND((ROUND(((ET639)*AV639*I639),2)*BB639),2)+ROUND((ROUND(((AE639-(EU639))*AV639*I639),2)*BS639),2))</f>
        <v>0</v>
      </c>
      <c r="R639">
        <f t="shared" si="493"/>
        <v>0</v>
      </c>
      <c r="S639">
        <f t="shared" si="494"/>
        <v>0</v>
      </c>
      <c r="T639">
        <f t="shared" si="495"/>
        <v>0</v>
      </c>
      <c r="U639">
        <f t="shared" si="496"/>
        <v>0</v>
      </c>
      <c r="V639">
        <f t="shared" si="497"/>
        <v>0</v>
      </c>
      <c r="W639">
        <f t="shared" si="498"/>
        <v>0</v>
      </c>
      <c r="X639">
        <f t="shared" si="499"/>
        <v>0</v>
      </c>
      <c r="Y639">
        <f t="shared" si="500"/>
        <v>0</v>
      </c>
      <c r="AA639">
        <v>31709269</v>
      </c>
      <c r="AB639">
        <f t="shared" si="501"/>
        <v>296.7</v>
      </c>
      <c r="AC639">
        <f t="shared" si="502"/>
        <v>296.7</v>
      </c>
      <c r="AD639">
        <f>ROUND((((ET639)-(EU639))+AE639),6)</f>
        <v>0</v>
      </c>
      <c r="AE639">
        <f>ROUND((EU639),6)</f>
        <v>0</v>
      </c>
      <c r="AF639">
        <f>ROUND((EV639),6)</f>
        <v>0</v>
      </c>
      <c r="AG639">
        <f t="shared" si="503"/>
        <v>0</v>
      </c>
      <c r="AH639">
        <f>(EW639)</f>
        <v>0</v>
      </c>
      <c r="AI639">
        <f>(EX639)</f>
        <v>0</v>
      </c>
      <c r="AJ639">
        <f t="shared" si="504"/>
        <v>0</v>
      </c>
      <c r="AK639">
        <v>296.7</v>
      </c>
      <c r="AL639">
        <v>296.7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1</v>
      </c>
      <c r="AW639">
        <v>1</v>
      </c>
      <c r="AZ639">
        <v>1</v>
      </c>
      <c r="BA639">
        <v>1</v>
      </c>
      <c r="BB639">
        <v>1</v>
      </c>
      <c r="BC639">
        <v>9.34</v>
      </c>
      <c r="BD639" t="s">
        <v>143</v>
      </c>
      <c r="BE639" t="s">
        <v>143</v>
      </c>
      <c r="BF639" t="s">
        <v>143</v>
      </c>
      <c r="BG639" t="s">
        <v>143</v>
      </c>
      <c r="BH639">
        <v>3</v>
      </c>
      <c r="BI639">
        <v>1</v>
      </c>
      <c r="BJ639" t="s">
        <v>513</v>
      </c>
      <c r="BM639">
        <v>158</v>
      </c>
      <c r="BN639">
        <v>0</v>
      </c>
      <c r="BO639" t="s">
        <v>511</v>
      </c>
      <c r="BP639">
        <v>1</v>
      </c>
      <c r="BQ639">
        <v>30</v>
      </c>
      <c r="BR639">
        <v>0</v>
      </c>
      <c r="BS639">
        <v>1</v>
      </c>
      <c r="BT639">
        <v>1</v>
      </c>
      <c r="BU639">
        <v>1</v>
      </c>
      <c r="BV639">
        <v>1</v>
      </c>
      <c r="BW639">
        <v>1</v>
      </c>
      <c r="BX639">
        <v>1</v>
      </c>
      <c r="BY639" t="s">
        <v>143</v>
      </c>
      <c r="BZ639">
        <v>0</v>
      </c>
      <c r="CA639">
        <v>0</v>
      </c>
      <c r="CE639">
        <v>30</v>
      </c>
      <c r="CF639">
        <v>0</v>
      </c>
      <c r="CG639">
        <v>0</v>
      </c>
      <c r="CM639">
        <v>0</v>
      </c>
      <c r="CN639" t="s">
        <v>143</v>
      </c>
      <c r="CO639">
        <v>0</v>
      </c>
      <c r="CP639">
        <f t="shared" si="505"/>
        <v>3325.41</v>
      </c>
      <c r="CQ639">
        <f t="shared" si="506"/>
        <v>2771.18</v>
      </c>
      <c r="CR639">
        <f>(ROUND((ROUND(((ET639)*AV639*1),2)*BB639),2)+ROUND((ROUND(((AE639-(EU639))*AV639*1),2)*BS639),2))</f>
        <v>0</v>
      </c>
      <c r="CS639">
        <f t="shared" si="507"/>
        <v>0</v>
      </c>
      <c r="CT639">
        <f t="shared" si="508"/>
        <v>0</v>
      </c>
      <c r="CU639">
        <f t="shared" si="509"/>
        <v>0</v>
      </c>
      <c r="CV639">
        <f t="shared" si="510"/>
        <v>0</v>
      </c>
      <c r="CW639">
        <f t="shared" si="511"/>
        <v>0</v>
      </c>
      <c r="CX639">
        <f t="shared" si="512"/>
        <v>0</v>
      </c>
      <c r="CY639">
        <f t="shared" si="513"/>
        <v>0</v>
      </c>
      <c r="CZ639">
        <f t="shared" si="514"/>
        <v>0</v>
      </c>
      <c r="DC639" t="s">
        <v>143</v>
      </c>
      <c r="DD639" t="s">
        <v>143</v>
      </c>
      <c r="DE639" t="s">
        <v>143</v>
      </c>
      <c r="DF639" t="s">
        <v>143</v>
      </c>
      <c r="DG639" t="s">
        <v>143</v>
      </c>
      <c r="DH639" t="s">
        <v>143</v>
      </c>
      <c r="DI639" t="s">
        <v>143</v>
      </c>
      <c r="DJ639" t="s">
        <v>143</v>
      </c>
      <c r="DK639" t="s">
        <v>143</v>
      </c>
      <c r="DL639" t="s">
        <v>143</v>
      </c>
      <c r="DM639" t="s">
        <v>143</v>
      </c>
      <c r="DN639">
        <v>140</v>
      </c>
      <c r="DO639">
        <v>79</v>
      </c>
      <c r="DP639">
        <v>1.0469999999999999</v>
      </c>
      <c r="DQ639">
        <v>1</v>
      </c>
      <c r="DU639">
        <v>1009</v>
      </c>
      <c r="DV639" t="s">
        <v>205</v>
      </c>
      <c r="DW639" t="s">
        <v>205</v>
      </c>
      <c r="DX639">
        <v>1000</v>
      </c>
      <c r="EE639">
        <v>31269969</v>
      </c>
      <c r="EF639">
        <v>30</v>
      </c>
      <c r="EG639" t="s">
        <v>171</v>
      </c>
      <c r="EH639">
        <v>0</v>
      </c>
      <c r="EI639" t="s">
        <v>143</v>
      </c>
      <c r="EJ639">
        <v>1</v>
      </c>
      <c r="EK639">
        <v>158</v>
      </c>
      <c r="EL639" t="s">
        <v>508</v>
      </c>
      <c r="EM639" t="s">
        <v>509</v>
      </c>
      <c r="EO639" t="s">
        <v>143</v>
      </c>
      <c r="EQ639">
        <v>0</v>
      </c>
      <c r="ER639">
        <v>296.7</v>
      </c>
      <c r="ES639">
        <v>296.7</v>
      </c>
      <c r="ET639">
        <v>0</v>
      </c>
      <c r="EU639">
        <v>0</v>
      </c>
      <c r="EV639">
        <v>0</v>
      </c>
      <c r="EW639">
        <v>0</v>
      </c>
      <c r="EX639">
        <v>0</v>
      </c>
      <c r="FQ639">
        <v>0</v>
      </c>
      <c r="FR639">
        <f t="shared" si="515"/>
        <v>0</v>
      </c>
      <c r="FS639">
        <v>0</v>
      </c>
      <c r="FX639">
        <v>140</v>
      </c>
      <c r="FY639">
        <v>79</v>
      </c>
      <c r="GA639" t="s">
        <v>143</v>
      </c>
      <c r="GD639">
        <v>0</v>
      </c>
      <c r="GF639">
        <v>-2026741202</v>
      </c>
      <c r="GG639">
        <v>2</v>
      </c>
      <c r="GH639">
        <v>1</v>
      </c>
      <c r="GI639">
        <v>2</v>
      </c>
      <c r="GJ639">
        <v>0</v>
      </c>
      <c r="GK639">
        <f>ROUND(R639*(R12)/100,2)</f>
        <v>0</v>
      </c>
      <c r="GL639">
        <f t="shared" si="516"/>
        <v>0</v>
      </c>
      <c r="GM639">
        <f t="shared" si="517"/>
        <v>3325.41</v>
      </c>
      <c r="GN639">
        <f t="shared" si="518"/>
        <v>3325.41</v>
      </c>
      <c r="GO639">
        <f t="shared" si="519"/>
        <v>0</v>
      </c>
      <c r="GP639">
        <f t="shared" si="520"/>
        <v>0</v>
      </c>
      <c r="GR639">
        <v>0</v>
      </c>
      <c r="GS639">
        <v>3</v>
      </c>
      <c r="GT639">
        <v>0</v>
      </c>
      <c r="GU639" t="s">
        <v>143</v>
      </c>
      <c r="GV639">
        <f t="shared" si="521"/>
        <v>0</v>
      </c>
      <c r="GW639">
        <v>1</v>
      </c>
      <c r="GX639">
        <f t="shared" si="522"/>
        <v>0</v>
      </c>
      <c r="HA639">
        <v>0</v>
      </c>
      <c r="HB639">
        <v>0</v>
      </c>
      <c r="HC639">
        <f t="shared" si="523"/>
        <v>0</v>
      </c>
      <c r="IK639">
        <v>0</v>
      </c>
    </row>
    <row r="640" spans="1:245" x14ac:dyDescent="0.25">
      <c r="A640">
        <v>17</v>
      </c>
      <c r="B640">
        <v>1</v>
      </c>
      <c r="C640">
        <f>ROW(SmtRes!A404)</f>
        <v>404</v>
      </c>
      <c r="D640">
        <f>ROW(EtalonRes!A418)</f>
        <v>418</v>
      </c>
      <c r="E640" t="s">
        <v>739</v>
      </c>
      <c r="F640" t="s">
        <v>505</v>
      </c>
      <c r="G640" t="s">
        <v>520</v>
      </c>
      <c r="H640" t="s">
        <v>355</v>
      </c>
      <c r="I640">
        <v>0.5</v>
      </c>
      <c r="J640">
        <v>0</v>
      </c>
      <c r="O640">
        <f t="shared" si="491"/>
        <v>4358.1899999999996</v>
      </c>
      <c r="P640">
        <f t="shared" si="492"/>
        <v>320.14</v>
      </c>
      <c r="Q640">
        <f>(ROUND((ROUND((((ET640*1.25))*AV640*I640),2)*BB640),2)+ROUND((ROUND(((AE640-((EU640*1.25)))*AV640*I640),2)*BS640),2))</f>
        <v>3274.85</v>
      </c>
      <c r="R640">
        <f t="shared" si="493"/>
        <v>924.24</v>
      </c>
      <c r="S640">
        <f t="shared" si="494"/>
        <v>763.2</v>
      </c>
      <c r="T640">
        <f t="shared" si="495"/>
        <v>0</v>
      </c>
      <c r="U640">
        <f t="shared" si="496"/>
        <v>2.4667499999999998</v>
      </c>
      <c r="V640">
        <f t="shared" si="497"/>
        <v>0</v>
      </c>
      <c r="W640">
        <f t="shared" si="498"/>
        <v>0</v>
      </c>
      <c r="X640">
        <f t="shared" si="499"/>
        <v>854.78</v>
      </c>
      <c r="Y640">
        <f t="shared" si="500"/>
        <v>312.91000000000003</v>
      </c>
      <c r="AA640">
        <v>31709269</v>
      </c>
      <c r="AB640">
        <f t="shared" si="501"/>
        <v>800.07550000000003</v>
      </c>
      <c r="AC640">
        <f t="shared" si="502"/>
        <v>57.83</v>
      </c>
      <c r="AD640">
        <f>ROUND(((((ET640*1.25))-((EU640*1.25)))+AE640),6)</f>
        <v>682.25</v>
      </c>
      <c r="AE640">
        <f>ROUND(((EU640*1.25)),6)</f>
        <v>72.650000000000006</v>
      </c>
      <c r="AF640">
        <f>ROUND(((EV640*1.15)),6)</f>
        <v>59.9955</v>
      </c>
      <c r="AG640">
        <f t="shared" si="503"/>
        <v>0</v>
      </c>
      <c r="AH640">
        <f>((EW640*1.15))</f>
        <v>4.9334999999999996</v>
      </c>
      <c r="AI640">
        <f>((EX640*1.25))</f>
        <v>0</v>
      </c>
      <c r="AJ640">
        <f t="shared" si="504"/>
        <v>0</v>
      </c>
      <c r="AK640">
        <v>655.8</v>
      </c>
      <c r="AL640">
        <v>57.83</v>
      </c>
      <c r="AM640">
        <v>545.79999999999995</v>
      </c>
      <c r="AN640">
        <v>58.12</v>
      </c>
      <c r="AO640">
        <v>52.17</v>
      </c>
      <c r="AP640">
        <v>0</v>
      </c>
      <c r="AQ640">
        <v>4.29</v>
      </c>
      <c r="AR640">
        <v>0</v>
      </c>
      <c r="AS640">
        <v>0</v>
      </c>
      <c r="AT640">
        <v>112</v>
      </c>
      <c r="AU640">
        <v>41</v>
      </c>
      <c r="AV640">
        <v>1</v>
      </c>
      <c r="AW640">
        <v>1</v>
      </c>
      <c r="AZ640">
        <v>1</v>
      </c>
      <c r="BA640">
        <v>25.44</v>
      </c>
      <c r="BB640">
        <v>9.6</v>
      </c>
      <c r="BC640">
        <v>11.07</v>
      </c>
      <c r="BD640" t="s">
        <v>143</v>
      </c>
      <c r="BE640" t="s">
        <v>143</v>
      </c>
      <c r="BF640" t="s">
        <v>143</v>
      </c>
      <c r="BG640" t="s">
        <v>143</v>
      </c>
      <c r="BH640">
        <v>0</v>
      </c>
      <c r="BI640">
        <v>1</v>
      </c>
      <c r="BJ640" t="s">
        <v>507</v>
      </c>
      <c r="BM640">
        <v>158</v>
      </c>
      <c r="BN640">
        <v>0</v>
      </c>
      <c r="BO640" t="s">
        <v>505</v>
      </c>
      <c r="BP640">
        <v>1</v>
      </c>
      <c r="BQ640">
        <v>30</v>
      </c>
      <c r="BR640">
        <v>0</v>
      </c>
      <c r="BS640">
        <v>25.44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143</v>
      </c>
      <c r="BZ640">
        <v>112</v>
      </c>
      <c r="CA640">
        <v>41</v>
      </c>
      <c r="CE640">
        <v>30</v>
      </c>
      <c r="CF640">
        <v>0</v>
      </c>
      <c r="CG640">
        <v>0</v>
      </c>
      <c r="CM640">
        <v>0</v>
      </c>
      <c r="CN640" t="s">
        <v>143</v>
      </c>
      <c r="CO640">
        <v>0</v>
      </c>
      <c r="CP640">
        <f t="shared" si="505"/>
        <v>4358.1899999999996</v>
      </c>
      <c r="CQ640">
        <f t="shared" si="506"/>
        <v>640.17999999999995</v>
      </c>
      <c r="CR640">
        <f>(ROUND((ROUND((((ET640*1.25))*AV640*1),2)*BB640),2)+ROUND((ROUND(((AE640-((EU640*1.25)))*AV640*1),2)*BS640),2))</f>
        <v>6549.6</v>
      </c>
      <c r="CS640">
        <f t="shared" si="507"/>
        <v>1848.22</v>
      </c>
      <c r="CT640">
        <f t="shared" si="508"/>
        <v>1526.4</v>
      </c>
      <c r="CU640">
        <f t="shared" si="509"/>
        <v>0</v>
      </c>
      <c r="CV640">
        <f t="shared" si="510"/>
        <v>4.9334999999999996</v>
      </c>
      <c r="CW640">
        <f t="shared" si="511"/>
        <v>0</v>
      </c>
      <c r="CX640">
        <f t="shared" si="512"/>
        <v>0</v>
      </c>
      <c r="CY640">
        <f t="shared" si="513"/>
        <v>854.78400000000011</v>
      </c>
      <c r="CZ640">
        <f t="shared" si="514"/>
        <v>312.91199999999998</v>
      </c>
      <c r="DC640" t="s">
        <v>143</v>
      </c>
      <c r="DD640" t="s">
        <v>143</v>
      </c>
      <c r="DE640" t="s">
        <v>169</v>
      </c>
      <c r="DF640" t="s">
        <v>169</v>
      </c>
      <c r="DG640" t="s">
        <v>170</v>
      </c>
      <c r="DH640" t="s">
        <v>143</v>
      </c>
      <c r="DI640" t="s">
        <v>170</v>
      </c>
      <c r="DJ640" t="s">
        <v>169</v>
      </c>
      <c r="DK640" t="s">
        <v>143</v>
      </c>
      <c r="DL640" t="s">
        <v>143</v>
      </c>
      <c r="DM640" t="s">
        <v>310</v>
      </c>
      <c r="DN640">
        <v>140</v>
      </c>
      <c r="DO640">
        <v>79</v>
      </c>
      <c r="DP640">
        <v>1.0469999999999999</v>
      </c>
      <c r="DQ640">
        <v>1</v>
      </c>
      <c r="DU640">
        <v>1013</v>
      </c>
      <c r="DV640" t="s">
        <v>355</v>
      </c>
      <c r="DW640" t="s">
        <v>355</v>
      </c>
      <c r="DX640">
        <v>1</v>
      </c>
      <c r="EE640">
        <v>31269969</v>
      </c>
      <c r="EF640">
        <v>30</v>
      </c>
      <c r="EG640" t="s">
        <v>171</v>
      </c>
      <c r="EH640">
        <v>0</v>
      </c>
      <c r="EI640" t="s">
        <v>143</v>
      </c>
      <c r="EJ640">
        <v>1</v>
      </c>
      <c r="EK640">
        <v>158</v>
      </c>
      <c r="EL640" t="s">
        <v>508</v>
      </c>
      <c r="EM640" t="s">
        <v>509</v>
      </c>
      <c r="EO640" t="s">
        <v>143</v>
      </c>
      <c r="EQ640">
        <v>0</v>
      </c>
      <c r="ER640">
        <v>655.8</v>
      </c>
      <c r="ES640">
        <v>57.83</v>
      </c>
      <c r="ET640">
        <v>545.79999999999995</v>
      </c>
      <c r="EU640">
        <v>58.12</v>
      </c>
      <c r="EV640">
        <v>52.17</v>
      </c>
      <c r="EW640">
        <v>4.29</v>
      </c>
      <c r="EX640">
        <v>0</v>
      </c>
      <c r="EY640">
        <v>0</v>
      </c>
      <c r="FQ640">
        <v>0</v>
      </c>
      <c r="FR640">
        <f t="shared" si="515"/>
        <v>0</v>
      </c>
      <c r="FS640">
        <v>0</v>
      </c>
      <c r="FX640">
        <v>140</v>
      </c>
      <c r="FY640">
        <v>113.5625</v>
      </c>
      <c r="GA640" t="s">
        <v>143</v>
      </c>
      <c r="GD640">
        <v>0</v>
      </c>
      <c r="GF640">
        <v>-783969318</v>
      </c>
      <c r="GG640">
        <v>2</v>
      </c>
      <c r="GH640">
        <v>1</v>
      </c>
      <c r="GI640">
        <v>2</v>
      </c>
      <c r="GJ640">
        <v>0</v>
      </c>
      <c r="GK640">
        <f>ROUND(R640*(R12)/100,2)</f>
        <v>1451.06</v>
      </c>
      <c r="GL640">
        <f t="shared" si="516"/>
        <v>0</v>
      </c>
      <c r="GM640">
        <f t="shared" si="517"/>
        <v>6976.94</v>
      </c>
      <c r="GN640">
        <f t="shared" si="518"/>
        <v>6976.94</v>
      </c>
      <c r="GO640">
        <f t="shared" si="519"/>
        <v>0</v>
      </c>
      <c r="GP640">
        <f t="shared" si="520"/>
        <v>0</v>
      </c>
      <c r="GR640">
        <v>0</v>
      </c>
      <c r="GS640">
        <v>3</v>
      </c>
      <c r="GT640">
        <v>0</v>
      </c>
      <c r="GU640" t="s">
        <v>143</v>
      </c>
      <c r="GV640">
        <f t="shared" si="521"/>
        <v>0</v>
      </c>
      <c r="GW640">
        <v>1</v>
      </c>
      <c r="GX640">
        <f t="shared" si="522"/>
        <v>0</v>
      </c>
      <c r="HA640">
        <v>0</v>
      </c>
      <c r="HB640">
        <v>0</v>
      </c>
      <c r="HC640">
        <f t="shared" si="523"/>
        <v>0</v>
      </c>
      <c r="IK640">
        <v>0</v>
      </c>
    </row>
    <row r="641" spans="1:245" x14ac:dyDescent="0.25">
      <c r="A641">
        <v>18</v>
      </c>
      <c r="B641">
        <v>1</v>
      </c>
      <c r="C641">
        <v>404</v>
      </c>
      <c r="E641" t="s">
        <v>740</v>
      </c>
      <c r="F641" t="s">
        <v>522</v>
      </c>
      <c r="G641" t="s">
        <v>523</v>
      </c>
      <c r="H641" t="s">
        <v>205</v>
      </c>
      <c r="I641">
        <v>4.83</v>
      </c>
      <c r="J641">
        <v>9.66</v>
      </c>
      <c r="O641">
        <f t="shared" si="491"/>
        <v>13547.12</v>
      </c>
      <c r="P641">
        <f t="shared" si="492"/>
        <v>13547.12</v>
      </c>
      <c r="Q641">
        <f>(ROUND((ROUND(((ET641)*AV641*I641),2)*BB641),2)+ROUND((ROUND(((AE641-(EU641))*AV641*I641),2)*BS641),2))</f>
        <v>0</v>
      </c>
      <c r="R641">
        <f t="shared" si="493"/>
        <v>0</v>
      </c>
      <c r="S641">
        <f t="shared" si="494"/>
        <v>0</v>
      </c>
      <c r="T641">
        <f t="shared" si="495"/>
        <v>0</v>
      </c>
      <c r="U641">
        <f t="shared" si="496"/>
        <v>0</v>
      </c>
      <c r="V641">
        <f t="shared" si="497"/>
        <v>0</v>
      </c>
      <c r="W641">
        <f t="shared" si="498"/>
        <v>0</v>
      </c>
      <c r="X641">
        <f t="shared" si="499"/>
        <v>0</v>
      </c>
      <c r="Y641">
        <f t="shared" si="500"/>
        <v>0</v>
      </c>
      <c r="AA641">
        <v>31709269</v>
      </c>
      <c r="AB641">
        <f t="shared" si="501"/>
        <v>307.88</v>
      </c>
      <c r="AC641">
        <f t="shared" si="502"/>
        <v>307.88</v>
      </c>
      <c r="AD641">
        <f>ROUND((((ET641)-(EU641))+AE641),6)</f>
        <v>0</v>
      </c>
      <c r="AE641">
        <f>ROUND((EU641),6)</f>
        <v>0</v>
      </c>
      <c r="AF641">
        <f>ROUND((EV641),6)</f>
        <v>0</v>
      </c>
      <c r="AG641">
        <f t="shared" si="503"/>
        <v>0</v>
      </c>
      <c r="AH641">
        <f>(EW641)</f>
        <v>0</v>
      </c>
      <c r="AI641">
        <f>(EX641)</f>
        <v>0</v>
      </c>
      <c r="AJ641">
        <f t="shared" si="504"/>
        <v>0</v>
      </c>
      <c r="AK641">
        <v>307.88</v>
      </c>
      <c r="AL641">
        <v>307.88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1</v>
      </c>
      <c r="AW641">
        <v>1</v>
      </c>
      <c r="AZ641">
        <v>1</v>
      </c>
      <c r="BA641">
        <v>1</v>
      </c>
      <c r="BB641">
        <v>1</v>
      </c>
      <c r="BC641">
        <v>9.11</v>
      </c>
      <c r="BD641" t="s">
        <v>143</v>
      </c>
      <c r="BE641" t="s">
        <v>143</v>
      </c>
      <c r="BF641" t="s">
        <v>143</v>
      </c>
      <c r="BG641" t="s">
        <v>143</v>
      </c>
      <c r="BH641">
        <v>3</v>
      </c>
      <c r="BI641">
        <v>1</v>
      </c>
      <c r="BJ641" t="s">
        <v>524</v>
      </c>
      <c r="BM641">
        <v>158</v>
      </c>
      <c r="BN641">
        <v>0</v>
      </c>
      <c r="BO641" t="s">
        <v>522</v>
      </c>
      <c r="BP641">
        <v>1</v>
      </c>
      <c r="BQ641">
        <v>30</v>
      </c>
      <c r="BR641">
        <v>0</v>
      </c>
      <c r="BS641">
        <v>1</v>
      </c>
      <c r="BT641">
        <v>1</v>
      </c>
      <c r="BU641">
        <v>1</v>
      </c>
      <c r="BV641">
        <v>1</v>
      </c>
      <c r="BW641">
        <v>1</v>
      </c>
      <c r="BX641">
        <v>1</v>
      </c>
      <c r="BY641" t="s">
        <v>143</v>
      </c>
      <c r="BZ641">
        <v>0</v>
      </c>
      <c r="CA641">
        <v>0</v>
      </c>
      <c r="CE641">
        <v>30</v>
      </c>
      <c r="CF641">
        <v>0</v>
      </c>
      <c r="CG641">
        <v>0</v>
      </c>
      <c r="CM641">
        <v>0</v>
      </c>
      <c r="CN641" t="s">
        <v>143</v>
      </c>
      <c r="CO641">
        <v>0</v>
      </c>
      <c r="CP641">
        <f t="shared" si="505"/>
        <v>13547.12</v>
      </c>
      <c r="CQ641">
        <f t="shared" si="506"/>
        <v>2804.79</v>
      </c>
      <c r="CR641">
        <f>(ROUND((ROUND(((ET641)*AV641*1),2)*BB641),2)+ROUND((ROUND(((AE641-(EU641))*AV641*1),2)*BS641),2))</f>
        <v>0</v>
      </c>
      <c r="CS641">
        <f t="shared" si="507"/>
        <v>0</v>
      </c>
      <c r="CT641">
        <f t="shared" si="508"/>
        <v>0</v>
      </c>
      <c r="CU641">
        <f t="shared" si="509"/>
        <v>0</v>
      </c>
      <c r="CV641">
        <f t="shared" si="510"/>
        <v>0</v>
      </c>
      <c r="CW641">
        <f t="shared" si="511"/>
        <v>0</v>
      </c>
      <c r="CX641">
        <f t="shared" si="512"/>
        <v>0</v>
      </c>
      <c r="CY641">
        <f t="shared" si="513"/>
        <v>0</v>
      </c>
      <c r="CZ641">
        <f t="shared" si="514"/>
        <v>0</v>
      </c>
      <c r="DC641" t="s">
        <v>143</v>
      </c>
      <c r="DD641" t="s">
        <v>143</v>
      </c>
      <c r="DE641" t="s">
        <v>143</v>
      </c>
      <c r="DF641" t="s">
        <v>143</v>
      </c>
      <c r="DG641" t="s">
        <v>143</v>
      </c>
      <c r="DH641" t="s">
        <v>143</v>
      </c>
      <c r="DI641" t="s">
        <v>143</v>
      </c>
      <c r="DJ641" t="s">
        <v>143</v>
      </c>
      <c r="DK641" t="s">
        <v>143</v>
      </c>
      <c r="DL641" t="s">
        <v>143</v>
      </c>
      <c r="DM641" t="s">
        <v>143</v>
      </c>
      <c r="DN641">
        <v>140</v>
      </c>
      <c r="DO641">
        <v>79</v>
      </c>
      <c r="DP641">
        <v>1.0469999999999999</v>
      </c>
      <c r="DQ641">
        <v>1</v>
      </c>
      <c r="DU641">
        <v>1009</v>
      </c>
      <c r="DV641" t="s">
        <v>205</v>
      </c>
      <c r="DW641" t="s">
        <v>205</v>
      </c>
      <c r="DX641">
        <v>1000</v>
      </c>
      <c r="EE641">
        <v>31269969</v>
      </c>
      <c r="EF641">
        <v>30</v>
      </c>
      <c r="EG641" t="s">
        <v>171</v>
      </c>
      <c r="EH641">
        <v>0</v>
      </c>
      <c r="EI641" t="s">
        <v>143</v>
      </c>
      <c r="EJ641">
        <v>1</v>
      </c>
      <c r="EK641">
        <v>158</v>
      </c>
      <c r="EL641" t="s">
        <v>508</v>
      </c>
      <c r="EM641" t="s">
        <v>509</v>
      </c>
      <c r="EO641" t="s">
        <v>143</v>
      </c>
      <c r="EQ641">
        <v>0</v>
      </c>
      <c r="ER641">
        <v>307.88</v>
      </c>
      <c r="ES641">
        <v>307.88</v>
      </c>
      <c r="ET641">
        <v>0</v>
      </c>
      <c r="EU641">
        <v>0</v>
      </c>
      <c r="EV641">
        <v>0</v>
      </c>
      <c r="EW641">
        <v>0</v>
      </c>
      <c r="EX641">
        <v>0</v>
      </c>
      <c r="FQ641">
        <v>0</v>
      </c>
      <c r="FR641">
        <f t="shared" si="515"/>
        <v>0</v>
      </c>
      <c r="FS641">
        <v>0</v>
      </c>
      <c r="FX641">
        <v>140</v>
      </c>
      <c r="FY641">
        <v>79</v>
      </c>
      <c r="GA641" t="s">
        <v>143</v>
      </c>
      <c r="GD641">
        <v>0</v>
      </c>
      <c r="GF641">
        <v>305310980</v>
      </c>
      <c r="GG641">
        <v>2</v>
      </c>
      <c r="GH641">
        <v>1</v>
      </c>
      <c r="GI641">
        <v>2</v>
      </c>
      <c r="GJ641">
        <v>0</v>
      </c>
      <c r="GK641">
        <f>ROUND(R641*(R12)/100,2)</f>
        <v>0</v>
      </c>
      <c r="GL641">
        <f t="shared" si="516"/>
        <v>0</v>
      </c>
      <c r="GM641">
        <f t="shared" si="517"/>
        <v>13547.12</v>
      </c>
      <c r="GN641">
        <f t="shared" si="518"/>
        <v>13547.12</v>
      </c>
      <c r="GO641">
        <f t="shared" si="519"/>
        <v>0</v>
      </c>
      <c r="GP641">
        <f t="shared" si="520"/>
        <v>0</v>
      </c>
      <c r="GR641">
        <v>0</v>
      </c>
      <c r="GS641">
        <v>3</v>
      </c>
      <c r="GT641">
        <v>0</v>
      </c>
      <c r="GU641" t="s">
        <v>143</v>
      </c>
      <c r="GV641">
        <f t="shared" si="521"/>
        <v>0</v>
      </c>
      <c r="GW641">
        <v>1</v>
      </c>
      <c r="GX641">
        <f t="shared" si="522"/>
        <v>0</v>
      </c>
      <c r="HA641">
        <v>0</v>
      </c>
      <c r="HB641">
        <v>0</v>
      </c>
      <c r="HC641">
        <f t="shared" si="523"/>
        <v>0</v>
      </c>
      <c r="IK641">
        <v>0</v>
      </c>
    </row>
    <row r="642" spans="1:245" x14ac:dyDescent="0.25">
      <c r="A642">
        <v>17</v>
      </c>
      <c r="B642">
        <v>1</v>
      </c>
      <c r="C642">
        <f>ROW(SmtRes!A408)</f>
        <v>408</v>
      </c>
      <c r="D642">
        <f>ROW(EtalonRes!A423)</f>
        <v>423</v>
      </c>
      <c r="E642" t="s">
        <v>741</v>
      </c>
      <c r="F642" t="s">
        <v>515</v>
      </c>
      <c r="G642" t="s">
        <v>516</v>
      </c>
      <c r="H642" t="s">
        <v>355</v>
      </c>
      <c r="I642">
        <v>0.5</v>
      </c>
      <c r="J642">
        <v>0</v>
      </c>
      <c r="O642">
        <f t="shared" si="491"/>
        <v>271.61</v>
      </c>
      <c r="P642">
        <f t="shared" si="492"/>
        <v>0</v>
      </c>
      <c r="Q642">
        <f>(ROUND((ROUND((((ET642*1.25))*AV642*I642),2)*BB642),2)+ROUND((ROUND(((AE642-((EU642*1.25)))*AV642*I642),2)*BS642),2))</f>
        <v>170.36</v>
      </c>
      <c r="R642">
        <f t="shared" si="493"/>
        <v>40.96</v>
      </c>
      <c r="S642">
        <f t="shared" si="494"/>
        <v>101.25</v>
      </c>
      <c r="T642">
        <f t="shared" si="495"/>
        <v>0</v>
      </c>
      <c r="U642">
        <f t="shared" si="496"/>
        <v>0.30474999999999997</v>
      </c>
      <c r="V642">
        <f t="shared" si="497"/>
        <v>0</v>
      </c>
      <c r="W642">
        <f t="shared" si="498"/>
        <v>0</v>
      </c>
      <c r="X642">
        <f t="shared" si="499"/>
        <v>113.4</v>
      </c>
      <c r="Y642">
        <f t="shared" si="500"/>
        <v>41.51</v>
      </c>
      <c r="AA642">
        <v>31709269</v>
      </c>
      <c r="AB642">
        <f t="shared" si="501"/>
        <v>44.457000000000001</v>
      </c>
      <c r="AC642">
        <f t="shared" si="502"/>
        <v>0</v>
      </c>
      <c r="AD642">
        <f>ROUND(((((ET642*1.25))-((EU642*1.25)))+AE642),6)</f>
        <v>36.487499999999997</v>
      </c>
      <c r="AE642">
        <f>ROUND(((EU642*1.25)),6)</f>
        <v>3.2124999999999999</v>
      </c>
      <c r="AF642">
        <f>ROUND(((EV642*1.15)),6)</f>
        <v>7.9695</v>
      </c>
      <c r="AG642">
        <f t="shared" si="503"/>
        <v>0</v>
      </c>
      <c r="AH642">
        <f>((EW642*1.15))</f>
        <v>0.60949999999999993</v>
      </c>
      <c r="AI642">
        <f>((EX642*1.25))</f>
        <v>0</v>
      </c>
      <c r="AJ642">
        <f t="shared" si="504"/>
        <v>0</v>
      </c>
      <c r="AK642">
        <v>36.119999999999997</v>
      </c>
      <c r="AL642">
        <v>0</v>
      </c>
      <c r="AM642">
        <v>29.19</v>
      </c>
      <c r="AN642">
        <v>2.57</v>
      </c>
      <c r="AO642">
        <v>6.93</v>
      </c>
      <c r="AP642">
        <v>0</v>
      </c>
      <c r="AQ642">
        <v>0.53</v>
      </c>
      <c r="AR642">
        <v>0</v>
      </c>
      <c r="AS642">
        <v>0</v>
      </c>
      <c r="AT642">
        <v>112</v>
      </c>
      <c r="AU642">
        <v>41</v>
      </c>
      <c r="AV642">
        <v>1</v>
      </c>
      <c r="AW642">
        <v>1</v>
      </c>
      <c r="AZ642">
        <v>1</v>
      </c>
      <c r="BA642">
        <v>25.44</v>
      </c>
      <c r="BB642">
        <v>9.34</v>
      </c>
      <c r="BC642">
        <v>1</v>
      </c>
      <c r="BD642" t="s">
        <v>143</v>
      </c>
      <c r="BE642" t="s">
        <v>143</v>
      </c>
      <c r="BF642" t="s">
        <v>143</v>
      </c>
      <c r="BG642" t="s">
        <v>143</v>
      </c>
      <c r="BH642">
        <v>0</v>
      </c>
      <c r="BI642">
        <v>1</v>
      </c>
      <c r="BJ642" t="s">
        <v>517</v>
      </c>
      <c r="BM642">
        <v>158</v>
      </c>
      <c r="BN642">
        <v>0</v>
      </c>
      <c r="BO642" t="s">
        <v>515</v>
      </c>
      <c r="BP642">
        <v>1</v>
      </c>
      <c r="BQ642">
        <v>30</v>
      </c>
      <c r="BR642">
        <v>0</v>
      </c>
      <c r="BS642">
        <v>25.44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143</v>
      </c>
      <c r="BZ642">
        <v>112</v>
      </c>
      <c r="CA642">
        <v>41</v>
      </c>
      <c r="CE642">
        <v>30</v>
      </c>
      <c r="CF642">
        <v>0</v>
      </c>
      <c r="CG642">
        <v>0</v>
      </c>
      <c r="CM642">
        <v>0</v>
      </c>
      <c r="CN642" t="s">
        <v>143</v>
      </c>
      <c r="CO642">
        <v>0</v>
      </c>
      <c r="CP642">
        <f t="shared" si="505"/>
        <v>271.61</v>
      </c>
      <c r="CQ642">
        <f t="shared" si="506"/>
        <v>0</v>
      </c>
      <c r="CR642">
        <f>(ROUND((ROUND((((ET642*1.25))*AV642*1),2)*BB642),2)+ROUND((ROUND(((AE642-((EU642*1.25)))*AV642*1),2)*BS642),2))</f>
        <v>340.82</v>
      </c>
      <c r="CS642">
        <f t="shared" si="507"/>
        <v>81.66</v>
      </c>
      <c r="CT642">
        <f t="shared" si="508"/>
        <v>202.76</v>
      </c>
      <c r="CU642">
        <f t="shared" si="509"/>
        <v>0</v>
      </c>
      <c r="CV642">
        <f t="shared" si="510"/>
        <v>0.60949999999999993</v>
      </c>
      <c r="CW642">
        <f t="shared" si="511"/>
        <v>0</v>
      </c>
      <c r="CX642">
        <f t="shared" si="512"/>
        <v>0</v>
      </c>
      <c r="CY642">
        <f t="shared" si="513"/>
        <v>113.4</v>
      </c>
      <c r="CZ642">
        <f t="shared" si="514"/>
        <v>41.512499999999996</v>
      </c>
      <c r="DC642" t="s">
        <v>143</v>
      </c>
      <c r="DD642" t="s">
        <v>143</v>
      </c>
      <c r="DE642" t="s">
        <v>169</v>
      </c>
      <c r="DF642" t="s">
        <v>169</v>
      </c>
      <c r="DG642" t="s">
        <v>170</v>
      </c>
      <c r="DH642" t="s">
        <v>143</v>
      </c>
      <c r="DI642" t="s">
        <v>170</v>
      </c>
      <c r="DJ642" t="s">
        <v>169</v>
      </c>
      <c r="DK642" t="s">
        <v>143</v>
      </c>
      <c r="DL642" t="s">
        <v>143</v>
      </c>
      <c r="DM642" t="s">
        <v>310</v>
      </c>
      <c r="DN642">
        <v>140</v>
      </c>
      <c r="DO642">
        <v>79</v>
      </c>
      <c r="DP642">
        <v>1.0469999999999999</v>
      </c>
      <c r="DQ642">
        <v>1</v>
      </c>
      <c r="DU642">
        <v>1013</v>
      </c>
      <c r="DV642" t="s">
        <v>355</v>
      </c>
      <c r="DW642" t="s">
        <v>355</v>
      </c>
      <c r="DX642">
        <v>1</v>
      </c>
      <c r="EE642">
        <v>31269969</v>
      </c>
      <c r="EF642">
        <v>30</v>
      </c>
      <c r="EG642" t="s">
        <v>171</v>
      </c>
      <c r="EH642">
        <v>0</v>
      </c>
      <c r="EI642" t="s">
        <v>143</v>
      </c>
      <c r="EJ642">
        <v>1</v>
      </c>
      <c r="EK642">
        <v>158</v>
      </c>
      <c r="EL642" t="s">
        <v>508</v>
      </c>
      <c r="EM642" t="s">
        <v>509</v>
      </c>
      <c r="EO642" t="s">
        <v>143</v>
      </c>
      <c r="EQ642">
        <v>0</v>
      </c>
      <c r="ER642">
        <v>36.119999999999997</v>
      </c>
      <c r="ES642">
        <v>0</v>
      </c>
      <c r="ET642">
        <v>29.19</v>
      </c>
      <c r="EU642">
        <v>2.57</v>
      </c>
      <c r="EV642">
        <v>6.93</v>
      </c>
      <c r="EW642">
        <v>0.53</v>
      </c>
      <c r="EX642">
        <v>0</v>
      </c>
      <c r="EY642">
        <v>0</v>
      </c>
      <c r="FQ642">
        <v>0</v>
      </c>
      <c r="FR642">
        <f t="shared" si="515"/>
        <v>0</v>
      </c>
      <c r="FS642">
        <v>0</v>
      </c>
      <c r="FX642">
        <v>140</v>
      </c>
      <c r="FY642">
        <v>113.5625</v>
      </c>
      <c r="GA642" t="s">
        <v>143</v>
      </c>
      <c r="GD642">
        <v>0</v>
      </c>
      <c r="GF642">
        <v>983279028</v>
      </c>
      <c r="GG642">
        <v>2</v>
      </c>
      <c r="GH642">
        <v>1</v>
      </c>
      <c r="GI642">
        <v>2</v>
      </c>
      <c r="GJ642">
        <v>0</v>
      </c>
      <c r="GK642">
        <f>ROUND(R642*(R12)/100,2)</f>
        <v>64.31</v>
      </c>
      <c r="GL642">
        <f t="shared" si="516"/>
        <v>0</v>
      </c>
      <c r="GM642">
        <f t="shared" si="517"/>
        <v>490.83</v>
      </c>
      <c r="GN642">
        <f t="shared" si="518"/>
        <v>490.83</v>
      </c>
      <c r="GO642">
        <f t="shared" si="519"/>
        <v>0</v>
      </c>
      <c r="GP642">
        <f t="shared" si="520"/>
        <v>0</v>
      </c>
      <c r="GR642">
        <v>0</v>
      </c>
      <c r="GS642">
        <v>3</v>
      </c>
      <c r="GT642">
        <v>0</v>
      </c>
      <c r="GU642" t="s">
        <v>143</v>
      </c>
      <c r="GV642">
        <f t="shared" si="521"/>
        <v>0</v>
      </c>
      <c r="GW642">
        <v>1</v>
      </c>
      <c r="GX642">
        <f t="shared" si="522"/>
        <v>0</v>
      </c>
      <c r="HA642">
        <v>0</v>
      </c>
      <c r="HB642">
        <v>0</v>
      </c>
      <c r="HC642">
        <f t="shared" si="523"/>
        <v>0</v>
      </c>
      <c r="IK642">
        <v>0</v>
      </c>
    </row>
    <row r="643" spans="1:245" x14ac:dyDescent="0.25">
      <c r="A643">
        <v>18</v>
      </c>
      <c r="B643">
        <v>1</v>
      </c>
      <c r="C643">
        <v>408</v>
      </c>
      <c r="E643" t="s">
        <v>742</v>
      </c>
      <c r="F643" t="s">
        <v>522</v>
      </c>
      <c r="G643" t="s">
        <v>523</v>
      </c>
      <c r="H643" t="s">
        <v>205</v>
      </c>
      <c r="I643">
        <v>1.21</v>
      </c>
      <c r="J643">
        <v>2.42</v>
      </c>
      <c r="O643">
        <f t="shared" si="491"/>
        <v>3393.75</v>
      </c>
      <c r="P643">
        <f t="shared" si="492"/>
        <v>3393.75</v>
      </c>
      <c r="Q643">
        <f>(ROUND((ROUND(((ET643)*AV643*I643),2)*BB643),2)+ROUND((ROUND(((AE643-(EU643))*AV643*I643),2)*BS643),2))</f>
        <v>0</v>
      </c>
      <c r="R643">
        <f t="shared" si="493"/>
        <v>0</v>
      </c>
      <c r="S643">
        <f t="shared" si="494"/>
        <v>0</v>
      </c>
      <c r="T643">
        <f t="shared" si="495"/>
        <v>0</v>
      </c>
      <c r="U643">
        <f t="shared" si="496"/>
        <v>0</v>
      </c>
      <c r="V643">
        <f t="shared" si="497"/>
        <v>0</v>
      </c>
      <c r="W643">
        <f t="shared" si="498"/>
        <v>0</v>
      </c>
      <c r="X643">
        <f t="shared" si="499"/>
        <v>0</v>
      </c>
      <c r="Y643">
        <f t="shared" si="500"/>
        <v>0</v>
      </c>
      <c r="AA643">
        <v>31709269</v>
      </c>
      <c r="AB643">
        <f t="shared" si="501"/>
        <v>307.88</v>
      </c>
      <c r="AC643">
        <f t="shared" si="502"/>
        <v>307.88</v>
      </c>
      <c r="AD643">
        <f>ROUND((((ET643)-(EU643))+AE643),6)</f>
        <v>0</v>
      </c>
      <c r="AE643">
        <f>ROUND((EU643),6)</f>
        <v>0</v>
      </c>
      <c r="AF643">
        <f>ROUND((EV643),6)</f>
        <v>0</v>
      </c>
      <c r="AG643">
        <f t="shared" si="503"/>
        <v>0</v>
      </c>
      <c r="AH643">
        <f>(EW643)</f>
        <v>0</v>
      </c>
      <c r="AI643">
        <f>(EX643)</f>
        <v>0</v>
      </c>
      <c r="AJ643">
        <f t="shared" si="504"/>
        <v>0</v>
      </c>
      <c r="AK643">
        <v>307.88</v>
      </c>
      <c r="AL643">
        <v>307.88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1</v>
      </c>
      <c r="AW643">
        <v>1</v>
      </c>
      <c r="AZ643">
        <v>1</v>
      </c>
      <c r="BA643">
        <v>1</v>
      </c>
      <c r="BB643">
        <v>1</v>
      </c>
      <c r="BC643">
        <v>9.11</v>
      </c>
      <c r="BD643" t="s">
        <v>143</v>
      </c>
      <c r="BE643" t="s">
        <v>143</v>
      </c>
      <c r="BF643" t="s">
        <v>143</v>
      </c>
      <c r="BG643" t="s">
        <v>143</v>
      </c>
      <c r="BH643">
        <v>3</v>
      </c>
      <c r="BI643">
        <v>1</v>
      </c>
      <c r="BJ643" t="s">
        <v>524</v>
      </c>
      <c r="BM643">
        <v>158</v>
      </c>
      <c r="BN643">
        <v>0</v>
      </c>
      <c r="BO643" t="s">
        <v>522</v>
      </c>
      <c r="BP643">
        <v>1</v>
      </c>
      <c r="BQ643">
        <v>30</v>
      </c>
      <c r="BR643">
        <v>0</v>
      </c>
      <c r="BS643">
        <v>1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143</v>
      </c>
      <c r="BZ643">
        <v>0</v>
      </c>
      <c r="CA643">
        <v>0</v>
      </c>
      <c r="CE643">
        <v>30</v>
      </c>
      <c r="CF643">
        <v>0</v>
      </c>
      <c r="CG643">
        <v>0</v>
      </c>
      <c r="CM643">
        <v>0</v>
      </c>
      <c r="CN643" t="s">
        <v>143</v>
      </c>
      <c r="CO643">
        <v>0</v>
      </c>
      <c r="CP643">
        <f t="shared" si="505"/>
        <v>3393.75</v>
      </c>
      <c r="CQ643">
        <f t="shared" si="506"/>
        <v>2804.79</v>
      </c>
      <c r="CR643">
        <f>(ROUND((ROUND(((ET643)*AV643*1),2)*BB643),2)+ROUND((ROUND(((AE643-(EU643))*AV643*1),2)*BS643),2))</f>
        <v>0</v>
      </c>
      <c r="CS643">
        <f t="shared" si="507"/>
        <v>0</v>
      </c>
      <c r="CT643">
        <f t="shared" si="508"/>
        <v>0</v>
      </c>
      <c r="CU643">
        <f t="shared" si="509"/>
        <v>0</v>
      </c>
      <c r="CV643">
        <f t="shared" si="510"/>
        <v>0</v>
      </c>
      <c r="CW643">
        <f t="shared" si="511"/>
        <v>0</v>
      </c>
      <c r="CX643">
        <f t="shared" si="512"/>
        <v>0</v>
      </c>
      <c r="CY643">
        <f t="shared" si="513"/>
        <v>0</v>
      </c>
      <c r="CZ643">
        <f t="shared" si="514"/>
        <v>0</v>
      </c>
      <c r="DC643" t="s">
        <v>143</v>
      </c>
      <c r="DD643" t="s">
        <v>143</v>
      </c>
      <c r="DE643" t="s">
        <v>143</v>
      </c>
      <c r="DF643" t="s">
        <v>143</v>
      </c>
      <c r="DG643" t="s">
        <v>143</v>
      </c>
      <c r="DH643" t="s">
        <v>143</v>
      </c>
      <c r="DI643" t="s">
        <v>143</v>
      </c>
      <c r="DJ643" t="s">
        <v>143</v>
      </c>
      <c r="DK643" t="s">
        <v>143</v>
      </c>
      <c r="DL643" t="s">
        <v>143</v>
      </c>
      <c r="DM643" t="s">
        <v>143</v>
      </c>
      <c r="DN643">
        <v>140</v>
      </c>
      <c r="DO643">
        <v>79</v>
      </c>
      <c r="DP643">
        <v>1.0469999999999999</v>
      </c>
      <c r="DQ643">
        <v>1</v>
      </c>
      <c r="DU643">
        <v>1009</v>
      </c>
      <c r="DV643" t="s">
        <v>205</v>
      </c>
      <c r="DW643" t="s">
        <v>205</v>
      </c>
      <c r="DX643">
        <v>1000</v>
      </c>
      <c r="EE643">
        <v>31269969</v>
      </c>
      <c r="EF643">
        <v>30</v>
      </c>
      <c r="EG643" t="s">
        <v>171</v>
      </c>
      <c r="EH643">
        <v>0</v>
      </c>
      <c r="EI643" t="s">
        <v>143</v>
      </c>
      <c r="EJ643">
        <v>1</v>
      </c>
      <c r="EK643">
        <v>158</v>
      </c>
      <c r="EL643" t="s">
        <v>508</v>
      </c>
      <c r="EM643" t="s">
        <v>509</v>
      </c>
      <c r="EO643" t="s">
        <v>143</v>
      </c>
      <c r="EQ643">
        <v>0</v>
      </c>
      <c r="ER643">
        <v>307.88</v>
      </c>
      <c r="ES643">
        <v>307.88</v>
      </c>
      <c r="ET643">
        <v>0</v>
      </c>
      <c r="EU643">
        <v>0</v>
      </c>
      <c r="EV643">
        <v>0</v>
      </c>
      <c r="EW643">
        <v>0</v>
      </c>
      <c r="EX643">
        <v>0</v>
      </c>
      <c r="FQ643">
        <v>0</v>
      </c>
      <c r="FR643">
        <f t="shared" si="515"/>
        <v>0</v>
      </c>
      <c r="FS643">
        <v>0</v>
      </c>
      <c r="FX643">
        <v>140</v>
      </c>
      <c r="FY643">
        <v>79</v>
      </c>
      <c r="GA643" t="s">
        <v>143</v>
      </c>
      <c r="GD643">
        <v>0</v>
      </c>
      <c r="GF643">
        <v>305310980</v>
      </c>
      <c r="GG643">
        <v>2</v>
      </c>
      <c r="GH643">
        <v>1</v>
      </c>
      <c r="GI643">
        <v>2</v>
      </c>
      <c r="GJ643">
        <v>0</v>
      </c>
      <c r="GK643">
        <f>ROUND(R643*(R12)/100,2)</f>
        <v>0</v>
      </c>
      <c r="GL643">
        <f t="shared" si="516"/>
        <v>0</v>
      </c>
      <c r="GM643">
        <f t="shared" si="517"/>
        <v>3393.75</v>
      </c>
      <c r="GN643">
        <f t="shared" si="518"/>
        <v>3393.75</v>
      </c>
      <c r="GO643">
        <f t="shared" si="519"/>
        <v>0</v>
      </c>
      <c r="GP643">
        <f t="shared" si="520"/>
        <v>0</v>
      </c>
      <c r="GR643">
        <v>0</v>
      </c>
      <c r="GS643">
        <v>3</v>
      </c>
      <c r="GT643">
        <v>0</v>
      </c>
      <c r="GU643" t="s">
        <v>143</v>
      </c>
      <c r="GV643">
        <f t="shared" si="521"/>
        <v>0</v>
      </c>
      <c r="GW643">
        <v>1</v>
      </c>
      <c r="GX643">
        <f t="shared" si="522"/>
        <v>0</v>
      </c>
      <c r="HA643">
        <v>0</v>
      </c>
      <c r="HB643">
        <v>0</v>
      </c>
      <c r="HC643">
        <f t="shared" si="523"/>
        <v>0</v>
      </c>
      <c r="IK643">
        <v>0</v>
      </c>
    </row>
    <row r="644" spans="1:245" x14ac:dyDescent="0.25">
      <c r="A644">
        <v>17</v>
      </c>
      <c r="B644">
        <v>1</v>
      </c>
      <c r="C644">
        <f>ROW(SmtRes!A414)</f>
        <v>414</v>
      </c>
      <c r="D644">
        <f>ROW(EtalonRes!A429)</f>
        <v>429</v>
      </c>
      <c r="E644" t="s">
        <v>743</v>
      </c>
      <c r="F644" t="s">
        <v>744</v>
      </c>
      <c r="G644" t="s">
        <v>745</v>
      </c>
      <c r="H644" t="s">
        <v>746</v>
      </c>
      <c r="I644">
        <v>0.4</v>
      </c>
      <c r="J644">
        <v>0</v>
      </c>
      <c r="O644">
        <f t="shared" si="491"/>
        <v>19835.36</v>
      </c>
      <c r="P644">
        <f t="shared" si="492"/>
        <v>10359.82</v>
      </c>
      <c r="Q644">
        <f>(ROUND((ROUND((((ET644*1.25))*AV644*I644),2)*BB644),2)+ROUND((ROUND(((AE644-((EU644*1.25)))*AV644*I644),2)*BS644),2))</f>
        <v>498.53</v>
      </c>
      <c r="R644">
        <f t="shared" si="493"/>
        <v>140.94</v>
      </c>
      <c r="S644">
        <f t="shared" si="494"/>
        <v>8977.01</v>
      </c>
      <c r="T644">
        <f t="shared" si="495"/>
        <v>0</v>
      </c>
      <c r="U644">
        <f t="shared" si="496"/>
        <v>32.107999999999997</v>
      </c>
      <c r="V644">
        <f t="shared" si="497"/>
        <v>0</v>
      </c>
      <c r="W644">
        <f t="shared" si="498"/>
        <v>0</v>
      </c>
      <c r="X644">
        <f t="shared" si="499"/>
        <v>10054.25</v>
      </c>
      <c r="Y644">
        <f t="shared" si="500"/>
        <v>3680.57</v>
      </c>
      <c r="AA644">
        <v>31709269</v>
      </c>
      <c r="AB644">
        <f t="shared" si="501"/>
        <v>5330.0124999999998</v>
      </c>
      <c r="AC644">
        <f t="shared" si="502"/>
        <v>4302.26</v>
      </c>
      <c r="AD644">
        <f>ROUND(((((ET644*1.25))-((EU644*1.25)))+AE644),6)</f>
        <v>145.58750000000001</v>
      </c>
      <c r="AE644">
        <f>ROUND(((EU644*1.25)),6)</f>
        <v>13.8375</v>
      </c>
      <c r="AF644">
        <f>ROUND(((EV644*1.15)),6)</f>
        <v>882.16499999999996</v>
      </c>
      <c r="AG644">
        <f t="shared" si="503"/>
        <v>0</v>
      </c>
      <c r="AH644">
        <f>((EW644*1.15))</f>
        <v>80.27</v>
      </c>
      <c r="AI644">
        <f>((EX644*1.25))</f>
        <v>0</v>
      </c>
      <c r="AJ644">
        <f t="shared" si="504"/>
        <v>0</v>
      </c>
      <c r="AK644">
        <v>5185.83</v>
      </c>
      <c r="AL644">
        <v>4302.26</v>
      </c>
      <c r="AM644">
        <v>116.47</v>
      </c>
      <c r="AN644">
        <v>11.07</v>
      </c>
      <c r="AO644">
        <v>767.1</v>
      </c>
      <c r="AP644">
        <v>0</v>
      </c>
      <c r="AQ644">
        <v>69.8</v>
      </c>
      <c r="AR644">
        <v>0</v>
      </c>
      <c r="AS644">
        <v>0</v>
      </c>
      <c r="AT644">
        <v>112</v>
      </c>
      <c r="AU644">
        <v>41</v>
      </c>
      <c r="AV644">
        <v>1</v>
      </c>
      <c r="AW644">
        <v>1</v>
      </c>
      <c r="AZ644">
        <v>1</v>
      </c>
      <c r="BA644">
        <v>25.44</v>
      </c>
      <c r="BB644">
        <v>8.56</v>
      </c>
      <c r="BC644">
        <v>6.02</v>
      </c>
      <c r="BD644" t="s">
        <v>143</v>
      </c>
      <c r="BE644" t="s">
        <v>143</v>
      </c>
      <c r="BF644" t="s">
        <v>143</v>
      </c>
      <c r="BG644" t="s">
        <v>143</v>
      </c>
      <c r="BH644">
        <v>0</v>
      </c>
      <c r="BI644">
        <v>1</v>
      </c>
      <c r="BJ644" t="s">
        <v>747</v>
      </c>
      <c r="BM644">
        <v>149</v>
      </c>
      <c r="BN644">
        <v>0</v>
      </c>
      <c r="BO644" t="s">
        <v>744</v>
      </c>
      <c r="BP644">
        <v>1</v>
      </c>
      <c r="BQ644">
        <v>30</v>
      </c>
      <c r="BR644">
        <v>0</v>
      </c>
      <c r="BS644">
        <v>25.44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143</v>
      </c>
      <c r="BZ644">
        <v>112</v>
      </c>
      <c r="CA644">
        <v>41</v>
      </c>
      <c r="CE644">
        <v>30</v>
      </c>
      <c r="CF644">
        <v>0</v>
      </c>
      <c r="CG644">
        <v>0</v>
      </c>
      <c r="CM644">
        <v>0</v>
      </c>
      <c r="CN644" t="s">
        <v>143</v>
      </c>
      <c r="CO644">
        <v>0</v>
      </c>
      <c r="CP644">
        <f t="shared" si="505"/>
        <v>19835.36</v>
      </c>
      <c r="CQ644">
        <f t="shared" si="506"/>
        <v>25899.61</v>
      </c>
      <c r="CR644">
        <f>(ROUND((ROUND((((ET644*1.25))*AV644*1),2)*BB644),2)+ROUND((ROUND(((AE644-((EU644*1.25)))*AV644*1),2)*BS644),2))</f>
        <v>1246.25</v>
      </c>
      <c r="CS644">
        <f t="shared" si="507"/>
        <v>352.09</v>
      </c>
      <c r="CT644">
        <f t="shared" si="508"/>
        <v>22442.400000000001</v>
      </c>
      <c r="CU644">
        <f t="shared" si="509"/>
        <v>0</v>
      </c>
      <c r="CV644">
        <f t="shared" si="510"/>
        <v>80.27</v>
      </c>
      <c r="CW644">
        <f t="shared" si="511"/>
        <v>0</v>
      </c>
      <c r="CX644">
        <f t="shared" si="512"/>
        <v>0</v>
      </c>
      <c r="CY644">
        <f t="shared" si="513"/>
        <v>10054.251200000001</v>
      </c>
      <c r="CZ644">
        <f t="shared" si="514"/>
        <v>3680.5740999999998</v>
      </c>
      <c r="DC644" t="s">
        <v>143</v>
      </c>
      <c r="DD644" t="s">
        <v>143</v>
      </c>
      <c r="DE644" t="s">
        <v>169</v>
      </c>
      <c r="DF644" t="s">
        <v>169</v>
      </c>
      <c r="DG644" t="s">
        <v>170</v>
      </c>
      <c r="DH644" t="s">
        <v>143</v>
      </c>
      <c r="DI644" t="s">
        <v>170</v>
      </c>
      <c r="DJ644" t="s">
        <v>169</v>
      </c>
      <c r="DK644" t="s">
        <v>143</v>
      </c>
      <c r="DL644" t="s">
        <v>143</v>
      </c>
      <c r="DM644" t="s">
        <v>143</v>
      </c>
      <c r="DN644">
        <v>140</v>
      </c>
      <c r="DO644">
        <v>79</v>
      </c>
      <c r="DP644">
        <v>1.0469999999999999</v>
      </c>
      <c r="DQ644">
        <v>1.006</v>
      </c>
      <c r="DU644">
        <v>1013</v>
      </c>
      <c r="DV644" t="s">
        <v>746</v>
      </c>
      <c r="DW644" t="s">
        <v>746</v>
      </c>
      <c r="DX644">
        <v>1</v>
      </c>
      <c r="EE644">
        <v>31269960</v>
      </c>
      <c r="EF644">
        <v>30</v>
      </c>
      <c r="EG644" t="s">
        <v>171</v>
      </c>
      <c r="EH644">
        <v>0</v>
      </c>
      <c r="EI644" t="s">
        <v>143</v>
      </c>
      <c r="EJ644">
        <v>1</v>
      </c>
      <c r="EK644">
        <v>149</v>
      </c>
      <c r="EL644" t="s">
        <v>748</v>
      </c>
      <c r="EM644" t="s">
        <v>749</v>
      </c>
      <c r="EO644" t="s">
        <v>143</v>
      </c>
      <c r="EQ644">
        <v>0</v>
      </c>
      <c r="ER644">
        <v>5185.83</v>
      </c>
      <c r="ES644">
        <v>4302.26</v>
      </c>
      <c r="ET644">
        <v>116.47</v>
      </c>
      <c r="EU644">
        <v>11.07</v>
      </c>
      <c r="EV644">
        <v>767.1</v>
      </c>
      <c r="EW644">
        <v>69.8</v>
      </c>
      <c r="EX644">
        <v>0</v>
      </c>
      <c r="EY644">
        <v>0</v>
      </c>
      <c r="FQ644">
        <v>0</v>
      </c>
      <c r="FR644">
        <f t="shared" si="515"/>
        <v>0</v>
      </c>
      <c r="FS644">
        <v>0</v>
      </c>
      <c r="FX644">
        <v>140</v>
      </c>
      <c r="FY644">
        <v>79</v>
      </c>
      <c r="GA644" t="s">
        <v>143</v>
      </c>
      <c r="GD644">
        <v>0</v>
      </c>
      <c r="GF644">
        <v>1670550423</v>
      </c>
      <c r="GG644">
        <v>2</v>
      </c>
      <c r="GH644">
        <v>1</v>
      </c>
      <c r="GI644">
        <v>2</v>
      </c>
      <c r="GJ644">
        <v>0</v>
      </c>
      <c r="GK644">
        <f>ROUND(R644*(R12)/100,2)</f>
        <v>221.28</v>
      </c>
      <c r="GL644">
        <f t="shared" si="516"/>
        <v>0</v>
      </c>
      <c r="GM644">
        <f t="shared" si="517"/>
        <v>33791.46</v>
      </c>
      <c r="GN644">
        <f t="shared" si="518"/>
        <v>33791.46</v>
      </c>
      <c r="GO644">
        <f t="shared" si="519"/>
        <v>0</v>
      </c>
      <c r="GP644">
        <f t="shared" si="520"/>
        <v>0</v>
      </c>
      <c r="GR644">
        <v>0</v>
      </c>
      <c r="GS644">
        <v>3</v>
      </c>
      <c r="GT644">
        <v>0</v>
      </c>
      <c r="GU644" t="s">
        <v>143</v>
      </c>
      <c r="GV644">
        <f t="shared" si="521"/>
        <v>0</v>
      </c>
      <c r="GW644">
        <v>1</v>
      </c>
      <c r="GX644">
        <f t="shared" si="522"/>
        <v>0</v>
      </c>
      <c r="HA644">
        <v>0</v>
      </c>
      <c r="HB644">
        <v>0</v>
      </c>
      <c r="HC644">
        <f t="shared" si="523"/>
        <v>0</v>
      </c>
      <c r="IK644">
        <v>0</v>
      </c>
    </row>
    <row r="645" spans="1:245" x14ac:dyDescent="0.25">
      <c r="A645">
        <v>18</v>
      </c>
      <c r="B645">
        <v>1</v>
      </c>
      <c r="C645">
        <v>413</v>
      </c>
      <c r="E645" t="s">
        <v>750</v>
      </c>
      <c r="F645" t="s">
        <v>751</v>
      </c>
      <c r="G645" t="s">
        <v>752</v>
      </c>
      <c r="H645" t="s">
        <v>323</v>
      </c>
      <c r="I645">
        <v>1.72</v>
      </c>
      <c r="J645">
        <v>4.3</v>
      </c>
      <c r="O645">
        <f t="shared" si="491"/>
        <v>10568.31</v>
      </c>
      <c r="P645">
        <f t="shared" si="492"/>
        <v>10568.31</v>
      </c>
      <c r="Q645">
        <f>(ROUND((ROUND(((ET645)*AV645*I645),2)*BB645),2)+ROUND((ROUND(((AE645-(EU645))*AV645*I645),2)*BS645),2))</f>
        <v>0</v>
      </c>
      <c r="R645">
        <f t="shared" si="493"/>
        <v>0</v>
      </c>
      <c r="S645">
        <f t="shared" si="494"/>
        <v>0</v>
      </c>
      <c r="T645">
        <f t="shared" si="495"/>
        <v>0</v>
      </c>
      <c r="U645">
        <f t="shared" si="496"/>
        <v>0</v>
      </c>
      <c r="V645">
        <f t="shared" si="497"/>
        <v>0</v>
      </c>
      <c r="W645">
        <f t="shared" si="498"/>
        <v>0</v>
      </c>
      <c r="X645">
        <f t="shared" si="499"/>
        <v>0</v>
      </c>
      <c r="Y645">
        <f t="shared" si="500"/>
        <v>0</v>
      </c>
      <c r="AA645">
        <v>31709269</v>
      </c>
      <c r="AB645">
        <f t="shared" si="501"/>
        <v>1765.62</v>
      </c>
      <c r="AC645">
        <f t="shared" si="502"/>
        <v>1765.62</v>
      </c>
      <c r="AD645">
        <f>ROUND((((ET645)-(EU645))+AE645),6)</f>
        <v>0</v>
      </c>
      <c r="AE645">
        <f>ROUND((EU645),6)</f>
        <v>0</v>
      </c>
      <c r="AF645">
        <f>ROUND((EV645),6)</f>
        <v>0</v>
      </c>
      <c r="AG645">
        <f t="shared" si="503"/>
        <v>0</v>
      </c>
      <c r="AH645">
        <f>(EW645)</f>
        <v>0</v>
      </c>
      <c r="AI645">
        <f>(EX645)</f>
        <v>0</v>
      </c>
      <c r="AJ645">
        <f t="shared" si="504"/>
        <v>0</v>
      </c>
      <c r="AK645">
        <v>1765.62</v>
      </c>
      <c r="AL645">
        <v>1765.62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3.48</v>
      </c>
      <c r="BD645" t="s">
        <v>143</v>
      </c>
      <c r="BE645" t="s">
        <v>143</v>
      </c>
      <c r="BF645" t="s">
        <v>143</v>
      </c>
      <c r="BG645" t="s">
        <v>143</v>
      </c>
      <c r="BH645">
        <v>3</v>
      </c>
      <c r="BI645">
        <v>1</v>
      </c>
      <c r="BJ645" t="s">
        <v>753</v>
      </c>
      <c r="BM645">
        <v>149</v>
      </c>
      <c r="BN645">
        <v>0</v>
      </c>
      <c r="BO645" t="s">
        <v>751</v>
      </c>
      <c r="BP645">
        <v>1</v>
      </c>
      <c r="BQ645">
        <v>30</v>
      </c>
      <c r="BR645">
        <v>0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143</v>
      </c>
      <c r="BZ645">
        <v>0</v>
      </c>
      <c r="CA645">
        <v>0</v>
      </c>
      <c r="CE645">
        <v>30</v>
      </c>
      <c r="CF645">
        <v>0</v>
      </c>
      <c r="CG645">
        <v>0</v>
      </c>
      <c r="CM645">
        <v>0</v>
      </c>
      <c r="CN645" t="s">
        <v>143</v>
      </c>
      <c r="CO645">
        <v>0</v>
      </c>
      <c r="CP645">
        <f t="shared" si="505"/>
        <v>10568.31</v>
      </c>
      <c r="CQ645">
        <f t="shared" si="506"/>
        <v>6144.36</v>
      </c>
      <c r="CR645">
        <f>(ROUND((ROUND(((ET645)*AV645*1),2)*BB645),2)+ROUND((ROUND(((AE645-(EU645))*AV645*1),2)*BS645),2))</f>
        <v>0</v>
      </c>
      <c r="CS645">
        <f t="shared" si="507"/>
        <v>0</v>
      </c>
      <c r="CT645">
        <f t="shared" si="508"/>
        <v>0</v>
      </c>
      <c r="CU645">
        <f t="shared" si="509"/>
        <v>0</v>
      </c>
      <c r="CV645">
        <f t="shared" si="510"/>
        <v>0</v>
      </c>
      <c r="CW645">
        <f t="shared" si="511"/>
        <v>0</v>
      </c>
      <c r="CX645">
        <f t="shared" si="512"/>
        <v>0</v>
      </c>
      <c r="CY645">
        <f t="shared" si="513"/>
        <v>0</v>
      </c>
      <c r="CZ645">
        <f t="shared" si="514"/>
        <v>0</v>
      </c>
      <c r="DC645" t="s">
        <v>143</v>
      </c>
      <c r="DD645" t="s">
        <v>143</v>
      </c>
      <c r="DE645" t="s">
        <v>143</v>
      </c>
      <c r="DF645" t="s">
        <v>143</v>
      </c>
      <c r="DG645" t="s">
        <v>143</v>
      </c>
      <c r="DH645" t="s">
        <v>143</v>
      </c>
      <c r="DI645" t="s">
        <v>143</v>
      </c>
      <c r="DJ645" t="s">
        <v>143</v>
      </c>
      <c r="DK645" t="s">
        <v>143</v>
      </c>
      <c r="DL645" t="s">
        <v>143</v>
      </c>
      <c r="DM645" t="s">
        <v>143</v>
      </c>
      <c r="DN645">
        <v>140</v>
      </c>
      <c r="DO645">
        <v>79</v>
      </c>
      <c r="DP645">
        <v>1.0469999999999999</v>
      </c>
      <c r="DQ645">
        <v>1.006</v>
      </c>
      <c r="DU645">
        <v>1007</v>
      </c>
      <c r="DV645" t="s">
        <v>323</v>
      </c>
      <c r="DW645" t="s">
        <v>323</v>
      </c>
      <c r="DX645">
        <v>1</v>
      </c>
      <c r="EE645">
        <v>31269960</v>
      </c>
      <c r="EF645">
        <v>30</v>
      </c>
      <c r="EG645" t="s">
        <v>171</v>
      </c>
      <c r="EH645">
        <v>0</v>
      </c>
      <c r="EI645" t="s">
        <v>143</v>
      </c>
      <c r="EJ645">
        <v>1</v>
      </c>
      <c r="EK645">
        <v>149</v>
      </c>
      <c r="EL645" t="s">
        <v>748</v>
      </c>
      <c r="EM645" t="s">
        <v>749</v>
      </c>
      <c r="EO645" t="s">
        <v>143</v>
      </c>
      <c r="EQ645">
        <v>0</v>
      </c>
      <c r="ER645">
        <v>1765.62</v>
      </c>
      <c r="ES645">
        <v>1765.62</v>
      </c>
      <c r="ET645">
        <v>0</v>
      </c>
      <c r="EU645">
        <v>0</v>
      </c>
      <c r="EV645">
        <v>0</v>
      </c>
      <c r="EW645">
        <v>0</v>
      </c>
      <c r="EX645">
        <v>0</v>
      </c>
      <c r="FQ645">
        <v>0</v>
      </c>
      <c r="FR645">
        <f t="shared" si="515"/>
        <v>0</v>
      </c>
      <c r="FS645">
        <v>0</v>
      </c>
      <c r="FX645">
        <v>140</v>
      </c>
      <c r="FY645">
        <v>79</v>
      </c>
      <c r="GA645" t="s">
        <v>143</v>
      </c>
      <c r="GD645">
        <v>0</v>
      </c>
      <c r="GF645">
        <v>-1815063453</v>
      </c>
      <c r="GG645">
        <v>2</v>
      </c>
      <c r="GH645">
        <v>1</v>
      </c>
      <c r="GI645">
        <v>2</v>
      </c>
      <c r="GJ645">
        <v>0</v>
      </c>
      <c r="GK645">
        <f>ROUND(R645*(R12)/100,2)</f>
        <v>0</v>
      </c>
      <c r="GL645">
        <f t="shared" si="516"/>
        <v>0</v>
      </c>
      <c r="GM645">
        <f t="shared" si="517"/>
        <v>10568.31</v>
      </c>
      <c r="GN645">
        <f t="shared" si="518"/>
        <v>10568.31</v>
      </c>
      <c r="GO645">
        <f t="shared" si="519"/>
        <v>0</v>
      </c>
      <c r="GP645">
        <f t="shared" si="520"/>
        <v>0</v>
      </c>
      <c r="GR645">
        <v>0</v>
      </c>
      <c r="GS645">
        <v>3</v>
      </c>
      <c r="GT645">
        <v>0</v>
      </c>
      <c r="GU645" t="s">
        <v>143</v>
      </c>
      <c r="GV645">
        <f t="shared" si="521"/>
        <v>0</v>
      </c>
      <c r="GW645">
        <v>1</v>
      </c>
      <c r="GX645">
        <f t="shared" si="522"/>
        <v>0</v>
      </c>
      <c r="HA645">
        <v>0</v>
      </c>
      <c r="HB645">
        <v>0</v>
      </c>
      <c r="HC645">
        <f t="shared" si="523"/>
        <v>0</v>
      </c>
      <c r="IK645">
        <v>0</v>
      </c>
    </row>
    <row r="647" spans="1:245" x14ac:dyDescent="0.25">
      <c r="A647" s="2">
        <v>51</v>
      </c>
      <c r="B647" s="2">
        <f>B624</f>
        <v>1</v>
      </c>
      <c r="C647" s="2">
        <f>A624</f>
        <v>5</v>
      </c>
      <c r="D647" s="2">
        <f>ROW(A624)</f>
        <v>624</v>
      </c>
      <c r="E647" s="2"/>
      <c r="F647" s="2" t="str">
        <f>IF(F624&lt;&gt;"",F624,"")</f>
        <v>Новый подраздел</v>
      </c>
      <c r="G647" s="2" t="s">
        <v>724</v>
      </c>
      <c r="H647" s="2">
        <v>0</v>
      </c>
      <c r="I647" s="2"/>
      <c r="J647" s="2"/>
      <c r="K647" s="2"/>
      <c r="L647" s="2"/>
      <c r="M647" s="2"/>
      <c r="N647" s="2"/>
      <c r="O647" s="2">
        <f t="shared" ref="O647:T647" si="524">ROUND(AB647,2)</f>
        <v>168228.4</v>
      </c>
      <c r="P647" s="2">
        <f t="shared" si="524"/>
        <v>135333.64000000001</v>
      </c>
      <c r="Q647" s="2">
        <f t="shared" si="524"/>
        <v>16183.48</v>
      </c>
      <c r="R647" s="2">
        <f t="shared" si="524"/>
        <v>4308.53</v>
      </c>
      <c r="S647" s="2">
        <f t="shared" si="524"/>
        <v>16711.28</v>
      </c>
      <c r="T647" s="2">
        <f t="shared" si="524"/>
        <v>0</v>
      </c>
      <c r="U647" s="2">
        <f>AH647</f>
        <v>58.626999999999995</v>
      </c>
      <c r="V647" s="2">
        <f>AI647</f>
        <v>0</v>
      </c>
      <c r="W647" s="2">
        <f>ROUND(AJ647,2)</f>
        <v>0</v>
      </c>
      <c r="X647" s="2">
        <f>ROUND(AK647,2)</f>
        <v>18716.63</v>
      </c>
      <c r="Y647" s="2">
        <f>ROUND(AL647,2)</f>
        <v>6851.62</v>
      </c>
      <c r="Z647" s="2"/>
      <c r="AA647" s="2"/>
      <c r="AB647" s="2">
        <f>ROUND(SUMIF(AA628:AA645,"=31709269",O628:O645),2)</f>
        <v>168228.4</v>
      </c>
      <c r="AC647" s="2">
        <f>ROUND(SUMIF(AA628:AA645,"=31709269",P628:P645),2)</f>
        <v>135333.64000000001</v>
      </c>
      <c r="AD647" s="2">
        <f>ROUND(SUMIF(AA628:AA645,"=31709269",Q628:Q645),2)</f>
        <v>16183.48</v>
      </c>
      <c r="AE647" s="2">
        <f>ROUND(SUMIF(AA628:AA645,"=31709269",R628:R645),2)</f>
        <v>4308.53</v>
      </c>
      <c r="AF647" s="2">
        <f>ROUND(SUMIF(AA628:AA645,"=31709269",S628:S645),2)</f>
        <v>16711.28</v>
      </c>
      <c r="AG647" s="2">
        <f>ROUND(SUMIF(AA628:AA645,"=31709269",T628:T645),2)</f>
        <v>0</v>
      </c>
      <c r="AH647" s="2">
        <f>SUMIF(AA628:AA645,"=31709269",U628:U645)</f>
        <v>58.626999999999995</v>
      </c>
      <c r="AI647" s="2">
        <f>SUMIF(AA628:AA645,"=31709269",V628:V645)</f>
        <v>0</v>
      </c>
      <c r="AJ647" s="2">
        <f>ROUND(SUMIF(AA628:AA645,"=31709269",W628:W645),2)</f>
        <v>0</v>
      </c>
      <c r="AK647" s="2">
        <f>ROUND(SUMIF(AA628:AA645,"=31709269",X628:X645),2)</f>
        <v>18716.63</v>
      </c>
      <c r="AL647" s="2">
        <f>ROUND(SUMIF(AA628:AA645,"=31709269",Y628:Y645),2)</f>
        <v>6851.62</v>
      </c>
      <c r="AM647" s="2"/>
      <c r="AN647" s="2"/>
      <c r="AO647" s="2">
        <f t="shared" ref="AO647:BC647" si="525">ROUND(BX647,2)</f>
        <v>0</v>
      </c>
      <c r="AP647" s="2">
        <f t="shared" si="525"/>
        <v>0</v>
      </c>
      <c r="AQ647" s="2">
        <f t="shared" si="525"/>
        <v>0</v>
      </c>
      <c r="AR647" s="2">
        <f t="shared" si="525"/>
        <v>200561.06</v>
      </c>
      <c r="AS647" s="2">
        <f t="shared" si="525"/>
        <v>200561.06</v>
      </c>
      <c r="AT647" s="2">
        <f t="shared" si="525"/>
        <v>0</v>
      </c>
      <c r="AU647" s="2">
        <f t="shared" si="525"/>
        <v>0</v>
      </c>
      <c r="AV647" s="2">
        <f t="shared" si="525"/>
        <v>135333.64000000001</v>
      </c>
      <c r="AW647" s="2">
        <f t="shared" si="525"/>
        <v>135333.64000000001</v>
      </c>
      <c r="AX647" s="2">
        <f t="shared" si="525"/>
        <v>0</v>
      </c>
      <c r="AY647" s="2">
        <f t="shared" si="525"/>
        <v>135333.64000000001</v>
      </c>
      <c r="AZ647" s="2">
        <f t="shared" si="525"/>
        <v>0</v>
      </c>
      <c r="BA647" s="2">
        <f t="shared" si="525"/>
        <v>0</v>
      </c>
      <c r="BB647" s="2">
        <f t="shared" si="525"/>
        <v>0</v>
      </c>
      <c r="BC647" s="2">
        <f t="shared" si="525"/>
        <v>0</v>
      </c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>
        <f>ROUND(SUMIF(AA628:AA645,"=31709269",FQ628:FQ645),2)</f>
        <v>0</v>
      </c>
      <c r="BY647" s="2">
        <f>ROUND(SUMIF(AA628:AA645,"=31709269",FR628:FR645),2)</f>
        <v>0</v>
      </c>
      <c r="BZ647" s="2">
        <f>ROUND(SUMIF(AA628:AA645,"=31709269",GL628:GL645),2)</f>
        <v>0</v>
      </c>
      <c r="CA647" s="2">
        <f>ROUND(SUMIF(AA628:AA645,"=31709269",GM628:GM645),2)</f>
        <v>200561.06</v>
      </c>
      <c r="CB647" s="2">
        <f>ROUND(SUMIF(AA628:AA645,"=31709269",GN628:GN645),2)</f>
        <v>200561.06</v>
      </c>
      <c r="CC647" s="2">
        <f>ROUND(SUMIF(AA628:AA645,"=31709269",GO628:GO645),2)</f>
        <v>0</v>
      </c>
      <c r="CD647" s="2">
        <f>ROUND(SUMIF(AA628:AA645,"=31709269",GP628:GP645),2)</f>
        <v>0</v>
      </c>
      <c r="CE647" s="2">
        <f>AC647-BX647</f>
        <v>135333.64000000001</v>
      </c>
      <c r="CF647" s="2">
        <f>AC647-BY647</f>
        <v>135333.64000000001</v>
      </c>
      <c r="CG647" s="2">
        <f>BX647-BZ647</f>
        <v>0</v>
      </c>
      <c r="CH647" s="2">
        <f>AC647-BX647-BY647+BZ647</f>
        <v>135333.64000000001</v>
      </c>
      <c r="CI647" s="2">
        <f>BY647-BZ647</f>
        <v>0</v>
      </c>
      <c r="CJ647" s="2">
        <f>ROUND(SUMIF(AA628:AA645,"=31709269",GX628:GX645),2)</f>
        <v>0</v>
      </c>
      <c r="CK647" s="2">
        <f>ROUND(SUMIF(AA628:AA645,"=31709269",GY628:GY645),2)</f>
        <v>0</v>
      </c>
      <c r="CL647" s="2">
        <f>ROUND(SUMIF(AA628:AA645,"=31709269",GZ628:GZ645),2)</f>
        <v>0</v>
      </c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>
        <v>0</v>
      </c>
    </row>
    <row r="649" spans="1:245" x14ac:dyDescent="0.25">
      <c r="A649" s="4">
        <v>50</v>
      </c>
      <c r="B649" s="4">
        <v>0</v>
      </c>
      <c r="C649" s="4">
        <v>0</v>
      </c>
      <c r="D649" s="4">
        <v>1</v>
      </c>
      <c r="E649" s="4">
        <v>201</v>
      </c>
      <c r="F649" s="4">
        <f>ROUND(Source!O647,O649)</f>
        <v>168228.4</v>
      </c>
      <c r="G649" s="4" t="s">
        <v>222</v>
      </c>
      <c r="H649" s="4" t="s">
        <v>223</v>
      </c>
      <c r="I649" s="4"/>
      <c r="J649" s="4"/>
      <c r="K649" s="4">
        <v>201</v>
      </c>
      <c r="L649" s="4">
        <v>1</v>
      </c>
      <c r="M649" s="4">
        <v>3</v>
      </c>
      <c r="N649" s="4" t="s">
        <v>143</v>
      </c>
      <c r="O649" s="4">
        <v>2</v>
      </c>
      <c r="P649" s="4"/>
      <c r="Q649" s="4"/>
      <c r="R649" s="4"/>
      <c r="S649" s="4"/>
      <c r="T649" s="4"/>
      <c r="U649" s="4"/>
      <c r="V649" s="4"/>
      <c r="W649" s="4"/>
    </row>
    <row r="650" spans="1:245" x14ac:dyDescent="0.25">
      <c r="A650" s="4">
        <v>50</v>
      </c>
      <c r="B650" s="4">
        <v>0</v>
      </c>
      <c r="C650" s="4">
        <v>0</v>
      </c>
      <c r="D650" s="4">
        <v>1</v>
      </c>
      <c r="E650" s="4">
        <v>202</v>
      </c>
      <c r="F650" s="4">
        <f>ROUND(Source!P647,O650)</f>
        <v>135333.64000000001</v>
      </c>
      <c r="G650" s="4" t="s">
        <v>224</v>
      </c>
      <c r="H650" s="4" t="s">
        <v>225</v>
      </c>
      <c r="I650" s="4"/>
      <c r="J650" s="4"/>
      <c r="K650" s="4">
        <v>202</v>
      </c>
      <c r="L650" s="4">
        <v>2</v>
      </c>
      <c r="M650" s="4">
        <v>3</v>
      </c>
      <c r="N650" s="4" t="s">
        <v>143</v>
      </c>
      <c r="O650" s="4">
        <v>2</v>
      </c>
      <c r="P650" s="4"/>
      <c r="Q650" s="4"/>
      <c r="R650" s="4"/>
      <c r="S650" s="4"/>
      <c r="T650" s="4"/>
      <c r="U650" s="4"/>
      <c r="V650" s="4"/>
      <c r="W650" s="4"/>
    </row>
    <row r="651" spans="1:245" x14ac:dyDescent="0.25">
      <c r="A651" s="4">
        <v>50</v>
      </c>
      <c r="B651" s="4">
        <v>0</v>
      </c>
      <c r="C651" s="4">
        <v>0</v>
      </c>
      <c r="D651" s="4">
        <v>1</v>
      </c>
      <c r="E651" s="4">
        <v>222</v>
      </c>
      <c r="F651" s="4">
        <f>ROUND(Source!AO647,O651)</f>
        <v>0</v>
      </c>
      <c r="G651" s="4" t="s">
        <v>226</v>
      </c>
      <c r="H651" s="4" t="s">
        <v>227</v>
      </c>
      <c r="I651" s="4"/>
      <c r="J651" s="4"/>
      <c r="K651" s="4">
        <v>222</v>
      </c>
      <c r="L651" s="4">
        <v>3</v>
      </c>
      <c r="M651" s="4">
        <v>3</v>
      </c>
      <c r="N651" s="4" t="s">
        <v>143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45" x14ac:dyDescent="0.25">
      <c r="A652" s="4">
        <v>50</v>
      </c>
      <c r="B652" s="4">
        <v>0</v>
      </c>
      <c r="C652" s="4">
        <v>0</v>
      </c>
      <c r="D652" s="4">
        <v>1</v>
      </c>
      <c r="E652" s="4">
        <v>225</v>
      </c>
      <c r="F652" s="4">
        <f>ROUND(Source!AV647,O652)</f>
        <v>135333.64000000001</v>
      </c>
      <c r="G652" s="4" t="s">
        <v>228</v>
      </c>
      <c r="H652" s="4" t="s">
        <v>229</v>
      </c>
      <c r="I652" s="4"/>
      <c r="J652" s="4"/>
      <c r="K652" s="4">
        <v>225</v>
      </c>
      <c r="L652" s="4">
        <v>4</v>
      </c>
      <c r="M652" s="4">
        <v>3</v>
      </c>
      <c r="N652" s="4" t="s">
        <v>143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3" spans="1:245" x14ac:dyDescent="0.25">
      <c r="A653" s="4">
        <v>50</v>
      </c>
      <c r="B653" s="4">
        <v>0</v>
      </c>
      <c r="C653" s="4">
        <v>0</v>
      </c>
      <c r="D653" s="4">
        <v>1</v>
      </c>
      <c r="E653" s="4">
        <v>226</v>
      </c>
      <c r="F653" s="4">
        <f>ROUND(Source!AW647,O653)</f>
        <v>135333.64000000001</v>
      </c>
      <c r="G653" s="4" t="s">
        <v>230</v>
      </c>
      <c r="H653" s="4" t="s">
        <v>231</v>
      </c>
      <c r="I653" s="4"/>
      <c r="J653" s="4"/>
      <c r="K653" s="4">
        <v>226</v>
      </c>
      <c r="L653" s="4">
        <v>5</v>
      </c>
      <c r="M653" s="4">
        <v>3</v>
      </c>
      <c r="N653" s="4" t="s">
        <v>143</v>
      </c>
      <c r="O653" s="4">
        <v>2</v>
      </c>
      <c r="P653" s="4"/>
      <c r="Q653" s="4"/>
      <c r="R653" s="4"/>
      <c r="S653" s="4"/>
      <c r="T653" s="4"/>
      <c r="U653" s="4"/>
      <c r="V653" s="4"/>
      <c r="W653" s="4"/>
    </row>
    <row r="654" spans="1:245" x14ac:dyDescent="0.25">
      <c r="A654" s="4">
        <v>50</v>
      </c>
      <c r="B654" s="4">
        <v>0</v>
      </c>
      <c r="C654" s="4">
        <v>0</v>
      </c>
      <c r="D654" s="4">
        <v>1</v>
      </c>
      <c r="E654" s="4">
        <v>227</v>
      </c>
      <c r="F654" s="4">
        <f>ROUND(Source!AX647,O654)</f>
        <v>0</v>
      </c>
      <c r="G654" s="4" t="s">
        <v>232</v>
      </c>
      <c r="H654" s="4" t="s">
        <v>233</v>
      </c>
      <c r="I654" s="4"/>
      <c r="J654" s="4"/>
      <c r="K654" s="4">
        <v>227</v>
      </c>
      <c r="L654" s="4">
        <v>6</v>
      </c>
      <c r="M654" s="4">
        <v>3</v>
      </c>
      <c r="N654" s="4" t="s">
        <v>143</v>
      </c>
      <c r="O654" s="4">
        <v>2</v>
      </c>
      <c r="P654" s="4"/>
      <c r="Q654" s="4"/>
      <c r="R654" s="4"/>
      <c r="S654" s="4"/>
      <c r="T654" s="4"/>
      <c r="U654" s="4"/>
      <c r="V654" s="4"/>
      <c r="W654" s="4"/>
    </row>
    <row r="655" spans="1:245" x14ac:dyDescent="0.25">
      <c r="A655" s="4">
        <v>50</v>
      </c>
      <c r="B655" s="4">
        <v>0</v>
      </c>
      <c r="C655" s="4">
        <v>0</v>
      </c>
      <c r="D655" s="4">
        <v>1</v>
      </c>
      <c r="E655" s="4">
        <v>228</v>
      </c>
      <c r="F655" s="4">
        <f>ROUND(Source!AY647,O655)</f>
        <v>135333.64000000001</v>
      </c>
      <c r="G655" s="4" t="s">
        <v>234</v>
      </c>
      <c r="H655" s="4" t="s">
        <v>235</v>
      </c>
      <c r="I655" s="4"/>
      <c r="J655" s="4"/>
      <c r="K655" s="4">
        <v>228</v>
      </c>
      <c r="L655" s="4">
        <v>7</v>
      </c>
      <c r="M655" s="4">
        <v>3</v>
      </c>
      <c r="N655" s="4" t="s">
        <v>143</v>
      </c>
      <c r="O655" s="4">
        <v>2</v>
      </c>
      <c r="P655" s="4"/>
      <c r="Q655" s="4"/>
      <c r="R655" s="4"/>
      <c r="S655" s="4"/>
      <c r="T655" s="4"/>
      <c r="U655" s="4"/>
      <c r="V655" s="4"/>
      <c r="W655" s="4"/>
    </row>
    <row r="656" spans="1:245" x14ac:dyDescent="0.25">
      <c r="A656" s="4">
        <v>50</v>
      </c>
      <c r="B656" s="4">
        <v>0</v>
      </c>
      <c r="C656" s="4">
        <v>0</v>
      </c>
      <c r="D656" s="4">
        <v>1</v>
      </c>
      <c r="E656" s="4">
        <v>216</v>
      </c>
      <c r="F656" s="4">
        <f>ROUND(Source!AP647,O656)</f>
        <v>0</v>
      </c>
      <c r="G656" s="4" t="s">
        <v>236</v>
      </c>
      <c r="H656" s="4" t="s">
        <v>237</v>
      </c>
      <c r="I656" s="4"/>
      <c r="J656" s="4"/>
      <c r="K656" s="4">
        <v>216</v>
      </c>
      <c r="L656" s="4">
        <v>8</v>
      </c>
      <c r="M656" s="4">
        <v>3</v>
      </c>
      <c r="N656" s="4" t="s">
        <v>143</v>
      </c>
      <c r="O656" s="4">
        <v>2</v>
      </c>
      <c r="P656" s="4"/>
      <c r="Q656" s="4"/>
      <c r="R656" s="4"/>
      <c r="S656" s="4"/>
      <c r="T656" s="4"/>
      <c r="U656" s="4"/>
      <c r="V656" s="4"/>
      <c r="W656" s="4"/>
    </row>
    <row r="657" spans="1:23" x14ac:dyDescent="0.25">
      <c r="A657" s="4">
        <v>50</v>
      </c>
      <c r="B657" s="4">
        <v>0</v>
      </c>
      <c r="C657" s="4">
        <v>0</v>
      </c>
      <c r="D657" s="4">
        <v>1</v>
      </c>
      <c r="E657" s="4">
        <v>223</v>
      </c>
      <c r="F657" s="4">
        <f>ROUND(Source!AQ647,O657)</f>
        <v>0</v>
      </c>
      <c r="G657" s="4" t="s">
        <v>238</v>
      </c>
      <c r="H657" s="4" t="s">
        <v>239</v>
      </c>
      <c r="I657" s="4"/>
      <c r="J657" s="4"/>
      <c r="K657" s="4">
        <v>223</v>
      </c>
      <c r="L657" s="4">
        <v>9</v>
      </c>
      <c r="M657" s="4">
        <v>3</v>
      </c>
      <c r="N657" s="4" t="s">
        <v>143</v>
      </c>
      <c r="O657" s="4">
        <v>2</v>
      </c>
      <c r="P657" s="4"/>
      <c r="Q657" s="4"/>
      <c r="R657" s="4"/>
      <c r="S657" s="4"/>
      <c r="T657" s="4"/>
      <c r="U657" s="4"/>
      <c r="V657" s="4"/>
      <c r="W657" s="4"/>
    </row>
    <row r="658" spans="1:23" x14ac:dyDescent="0.25">
      <c r="A658" s="4">
        <v>50</v>
      </c>
      <c r="B658" s="4">
        <v>0</v>
      </c>
      <c r="C658" s="4">
        <v>0</v>
      </c>
      <c r="D658" s="4">
        <v>1</v>
      </c>
      <c r="E658" s="4">
        <v>229</v>
      </c>
      <c r="F658" s="4">
        <f>ROUND(Source!AZ647,O658)</f>
        <v>0</v>
      </c>
      <c r="G658" s="4" t="s">
        <v>240</v>
      </c>
      <c r="H658" s="4" t="s">
        <v>241</v>
      </c>
      <c r="I658" s="4"/>
      <c r="J658" s="4"/>
      <c r="K658" s="4">
        <v>229</v>
      </c>
      <c r="L658" s="4">
        <v>10</v>
      </c>
      <c r="M658" s="4">
        <v>3</v>
      </c>
      <c r="N658" s="4" t="s">
        <v>143</v>
      </c>
      <c r="O658" s="4">
        <v>2</v>
      </c>
      <c r="P658" s="4"/>
      <c r="Q658" s="4"/>
      <c r="R658" s="4"/>
      <c r="S658" s="4"/>
      <c r="T658" s="4"/>
      <c r="U658" s="4"/>
      <c r="V658" s="4"/>
      <c r="W658" s="4"/>
    </row>
    <row r="659" spans="1:23" x14ac:dyDescent="0.25">
      <c r="A659" s="4">
        <v>50</v>
      </c>
      <c r="B659" s="4">
        <v>0</v>
      </c>
      <c r="C659" s="4">
        <v>0</v>
      </c>
      <c r="D659" s="4">
        <v>1</v>
      </c>
      <c r="E659" s="4">
        <v>203</v>
      </c>
      <c r="F659" s="4">
        <f>ROUND(Source!Q647,O659)</f>
        <v>16183.48</v>
      </c>
      <c r="G659" s="4" t="s">
        <v>242</v>
      </c>
      <c r="H659" s="4" t="s">
        <v>243</v>
      </c>
      <c r="I659" s="4"/>
      <c r="J659" s="4"/>
      <c r="K659" s="4">
        <v>203</v>
      </c>
      <c r="L659" s="4">
        <v>11</v>
      </c>
      <c r="M659" s="4">
        <v>3</v>
      </c>
      <c r="N659" s="4" t="s">
        <v>143</v>
      </c>
      <c r="O659" s="4">
        <v>2</v>
      </c>
      <c r="P659" s="4"/>
      <c r="Q659" s="4"/>
      <c r="R659" s="4"/>
      <c r="S659" s="4"/>
      <c r="T659" s="4"/>
      <c r="U659" s="4"/>
      <c r="V659" s="4"/>
      <c r="W659" s="4"/>
    </row>
    <row r="660" spans="1:23" x14ac:dyDescent="0.25">
      <c r="A660" s="4">
        <v>50</v>
      </c>
      <c r="B660" s="4">
        <v>0</v>
      </c>
      <c r="C660" s="4">
        <v>0</v>
      </c>
      <c r="D660" s="4">
        <v>1</v>
      </c>
      <c r="E660" s="4">
        <v>231</v>
      </c>
      <c r="F660" s="4">
        <f>ROUND(Source!BB647,O660)</f>
        <v>0</v>
      </c>
      <c r="G660" s="4" t="s">
        <v>244</v>
      </c>
      <c r="H660" s="4" t="s">
        <v>245</v>
      </c>
      <c r="I660" s="4"/>
      <c r="J660" s="4"/>
      <c r="K660" s="4">
        <v>231</v>
      </c>
      <c r="L660" s="4">
        <v>12</v>
      </c>
      <c r="M660" s="4">
        <v>3</v>
      </c>
      <c r="N660" s="4" t="s">
        <v>143</v>
      </c>
      <c r="O660" s="4">
        <v>2</v>
      </c>
      <c r="P660" s="4"/>
      <c r="Q660" s="4"/>
      <c r="R660" s="4"/>
      <c r="S660" s="4"/>
      <c r="T660" s="4"/>
      <c r="U660" s="4"/>
      <c r="V660" s="4"/>
      <c r="W660" s="4"/>
    </row>
    <row r="661" spans="1:23" x14ac:dyDescent="0.25">
      <c r="A661" s="4">
        <v>50</v>
      </c>
      <c r="B661" s="4">
        <v>0</v>
      </c>
      <c r="C661" s="4">
        <v>0</v>
      </c>
      <c r="D661" s="4">
        <v>1</v>
      </c>
      <c r="E661" s="4">
        <v>204</v>
      </c>
      <c r="F661" s="4">
        <f>ROUND(Source!R647,O661)</f>
        <v>4308.53</v>
      </c>
      <c r="G661" s="4" t="s">
        <v>246</v>
      </c>
      <c r="H661" s="4" t="s">
        <v>247</v>
      </c>
      <c r="I661" s="4"/>
      <c r="J661" s="4"/>
      <c r="K661" s="4">
        <v>204</v>
      </c>
      <c r="L661" s="4">
        <v>13</v>
      </c>
      <c r="M661" s="4">
        <v>3</v>
      </c>
      <c r="N661" s="4" t="s">
        <v>143</v>
      </c>
      <c r="O661" s="4">
        <v>2</v>
      </c>
      <c r="P661" s="4"/>
      <c r="Q661" s="4"/>
      <c r="R661" s="4"/>
      <c r="S661" s="4"/>
      <c r="T661" s="4"/>
      <c r="U661" s="4"/>
      <c r="V661" s="4"/>
      <c r="W661" s="4"/>
    </row>
    <row r="662" spans="1:23" x14ac:dyDescent="0.25">
      <c r="A662" s="4">
        <v>50</v>
      </c>
      <c r="B662" s="4">
        <v>0</v>
      </c>
      <c r="C662" s="4">
        <v>0</v>
      </c>
      <c r="D662" s="4">
        <v>1</v>
      </c>
      <c r="E662" s="4">
        <v>205</v>
      </c>
      <c r="F662" s="4">
        <f>ROUND(Source!S647,O662)</f>
        <v>16711.28</v>
      </c>
      <c r="G662" s="4" t="s">
        <v>248</v>
      </c>
      <c r="H662" s="4" t="s">
        <v>249</v>
      </c>
      <c r="I662" s="4"/>
      <c r="J662" s="4"/>
      <c r="K662" s="4">
        <v>205</v>
      </c>
      <c r="L662" s="4">
        <v>14</v>
      </c>
      <c r="M662" s="4">
        <v>3</v>
      </c>
      <c r="N662" s="4" t="s">
        <v>143</v>
      </c>
      <c r="O662" s="4">
        <v>2</v>
      </c>
      <c r="P662" s="4"/>
      <c r="Q662" s="4"/>
      <c r="R662" s="4"/>
      <c r="S662" s="4"/>
      <c r="T662" s="4"/>
      <c r="U662" s="4"/>
      <c r="V662" s="4"/>
      <c r="W662" s="4"/>
    </row>
    <row r="663" spans="1:23" x14ac:dyDescent="0.25">
      <c r="A663" s="4">
        <v>50</v>
      </c>
      <c r="B663" s="4">
        <v>0</v>
      </c>
      <c r="C663" s="4">
        <v>0</v>
      </c>
      <c r="D663" s="4">
        <v>1</v>
      </c>
      <c r="E663" s="4">
        <v>232</v>
      </c>
      <c r="F663" s="4">
        <f>ROUND(Source!BC647,O663)</f>
        <v>0</v>
      </c>
      <c r="G663" s="4" t="s">
        <v>250</v>
      </c>
      <c r="H663" s="4" t="s">
        <v>251</v>
      </c>
      <c r="I663" s="4"/>
      <c r="J663" s="4"/>
      <c r="K663" s="4">
        <v>232</v>
      </c>
      <c r="L663" s="4">
        <v>15</v>
      </c>
      <c r="M663" s="4">
        <v>3</v>
      </c>
      <c r="N663" s="4" t="s">
        <v>143</v>
      </c>
      <c r="O663" s="4">
        <v>2</v>
      </c>
      <c r="P663" s="4"/>
      <c r="Q663" s="4"/>
      <c r="R663" s="4"/>
      <c r="S663" s="4"/>
      <c r="T663" s="4"/>
      <c r="U663" s="4"/>
      <c r="V663" s="4"/>
      <c r="W663" s="4"/>
    </row>
    <row r="664" spans="1:23" x14ac:dyDescent="0.25">
      <c r="A664" s="4">
        <v>50</v>
      </c>
      <c r="B664" s="4">
        <v>0</v>
      </c>
      <c r="C664" s="4">
        <v>0</v>
      </c>
      <c r="D664" s="4">
        <v>1</v>
      </c>
      <c r="E664" s="4">
        <v>214</v>
      </c>
      <c r="F664" s="4">
        <f>ROUND(Source!AS647,O664)</f>
        <v>200561.06</v>
      </c>
      <c r="G664" s="4" t="s">
        <v>252</v>
      </c>
      <c r="H664" s="4" t="s">
        <v>253</v>
      </c>
      <c r="I664" s="4"/>
      <c r="J664" s="4"/>
      <c r="K664" s="4">
        <v>214</v>
      </c>
      <c r="L664" s="4">
        <v>16</v>
      </c>
      <c r="M664" s="4">
        <v>3</v>
      </c>
      <c r="N664" s="4" t="s">
        <v>143</v>
      </c>
      <c r="O664" s="4">
        <v>2</v>
      </c>
      <c r="P664" s="4"/>
      <c r="Q664" s="4"/>
      <c r="R664" s="4"/>
      <c r="S664" s="4"/>
      <c r="T664" s="4"/>
      <c r="U664" s="4"/>
      <c r="V664" s="4"/>
      <c r="W664" s="4"/>
    </row>
    <row r="665" spans="1:23" x14ac:dyDescent="0.25">
      <c r="A665" s="4">
        <v>50</v>
      </c>
      <c r="B665" s="4">
        <v>0</v>
      </c>
      <c r="C665" s="4">
        <v>0</v>
      </c>
      <c r="D665" s="4">
        <v>1</v>
      </c>
      <c r="E665" s="4">
        <v>215</v>
      </c>
      <c r="F665" s="4">
        <f>ROUND(Source!AT647,O665)</f>
        <v>0</v>
      </c>
      <c r="G665" s="4" t="s">
        <v>254</v>
      </c>
      <c r="H665" s="4" t="s">
        <v>255</v>
      </c>
      <c r="I665" s="4"/>
      <c r="J665" s="4"/>
      <c r="K665" s="4">
        <v>215</v>
      </c>
      <c r="L665" s="4">
        <v>17</v>
      </c>
      <c r="M665" s="4">
        <v>3</v>
      </c>
      <c r="N665" s="4" t="s">
        <v>143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</row>
    <row r="666" spans="1:23" x14ac:dyDescent="0.25">
      <c r="A666" s="4">
        <v>50</v>
      </c>
      <c r="B666" s="4">
        <v>0</v>
      </c>
      <c r="C666" s="4">
        <v>0</v>
      </c>
      <c r="D666" s="4">
        <v>1</v>
      </c>
      <c r="E666" s="4">
        <v>217</v>
      </c>
      <c r="F666" s="4">
        <f>ROUND(Source!AU647,O666)</f>
        <v>0</v>
      </c>
      <c r="G666" s="4" t="s">
        <v>256</v>
      </c>
      <c r="H666" s="4" t="s">
        <v>257</v>
      </c>
      <c r="I666" s="4"/>
      <c r="J666" s="4"/>
      <c r="K666" s="4">
        <v>217</v>
      </c>
      <c r="L666" s="4">
        <v>18</v>
      </c>
      <c r="M666" s="4">
        <v>3</v>
      </c>
      <c r="N666" s="4" t="s">
        <v>143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</row>
    <row r="667" spans="1:23" x14ac:dyDescent="0.25">
      <c r="A667" s="4">
        <v>50</v>
      </c>
      <c r="B667" s="4">
        <v>0</v>
      </c>
      <c r="C667" s="4">
        <v>0</v>
      </c>
      <c r="D667" s="4">
        <v>1</v>
      </c>
      <c r="E667" s="4">
        <v>230</v>
      </c>
      <c r="F667" s="4">
        <f>ROUND(Source!BA647,O667)</f>
        <v>0</v>
      </c>
      <c r="G667" s="4" t="s">
        <v>258</v>
      </c>
      <c r="H667" s="4" t="s">
        <v>259</v>
      </c>
      <c r="I667" s="4"/>
      <c r="J667" s="4"/>
      <c r="K667" s="4">
        <v>230</v>
      </c>
      <c r="L667" s="4">
        <v>19</v>
      </c>
      <c r="M667" s="4">
        <v>3</v>
      </c>
      <c r="N667" s="4" t="s">
        <v>143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</row>
    <row r="668" spans="1:23" x14ac:dyDescent="0.25">
      <c r="A668" s="4">
        <v>50</v>
      </c>
      <c r="B668" s="4">
        <v>0</v>
      </c>
      <c r="C668" s="4">
        <v>0</v>
      </c>
      <c r="D668" s="4">
        <v>1</v>
      </c>
      <c r="E668" s="4">
        <v>206</v>
      </c>
      <c r="F668" s="4">
        <f>ROUND(Source!T647,O668)</f>
        <v>0</v>
      </c>
      <c r="G668" s="4" t="s">
        <v>260</v>
      </c>
      <c r="H668" s="4" t="s">
        <v>261</v>
      </c>
      <c r="I668" s="4"/>
      <c r="J668" s="4"/>
      <c r="K668" s="4">
        <v>206</v>
      </c>
      <c r="L668" s="4">
        <v>20</v>
      </c>
      <c r="M668" s="4">
        <v>3</v>
      </c>
      <c r="N668" s="4" t="s">
        <v>143</v>
      </c>
      <c r="O668" s="4">
        <v>2</v>
      </c>
      <c r="P668" s="4"/>
      <c r="Q668" s="4"/>
      <c r="R668" s="4"/>
      <c r="S668" s="4"/>
      <c r="T668" s="4"/>
      <c r="U668" s="4"/>
      <c r="V668" s="4"/>
      <c r="W668" s="4"/>
    </row>
    <row r="669" spans="1:23" x14ac:dyDescent="0.25">
      <c r="A669" s="4">
        <v>50</v>
      </c>
      <c r="B669" s="4">
        <v>0</v>
      </c>
      <c r="C669" s="4">
        <v>0</v>
      </c>
      <c r="D669" s="4">
        <v>1</v>
      </c>
      <c r="E669" s="4">
        <v>207</v>
      </c>
      <c r="F669" s="4">
        <f>Source!U647</f>
        <v>58.626999999999995</v>
      </c>
      <c r="G669" s="4" t="s">
        <v>262</v>
      </c>
      <c r="H669" s="4" t="s">
        <v>263</v>
      </c>
      <c r="I669" s="4"/>
      <c r="J669" s="4"/>
      <c r="K669" s="4">
        <v>207</v>
      </c>
      <c r="L669" s="4">
        <v>21</v>
      </c>
      <c r="M669" s="4">
        <v>3</v>
      </c>
      <c r="N669" s="4" t="s">
        <v>143</v>
      </c>
      <c r="O669" s="4">
        <v>-1</v>
      </c>
      <c r="P669" s="4"/>
      <c r="Q669" s="4"/>
      <c r="R669" s="4"/>
      <c r="S669" s="4"/>
      <c r="T669" s="4"/>
      <c r="U669" s="4"/>
      <c r="V669" s="4"/>
      <c r="W669" s="4"/>
    </row>
    <row r="670" spans="1:23" x14ac:dyDescent="0.25">
      <c r="A670" s="4">
        <v>50</v>
      </c>
      <c r="B670" s="4">
        <v>0</v>
      </c>
      <c r="C670" s="4">
        <v>0</v>
      </c>
      <c r="D670" s="4">
        <v>1</v>
      </c>
      <c r="E670" s="4">
        <v>208</v>
      </c>
      <c r="F670" s="4">
        <f>Source!V647</f>
        <v>0</v>
      </c>
      <c r="G670" s="4" t="s">
        <v>264</v>
      </c>
      <c r="H670" s="4" t="s">
        <v>265</v>
      </c>
      <c r="I670" s="4"/>
      <c r="J670" s="4"/>
      <c r="K670" s="4">
        <v>208</v>
      </c>
      <c r="L670" s="4">
        <v>22</v>
      </c>
      <c r="M670" s="4">
        <v>3</v>
      </c>
      <c r="N670" s="4" t="s">
        <v>143</v>
      </c>
      <c r="O670" s="4">
        <v>-1</v>
      </c>
      <c r="P670" s="4"/>
      <c r="Q670" s="4"/>
      <c r="R670" s="4"/>
      <c r="S670" s="4"/>
      <c r="T670" s="4"/>
      <c r="U670" s="4"/>
      <c r="V670" s="4"/>
      <c r="W670" s="4"/>
    </row>
    <row r="671" spans="1:23" x14ac:dyDescent="0.25">
      <c r="A671" s="4">
        <v>50</v>
      </c>
      <c r="B671" s="4">
        <v>0</v>
      </c>
      <c r="C671" s="4">
        <v>0</v>
      </c>
      <c r="D671" s="4">
        <v>1</v>
      </c>
      <c r="E671" s="4">
        <v>209</v>
      </c>
      <c r="F671" s="4">
        <f>ROUND(Source!W647,O671)</f>
        <v>0</v>
      </c>
      <c r="G671" s="4" t="s">
        <v>266</v>
      </c>
      <c r="H671" s="4" t="s">
        <v>267</v>
      </c>
      <c r="I671" s="4"/>
      <c r="J671" s="4"/>
      <c r="K671" s="4">
        <v>209</v>
      </c>
      <c r="L671" s="4">
        <v>23</v>
      </c>
      <c r="M671" s="4">
        <v>3</v>
      </c>
      <c r="N671" s="4" t="s">
        <v>143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3" x14ac:dyDescent="0.25">
      <c r="A672" s="4">
        <v>50</v>
      </c>
      <c r="B672" s="4">
        <v>0</v>
      </c>
      <c r="C672" s="4">
        <v>0</v>
      </c>
      <c r="D672" s="4">
        <v>1</v>
      </c>
      <c r="E672" s="4">
        <v>210</v>
      </c>
      <c r="F672" s="4">
        <f>ROUND(Source!X647,O672)</f>
        <v>18716.63</v>
      </c>
      <c r="G672" s="4" t="s">
        <v>268</v>
      </c>
      <c r="H672" s="4" t="s">
        <v>269</v>
      </c>
      <c r="I672" s="4"/>
      <c r="J672" s="4"/>
      <c r="K672" s="4">
        <v>210</v>
      </c>
      <c r="L672" s="4">
        <v>24</v>
      </c>
      <c r="M672" s="4">
        <v>3</v>
      </c>
      <c r="N672" s="4" t="s">
        <v>143</v>
      </c>
      <c r="O672" s="4">
        <v>2</v>
      </c>
      <c r="P672" s="4"/>
      <c r="Q672" s="4"/>
      <c r="R672" s="4"/>
      <c r="S672" s="4"/>
      <c r="T672" s="4"/>
      <c r="U672" s="4"/>
      <c r="V672" s="4"/>
      <c r="W672" s="4"/>
    </row>
    <row r="673" spans="1:206" x14ac:dyDescent="0.25">
      <c r="A673" s="4">
        <v>50</v>
      </c>
      <c r="B673" s="4">
        <v>0</v>
      </c>
      <c r="C673" s="4">
        <v>0</v>
      </c>
      <c r="D673" s="4">
        <v>1</v>
      </c>
      <c r="E673" s="4">
        <v>211</v>
      </c>
      <c r="F673" s="4">
        <f>ROUND(Source!Y647,O673)</f>
        <v>6851.62</v>
      </c>
      <c r="G673" s="4" t="s">
        <v>270</v>
      </c>
      <c r="H673" s="4" t="s">
        <v>271</v>
      </c>
      <c r="I673" s="4"/>
      <c r="J673" s="4"/>
      <c r="K673" s="4">
        <v>211</v>
      </c>
      <c r="L673" s="4">
        <v>25</v>
      </c>
      <c r="M673" s="4">
        <v>3</v>
      </c>
      <c r="N673" s="4" t="s">
        <v>143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06" x14ac:dyDescent="0.25">
      <c r="A674" s="4">
        <v>50</v>
      </c>
      <c r="B674" s="4">
        <v>0</v>
      </c>
      <c r="C674" s="4">
        <v>0</v>
      </c>
      <c r="D674" s="4">
        <v>1</v>
      </c>
      <c r="E674" s="4">
        <v>224</v>
      </c>
      <c r="F674" s="4">
        <f>ROUND(Source!AR647,O674)</f>
        <v>200561.06</v>
      </c>
      <c r="G674" s="4" t="s">
        <v>272</v>
      </c>
      <c r="H674" s="4" t="s">
        <v>273</v>
      </c>
      <c r="I674" s="4"/>
      <c r="J674" s="4"/>
      <c r="K674" s="4">
        <v>224</v>
      </c>
      <c r="L674" s="4">
        <v>26</v>
      </c>
      <c r="M674" s="4">
        <v>3</v>
      </c>
      <c r="N674" s="4" t="s">
        <v>143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6" spans="1:206" x14ac:dyDescent="0.25">
      <c r="A676" s="2">
        <v>51</v>
      </c>
      <c r="B676" s="2">
        <f>B331</f>
        <v>1</v>
      </c>
      <c r="C676" s="2">
        <f>A331</f>
        <v>4</v>
      </c>
      <c r="D676" s="2">
        <f>ROW(A331)</f>
        <v>331</v>
      </c>
      <c r="E676" s="2"/>
      <c r="F676" s="2" t="str">
        <f>IF(F331&lt;&gt;"",F331,"")</f>
        <v>Новый раздел</v>
      </c>
      <c r="G676" s="2" t="s">
        <v>527</v>
      </c>
      <c r="H676" s="2">
        <v>0</v>
      </c>
      <c r="I676" s="2"/>
      <c r="J676" s="2"/>
      <c r="K676" s="2"/>
      <c r="L676" s="2"/>
      <c r="M676" s="2"/>
      <c r="N676" s="2"/>
      <c r="O676" s="2">
        <f t="shared" ref="O676:T676" si="526">ROUND(O351+O390+O435+O495+O544+O595+O647+AB676,2)</f>
        <v>2063990.92</v>
      </c>
      <c r="P676" s="2">
        <f t="shared" si="526"/>
        <v>1526159.21</v>
      </c>
      <c r="Q676" s="2">
        <f t="shared" si="526"/>
        <v>161297.82999999999</v>
      </c>
      <c r="R676" s="2">
        <f t="shared" si="526"/>
        <v>41353.51</v>
      </c>
      <c r="S676" s="2">
        <f t="shared" si="526"/>
        <v>376533.88</v>
      </c>
      <c r="T676" s="2">
        <f t="shared" si="526"/>
        <v>0</v>
      </c>
      <c r="U676" s="2">
        <f>U351+U390+U435+U495+U544+U595+U647+AH676</f>
        <v>1266.0496479999997</v>
      </c>
      <c r="V676" s="2">
        <f>V351+V390+V435+V495+V544+V595+V647+AI676</f>
        <v>0</v>
      </c>
      <c r="W676" s="2">
        <f>ROUND(W351+W390+W435+W495+W544+W595+W647+AJ676,2)</f>
        <v>0</v>
      </c>
      <c r="X676" s="2">
        <f>ROUND(X351+X390+X435+X495+X544+X595+X647+AK676,2)</f>
        <v>283533.51</v>
      </c>
      <c r="Y676" s="2">
        <f>ROUND(Y351+Y390+Y435+Y495+Y544+Y595+Y647+AL676,2)</f>
        <v>154749.91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>
        <f t="shared" ref="AO676:BC676" si="527">ROUND(AO351+AO390+AO435+AO495+AO544+AO595+AO647+BX676,2)</f>
        <v>0</v>
      </c>
      <c r="AP676" s="2">
        <f t="shared" si="527"/>
        <v>0</v>
      </c>
      <c r="AQ676" s="2">
        <f t="shared" si="527"/>
        <v>0</v>
      </c>
      <c r="AR676" s="2">
        <f t="shared" si="527"/>
        <v>2567199.37</v>
      </c>
      <c r="AS676" s="2">
        <f t="shared" si="527"/>
        <v>2501667.8199999998</v>
      </c>
      <c r="AT676" s="2">
        <f t="shared" si="527"/>
        <v>0</v>
      </c>
      <c r="AU676" s="2">
        <f t="shared" si="527"/>
        <v>65531.55</v>
      </c>
      <c r="AV676" s="2">
        <f t="shared" si="527"/>
        <v>1526159.21</v>
      </c>
      <c r="AW676" s="2">
        <f t="shared" si="527"/>
        <v>1526159.21</v>
      </c>
      <c r="AX676" s="2">
        <f t="shared" si="527"/>
        <v>0</v>
      </c>
      <c r="AY676" s="2">
        <f t="shared" si="527"/>
        <v>1526159.21</v>
      </c>
      <c r="AZ676" s="2">
        <f t="shared" si="527"/>
        <v>0</v>
      </c>
      <c r="BA676" s="2">
        <f t="shared" si="527"/>
        <v>0</v>
      </c>
      <c r="BB676" s="2">
        <f t="shared" si="527"/>
        <v>0</v>
      </c>
      <c r="BC676" s="2">
        <f t="shared" si="527"/>
        <v>0</v>
      </c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>
        <v>0</v>
      </c>
    </row>
    <row r="678" spans="1:206" x14ac:dyDescent="0.25">
      <c r="A678" s="4">
        <v>50</v>
      </c>
      <c r="B678" s="4">
        <v>0</v>
      </c>
      <c r="C678" s="4">
        <v>0</v>
      </c>
      <c r="D678" s="4">
        <v>1</v>
      </c>
      <c r="E678" s="4">
        <v>201</v>
      </c>
      <c r="F678" s="4">
        <f>ROUND(Source!O676,O678)</f>
        <v>2063990.92</v>
      </c>
      <c r="G678" s="4" t="s">
        <v>222</v>
      </c>
      <c r="H678" s="4" t="s">
        <v>223</v>
      </c>
      <c r="I678" s="4"/>
      <c r="J678" s="4"/>
      <c r="K678" s="4">
        <v>201</v>
      </c>
      <c r="L678" s="4">
        <v>1</v>
      </c>
      <c r="M678" s="4">
        <v>3</v>
      </c>
      <c r="N678" s="4" t="s">
        <v>143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06" x14ac:dyDescent="0.25">
      <c r="A679" s="4">
        <v>50</v>
      </c>
      <c r="B679" s="4">
        <v>0</v>
      </c>
      <c r="C679" s="4">
        <v>0</v>
      </c>
      <c r="D679" s="4">
        <v>1</v>
      </c>
      <c r="E679" s="4">
        <v>202</v>
      </c>
      <c r="F679" s="4">
        <f>ROUND(Source!P676,O679)</f>
        <v>1526159.21</v>
      </c>
      <c r="G679" s="4" t="s">
        <v>224</v>
      </c>
      <c r="H679" s="4" t="s">
        <v>225</v>
      </c>
      <c r="I679" s="4"/>
      <c r="J679" s="4"/>
      <c r="K679" s="4">
        <v>202</v>
      </c>
      <c r="L679" s="4">
        <v>2</v>
      </c>
      <c r="M679" s="4">
        <v>3</v>
      </c>
      <c r="N679" s="4" t="s">
        <v>143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06" x14ac:dyDescent="0.25">
      <c r="A680" s="4">
        <v>50</v>
      </c>
      <c r="B680" s="4">
        <v>0</v>
      </c>
      <c r="C680" s="4">
        <v>0</v>
      </c>
      <c r="D680" s="4">
        <v>1</v>
      </c>
      <c r="E680" s="4">
        <v>222</v>
      </c>
      <c r="F680" s="4">
        <f>ROUND(Source!AO676,O680)</f>
        <v>0</v>
      </c>
      <c r="G680" s="4" t="s">
        <v>226</v>
      </c>
      <c r="H680" s="4" t="s">
        <v>227</v>
      </c>
      <c r="I680" s="4"/>
      <c r="J680" s="4"/>
      <c r="K680" s="4">
        <v>222</v>
      </c>
      <c r="L680" s="4">
        <v>3</v>
      </c>
      <c r="M680" s="4">
        <v>3</v>
      </c>
      <c r="N680" s="4" t="s">
        <v>143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06" x14ac:dyDescent="0.25">
      <c r="A681" s="4">
        <v>50</v>
      </c>
      <c r="B681" s="4">
        <v>0</v>
      </c>
      <c r="C681" s="4">
        <v>0</v>
      </c>
      <c r="D681" s="4">
        <v>1</v>
      </c>
      <c r="E681" s="4">
        <v>225</v>
      </c>
      <c r="F681" s="4">
        <f>ROUND(Source!AV676,O681)</f>
        <v>1526159.21</v>
      </c>
      <c r="G681" s="4" t="s">
        <v>228</v>
      </c>
      <c r="H681" s="4" t="s">
        <v>229</v>
      </c>
      <c r="I681" s="4"/>
      <c r="J681" s="4"/>
      <c r="K681" s="4">
        <v>225</v>
      </c>
      <c r="L681" s="4">
        <v>4</v>
      </c>
      <c r="M681" s="4">
        <v>3</v>
      </c>
      <c r="N681" s="4" t="s">
        <v>143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06" x14ac:dyDescent="0.25">
      <c r="A682" s="4">
        <v>50</v>
      </c>
      <c r="B682" s="4">
        <v>0</v>
      </c>
      <c r="C682" s="4">
        <v>0</v>
      </c>
      <c r="D682" s="4">
        <v>1</v>
      </c>
      <c r="E682" s="4">
        <v>226</v>
      </c>
      <c r="F682" s="4">
        <f>ROUND(Source!AW676,O682)</f>
        <v>1526159.21</v>
      </c>
      <c r="G682" s="4" t="s">
        <v>230</v>
      </c>
      <c r="H682" s="4" t="s">
        <v>231</v>
      </c>
      <c r="I682" s="4"/>
      <c r="J682" s="4"/>
      <c r="K682" s="4">
        <v>226</v>
      </c>
      <c r="L682" s="4">
        <v>5</v>
      </c>
      <c r="M682" s="4">
        <v>3</v>
      </c>
      <c r="N682" s="4" t="s">
        <v>143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06" x14ac:dyDescent="0.25">
      <c r="A683" s="4">
        <v>50</v>
      </c>
      <c r="B683" s="4">
        <v>0</v>
      </c>
      <c r="C683" s="4">
        <v>0</v>
      </c>
      <c r="D683" s="4">
        <v>1</v>
      </c>
      <c r="E683" s="4">
        <v>227</v>
      </c>
      <c r="F683" s="4">
        <f>ROUND(Source!AX676,O683)</f>
        <v>0</v>
      </c>
      <c r="G683" s="4" t="s">
        <v>232</v>
      </c>
      <c r="H683" s="4" t="s">
        <v>233</v>
      </c>
      <c r="I683" s="4"/>
      <c r="J683" s="4"/>
      <c r="K683" s="4">
        <v>227</v>
      </c>
      <c r="L683" s="4">
        <v>6</v>
      </c>
      <c r="M683" s="4">
        <v>3</v>
      </c>
      <c r="N683" s="4" t="s">
        <v>143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06" x14ac:dyDescent="0.25">
      <c r="A684" s="4">
        <v>50</v>
      </c>
      <c r="B684" s="4">
        <v>0</v>
      </c>
      <c r="C684" s="4">
        <v>0</v>
      </c>
      <c r="D684" s="4">
        <v>1</v>
      </c>
      <c r="E684" s="4">
        <v>228</v>
      </c>
      <c r="F684" s="4">
        <f>ROUND(Source!AY676,O684)</f>
        <v>1526159.21</v>
      </c>
      <c r="G684" s="4" t="s">
        <v>234</v>
      </c>
      <c r="H684" s="4" t="s">
        <v>235</v>
      </c>
      <c r="I684" s="4"/>
      <c r="J684" s="4"/>
      <c r="K684" s="4">
        <v>228</v>
      </c>
      <c r="L684" s="4">
        <v>7</v>
      </c>
      <c r="M684" s="4">
        <v>3</v>
      </c>
      <c r="N684" s="4" t="s">
        <v>143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06" x14ac:dyDescent="0.25">
      <c r="A685" s="4">
        <v>50</v>
      </c>
      <c r="B685" s="4">
        <v>0</v>
      </c>
      <c r="C685" s="4">
        <v>0</v>
      </c>
      <c r="D685" s="4">
        <v>1</v>
      </c>
      <c r="E685" s="4">
        <v>216</v>
      </c>
      <c r="F685" s="4">
        <f>ROUND(Source!AP676,O685)</f>
        <v>0</v>
      </c>
      <c r="G685" s="4" t="s">
        <v>236</v>
      </c>
      <c r="H685" s="4" t="s">
        <v>237</v>
      </c>
      <c r="I685" s="4"/>
      <c r="J685" s="4"/>
      <c r="K685" s="4">
        <v>216</v>
      </c>
      <c r="L685" s="4">
        <v>8</v>
      </c>
      <c r="M685" s="4">
        <v>3</v>
      </c>
      <c r="N685" s="4" t="s">
        <v>143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06" x14ac:dyDescent="0.25">
      <c r="A686" s="4">
        <v>50</v>
      </c>
      <c r="B686" s="4">
        <v>0</v>
      </c>
      <c r="C686" s="4">
        <v>0</v>
      </c>
      <c r="D686" s="4">
        <v>1</v>
      </c>
      <c r="E686" s="4">
        <v>223</v>
      </c>
      <c r="F686" s="4">
        <f>ROUND(Source!AQ676,O686)</f>
        <v>0</v>
      </c>
      <c r="G686" s="4" t="s">
        <v>238</v>
      </c>
      <c r="H686" s="4" t="s">
        <v>239</v>
      </c>
      <c r="I686" s="4"/>
      <c r="J686" s="4"/>
      <c r="K686" s="4">
        <v>223</v>
      </c>
      <c r="L686" s="4">
        <v>9</v>
      </c>
      <c r="M686" s="4">
        <v>3</v>
      </c>
      <c r="N686" s="4" t="s">
        <v>143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06" x14ac:dyDescent="0.25">
      <c r="A687" s="4">
        <v>50</v>
      </c>
      <c r="B687" s="4">
        <v>0</v>
      </c>
      <c r="C687" s="4">
        <v>0</v>
      </c>
      <c r="D687" s="4">
        <v>1</v>
      </c>
      <c r="E687" s="4">
        <v>229</v>
      </c>
      <c r="F687" s="4">
        <f>ROUND(Source!AZ676,O687)</f>
        <v>0</v>
      </c>
      <c r="G687" s="4" t="s">
        <v>240</v>
      </c>
      <c r="H687" s="4" t="s">
        <v>241</v>
      </c>
      <c r="I687" s="4"/>
      <c r="J687" s="4"/>
      <c r="K687" s="4">
        <v>229</v>
      </c>
      <c r="L687" s="4">
        <v>10</v>
      </c>
      <c r="M687" s="4">
        <v>3</v>
      </c>
      <c r="N687" s="4" t="s">
        <v>143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06" x14ac:dyDescent="0.25">
      <c r="A688" s="4">
        <v>50</v>
      </c>
      <c r="B688" s="4">
        <v>0</v>
      </c>
      <c r="C688" s="4">
        <v>0</v>
      </c>
      <c r="D688" s="4">
        <v>1</v>
      </c>
      <c r="E688" s="4">
        <v>203</v>
      </c>
      <c r="F688" s="4">
        <f>ROUND(Source!Q676,O688)</f>
        <v>161297.82999999999</v>
      </c>
      <c r="G688" s="4" t="s">
        <v>242</v>
      </c>
      <c r="H688" s="4" t="s">
        <v>243</v>
      </c>
      <c r="I688" s="4"/>
      <c r="J688" s="4"/>
      <c r="K688" s="4">
        <v>203</v>
      </c>
      <c r="L688" s="4">
        <v>11</v>
      </c>
      <c r="M688" s="4">
        <v>3</v>
      </c>
      <c r="N688" s="4" t="s">
        <v>143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3" x14ac:dyDescent="0.25">
      <c r="A689" s="4">
        <v>50</v>
      </c>
      <c r="B689" s="4">
        <v>0</v>
      </c>
      <c r="C689" s="4">
        <v>0</v>
      </c>
      <c r="D689" s="4">
        <v>1</v>
      </c>
      <c r="E689" s="4">
        <v>231</v>
      </c>
      <c r="F689" s="4">
        <f>ROUND(Source!BB676,O689)</f>
        <v>0</v>
      </c>
      <c r="G689" s="4" t="s">
        <v>244</v>
      </c>
      <c r="H689" s="4" t="s">
        <v>245</v>
      </c>
      <c r="I689" s="4"/>
      <c r="J689" s="4"/>
      <c r="K689" s="4">
        <v>231</v>
      </c>
      <c r="L689" s="4">
        <v>12</v>
      </c>
      <c r="M689" s="4">
        <v>3</v>
      </c>
      <c r="N689" s="4" t="s">
        <v>143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3" x14ac:dyDescent="0.25">
      <c r="A690" s="4">
        <v>50</v>
      </c>
      <c r="B690" s="4">
        <v>0</v>
      </c>
      <c r="C690" s="4">
        <v>0</v>
      </c>
      <c r="D690" s="4">
        <v>1</v>
      </c>
      <c r="E690" s="4">
        <v>204</v>
      </c>
      <c r="F690" s="4">
        <f>ROUND(Source!R676,O690)</f>
        <v>41353.51</v>
      </c>
      <c r="G690" s="4" t="s">
        <v>246</v>
      </c>
      <c r="H690" s="4" t="s">
        <v>247</v>
      </c>
      <c r="I690" s="4"/>
      <c r="J690" s="4"/>
      <c r="K690" s="4">
        <v>204</v>
      </c>
      <c r="L690" s="4">
        <v>13</v>
      </c>
      <c r="M690" s="4">
        <v>3</v>
      </c>
      <c r="N690" s="4" t="s">
        <v>143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1" spans="1:23" x14ac:dyDescent="0.25">
      <c r="A691" s="4">
        <v>50</v>
      </c>
      <c r="B691" s="4">
        <v>0</v>
      </c>
      <c r="C691" s="4">
        <v>0</v>
      </c>
      <c r="D691" s="4">
        <v>1</v>
      </c>
      <c r="E691" s="4">
        <v>205</v>
      </c>
      <c r="F691" s="4">
        <f>ROUND(Source!S676,O691)</f>
        <v>376533.88</v>
      </c>
      <c r="G691" s="4" t="s">
        <v>248</v>
      </c>
      <c r="H691" s="4" t="s">
        <v>249</v>
      </c>
      <c r="I691" s="4"/>
      <c r="J691" s="4"/>
      <c r="K691" s="4">
        <v>205</v>
      </c>
      <c r="L691" s="4">
        <v>14</v>
      </c>
      <c r="M691" s="4">
        <v>3</v>
      </c>
      <c r="N691" s="4" t="s">
        <v>143</v>
      </c>
      <c r="O691" s="4">
        <v>2</v>
      </c>
      <c r="P691" s="4"/>
      <c r="Q691" s="4"/>
      <c r="R691" s="4"/>
      <c r="S691" s="4"/>
      <c r="T691" s="4"/>
      <c r="U691" s="4"/>
      <c r="V691" s="4"/>
      <c r="W691" s="4"/>
    </row>
    <row r="692" spans="1:23" x14ac:dyDescent="0.25">
      <c r="A692" s="4">
        <v>50</v>
      </c>
      <c r="B692" s="4">
        <v>0</v>
      </c>
      <c r="C692" s="4">
        <v>0</v>
      </c>
      <c r="D692" s="4">
        <v>1</v>
      </c>
      <c r="E692" s="4">
        <v>232</v>
      </c>
      <c r="F692" s="4">
        <f>ROUND(Source!BC676,O692)</f>
        <v>0</v>
      </c>
      <c r="G692" s="4" t="s">
        <v>250</v>
      </c>
      <c r="H692" s="4" t="s">
        <v>251</v>
      </c>
      <c r="I692" s="4"/>
      <c r="J692" s="4"/>
      <c r="K692" s="4">
        <v>232</v>
      </c>
      <c r="L692" s="4">
        <v>15</v>
      </c>
      <c r="M692" s="4">
        <v>3</v>
      </c>
      <c r="N692" s="4" t="s">
        <v>143</v>
      </c>
      <c r="O692" s="4">
        <v>2</v>
      </c>
      <c r="P692" s="4"/>
      <c r="Q692" s="4"/>
      <c r="R692" s="4"/>
      <c r="S692" s="4"/>
      <c r="T692" s="4"/>
      <c r="U692" s="4"/>
      <c r="V692" s="4"/>
      <c r="W692" s="4"/>
    </row>
    <row r="693" spans="1:23" x14ac:dyDescent="0.25">
      <c r="A693" s="4">
        <v>50</v>
      </c>
      <c r="B693" s="4">
        <v>0</v>
      </c>
      <c r="C693" s="4">
        <v>0</v>
      </c>
      <c r="D693" s="4">
        <v>1</v>
      </c>
      <c r="E693" s="4">
        <v>214</v>
      </c>
      <c r="F693" s="4">
        <f>ROUND(Source!AS676,O693)</f>
        <v>2501667.8199999998</v>
      </c>
      <c r="G693" s="4" t="s">
        <v>252</v>
      </c>
      <c r="H693" s="4" t="s">
        <v>253</v>
      </c>
      <c r="I693" s="4"/>
      <c r="J693" s="4"/>
      <c r="K693" s="4">
        <v>214</v>
      </c>
      <c r="L693" s="4">
        <v>16</v>
      </c>
      <c r="M693" s="4">
        <v>3</v>
      </c>
      <c r="N693" s="4" t="s">
        <v>143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</row>
    <row r="694" spans="1:23" x14ac:dyDescent="0.25">
      <c r="A694" s="4">
        <v>50</v>
      </c>
      <c r="B694" s="4">
        <v>0</v>
      </c>
      <c r="C694" s="4">
        <v>0</v>
      </c>
      <c r="D694" s="4">
        <v>1</v>
      </c>
      <c r="E694" s="4">
        <v>215</v>
      </c>
      <c r="F694" s="4">
        <f>ROUND(Source!AT676,O694)</f>
        <v>0</v>
      </c>
      <c r="G694" s="4" t="s">
        <v>254</v>
      </c>
      <c r="H694" s="4" t="s">
        <v>255</v>
      </c>
      <c r="I694" s="4"/>
      <c r="J694" s="4"/>
      <c r="K694" s="4">
        <v>215</v>
      </c>
      <c r="L694" s="4">
        <v>17</v>
      </c>
      <c r="M694" s="4">
        <v>3</v>
      </c>
      <c r="N694" s="4" t="s">
        <v>143</v>
      </c>
      <c r="O694" s="4">
        <v>2</v>
      </c>
      <c r="P694" s="4"/>
      <c r="Q694" s="4"/>
      <c r="R694" s="4"/>
      <c r="S694" s="4"/>
      <c r="T694" s="4"/>
      <c r="U694" s="4"/>
      <c r="V694" s="4"/>
      <c r="W694" s="4"/>
    </row>
    <row r="695" spans="1:23" x14ac:dyDescent="0.25">
      <c r="A695" s="4">
        <v>50</v>
      </c>
      <c r="B695" s="4">
        <v>0</v>
      </c>
      <c r="C695" s="4">
        <v>0</v>
      </c>
      <c r="D695" s="4">
        <v>1</v>
      </c>
      <c r="E695" s="4">
        <v>217</v>
      </c>
      <c r="F695" s="4">
        <f>ROUND(Source!AU676,O695)</f>
        <v>65531.55</v>
      </c>
      <c r="G695" s="4" t="s">
        <v>256</v>
      </c>
      <c r="H695" s="4" t="s">
        <v>257</v>
      </c>
      <c r="I695" s="4"/>
      <c r="J695" s="4"/>
      <c r="K695" s="4">
        <v>217</v>
      </c>
      <c r="L695" s="4">
        <v>18</v>
      </c>
      <c r="M695" s="4">
        <v>3</v>
      </c>
      <c r="N695" s="4" t="s">
        <v>143</v>
      </c>
      <c r="O695" s="4">
        <v>2</v>
      </c>
      <c r="P695" s="4"/>
      <c r="Q695" s="4"/>
      <c r="R695" s="4"/>
      <c r="S695" s="4"/>
      <c r="T695" s="4"/>
      <c r="U695" s="4"/>
      <c r="V695" s="4"/>
      <c r="W695" s="4"/>
    </row>
    <row r="696" spans="1:23" x14ac:dyDescent="0.25">
      <c r="A696" s="4">
        <v>50</v>
      </c>
      <c r="B696" s="4">
        <v>0</v>
      </c>
      <c r="C696" s="4">
        <v>0</v>
      </c>
      <c r="D696" s="4">
        <v>1</v>
      </c>
      <c r="E696" s="4">
        <v>230</v>
      </c>
      <c r="F696" s="4">
        <f>ROUND(Source!BA676,O696)</f>
        <v>0</v>
      </c>
      <c r="G696" s="4" t="s">
        <v>258</v>
      </c>
      <c r="H696" s="4" t="s">
        <v>259</v>
      </c>
      <c r="I696" s="4"/>
      <c r="J696" s="4"/>
      <c r="K696" s="4">
        <v>230</v>
      </c>
      <c r="L696" s="4">
        <v>19</v>
      </c>
      <c r="M696" s="4">
        <v>3</v>
      </c>
      <c r="N696" s="4" t="s">
        <v>143</v>
      </c>
      <c r="O696" s="4">
        <v>2</v>
      </c>
      <c r="P696" s="4"/>
      <c r="Q696" s="4"/>
      <c r="R696" s="4"/>
      <c r="S696" s="4"/>
      <c r="T696" s="4"/>
      <c r="U696" s="4"/>
      <c r="V696" s="4"/>
      <c r="W696" s="4"/>
    </row>
    <row r="697" spans="1:23" x14ac:dyDescent="0.25">
      <c r="A697" s="4">
        <v>50</v>
      </c>
      <c r="B697" s="4">
        <v>0</v>
      </c>
      <c r="C697" s="4">
        <v>0</v>
      </c>
      <c r="D697" s="4">
        <v>1</v>
      </c>
      <c r="E697" s="4">
        <v>206</v>
      </c>
      <c r="F697" s="4">
        <f>ROUND(Source!T676,O697)</f>
        <v>0</v>
      </c>
      <c r="G697" s="4" t="s">
        <v>260</v>
      </c>
      <c r="H697" s="4" t="s">
        <v>261</v>
      </c>
      <c r="I697" s="4"/>
      <c r="J697" s="4"/>
      <c r="K697" s="4">
        <v>206</v>
      </c>
      <c r="L697" s="4">
        <v>20</v>
      </c>
      <c r="M697" s="4">
        <v>3</v>
      </c>
      <c r="N697" s="4" t="s">
        <v>143</v>
      </c>
      <c r="O697" s="4">
        <v>2</v>
      </c>
      <c r="P697" s="4"/>
      <c r="Q697" s="4"/>
      <c r="R697" s="4"/>
      <c r="S697" s="4"/>
      <c r="T697" s="4"/>
      <c r="U697" s="4"/>
      <c r="V697" s="4"/>
      <c r="W697" s="4"/>
    </row>
    <row r="698" spans="1:23" x14ac:dyDescent="0.25">
      <c r="A698" s="4">
        <v>50</v>
      </c>
      <c r="B698" s="4">
        <v>0</v>
      </c>
      <c r="C698" s="4">
        <v>0</v>
      </c>
      <c r="D698" s="4">
        <v>1</v>
      </c>
      <c r="E698" s="4">
        <v>207</v>
      </c>
      <c r="F698" s="4">
        <f>Source!U676</f>
        <v>1266.0496479999997</v>
      </c>
      <c r="G698" s="4" t="s">
        <v>262</v>
      </c>
      <c r="H698" s="4" t="s">
        <v>263</v>
      </c>
      <c r="I698" s="4"/>
      <c r="J698" s="4"/>
      <c r="K698" s="4">
        <v>207</v>
      </c>
      <c r="L698" s="4">
        <v>21</v>
      </c>
      <c r="M698" s="4">
        <v>3</v>
      </c>
      <c r="N698" s="4" t="s">
        <v>143</v>
      </c>
      <c r="O698" s="4">
        <v>-1</v>
      </c>
      <c r="P698" s="4"/>
      <c r="Q698" s="4"/>
      <c r="R698" s="4"/>
      <c r="S698" s="4"/>
      <c r="T698" s="4"/>
      <c r="U698" s="4"/>
      <c r="V698" s="4"/>
      <c r="W698" s="4"/>
    </row>
    <row r="699" spans="1:23" x14ac:dyDescent="0.25">
      <c r="A699" s="4">
        <v>50</v>
      </c>
      <c r="B699" s="4">
        <v>0</v>
      </c>
      <c r="C699" s="4">
        <v>0</v>
      </c>
      <c r="D699" s="4">
        <v>1</v>
      </c>
      <c r="E699" s="4">
        <v>208</v>
      </c>
      <c r="F699" s="4">
        <f>Source!V676</f>
        <v>0</v>
      </c>
      <c r="G699" s="4" t="s">
        <v>264</v>
      </c>
      <c r="H699" s="4" t="s">
        <v>265</v>
      </c>
      <c r="I699" s="4"/>
      <c r="J699" s="4"/>
      <c r="K699" s="4">
        <v>208</v>
      </c>
      <c r="L699" s="4">
        <v>22</v>
      </c>
      <c r="M699" s="4">
        <v>3</v>
      </c>
      <c r="N699" s="4" t="s">
        <v>143</v>
      </c>
      <c r="O699" s="4">
        <v>-1</v>
      </c>
      <c r="P699" s="4"/>
      <c r="Q699" s="4"/>
      <c r="R699" s="4"/>
      <c r="S699" s="4"/>
      <c r="T699" s="4"/>
      <c r="U699" s="4"/>
      <c r="V699" s="4"/>
      <c r="W699" s="4"/>
    </row>
    <row r="700" spans="1:23" x14ac:dyDescent="0.25">
      <c r="A700" s="4">
        <v>50</v>
      </c>
      <c r="B700" s="4">
        <v>0</v>
      </c>
      <c r="C700" s="4">
        <v>0</v>
      </c>
      <c r="D700" s="4">
        <v>1</v>
      </c>
      <c r="E700" s="4">
        <v>209</v>
      </c>
      <c r="F700" s="4">
        <f>ROUND(Source!W676,O700)</f>
        <v>0</v>
      </c>
      <c r="G700" s="4" t="s">
        <v>266</v>
      </c>
      <c r="H700" s="4" t="s">
        <v>267</v>
      </c>
      <c r="I700" s="4"/>
      <c r="J700" s="4"/>
      <c r="K700" s="4">
        <v>209</v>
      </c>
      <c r="L700" s="4">
        <v>23</v>
      </c>
      <c r="M700" s="4">
        <v>3</v>
      </c>
      <c r="N700" s="4" t="s">
        <v>143</v>
      </c>
      <c r="O700" s="4">
        <v>2</v>
      </c>
      <c r="P700" s="4"/>
      <c r="Q700" s="4"/>
      <c r="R700" s="4"/>
      <c r="S700" s="4"/>
      <c r="T700" s="4"/>
      <c r="U700" s="4"/>
      <c r="V700" s="4"/>
      <c r="W700" s="4"/>
    </row>
    <row r="701" spans="1:23" x14ac:dyDescent="0.25">
      <c r="A701" s="4">
        <v>50</v>
      </c>
      <c r="B701" s="4">
        <v>0</v>
      </c>
      <c r="C701" s="4">
        <v>0</v>
      </c>
      <c r="D701" s="4">
        <v>1</v>
      </c>
      <c r="E701" s="4">
        <v>210</v>
      </c>
      <c r="F701" s="4">
        <f>ROUND(Source!X676,O701)</f>
        <v>283533.51</v>
      </c>
      <c r="G701" s="4" t="s">
        <v>268</v>
      </c>
      <c r="H701" s="4" t="s">
        <v>269</v>
      </c>
      <c r="I701" s="4"/>
      <c r="J701" s="4"/>
      <c r="K701" s="4">
        <v>210</v>
      </c>
      <c r="L701" s="4">
        <v>24</v>
      </c>
      <c r="M701" s="4">
        <v>3</v>
      </c>
      <c r="N701" s="4" t="s">
        <v>143</v>
      </c>
      <c r="O701" s="4">
        <v>2</v>
      </c>
      <c r="P701" s="4"/>
      <c r="Q701" s="4"/>
      <c r="R701" s="4"/>
      <c r="S701" s="4"/>
      <c r="T701" s="4"/>
      <c r="U701" s="4"/>
      <c r="V701" s="4"/>
      <c r="W701" s="4"/>
    </row>
    <row r="702" spans="1:23" x14ac:dyDescent="0.25">
      <c r="A702" s="4">
        <v>50</v>
      </c>
      <c r="B702" s="4">
        <v>0</v>
      </c>
      <c r="C702" s="4">
        <v>0</v>
      </c>
      <c r="D702" s="4">
        <v>1</v>
      </c>
      <c r="E702" s="4">
        <v>211</v>
      </c>
      <c r="F702" s="4">
        <f>ROUND(Source!Y676,O702)</f>
        <v>154749.91</v>
      </c>
      <c r="G702" s="4" t="s">
        <v>270</v>
      </c>
      <c r="H702" s="4" t="s">
        <v>271</v>
      </c>
      <c r="I702" s="4"/>
      <c r="J702" s="4"/>
      <c r="K702" s="4">
        <v>211</v>
      </c>
      <c r="L702" s="4">
        <v>25</v>
      </c>
      <c r="M702" s="4">
        <v>3</v>
      </c>
      <c r="N702" s="4" t="s">
        <v>143</v>
      </c>
      <c r="O702" s="4">
        <v>2</v>
      </c>
      <c r="P702" s="4"/>
      <c r="Q702" s="4"/>
      <c r="R702" s="4"/>
      <c r="S702" s="4"/>
      <c r="T702" s="4"/>
      <c r="U702" s="4"/>
      <c r="V702" s="4"/>
      <c r="W702" s="4"/>
    </row>
    <row r="703" spans="1:23" x14ac:dyDescent="0.25">
      <c r="A703" s="4">
        <v>50</v>
      </c>
      <c r="B703" s="4">
        <v>0</v>
      </c>
      <c r="C703" s="4">
        <v>0</v>
      </c>
      <c r="D703" s="4">
        <v>1</v>
      </c>
      <c r="E703" s="4">
        <v>224</v>
      </c>
      <c r="F703" s="4">
        <f>ROUND(Source!AR676,O703)</f>
        <v>2567199.37</v>
      </c>
      <c r="G703" s="4" t="s">
        <v>272</v>
      </c>
      <c r="H703" s="4" t="s">
        <v>273</v>
      </c>
      <c r="I703" s="4"/>
      <c r="J703" s="4"/>
      <c r="K703" s="4">
        <v>224</v>
      </c>
      <c r="L703" s="4">
        <v>26</v>
      </c>
      <c r="M703" s="4">
        <v>3</v>
      </c>
      <c r="N703" s="4" t="s">
        <v>143</v>
      </c>
      <c r="O703" s="4">
        <v>2</v>
      </c>
      <c r="P703" s="4"/>
      <c r="Q703" s="4"/>
      <c r="R703" s="4"/>
      <c r="S703" s="4"/>
      <c r="T703" s="4"/>
      <c r="U703" s="4"/>
      <c r="V703" s="4"/>
      <c r="W703" s="4"/>
    </row>
    <row r="705" spans="1:245" x14ac:dyDescent="0.25">
      <c r="A705" s="1">
        <v>4</v>
      </c>
      <c r="B705" s="1">
        <v>1</v>
      </c>
      <c r="C705" s="1"/>
      <c r="D705" s="1">
        <f>ROW(A1050)</f>
        <v>1050</v>
      </c>
      <c r="E705" s="1"/>
      <c r="F705" s="1" t="s">
        <v>152</v>
      </c>
      <c r="G705" s="1" t="s">
        <v>754</v>
      </c>
      <c r="H705" s="1" t="s">
        <v>143</v>
      </c>
      <c r="I705" s="1">
        <v>0</v>
      </c>
      <c r="J705" s="1"/>
      <c r="K705" s="1">
        <v>0</v>
      </c>
      <c r="L705" s="1"/>
      <c r="M705" s="1"/>
      <c r="N705" s="1"/>
      <c r="O705" s="1"/>
      <c r="P705" s="1"/>
      <c r="Q705" s="1"/>
      <c r="R705" s="1"/>
      <c r="S705" s="1"/>
      <c r="T705" s="1"/>
      <c r="U705" s="1" t="s">
        <v>143</v>
      </c>
      <c r="V705" s="1">
        <v>0</v>
      </c>
      <c r="W705" s="1"/>
      <c r="X705" s="1"/>
      <c r="Y705" s="1"/>
      <c r="Z705" s="1"/>
      <c r="AA705" s="1"/>
      <c r="AB705" s="1" t="s">
        <v>143</v>
      </c>
      <c r="AC705" s="1" t="s">
        <v>143</v>
      </c>
      <c r="AD705" s="1" t="s">
        <v>143</v>
      </c>
      <c r="AE705" s="1" t="s">
        <v>143</v>
      </c>
      <c r="AF705" s="1" t="s">
        <v>143</v>
      </c>
      <c r="AG705" s="1" t="s">
        <v>143</v>
      </c>
      <c r="AH705" s="1"/>
      <c r="AI705" s="1"/>
      <c r="AJ705" s="1"/>
      <c r="AK705" s="1"/>
      <c r="AL705" s="1"/>
      <c r="AM705" s="1"/>
      <c r="AN705" s="1"/>
      <c r="AO705" s="1"/>
      <c r="AP705" s="1" t="s">
        <v>143</v>
      </c>
      <c r="AQ705" s="1" t="s">
        <v>143</v>
      </c>
      <c r="AR705" s="1" t="s">
        <v>143</v>
      </c>
      <c r="AS705" s="1"/>
      <c r="AT705" s="1"/>
      <c r="AU705" s="1"/>
      <c r="AV705" s="1"/>
      <c r="AW705" s="1"/>
      <c r="AX705" s="1"/>
      <c r="AY705" s="1"/>
      <c r="AZ705" s="1" t="s">
        <v>143</v>
      </c>
      <c r="BA705" s="1"/>
      <c r="BB705" s="1" t="s">
        <v>143</v>
      </c>
      <c r="BC705" s="1" t="s">
        <v>143</v>
      </c>
      <c r="BD705" s="1" t="s">
        <v>143</v>
      </c>
      <c r="BE705" s="1" t="s">
        <v>143</v>
      </c>
      <c r="BF705" s="1" t="s">
        <v>143</v>
      </c>
      <c r="BG705" s="1" t="s">
        <v>143</v>
      </c>
      <c r="BH705" s="1" t="s">
        <v>143</v>
      </c>
      <c r="BI705" s="1" t="s">
        <v>143</v>
      </c>
      <c r="BJ705" s="1" t="s">
        <v>143</v>
      </c>
      <c r="BK705" s="1" t="s">
        <v>143</v>
      </c>
      <c r="BL705" s="1" t="s">
        <v>143</v>
      </c>
      <c r="BM705" s="1" t="s">
        <v>143</v>
      </c>
      <c r="BN705" s="1" t="s">
        <v>143</v>
      </c>
      <c r="BO705" s="1" t="s">
        <v>143</v>
      </c>
      <c r="BP705" s="1" t="s">
        <v>143</v>
      </c>
      <c r="BQ705" s="1"/>
      <c r="BR705" s="1"/>
      <c r="BS705" s="1"/>
      <c r="BT705" s="1"/>
      <c r="BU705" s="1"/>
      <c r="BV705" s="1"/>
      <c r="BW705" s="1"/>
      <c r="BX705" s="1">
        <v>0</v>
      </c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>
        <v>0</v>
      </c>
    </row>
    <row r="707" spans="1:245" x14ac:dyDescent="0.25">
      <c r="A707" s="2">
        <v>52</v>
      </c>
      <c r="B707" s="2">
        <f>B1050</f>
        <v>1</v>
      </c>
      <c r="C707" s="2">
        <f>C1050</f>
        <v>4</v>
      </c>
      <c r="D707" s="2">
        <f>D1050</f>
        <v>705</v>
      </c>
      <c r="E707" s="2">
        <f>E1050</f>
        <v>0</v>
      </c>
      <c r="F707" s="2" t="str">
        <f>F1050</f>
        <v>Новый раздел</v>
      </c>
      <c r="G707" s="2" t="s">
        <v>754</v>
      </c>
      <c r="H707" s="2"/>
      <c r="I707" s="2"/>
      <c r="J707" s="2"/>
      <c r="K707" s="2"/>
      <c r="L707" s="2"/>
      <c r="M707" s="2"/>
      <c r="N707" s="2"/>
      <c r="O707" s="2">
        <f t="shared" ref="O707:AT707" si="528">O1050</f>
        <v>1867517.88</v>
      </c>
      <c r="P707" s="2">
        <f t="shared" si="528"/>
        <v>1388815.34</v>
      </c>
      <c r="Q707" s="2">
        <f t="shared" si="528"/>
        <v>144723.66</v>
      </c>
      <c r="R707" s="2">
        <f t="shared" si="528"/>
        <v>37371.9</v>
      </c>
      <c r="S707" s="2">
        <f t="shared" si="528"/>
        <v>333978.88</v>
      </c>
      <c r="T707" s="2">
        <f t="shared" si="528"/>
        <v>0</v>
      </c>
      <c r="U707" s="2">
        <f t="shared" si="528"/>
        <v>1122.0279700000001</v>
      </c>
      <c r="V707" s="2">
        <f t="shared" si="528"/>
        <v>0</v>
      </c>
      <c r="W707" s="2">
        <f t="shared" si="528"/>
        <v>0</v>
      </c>
      <c r="X707" s="2">
        <f t="shared" si="528"/>
        <v>251478.34</v>
      </c>
      <c r="Y707" s="2">
        <f t="shared" si="528"/>
        <v>137267.67000000001</v>
      </c>
      <c r="Z707" s="2">
        <f t="shared" si="528"/>
        <v>0</v>
      </c>
      <c r="AA707" s="2">
        <f t="shared" si="528"/>
        <v>0</v>
      </c>
      <c r="AB707" s="2">
        <f t="shared" si="528"/>
        <v>0</v>
      </c>
      <c r="AC707" s="2">
        <f t="shared" si="528"/>
        <v>0</v>
      </c>
      <c r="AD707" s="2">
        <f t="shared" si="528"/>
        <v>0</v>
      </c>
      <c r="AE707" s="2">
        <f t="shared" si="528"/>
        <v>0</v>
      </c>
      <c r="AF707" s="2">
        <f t="shared" si="528"/>
        <v>0</v>
      </c>
      <c r="AG707" s="2">
        <f t="shared" si="528"/>
        <v>0</v>
      </c>
      <c r="AH707" s="2">
        <f t="shared" si="528"/>
        <v>0</v>
      </c>
      <c r="AI707" s="2">
        <f t="shared" si="528"/>
        <v>0</v>
      </c>
      <c r="AJ707" s="2">
        <f t="shared" si="528"/>
        <v>0</v>
      </c>
      <c r="AK707" s="2">
        <f t="shared" si="528"/>
        <v>0</v>
      </c>
      <c r="AL707" s="2">
        <f t="shared" si="528"/>
        <v>0</v>
      </c>
      <c r="AM707" s="2">
        <f t="shared" si="528"/>
        <v>0</v>
      </c>
      <c r="AN707" s="2">
        <f t="shared" si="528"/>
        <v>0</v>
      </c>
      <c r="AO707" s="2">
        <f t="shared" si="528"/>
        <v>0</v>
      </c>
      <c r="AP707" s="2">
        <f t="shared" si="528"/>
        <v>0</v>
      </c>
      <c r="AQ707" s="2">
        <f t="shared" si="528"/>
        <v>0</v>
      </c>
      <c r="AR707" s="2">
        <f t="shared" si="528"/>
        <v>2314937.7599999998</v>
      </c>
      <c r="AS707" s="2">
        <f t="shared" si="528"/>
        <v>2256520.7200000002</v>
      </c>
      <c r="AT707" s="2">
        <f t="shared" si="528"/>
        <v>0</v>
      </c>
      <c r="AU707" s="2">
        <f t="shared" ref="AU707:BZ707" si="529">AU1050</f>
        <v>58417.04</v>
      </c>
      <c r="AV707" s="2">
        <f t="shared" si="529"/>
        <v>1388815.34</v>
      </c>
      <c r="AW707" s="2">
        <f t="shared" si="529"/>
        <v>1388815.34</v>
      </c>
      <c r="AX707" s="2">
        <f t="shared" si="529"/>
        <v>0</v>
      </c>
      <c r="AY707" s="2">
        <f t="shared" si="529"/>
        <v>1388815.34</v>
      </c>
      <c r="AZ707" s="2">
        <f t="shared" si="529"/>
        <v>0</v>
      </c>
      <c r="BA707" s="2">
        <f t="shared" si="529"/>
        <v>0</v>
      </c>
      <c r="BB707" s="2">
        <f t="shared" si="529"/>
        <v>0</v>
      </c>
      <c r="BC707" s="2">
        <f t="shared" si="529"/>
        <v>0</v>
      </c>
      <c r="BD707" s="2">
        <f t="shared" si="529"/>
        <v>0</v>
      </c>
      <c r="BE707" s="2">
        <f t="shared" si="529"/>
        <v>0</v>
      </c>
      <c r="BF707" s="2">
        <f t="shared" si="529"/>
        <v>0</v>
      </c>
      <c r="BG707" s="2">
        <f t="shared" si="529"/>
        <v>0</v>
      </c>
      <c r="BH707" s="2">
        <f t="shared" si="529"/>
        <v>0</v>
      </c>
      <c r="BI707" s="2">
        <f t="shared" si="529"/>
        <v>0</v>
      </c>
      <c r="BJ707" s="2">
        <f t="shared" si="529"/>
        <v>0</v>
      </c>
      <c r="BK707" s="2">
        <f t="shared" si="529"/>
        <v>0</v>
      </c>
      <c r="BL707" s="2">
        <f t="shared" si="529"/>
        <v>0</v>
      </c>
      <c r="BM707" s="2">
        <f t="shared" si="529"/>
        <v>0</v>
      </c>
      <c r="BN707" s="2">
        <f t="shared" si="529"/>
        <v>0</v>
      </c>
      <c r="BO707" s="2">
        <f t="shared" si="529"/>
        <v>0</v>
      </c>
      <c r="BP707" s="2">
        <f t="shared" si="529"/>
        <v>0</v>
      </c>
      <c r="BQ707" s="2">
        <f t="shared" si="529"/>
        <v>0</v>
      </c>
      <c r="BR707" s="2">
        <f t="shared" si="529"/>
        <v>0</v>
      </c>
      <c r="BS707" s="2">
        <f t="shared" si="529"/>
        <v>0</v>
      </c>
      <c r="BT707" s="2">
        <f t="shared" si="529"/>
        <v>0</v>
      </c>
      <c r="BU707" s="2">
        <f t="shared" si="529"/>
        <v>0</v>
      </c>
      <c r="BV707" s="2">
        <f t="shared" si="529"/>
        <v>0</v>
      </c>
      <c r="BW707" s="2">
        <f t="shared" si="529"/>
        <v>0</v>
      </c>
      <c r="BX707" s="2">
        <f t="shared" si="529"/>
        <v>0</v>
      </c>
      <c r="BY707" s="2">
        <f t="shared" si="529"/>
        <v>0</v>
      </c>
      <c r="BZ707" s="2">
        <f t="shared" si="529"/>
        <v>0</v>
      </c>
      <c r="CA707" s="2">
        <f t="shared" ref="CA707:DF707" si="530">CA1050</f>
        <v>0</v>
      </c>
      <c r="CB707" s="2">
        <f t="shared" si="530"/>
        <v>0</v>
      </c>
      <c r="CC707" s="2">
        <f t="shared" si="530"/>
        <v>0</v>
      </c>
      <c r="CD707" s="2">
        <f t="shared" si="530"/>
        <v>0</v>
      </c>
      <c r="CE707" s="2">
        <f t="shared" si="530"/>
        <v>0</v>
      </c>
      <c r="CF707" s="2">
        <f t="shared" si="530"/>
        <v>0</v>
      </c>
      <c r="CG707" s="2">
        <f t="shared" si="530"/>
        <v>0</v>
      </c>
      <c r="CH707" s="2">
        <f t="shared" si="530"/>
        <v>0</v>
      </c>
      <c r="CI707" s="2">
        <f t="shared" si="530"/>
        <v>0</v>
      </c>
      <c r="CJ707" s="2">
        <f t="shared" si="530"/>
        <v>0</v>
      </c>
      <c r="CK707" s="2">
        <f t="shared" si="530"/>
        <v>0</v>
      </c>
      <c r="CL707" s="2">
        <f t="shared" si="530"/>
        <v>0</v>
      </c>
      <c r="CM707" s="2">
        <f t="shared" si="530"/>
        <v>0</v>
      </c>
      <c r="CN707" s="2">
        <f t="shared" si="530"/>
        <v>0</v>
      </c>
      <c r="CO707" s="2">
        <f t="shared" si="530"/>
        <v>0</v>
      </c>
      <c r="CP707" s="2">
        <f t="shared" si="530"/>
        <v>0</v>
      </c>
      <c r="CQ707" s="2">
        <f t="shared" si="530"/>
        <v>0</v>
      </c>
      <c r="CR707" s="2">
        <f t="shared" si="530"/>
        <v>0</v>
      </c>
      <c r="CS707" s="2">
        <f t="shared" si="530"/>
        <v>0</v>
      </c>
      <c r="CT707" s="2">
        <f t="shared" si="530"/>
        <v>0</v>
      </c>
      <c r="CU707" s="2">
        <f t="shared" si="530"/>
        <v>0</v>
      </c>
      <c r="CV707" s="2">
        <f t="shared" si="530"/>
        <v>0</v>
      </c>
      <c r="CW707" s="2">
        <f t="shared" si="530"/>
        <v>0</v>
      </c>
      <c r="CX707" s="2">
        <f t="shared" si="530"/>
        <v>0</v>
      </c>
      <c r="CY707" s="2">
        <f t="shared" si="530"/>
        <v>0</v>
      </c>
      <c r="CZ707" s="2">
        <f t="shared" si="530"/>
        <v>0</v>
      </c>
      <c r="DA707" s="2">
        <f t="shared" si="530"/>
        <v>0</v>
      </c>
      <c r="DB707" s="2">
        <f t="shared" si="530"/>
        <v>0</v>
      </c>
      <c r="DC707" s="2">
        <f t="shared" si="530"/>
        <v>0</v>
      </c>
      <c r="DD707" s="2">
        <f t="shared" si="530"/>
        <v>0</v>
      </c>
      <c r="DE707" s="2">
        <f t="shared" si="530"/>
        <v>0</v>
      </c>
      <c r="DF707" s="2">
        <f t="shared" si="530"/>
        <v>0</v>
      </c>
      <c r="DG707" s="3">
        <f t="shared" ref="DG707:EL707" si="531">DG1050</f>
        <v>0</v>
      </c>
      <c r="DH707" s="3">
        <f t="shared" si="531"/>
        <v>0</v>
      </c>
      <c r="DI707" s="3">
        <f t="shared" si="531"/>
        <v>0</v>
      </c>
      <c r="DJ707" s="3">
        <f t="shared" si="531"/>
        <v>0</v>
      </c>
      <c r="DK707" s="3">
        <f t="shared" si="531"/>
        <v>0</v>
      </c>
      <c r="DL707" s="3">
        <f t="shared" si="531"/>
        <v>0</v>
      </c>
      <c r="DM707" s="3">
        <f t="shared" si="531"/>
        <v>0</v>
      </c>
      <c r="DN707" s="3">
        <f t="shared" si="531"/>
        <v>0</v>
      </c>
      <c r="DO707" s="3">
        <f t="shared" si="531"/>
        <v>0</v>
      </c>
      <c r="DP707" s="3">
        <f t="shared" si="531"/>
        <v>0</v>
      </c>
      <c r="DQ707" s="3">
        <f t="shared" si="531"/>
        <v>0</v>
      </c>
      <c r="DR707" s="3">
        <f t="shared" si="531"/>
        <v>0</v>
      </c>
      <c r="DS707" s="3">
        <f t="shared" si="531"/>
        <v>0</v>
      </c>
      <c r="DT707" s="3">
        <f t="shared" si="531"/>
        <v>0</v>
      </c>
      <c r="DU707" s="3">
        <f t="shared" si="531"/>
        <v>0</v>
      </c>
      <c r="DV707" s="3">
        <f t="shared" si="531"/>
        <v>0</v>
      </c>
      <c r="DW707" s="3">
        <f t="shared" si="531"/>
        <v>0</v>
      </c>
      <c r="DX707" s="3">
        <f t="shared" si="531"/>
        <v>0</v>
      </c>
      <c r="DY707" s="3">
        <f t="shared" si="531"/>
        <v>0</v>
      </c>
      <c r="DZ707" s="3">
        <f t="shared" si="531"/>
        <v>0</v>
      </c>
      <c r="EA707" s="3">
        <f t="shared" si="531"/>
        <v>0</v>
      </c>
      <c r="EB707" s="3">
        <f t="shared" si="531"/>
        <v>0</v>
      </c>
      <c r="EC707" s="3">
        <f t="shared" si="531"/>
        <v>0</v>
      </c>
      <c r="ED707" s="3">
        <f t="shared" si="531"/>
        <v>0</v>
      </c>
      <c r="EE707" s="3">
        <f t="shared" si="531"/>
        <v>0</v>
      </c>
      <c r="EF707" s="3">
        <f t="shared" si="531"/>
        <v>0</v>
      </c>
      <c r="EG707" s="3">
        <f t="shared" si="531"/>
        <v>0</v>
      </c>
      <c r="EH707" s="3">
        <f t="shared" si="531"/>
        <v>0</v>
      </c>
      <c r="EI707" s="3">
        <f t="shared" si="531"/>
        <v>0</v>
      </c>
      <c r="EJ707" s="3">
        <f t="shared" si="531"/>
        <v>0</v>
      </c>
      <c r="EK707" s="3">
        <f t="shared" si="531"/>
        <v>0</v>
      </c>
      <c r="EL707" s="3">
        <f t="shared" si="531"/>
        <v>0</v>
      </c>
      <c r="EM707" s="3">
        <f t="shared" ref="EM707:FR707" si="532">EM1050</f>
        <v>0</v>
      </c>
      <c r="EN707" s="3">
        <f t="shared" si="532"/>
        <v>0</v>
      </c>
      <c r="EO707" s="3">
        <f t="shared" si="532"/>
        <v>0</v>
      </c>
      <c r="EP707" s="3">
        <f t="shared" si="532"/>
        <v>0</v>
      </c>
      <c r="EQ707" s="3">
        <f t="shared" si="532"/>
        <v>0</v>
      </c>
      <c r="ER707" s="3">
        <f t="shared" si="532"/>
        <v>0</v>
      </c>
      <c r="ES707" s="3">
        <f t="shared" si="532"/>
        <v>0</v>
      </c>
      <c r="ET707" s="3">
        <f t="shared" si="532"/>
        <v>0</v>
      </c>
      <c r="EU707" s="3">
        <f t="shared" si="532"/>
        <v>0</v>
      </c>
      <c r="EV707" s="3">
        <f t="shared" si="532"/>
        <v>0</v>
      </c>
      <c r="EW707" s="3">
        <f t="shared" si="532"/>
        <v>0</v>
      </c>
      <c r="EX707" s="3">
        <f t="shared" si="532"/>
        <v>0</v>
      </c>
      <c r="EY707" s="3">
        <f t="shared" si="532"/>
        <v>0</v>
      </c>
      <c r="EZ707" s="3">
        <f t="shared" si="532"/>
        <v>0</v>
      </c>
      <c r="FA707" s="3">
        <f t="shared" si="532"/>
        <v>0</v>
      </c>
      <c r="FB707" s="3">
        <f t="shared" si="532"/>
        <v>0</v>
      </c>
      <c r="FC707" s="3">
        <f t="shared" si="532"/>
        <v>0</v>
      </c>
      <c r="FD707" s="3">
        <f t="shared" si="532"/>
        <v>0</v>
      </c>
      <c r="FE707" s="3">
        <f t="shared" si="532"/>
        <v>0</v>
      </c>
      <c r="FF707" s="3">
        <f t="shared" si="532"/>
        <v>0</v>
      </c>
      <c r="FG707" s="3">
        <f t="shared" si="532"/>
        <v>0</v>
      </c>
      <c r="FH707" s="3">
        <f t="shared" si="532"/>
        <v>0</v>
      </c>
      <c r="FI707" s="3">
        <f t="shared" si="532"/>
        <v>0</v>
      </c>
      <c r="FJ707" s="3">
        <f t="shared" si="532"/>
        <v>0</v>
      </c>
      <c r="FK707" s="3">
        <f t="shared" si="532"/>
        <v>0</v>
      </c>
      <c r="FL707" s="3">
        <f t="shared" si="532"/>
        <v>0</v>
      </c>
      <c r="FM707" s="3">
        <f t="shared" si="532"/>
        <v>0</v>
      </c>
      <c r="FN707" s="3">
        <f t="shared" si="532"/>
        <v>0</v>
      </c>
      <c r="FO707" s="3">
        <f t="shared" si="532"/>
        <v>0</v>
      </c>
      <c r="FP707" s="3">
        <f t="shared" si="532"/>
        <v>0</v>
      </c>
      <c r="FQ707" s="3">
        <f t="shared" si="532"/>
        <v>0</v>
      </c>
      <c r="FR707" s="3">
        <f t="shared" si="532"/>
        <v>0</v>
      </c>
      <c r="FS707" s="3">
        <f t="shared" ref="FS707:GX707" si="533">FS1050</f>
        <v>0</v>
      </c>
      <c r="FT707" s="3">
        <f t="shared" si="533"/>
        <v>0</v>
      </c>
      <c r="FU707" s="3">
        <f t="shared" si="533"/>
        <v>0</v>
      </c>
      <c r="FV707" s="3">
        <f t="shared" si="533"/>
        <v>0</v>
      </c>
      <c r="FW707" s="3">
        <f t="shared" si="533"/>
        <v>0</v>
      </c>
      <c r="FX707" s="3">
        <f t="shared" si="533"/>
        <v>0</v>
      </c>
      <c r="FY707" s="3">
        <f t="shared" si="533"/>
        <v>0</v>
      </c>
      <c r="FZ707" s="3">
        <f t="shared" si="533"/>
        <v>0</v>
      </c>
      <c r="GA707" s="3">
        <f t="shared" si="533"/>
        <v>0</v>
      </c>
      <c r="GB707" s="3">
        <f t="shared" si="533"/>
        <v>0</v>
      </c>
      <c r="GC707" s="3">
        <f t="shared" si="533"/>
        <v>0</v>
      </c>
      <c r="GD707" s="3">
        <f t="shared" si="533"/>
        <v>0</v>
      </c>
      <c r="GE707" s="3">
        <f t="shared" si="533"/>
        <v>0</v>
      </c>
      <c r="GF707" s="3">
        <f t="shared" si="533"/>
        <v>0</v>
      </c>
      <c r="GG707" s="3">
        <f t="shared" si="533"/>
        <v>0</v>
      </c>
      <c r="GH707" s="3">
        <f t="shared" si="533"/>
        <v>0</v>
      </c>
      <c r="GI707" s="3">
        <f t="shared" si="533"/>
        <v>0</v>
      </c>
      <c r="GJ707" s="3">
        <f t="shared" si="533"/>
        <v>0</v>
      </c>
      <c r="GK707" s="3">
        <f t="shared" si="533"/>
        <v>0</v>
      </c>
      <c r="GL707" s="3">
        <f t="shared" si="533"/>
        <v>0</v>
      </c>
      <c r="GM707" s="3">
        <f t="shared" si="533"/>
        <v>0</v>
      </c>
      <c r="GN707" s="3">
        <f t="shared" si="533"/>
        <v>0</v>
      </c>
      <c r="GO707" s="3">
        <f t="shared" si="533"/>
        <v>0</v>
      </c>
      <c r="GP707" s="3">
        <f t="shared" si="533"/>
        <v>0</v>
      </c>
      <c r="GQ707" s="3">
        <f t="shared" si="533"/>
        <v>0</v>
      </c>
      <c r="GR707" s="3">
        <f t="shared" si="533"/>
        <v>0</v>
      </c>
      <c r="GS707" s="3">
        <f t="shared" si="533"/>
        <v>0</v>
      </c>
      <c r="GT707" s="3">
        <f t="shared" si="533"/>
        <v>0</v>
      </c>
      <c r="GU707" s="3">
        <f t="shared" si="533"/>
        <v>0</v>
      </c>
      <c r="GV707" s="3">
        <f t="shared" si="533"/>
        <v>0</v>
      </c>
      <c r="GW707" s="3">
        <f t="shared" si="533"/>
        <v>0</v>
      </c>
      <c r="GX707" s="3">
        <f t="shared" si="533"/>
        <v>0</v>
      </c>
    </row>
    <row r="709" spans="1:245" x14ac:dyDescent="0.25">
      <c r="A709" s="1">
        <v>5</v>
      </c>
      <c r="B709" s="1">
        <v>1</v>
      </c>
      <c r="C709" s="1"/>
      <c r="D709" s="1">
        <f>ROW(A725)</f>
        <v>725</v>
      </c>
      <c r="E709" s="1"/>
      <c r="F709" s="1" t="s">
        <v>154</v>
      </c>
      <c r="G709" s="1" t="s">
        <v>155</v>
      </c>
      <c r="H709" s="1" t="s">
        <v>143</v>
      </c>
      <c r="I709" s="1">
        <v>0</v>
      </c>
      <c r="J709" s="1"/>
      <c r="K709" s="1">
        <v>0</v>
      </c>
      <c r="L709" s="1"/>
      <c r="M709" s="1"/>
      <c r="N709" s="1"/>
      <c r="O709" s="1"/>
      <c r="P709" s="1"/>
      <c r="Q709" s="1"/>
      <c r="R709" s="1"/>
      <c r="S709" s="1"/>
      <c r="T709" s="1"/>
      <c r="U709" s="1" t="s">
        <v>143</v>
      </c>
      <c r="V709" s="1">
        <v>0</v>
      </c>
      <c r="W709" s="1"/>
      <c r="X709" s="1"/>
      <c r="Y709" s="1"/>
      <c r="Z709" s="1"/>
      <c r="AA709" s="1"/>
      <c r="AB709" s="1" t="s">
        <v>143</v>
      </c>
      <c r="AC709" s="1" t="s">
        <v>143</v>
      </c>
      <c r="AD709" s="1" t="s">
        <v>143</v>
      </c>
      <c r="AE709" s="1" t="s">
        <v>143</v>
      </c>
      <c r="AF709" s="1" t="s">
        <v>143</v>
      </c>
      <c r="AG709" s="1" t="s">
        <v>143</v>
      </c>
      <c r="AH709" s="1"/>
      <c r="AI709" s="1"/>
      <c r="AJ709" s="1"/>
      <c r="AK709" s="1"/>
      <c r="AL709" s="1"/>
      <c r="AM709" s="1"/>
      <c r="AN709" s="1"/>
      <c r="AO709" s="1"/>
      <c r="AP709" s="1" t="s">
        <v>143</v>
      </c>
      <c r="AQ709" s="1" t="s">
        <v>143</v>
      </c>
      <c r="AR709" s="1" t="s">
        <v>143</v>
      </c>
      <c r="AS709" s="1"/>
      <c r="AT709" s="1"/>
      <c r="AU709" s="1"/>
      <c r="AV709" s="1"/>
      <c r="AW709" s="1"/>
      <c r="AX709" s="1"/>
      <c r="AY709" s="1"/>
      <c r="AZ709" s="1" t="s">
        <v>143</v>
      </c>
      <c r="BA709" s="1"/>
      <c r="BB709" s="1" t="s">
        <v>143</v>
      </c>
      <c r="BC709" s="1" t="s">
        <v>143</v>
      </c>
      <c r="BD709" s="1" t="s">
        <v>143</v>
      </c>
      <c r="BE709" s="1" t="s">
        <v>143</v>
      </c>
      <c r="BF709" s="1" t="s">
        <v>143</v>
      </c>
      <c r="BG709" s="1" t="s">
        <v>143</v>
      </c>
      <c r="BH709" s="1" t="s">
        <v>143</v>
      </c>
      <c r="BI709" s="1" t="s">
        <v>143</v>
      </c>
      <c r="BJ709" s="1" t="s">
        <v>143</v>
      </c>
      <c r="BK709" s="1" t="s">
        <v>143</v>
      </c>
      <c r="BL709" s="1" t="s">
        <v>143</v>
      </c>
      <c r="BM709" s="1" t="s">
        <v>143</v>
      </c>
      <c r="BN709" s="1" t="s">
        <v>143</v>
      </c>
      <c r="BO709" s="1" t="s">
        <v>143</v>
      </c>
      <c r="BP709" s="1" t="s">
        <v>143</v>
      </c>
      <c r="BQ709" s="1"/>
      <c r="BR709" s="1"/>
      <c r="BS709" s="1"/>
      <c r="BT709" s="1"/>
      <c r="BU709" s="1"/>
      <c r="BV709" s="1"/>
      <c r="BW709" s="1"/>
      <c r="BX709" s="1">
        <v>0</v>
      </c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>
        <v>0</v>
      </c>
    </row>
    <row r="711" spans="1:245" x14ac:dyDescent="0.25">
      <c r="A711" s="2">
        <v>52</v>
      </c>
      <c r="B711" s="2">
        <f>B725</f>
        <v>1</v>
      </c>
      <c r="C711" s="2">
        <f>C725</f>
        <v>5</v>
      </c>
      <c r="D711" s="2">
        <f>D725</f>
        <v>709</v>
      </c>
      <c r="E711" s="2">
        <f>E725</f>
        <v>0</v>
      </c>
      <c r="F711" s="2" t="str">
        <f>F725</f>
        <v>Новый подраздел</v>
      </c>
      <c r="G711" s="2" t="s">
        <v>155</v>
      </c>
      <c r="H711" s="2"/>
      <c r="I711" s="2"/>
      <c r="J711" s="2"/>
      <c r="K711" s="2"/>
      <c r="L711" s="2"/>
      <c r="M711" s="2"/>
      <c r="N711" s="2"/>
      <c r="O711" s="2">
        <f t="shared" ref="O711:AT711" si="534">O725</f>
        <v>74294.240000000005</v>
      </c>
      <c r="P711" s="2">
        <f t="shared" si="534"/>
        <v>1447.46</v>
      </c>
      <c r="Q711" s="2">
        <f t="shared" si="534"/>
        <v>66569.2</v>
      </c>
      <c r="R711" s="2">
        <f t="shared" si="534"/>
        <v>12496.14</v>
      </c>
      <c r="S711" s="2">
        <f t="shared" si="534"/>
        <v>6277.58</v>
      </c>
      <c r="T711" s="2">
        <f t="shared" si="534"/>
        <v>0</v>
      </c>
      <c r="U711" s="2">
        <f t="shared" si="534"/>
        <v>23.100750000000001</v>
      </c>
      <c r="V711" s="2">
        <f t="shared" si="534"/>
        <v>0</v>
      </c>
      <c r="W711" s="2">
        <f t="shared" si="534"/>
        <v>0</v>
      </c>
      <c r="X711" s="2">
        <f t="shared" si="534"/>
        <v>4976.32</v>
      </c>
      <c r="Y711" s="2">
        <f t="shared" si="534"/>
        <v>2573.8000000000002</v>
      </c>
      <c r="Z711" s="2">
        <f t="shared" si="534"/>
        <v>0</v>
      </c>
      <c r="AA711" s="2">
        <f t="shared" si="534"/>
        <v>0</v>
      </c>
      <c r="AB711" s="2">
        <f t="shared" si="534"/>
        <v>74294.240000000005</v>
      </c>
      <c r="AC711" s="2">
        <f t="shared" si="534"/>
        <v>1447.46</v>
      </c>
      <c r="AD711" s="2">
        <f t="shared" si="534"/>
        <v>66569.2</v>
      </c>
      <c r="AE711" s="2">
        <f t="shared" si="534"/>
        <v>12496.14</v>
      </c>
      <c r="AF711" s="2">
        <f t="shared" si="534"/>
        <v>6277.58</v>
      </c>
      <c r="AG711" s="2">
        <f t="shared" si="534"/>
        <v>0</v>
      </c>
      <c r="AH711" s="2">
        <f t="shared" si="534"/>
        <v>23.100750000000001</v>
      </c>
      <c r="AI711" s="2">
        <f t="shared" si="534"/>
        <v>0</v>
      </c>
      <c r="AJ711" s="2">
        <f t="shared" si="534"/>
        <v>0</v>
      </c>
      <c r="AK711" s="2">
        <f t="shared" si="534"/>
        <v>4976.32</v>
      </c>
      <c r="AL711" s="2">
        <f t="shared" si="534"/>
        <v>2573.8000000000002</v>
      </c>
      <c r="AM711" s="2">
        <f t="shared" si="534"/>
        <v>0</v>
      </c>
      <c r="AN711" s="2">
        <f t="shared" si="534"/>
        <v>0</v>
      </c>
      <c r="AO711" s="2">
        <f t="shared" si="534"/>
        <v>0</v>
      </c>
      <c r="AP711" s="2">
        <f t="shared" si="534"/>
        <v>0</v>
      </c>
      <c r="AQ711" s="2">
        <f t="shared" si="534"/>
        <v>0</v>
      </c>
      <c r="AR711" s="2">
        <f t="shared" si="534"/>
        <v>101463.3</v>
      </c>
      <c r="AS711" s="2">
        <f t="shared" si="534"/>
        <v>57357.74</v>
      </c>
      <c r="AT711" s="2">
        <f t="shared" si="534"/>
        <v>0</v>
      </c>
      <c r="AU711" s="2">
        <f t="shared" ref="AU711:BZ711" si="535">AU725</f>
        <v>44105.56</v>
      </c>
      <c r="AV711" s="2">
        <f t="shared" si="535"/>
        <v>1447.46</v>
      </c>
      <c r="AW711" s="2">
        <f t="shared" si="535"/>
        <v>1447.46</v>
      </c>
      <c r="AX711" s="2">
        <f t="shared" si="535"/>
        <v>0</v>
      </c>
      <c r="AY711" s="2">
        <f t="shared" si="535"/>
        <v>1447.46</v>
      </c>
      <c r="AZ711" s="2">
        <f t="shared" si="535"/>
        <v>0</v>
      </c>
      <c r="BA711" s="2">
        <f t="shared" si="535"/>
        <v>0</v>
      </c>
      <c r="BB711" s="2">
        <f t="shared" si="535"/>
        <v>0</v>
      </c>
      <c r="BC711" s="2">
        <f t="shared" si="535"/>
        <v>0</v>
      </c>
      <c r="BD711" s="2">
        <f t="shared" si="535"/>
        <v>0</v>
      </c>
      <c r="BE711" s="2">
        <f t="shared" si="535"/>
        <v>0</v>
      </c>
      <c r="BF711" s="2">
        <f t="shared" si="535"/>
        <v>0</v>
      </c>
      <c r="BG711" s="2">
        <f t="shared" si="535"/>
        <v>0</v>
      </c>
      <c r="BH711" s="2">
        <f t="shared" si="535"/>
        <v>0</v>
      </c>
      <c r="BI711" s="2">
        <f t="shared" si="535"/>
        <v>0</v>
      </c>
      <c r="BJ711" s="2">
        <f t="shared" si="535"/>
        <v>0</v>
      </c>
      <c r="BK711" s="2">
        <f t="shared" si="535"/>
        <v>0</v>
      </c>
      <c r="BL711" s="2">
        <f t="shared" si="535"/>
        <v>0</v>
      </c>
      <c r="BM711" s="2">
        <f t="shared" si="535"/>
        <v>0</v>
      </c>
      <c r="BN711" s="2">
        <f t="shared" si="535"/>
        <v>0</v>
      </c>
      <c r="BO711" s="2">
        <f t="shared" si="535"/>
        <v>0</v>
      </c>
      <c r="BP711" s="2">
        <f t="shared" si="535"/>
        <v>0</v>
      </c>
      <c r="BQ711" s="2">
        <f t="shared" si="535"/>
        <v>0</v>
      </c>
      <c r="BR711" s="2">
        <f t="shared" si="535"/>
        <v>0</v>
      </c>
      <c r="BS711" s="2">
        <f t="shared" si="535"/>
        <v>0</v>
      </c>
      <c r="BT711" s="2">
        <f t="shared" si="535"/>
        <v>0</v>
      </c>
      <c r="BU711" s="2">
        <f t="shared" si="535"/>
        <v>0</v>
      </c>
      <c r="BV711" s="2">
        <f t="shared" si="535"/>
        <v>0</v>
      </c>
      <c r="BW711" s="2">
        <f t="shared" si="535"/>
        <v>0</v>
      </c>
      <c r="BX711" s="2">
        <f t="shared" si="535"/>
        <v>0</v>
      </c>
      <c r="BY711" s="2">
        <f t="shared" si="535"/>
        <v>0</v>
      </c>
      <c r="BZ711" s="2">
        <f t="shared" si="535"/>
        <v>0</v>
      </c>
      <c r="CA711" s="2">
        <f t="shared" ref="CA711:DF711" si="536">CA725</f>
        <v>101463.3</v>
      </c>
      <c r="CB711" s="2">
        <f t="shared" si="536"/>
        <v>57357.74</v>
      </c>
      <c r="CC711" s="2">
        <f t="shared" si="536"/>
        <v>0</v>
      </c>
      <c r="CD711" s="2">
        <f t="shared" si="536"/>
        <v>44105.56</v>
      </c>
      <c r="CE711" s="2">
        <f t="shared" si="536"/>
        <v>1447.46</v>
      </c>
      <c r="CF711" s="2">
        <f t="shared" si="536"/>
        <v>1447.46</v>
      </c>
      <c r="CG711" s="2">
        <f t="shared" si="536"/>
        <v>0</v>
      </c>
      <c r="CH711" s="2">
        <f t="shared" si="536"/>
        <v>1447.46</v>
      </c>
      <c r="CI711" s="2">
        <f t="shared" si="536"/>
        <v>0</v>
      </c>
      <c r="CJ711" s="2">
        <f t="shared" si="536"/>
        <v>0</v>
      </c>
      <c r="CK711" s="2">
        <f t="shared" si="536"/>
        <v>0</v>
      </c>
      <c r="CL711" s="2">
        <f t="shared" si="536"/>
        <v>0</v>
      </c>
      <c r="CM711" s="2">
        <f t="shared" si="536"/>
        <v>0</v>
      </c>
      <c r="CN711" s="2">
        <f t="shared" si="536"/>
        <v>0</v>
      </c>
      <c r="CO711" s="2">
        <f t="shared" si="536"/>
        <v>0</v>
      </c>
      <c r="CP711" s="2">
        <f t="shared" si="536"/>
        <v>0</v>
      </c>
      <c r="CQ711" s="2">
        <f t="shared" si="536"/>
        <v>0</v>
      </c>
      <c r="CR711" s="2">
        <f t="shared" si="536"/>
        <v>0</v>
      </c>
      <c r="CS711" s="2">
        <f t="shared" si="536"/>
        <v>0</v>
      </c>
      <c r="CT711" s="2">
        <f t="shared" si="536"/>
        <v>0</v>
      </c>
      <c r="CU711" s="2">
        <f t="shared" si="536"/>
        <v>0</v>
      </c>
      <c r="CV711" s="2">
        <f t="shared" si="536"/>
        <v>0</v>
      </c>
      <c r="CW711" s="2">
        <f t="shared" si="536"/>
        <v>0</v>
      </c>
      <c r="CX711" s="2">
        <f t="shared" si="536"/>
        <v>0</v>
      </c>
      <c r="CY711" s="2">
        <f t="shared" si="536"/>
        <v>0</v>
      </c>
      <c r="CZ711" s="2">
        <f t="shared" si="536"/>
        <v>0</v>
      </c>
      <c r="DA711" s="2">
        <f t="shared" si="536"/>
        <v>0</v>
      </c>
      <c r="DB711" s="2">
        <f t="shared" si="536"/>
        <v>0</v>
      </c>
      <c r="DC711" s="2">
        <f t="shared" si="536"/>
        <v>0</v>
      </c>
      <c r="DD711" s="2">
        <f t="shared" si="536"/>
        <v>0</v>
      </c>
      <c r="DE711" s="2">
        <f t="shared" si="536"/>
        <v>0</v>
      </c>
      <c r="DF711" s="2">
        <f t="shared" si="536"/>
        <v>0</v>
      </c>
      <c r="DG711" s="3">
        <f t="shared" ref="DG711:EL711" si="537">DG725</f>
        <v>0</v>
      </c>
      <c r="DH711" s="3">
        <f t="shared" si="537"/>
        <v>0</v>
      </c>
      <c r="DI711" s="3">
        <f t="shared" si="537"/>
        <v>0</v>
      </c>
      <c r="DJ711" s="3">
        <f t="shared" si="537"/>
        <v>0</v>
      </c>
      <c r="DK711" s="3">
        <f t="shared" si="537"/>
        <v>0</v>
      </c>
      <c r="DL711" s="3">
        <f t="shared" si="537"/>
        <v>0</v>
      </c>
      <c r="DM711" s="3">
        <f t="shared" si="537"/>
        <v>0</v>
      </c>
      <c r="DN711" s="3">
        <f t="shared" si="537"/>
        <v>0</v>
      </c>
      <c r="DO711" s="3">
        <f t="shared" si="537"/>
        <v>0</v>
      </c>
      <c r="DP711" s="3">
        <f t="shared" si="537"/>
        <v>0</v>
      </c>
      <c r="DQ711" s="3">
        <f t="shared" si="537"/>
        <v>0</v>
      </c>
      <c r="DR711" s="3">
        <f t="shared" si="537"/>
        <v>0</v>
      </c>
      <c r="DS711" s="3">
        <f t="shared" si="537"/>
        <v>0</v>
      </c>
      <c r="DT711" s="3">
        <f t="shared" si="537"/>
        <v>0</v>
      </c>
      <c r="DU711" s="3">
        <f t="shared" si="537"/>
        <v>0</v>
      </c>
      <c r="DV711" s="3">
        <f t="shared" si="537"/>
        <v>0</v>
      </c>
      <c r="DW711" s="3">
        <f t="shared" si="537"/>
        <v>0</v>
      </c>
      <c r="DX711" s="3">
        <f t="shared" si="537"/>
        <v>0</v>
      </c>
      <c r="DY711" s="3">
        <f t="shared" si="537"/>
        <v>0</v>
      </c>
      <c r="DZ711" s="3">
        <f t="shared" si="537"/>
        <v>0</v>
      </c>
      <c r="EA711" s="3">
        <f t="shared" si="537"/>
        <v>0</v>
      </c>
      <c r="EB711" s="3">
        <f t="shared" si="537"/>
        <v>0</v>
      </c>
      <c r="EC711" s="3">
        <f t="shared" si="537"/>
        <v>0</v>
      </c>
      <c r="ED711" s="3">
        <f t="shared" si="537"/>
        <v>0</v>
      </c>
      <c r="EE711" s="3">
        <f t="shared" si="537"/>
        <v>0</v>
      </c>
      <c r="EF711" s="3">
        <f t="shared" si="537"/>
        <v>0</v>
      </c>
      <c r="EG711" s="3">
        <f t="shared" si="537"/>
        <v>0</v>
      </c>
      <c r="EH711" s="3">
        <f t="shared" si="537"/>
        <v>0</v>
      </c>
      <c r="EI711" s="3">
        <f t="shared" si="537"/>
        <v>0</v>
      </c>
      <c r="EJ711" s="3">
        <f t="shared" si="537"/>
        <v>0</v>
      </c>
      <c r="EK711" s="3">
        <f t="shared" si="537"/>
        <v>0</v>
      </c>
      <c r="EL711" s="3">
        <f t="shared" si="537"/>
        <v>0</v>
      </c>
      <c r="EM711" s="3">
        <f t="shared" ref="EM711:FR711" si="538">EM725</f>
        <v>0</v>
      </c>
      <c r="EN711" s="3">
        <f t="shared" si="538"/>
        <v>0</v>
      </c>
      <c r="EO711" s="3">
        <f t="shared" si="538"/>
        <v>0</v>
      </c>
      <c r="EP711" s="3">
        <f t="shared" si="538"/>
        <v>0</v>
      </c>
      <c r="EQ711" s="3">
        <f t="shared" si="538"/>
        <v>0</v>
      </c>
      <c r="ER711" s="3">
        <f t="shared" si="538"/>
        <v>0</v>
      </c>
      <c r="ES711" s="3">
        <f t="shared" si="538"/>
        <v>0</v>
      </c>
      <c r="ET711" s="3">
        <f t="shared" si="538"/>
        <v>0</v>
      </c>
      <c r="EU711" s="3">
        <f t="shared" si="538"/>
        <v>0</v>
      </c>
      <c r="EV711" s="3">
        <f t="shared" si="538"/>
        <v>0</v>
      </c>
      <c r="EW711" s="3">
        <f t="shared" si="538"/>
        <v>0</v>
      </c>
      <c r="EX711" s="3">
        <f t="shared" si="538"/>
        <v>0</v>
      </c>
      <c r="EY711" s="3">
        <f t="shared" si="538"/>
        <v>0</v>
      </c>
      <c r="EZ711" s="3">
        <f t="shared" si="538"/>
        <v>0</v>
      </c>
      <c r="FA711" s="3">
        <f t="shared" si="538"/>
        <v>0</v>
      </c>
      <c r="FB711" s="3">
        <f t="shared" si="538"/>
        <v>0</v>
      </c>
      <c r="FC711" s="3">
        <f t="shared" si="538"/>
        <v>0</v>
      </c>
      <c r="FD711" s="3">
        <f t="shared" si="538"/>
        <v>0</v>
      </c>
      <c r="FE711" s="3">
        <f t="shared" si="538"/>
        <v>0</v>
      </c>
      <c r="FF711" s="3">
        <f t="shared" si="538"/>
        <v>0</v>
      </c>
      <c r="FG711" s="3">
        <f t="shared" si="538"/>
        <v>0</v>
      </c>
      <c r="FH711" s="3">
        <f t="shared" si="538"/>
        <v>0</v>
      </c>
      <c r="FI711" s="3">
        <f t="shared" si="538"/>
        <v>0</v>
      </c>
      <c r="FJ711" s="3">
        <f t="shared" si="538"/>
        <v>0</v>
      </c>
      <c r="FK711" s="3">
        <f t="shared" si="538"/>
        <v>0</v>
      </c>
      <c r="FL711" s="3">
        <f t="shared" si="538"/>
        <v>0</v>
      </c>
      <c r="FM711" s="3">
        <f t="shared" si="538"/>
        <v>0</v>
      </c>
      <c r="FN711" s="3">
        <f t="shared" si="538"/>
        <v>0</v>
      </c>
      <c r="FO711" s="3">
        <f t="shared" si="538"/>
        <v>0</v>
      </c>
      <c r="FP711" s="3">
        <f t="shared" si="538"/>
        <v>0</v>
      </c>
      <c r="FQ711" s="3">
        <f t="shared" si="538"/>
        <v>0</v>
      </c>
      <c r="FR711" s="3">
        <f t="shared" si="538"/>
        <v>0</v>
      </c>
      <c r="FS711" s="3">
        <f t="shared" ref="FS711:GX711" si="539">FS725</f>
        <v>0</v>
      </c>
      <c r="FT711" s="3">
        <f t="shared" si="539"/>
        <v>0</v>
      </c>
      <c r="FU711" s="3">
        <f t="shared" si="539"/>
        <v>0</v>
      </c>
      <c r="FV711" s="3">
        <f t="shared" si="539"/>
        <v>0</v>
      </c>
      <c r="FW711" s="3">
        <f t="shared" si="539"/>
        <v>0</v>
      </c>
      <c r="FX711" s="3">
        <f t="shared" si="539"/>
        <v>0</v>
      </c>
      <c r="FY711" s="3">
        <f t="shared" si="539"/>
        <v>0</v>
      </c>
      <c r="FZ711" s="3">
        <f t="shared" si="539"/>
        <v>0</v>
      </c>
      <c r="GA711" s="3">
        <f t="shared" si="539"/>
        <v>0</v>
      </c>
      <c r="GB711" s="3">
        <f t="shared" si="539"/>
        <v>0</v>
      </c>
      <c r="GC711" s="3">
        <f t="shared" si="539"/>
        <v>0</v>
      </c>
      <c r="GD711" s="3">
        <f t="shared" si="539"/>
        <v>0</v>
      </c>
      <c r="GE711" s="3">
        <f t="shared" si="539"/>
        <v>0</v>
      </c>
      <c r="GF711" s="3">
        <f t="shared" si="539"/>
        <v>0</v>
      </c>
      <c r="GG711" s="3">
        <f t="shared" si="539"/>
        <v>0</v>
      </c>
      <c r="GH711" s="3">
        <f t="shared" si="539"/>
        <v>0</v>
      </c>
      <c r="GI711" s="3">
        <f t="shared" si="539"/>
        <v>0</v>
      </c>
      <c r="GJ711" s="3">
        <f t="shared" si="539"/>
        <v>0</v>
      </c>
      <c r="GK711" s="3">
        <f t="shared" si="539"/>
        <v>0</v>
      </c>
      <c r="GL711" s="3">
        <f t="shared" si="539"/>
        <v>0</v>
      </c>
      <c r="GM711" s="3">
        <f t="shared" si="539"/>
        <v>0</v>
      </c>
      <c r="GN711" s="3">
        <f t="shared" si="539"/>
        <v>0</v>
      </c>
      <c r="GO711" s="3">
        <f t="shared" si="539"/>
        <v>0</v>
      </c>
      <c r="GP711" s="3">
        <f t="shared" si="539"/>
        <v>0</v>
      </c>
      <c r="GQ711" s="3">
        <f t="shared" si="539"/>
        <v>0</v>
      </c>
      <c r="GR711" s="3">
        <f t="shared" si="539"/>
        <v>0</v>
      </c>
      <c r="GS711" s="3">
        <f t="shared" si="539"/>
        <v>0</v>
      </c>
      <c r="GT711" s="3">
        <f t="shared" si="539"/>
        <v>0</v>
      </c>
      <c r="GU711" s="3">
        <f t="shared" si="539"/>
        <v>0</v>
      </c>
      <c r="GV711" s="3">
        <f t="shared" si="539"/>
        <v>0</v>
      </c>
      <c r="GW711" s="3">
        <f t="shared" si="539"/>
        <v>0</v>
      </c>
      <c r="GX711" s="3">
        <f t="shared" si="539"/>
        <v>0</v>
      </c>
    </row>
    <row r="713" spans="1:245" x14ac:dyDescent="0.25">
      <c r="A713">
        <v>17</v>
      </c>
      <c r="B713">
        <v>1</v>
      </c>
      <c r="C713">
        <f>ROW(SmtRes!A416)</f>
        <v>416</v>
      </c>
      <c r="D713">
        <f>ROW(EtalonRes!A431)</f>
        <v>431</v>
      </c>
      <c r="E713" t="s">
        <v>755</v>
      </c>
      <c r="F713" t="s">
        <v>157</v>
      </c>
      <c r="G713" t="s">
        <v>158</v>
      </c>
      <c r="H713" t="s">
        <v>159</v>
      </c>
      <c r="I713">
        <v>45</v>
      </c>
      <c r="J713">
        <v>0</v>
      </c>
      <c r="O713">
        <f t="shared" ref="O713:O723" si="540">ROUND(CP713,2)</f>
        <v>934.15</v>
      </c>
      <c r="P713">
        <f t="shared" ref="P713:P723" si="541">ROUND((ROUND((AC713*AW713*I713),2)*BC713),2)</f>
        <v>0</v>
      </c>
      <c r="Q713">
        <f>(ROUND((ROUND(((ET713)*AV713*I713),2)*BB713),2)+ROUND((ROUND(((AE713-(EU713))*AV713*I713),2)*BS713),2))</f>
        <v>464.78</v>
      </c>
      <c r="R713">
        <f t="shared" ref="R713:R723" si="542">ROUND((ROUND((AE713*AV713*I713),2)*BS713),2)</f>
        <v>171.72</v>
      </c>
      <c r="S713">
        <f t="shared" ref="S713:S723" si="543">ROUND((ROUND((AF713*AV713*I713),2)*BA713),2)</f>
        <v>469.37</v>
      </c>
      <c r="T713">
        <f t="shared" ref="T713:T723" si="544">ROUND(CU713*I713,2)</f>
        <v>0</v>
      </c>
      <c r="U713">
        <f t="shared" ref="U713:U723" si="545">CV713*I713</f>
        <v>1.8</v>
      </c>
      <c r="V713">
        <f t="shared" ref="V713:V723" si="546">CW713*I713</f>
        <v>0</v>
      </c>
      <c r="W713">
        <f t="shared" ref="W713:W723" si="547">ROUND(CX713*I713,2)</f>
        <v>0</v>
      </c>
      <c r="X713">
        <f t="shared" ref="X713:X723" si="548">ROUND(CY713,2)</f>
        <v>525.69000000000005</v>
      </c>
      <c r="Y713">
        <f t="shared" ref="Y713:Y723" si="549">ROUND(CZ713,2)</f>
        <v>192.44</v>
      </c>
      <c r="AA713">
        <v>31709269</v>
      </c>
      <c r="AB713">
        <f t="shared" ref="AB713:AB723" si="550">ROUND((AC713+AD713+AF713),6)</f>
        <v>1.55</v>
      </c>
      <c r="AC713">
        <f t="shared" ref="AC713:AC723" si="551">ROUND((ES713),6)</f>
        <v>0</v>
      </c>
      <c r="AD713">
        <f>ROUND((((ET713)-(EU713))+AE713),6)</f>
        <v>1.1399999999999999</v>
      </c>
      <c r="AE713">
        <f>ROUND((EU713),6)</f>
        <v>0.15</v>
      </c>
      <c r="AF713">
        <f>ROUND((EV713),6)</f>
        <v>0.41</v>
      </c>
      <c r="AG713">
        <f t="shared" ref="AG713:AG723" si="552">ROUND((AP713),6)</f>
        <v>0</v>
      </c>
      <c r="AH713">
        <f>(EW713)</f>
        <v>0.04</v>
      </c>
      <c r="AI713">
        <f>(EX713)</f>
        <v>0</v>
      </c>
      <c r="AJ713">
        <f t="shared" ref="AJ713:AJ723" si="553">(AS713)</f>
        <v>0</v>
      </c>
      <c r="AK713">
        <v>1.55</v>
      </c>
      <c r="AL713">
        <v>0</v>
      </c>
      <c r="AM713">
        <v>1.1399999999999999</v>
      </c>
      <c r="AN713">
        <v>0.15</v>
      </c>
      <c r="AO713">
        <v>0.41</v>
      </c>
      <c r="AP713">
        <v>0</v>
      </c>
      <c r="AQ713">
        <v>0.04</v>
      </c>
      <c r="AR713">
        <v>0</v>
      </c>
      <c r="AS713">
        <v>0</v>
      </c>
      <c r="AT713">
        <v>112</v>
      </c>
      <c r="AU713">
        <v>41</v>
      </c>
      <c r="AV713">
        <v>1</v>
      </c>
      <c r="AW713">
        <v>1</v>
      </c>
      <c r="AZ713">
        <v>1</v>
      </c>
      <c r="BA713">
        <v>25.44</v>
      </c>
      <c r="BB713">
        <v>9.06</v>
      </c>
      <c r="BC713">
        <v>1</v>
      </c>
      <c r="BD713" t="s">
        <v>143</v>
      </c>
      <c r="BE713" t="s">
        <v>143</v>
      </c>
      <c r="BF713" t="s">
        <v>143</v>
      </c>
      <c r="BG713" t="s">
        <v>143</v>
      </c>
      <c r="BH713">
        <v>0</v>
      </c>
      <c r="BI713">
        <v>1</v>
      </c>
      <c r="BJ713" t="s">
        <v>160</v>
      </c>
      <c r="BM713">
        <v>668</v>
      </c>
      <c r="BN713">
        <v>0</v>
      </c>
      <c r="BO713" t="s">
        <v>157</v>
      </c>
      <c r="BP713">
        <v>1</v>
      </c>
      <c r="BQ713">
        <v>60</v>
      </c>
      <c r="BR713">
        <v>0</v>
      </c>
      <c r="BS713">
        <v>25.44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143</v>
      </c>
      <c r="BZ713">
        <v>112</v>
      </c>
      <c r="CA713">
        <v>41</v>
      </c>
      <c r="CE713">
        <v>30</v>
      </c>
      <c r="CF713">
        <v>0</v>
      </c>
      <c r="CG713">
        <v>0</v>
      </c>
      <c r="CM713">
        <v>0</v>
      </c>
      <c r="CN713" t="s">
        <v>143</v>
      </c>
      <c r="CO713">
        <v>0</v>
      </c>
      <c r="CP713">
        <f t="shared" ref="CP713:CP723" si="554">(P713+Q713+S713)</f>
        <v>934.15</v>
      </c>
      <c r="CQ713">
        <f t="shared" ref="CQ713:CQ723" si="555">ROUND((ROUND((AC713*AW713*1),2)*BC713),2)</f>
        <v>0</v>
      </c>
      <c r="CR713">
        <f>(ROUND((ROUND(((ET713)*AV713*1),2)*BB713),2)+ROUND((ROUND(((AE713-(EU713))*AV713*1),2)*BS713),2))</f>
        <v>10.33</v>
      </c>
      <c r="CS713">
        <f t="shared" ref="CS713:CS723" si="556">ROUND((ROUND((AE713*AV713*1),2)*BS713),2)</f>
        <v>3.82</v>
      </c>
      <c r="CT713">
        <f t="shared" ref="CT713:CT723" si="557">ROUND((ROUND((AF713*AV713*1),2)*BA713),2)</f>
        <v>10.43</v>
      </c>
      <c r="CU713">
        <f t="shared" ref="CU713:CU723" si="558">AG713</f>
        <v>0</v>
      </c>
      <c r="CV713">
        <f t="shared" ref="CV713:CV723" si="559">(AH713*AV713)</f>
        <v>0.04</v>
      </c>
      <c r="CW713">
        <f t="shared" ref="CW713:CW723" si="560">AI713</f>
        <v>0</v>
      </c>
      <c r="CX713">
        <f t="shared" ref="CX713:CX723" si="561">AJ713</f>
        <v>0</v>
      </c>
      <c r="CY713">
        <f t="shared" ref="CY713:CY723" si="562">S713*(BZ713/100)</f>
        <v>525.69440000000009</v>
      </c>
      <c r="CZ713">
        <f t="shared" ref="CZ713:CZ723" si="563">S713*(CA713/100)</f>
        <v>192.4417</v>
      </c>
      <c r="DC713" t="s">
        <v>143</v>
      </c>
      <c r="DD713" t="s">
        <v>143</v>
      </c>
      <c r="DE713" t="s">
        <v>143</v>
      </c>
      <c r="DF713" t="s">
        <v>143</v>
      </c>
      <c r="DG713" t="s">
        <v>143</v>
      </c>
      <c r="DH713" t="s">
        <v>143</v>
      </c>
      <c r="DI713" t="s">
        <v>143</v>
      </c>
      <c r="DJ713" t="s">
        <v>143</v>
      </c>
      <c r="DK713" t="s">
        <v>143</v>
      </c>
      <c r="DL713" t="s">
        <v>143</v>
      </c>
      <c r="DM713" t="s">
        <v>143</v>
      </c>
      <c r="DN713">
        <v>140</v>
      </c>
      <c r="DO713">
        <v>79</v>
      </c>
      <c r="DP713">
        <v>1</v>
      </c>
      <c r="DQ713">
        <v>1</v>
      </c>
      <c r="DU713">
        <v>1013</v>
      </c>
      <c r="DV713" t="s">
        <v>159</v>
      </c>
      <c r="DW713" t="s">
        <v>159</v>
      </c>
      <c r="DX713">
        <v>1</v>
      </c>
      <c r="EE713">
        <v>31270479</v>
      </c>
      <c r="EF713">
        <v>60</v>
      </c>
      <c r="EG713" t="s">
        <v>161</v>
      </c>
      <c r="EH713">
        <v>0</v>
      </c>
      <c r="EI713" t="s">
        <v>143</v>
      </c>
      <c r="EJ713">
        <v>1</v>
      </c>
      <c r="EK713">
        <v>668</v>
      </c>
      <c r="EL713" t="s">
        <v>162</v>
      </c>
      <c r="EM713" t="s">
        <v>163</v>
      </c>
      <c r="EO713" t="s">
        <v>143</v>
      </c>
      <c r="EQ713">
        <v>0</v>
      </c>
      <c r="ER713">
        <v>1.55</v>
      </c>
      <c r="ES713">
        <v>0</v>
      </c>
      <c r="ET713">
        <v>1.1399999999999999</v>
      </c>
      <c r="EU713">
        <v>0.15</v>
      </c>
      <c r="EV713">
        <v>0.41</v>
      </c>
      <c r="EW713">
        <v>0.04</v>
      </c>
      <c r="EX713">
        <v>0</v>
      </c>
      <c r="EY713">
        <v>0</v>
      </c>
      <c r="FQ713">
        <v>0</v>
      </c>
      <c r="FR713">
        <f t="shared" ref="FR713:FR723" si="564">ROUND(IF(AND(BH713=3,BI713=3),P713,0),2)</f>
        <v>0</v>
      </c>
      <c r="FS713">
        <v>0</v>
      </c>
      <c r="FX713">
        <v>140</v>
      </c>
      <c r="FY713">
        <v>79</v>
      </c>
      <c r="GA713" t="s">
        <v>143</v>
      </c>
      <c r="GD713">
        <v>0</v>
      </c>
      <c r="GF713">
        <v>-1196878554</v>
      </c>
      <c r="GG713">
        <v>2</v>
      </c>
      <c r="GH713">
        <v>1</v>
      </c>
      <c r="GI713">
        <v>2</v>
      </c>
      <c r="GJ713">
        <v>0</v>
      </c>
      <c r="GK713">
        <f>ROUND(R713*(R12)/100,2)</f>
        <v>269.60000000000002</v>
      </c>
      <c r="GL713">
        <f t="shared" ref="GL713:GL723" si="565">ROUND(IF(AND(BH713=3,BI713=3,FS713&lt;&gt;0),P713,0),2)</f>
        <v>0</v>
      </c>
      <c r="GM713">
        <f t="shared" ref="GM713:GM723" si="566">ROUND(O713+X713+Y713+GK713,2)+GX713</f>
        <v>1921.88</v>
      </c>
      <c r="GN713">
        <f t="shared" ref="GN713:GN723" si="567">IF(OR(BI713=0,BI713=1),ROUND(O713+X713+Y713+GK713,2),0)</f>
        <v>1921.88</v>
      </c>
      <c r="GO713">
        <f t="shared" ref="GO713:GO723" si="568">IF(BI713=2,ROUND(O713+X713+Y713+GK713,2),0)</f>
        <v>0</v>
      </c>
      <c r="GP713">
        <f t="shared" ref="GP713:GP723" si="569">IF(BI713=4,ROUND(O713+X713+Y713+GK713,2)+GX713,0)</f>
        <v>0</v>
      </c>
      <c r="GR713">
        <v>0</v>
      </c>
      <c r="GS713">
        <v>3</v>
      </c>
      <c r="GT713">
        <v>0</v>
      </c>
      <c r="GU713" t="s">
        <v>143</v>
      </c>
      <c r="GV713">
        <f t="shared" ref="GV713:GV723" si="570">ROUND((GT713),6)</f>
        <v>0</v>
      </c>
      <c r="GW713">
        <v>1</v>
      </c>
      <c r="GX713">
        <f t="shared" ref="GX713:GX723" si="571">ROUND(HC713*I713,2)</f>
        <v>0</v>
      </c>
      <c r="HA713">
        <v>0</v>
      </c>
      <c r="HB713">
        <v>0</v>
      </c>
      <c r="HC713">
        <f t="shared" ref="HC713:HC723" si="572">GV713*GW713</f>
        <v>0</v>
      </c>
      <c r="IK713">
        <v>0</v>
      </c>
    </row>
    <row r="714" spans="1:245" x14ac:dyDescent="0.25">
      <c r="A714">
        <v>17</v>
      </c>
      <c r="B714">
        <v>1</v>
      </c>
      <c r="C714">
        <f>ROW(SmtRes!A424)</f>
        <v>424</v>
      </c>
      <c r="D714">
        <f>ROW(EtalonRes!A439)</f>
        <v>439</v>
      </c>
      <c r="E714" t="s">
        <v>756</v>
      </c>
      <c r="F714" t="s">
        <v>165</v>
      </c>
      <c r="G714" t="s">
        <v>166</v>
      </c>
      <c r="H714" t="s">
        <v>167</v>
      </c>
      <c r="I714">
        <v>0.45</v>
      </c>
      <c r="J714">
        <v>0</v>
      </c>
      <c r="O714">
        <f t="shared" si="540"/>
        <v>17536.27</v>
      </c>
      <c r="P714">
        <f t="shared" si="541"/>
        <v>1447.46</v>
      </c>
      <c r="Q714">
        <f>(ROUND((ROUND((((ET714*1.25))*AV714*I714),2)*BB714),2)+ROUND((ROUND(((AE714-((EU714*1.25)))*AV714*I714),2)*BS714),2))</f>
        <v>15085.2</v>
      </c>
      <c r="R714">
        <f t="shared" si="542"/>
        <v>9050.0300000000007</v>
      </c>
      <c r="S714">
        <f t="shared" si="543"/>
        <v>1003.61</v>
      </c>
      <c r="T714">
        <f t="shared" si="544"/>
        <v>0</v>
      </c>
      <c r="U714">
        <f t="shared" si="545"/>
        <v>3.8605499999999995</v>
      </c>
      <c r="V714">
        <f t="shared" si="546"/>
        <v>0</v>
      </c>
      <c r="W714">
        <f t="shared" si="547"/>
        <v>0</v>
      </c>
      <c r="X714">
        <f t="shared" si="548"/>
        <v>1124.04</v>
      </c>
      <c r="Y714">
        <f t="shared" si="549"/>
        <v>411.48</v>
      </c>
      <c r="AA714">
        <v>31709269</v>
      </c>
      <c r="AB714">
        <f t="shared" si="550"/>
        <v>6502.3710000000001</v>
      </c>
      <c r="AC714">
        <f t="shared" si="551"/>
        <v>564.32000000000005</v>
      </c>
      <c r="AD714">
        <f>ROUND(((((ET714*1.25))-((EU714*1.25)))+AE714),6)</f>
        <v>5850.375</v>
      </c>
      <c r="AE714">
        <f>ROUND(((EU714*1.25)),6)</f>
        <v>790.53750000000002</v>
      </c>
      <c r="AF714">
        <f>ROUND(((EV714*1.15)),6)</f>
        <v>87.676000000000002</v>
      </c>
      <c r="AG714">
        <f t="shared" si="552"/>
        <v>0</v>
      </c>
      <c r="AH714">
        <f>((EW714*1.15))</f>
        <v>8.5789999999999988</v>
      </c>
      <c r="AI714">
        <f>((EX714*1.25))</f>
        <v>0</v>
      </c>
      <c r="AJ714">
        <f t="shared" si="553"/>
        <v>0</v>
      </c>
      <c r="AK714">
        <v>5320.86</v>
      </c>
      <c r="AL714">
        <v>564.32000000000005</v>
      </c>
      <c r="AM714">
        <v>4680.3</v>
      </c>
      <c r="AN714">
        <v>632.42999999999995</v>
      </c>
      <c r="AO714">
        <v>76.239999999999995</v>
      </c>
      <c r="AP714">
        <v>0</v>
      </c>
      <c r="AQ714">
        <v>7.46</v>
      </c>
      <c r="AR714">
        <v>0</v>
      </c>
      <c r="AS714">
        <v>0</v>
      </c>
      <c r="AT714">
        <v>112</v>
      </c>
      <c r="AU714">
        <v>41</v>
      </c>
      <c r="AV714">
        <v>1</v>
      </c>
      <c r="AW714">
        <v>1</v>
      </c>
      <c r="AZ714">
        <v>1</v>
      </c>
      <c r="BA714">
        <v>25.44</v>
      </c>
      <c r="BB714">
        <v>5.73</v>
      </c>
      <c r="BC714">
        <v>5.7</v>
      </c>
      <c r="BD714" t="s">
        <v>143</v>
      </c>
      <c r="BE714" t="s">
        <v>143</v>
      </c>
      <c r="BF714" t="s">
        <v>143</v>
      </c>
      <c r="BG714" t="s">
        <v>143</v>
      </c>
      <c r="BH714">
        <v>0</v>
      </c>
      <c r="BI714">
        <v>1</v>
      </c>
      <c r="BJ714" t="s">
        <v>168</v>
      </c>
      <c r="BM714">
        <v>153</v>
      </c>
      <c r="BN714">
        <v>0</v>
      </c>
      <c r="BO714" t="s">
        <v>165</v>
      </c>
      <c r="BP714">
        <v>1</v>
      </c>
      <c r="BQ714">
        <v>30</v>
      </c>
      <c r="BR714">
        <v>0</v>
      </c>
      <c r="BS714">
        <v>25.44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143</v>
      </c>
      <c r="BZ714">
        <v>112</v>
      </c>
      <c r="CA714">
        <v>41</v>
      </c>
      <c r="CE714">
        <v>30</v>
      </c>
      <c r="CF714">
        <v>0</v>
      </c>
      <c r="CG714">
        <v>0</v>
      </c>
      <c r="CM714">
        <v>0</v>
      </c>
      <c r="CN714" t="s">
        <v>143</v>
      </c>
      <c r="CO714">
        <v>0</v>
      </c>
      <c r="CP714">
        <f t="shared" si="554"/>
        <v>17536.27</v>
      </c>
      <c r="CQ714">
        <f t="shared" si="555"/>
        <v>3216.62</v>
      </c>
      <c r="CR714">
        <f>(ROUND((ROUND((((ET714*1.25))*AV714*1),2)*BB714),2)+ROUND((ROUND(((AE714-((EU714*1.25)))*AV714*1),2)*BS714),2))</f>
        <v>33522.68</v>
      </c>
      <c r="CS714">
        <f t="shared" si="556"/>
        <v>20111.34</v>
      </c>
      <c r="CT714">
        <f t="shared" si="557"/>
        <v>2230.58</v>
      </c>
      <c r="CU714">
        <f t="shared" si="558"/>
        <v>0</v>
      </c>
      <c r="CV714">
        <f t="shared" si="559"/>
        <v>8.5789999999999988</v>
      </c>
      <c r="CW714">
        <f t="shared" si="560"/>
        <v>0</v>
      </c>
      <c r="CX714">
        <f t="shared" si="561"/>
        <v>0</v>
      </c>
      <c r="CY714">
        <f t="shared" si="562"/>
        <v>1124.0432000000001</v>
      </c>
      <c r="CZ714">
        <f t="shared" si="563"/>
        <v>411.48009999999999</v>
      </c>
      <c r="DC714" t="s">
        <v>143</v>
      </c>
      <c r="DD714" t="s">
        <v>143</v>
      </c>
      <c r="DE714" t="s">
        <v>169</v>
      </c>
      <c r="DF714" t="s">
        <v>169</v>
      </c>
      <c r="DG714" t="s">
        <v>170</v>
      </c>
      <c r="DH714" t="s">
        <v>143</v>
      </c>
      <c r="DI714" t="s">
        <v>170</v>
      </c>
      <c r="DJ714" t="s">
        <v>169</v>
      </c>
      <c r="DK714" t="s">
        <v>143</v>
      </c>
      <c r="DL714" t="s">
        <v>143</v>
      </c>
      <c r="DM714" t="s">
        <v>143</v>
      </c>
      <c r="DN714">
        <v>140</v>
      </c>
      <c r="DO714">
        <v>79</v>
      </c>
      <c r="DP714">
        <v>1.0469999999999999</v>
      </c>
      <c r="DQ714">
        <v>1.03</v>
      </c>
      <c r="DU714">
        <v>1013</v>
      </c>
      <c r="DV714" t="s">
        <v>167</v>
      </c>
      <c r="DW714" t="s">
        <v>167</v>
      </c>
      <c r="DX714">
        <v>1</v>
      </c>
      <c r="EE714">
        <v>31269964</v>
      </c>
      <c r="EF714">
        <v>30</v>
      </c>
      <c r="EG714" t="s">
        <v>171</v>
      </c>
      <c r="EH714">
        <v>0</v>
      </c>
      <c r="EI714" t="s">
        <v>143</v>
      </c>
      <c r="EJ714">
        <v>1</v>
      </c>
      <c r="EK714">
        <v>153</v>
      </c>
      <c r="EL714" t="s">
        <v>172</v>
      </c>
      <c r="EM714" t="s">
        <v>173</v>
      </c>
      <c r="EO714" t="s">
        <v>143</v>
      </c>
      <c r="EQ714">
        <v>0</v>
      </c>
      <c r="ER714">
        <v>5320.86</v>
      </c>
      <c r="ES714">
        <v>564.32000000000005</v>
      </c>
      <c r="ET714">
        <v>4680.3</v>
      </c>
      <c r="EU714">
        <v>632.42999999999995</v>
      </c>
      <c r="EV714">
        <v>76.239999999999995</v>
      </c>
      <c r="EW714">
        <v>7.46</v>
      </c>
      <c r="EX714">
        <v>0</v>
      </c>
      <c r="EY714">
        <v>0</v>
      </c>
      <c r="FQ714">
        <v>0</v>
      </c>
      <c r="FR714">
        <f t="shared" si="564"/>
        <v>0</v>
      </c>
      <c r="FS714">
        <v>0</v>
      </c>
      <c r="FX714">
        <v>140</v>
      </c>
      <c r="FY714">
        <v>79</v>
      </c>
      <c r="GA714" t="s">
        <v>143</v>
      </c>
      <c r="GD714">
        <v>0</v>
      </c>
      <c r="GF714">
        <v>1477124069</v>
      </c>
      <c r="GG714">
        <v>2</v>
      </c>
      <c r="GH714">
        <v>1</v>
      </c>
      <c r="GI714">
        <v>2</v>
      </c>
      <c r="GJ714">
        <v>0</v>
      </c>
      <c r="GK714">
        <f>ROUND(R714*(R12)/100,2)</f>
        <v>14208.55</v>
      </c>
      <c r="GL714">
        <f t="shared" si="565"/>
        <v>0</v>
      </c>
      <c r="GM714">
        <f t="shared" si="566"/>
        <v>33280.339999999997</v>
      </c>
      <c r="GN714">
        <f t="shared" si="567"/>
        <v>33280.339999999997</v>
      </c>
      <c r="GO714">
        <f t="shared" si="568"/>
        <v>0</v>
      </c>
      <c r="GP714">
        <f t="shared" si="569"/>
        <v>0</v>
      </c>
      <c r="GR714">
        <v>0</v>
      </c>
      <c r="GS714">
        <v>3</v>
      </c>
      <c r="GT714">
        <v>0</v>
      </c>
      <c r="GU714" t="s">
        <v>143</v>
      </c>
      <c r="GV714">
        <f t="shared" si="570"/>
        <v>0</v>
      </c>
      <c r="GW714">
        <v>1</v>
      </c>
      <c r="GX714">
        <f t="shared" si="571"/>
        <v>0</v>
      </c>
      <c r="HA714">
        <v>0</v>
      </c>
      <c r="HB714">
        <v>0</v>
      </c>
      <c r="HC714">
        <f t="shared" si="572"/>
        <v>0</v>
      </c>
      <c r="IK714">
        <v>0</v>
      </c>
    </row>
    <row r="715" spans="1:245" x14ac:dyDescent="0.25">
      <c r="A715">
        <v>17</v>
      </c>
      <c r="B715">
        <v>1</v>
      </c>
      <c r="C715">
        <f>ROW(SmtRes!A429)</f>
        <v>429</v>
      </c>
      <c r="D715">
        <f>ROW(EtalonRes!A444)</f>
        <v>444</v>
      </c>
      <c r="E715" t="s">
        <v>757</v>
      </c>
      <c r="F715" t="s">
        <v>175</v>
      </c>
      <c r="G715" t="s">
        <v>758</v>
      </c>
      <c r="H715" t="s">
        <v>177</v>
      </c>
      <c r="I715">
        <v>4.4999999999999998E-2</v>
      </c>
      <c r="J715">
        <v>0</v>
      </c>
      <c r="O715">
        <f t="shared" si="540"/>
        <v>3346.45</v>
      </c>
      <c r="P715">
        <f t="shared" si="541"/>
        <v>0</v>
      </c>
      <c r="Q715">
        <f t="shared" ref="Q715:Q723" si="573">(ROUND((ROUND(((ET715)*AV715*I715),2)*BB715),2)+ROUND((ROUND(((AE715-(EU715))*AV715*I715),2)*BS715),2))</f>
        <v>1414.03</v>
      </c>
      <c r="R715">
        <f t="shared" si="542"/>
        <v>841.81</v>
      </c>
      <c r="S715">
        <f t="shared" si="543"/>
        <v>1932.42</v>
      </c>
      <c r="T715">
        <f t="shared" si="544"/>
        <v>0</v>
      </c>
      <c r="U715">
        <f t="shared" si="545"/>
        <v>6.9749999999999996</v>
      </c>
      <c r="V715">
        <f t="shared" si="546"/>
        <v>0</v>
      </c>
      <c r="W715">
        <f t="shared" si="547"/>
        <v>0</v>
      </c>
      <c r="X715">
        <f t="shared" si="548"/>
        <v>1314.05</v>
      </c>
      <c r="Y715">
        <f t="shared" si="549"/>
        <v>792.29</v>
      </c>
      <c r="AA715">
        <v>31709269</v>
      </c>
      <c r="AB715">
        <f t="shared" si="550"/>
        <v>4401.5</v>
      </c>
      <c r="AC715">
        <f t="shared" si="551"/>
        <v>0</v>
      </c>
      <c r="AD715">
        <f t="shared" ref="AD715:AD723" si="574">ROUND((((ET715)-(EU715))+AE715),6)</f>
        <v>2713.55</v>
      </c>
      <c r="AE715">
        <f t="shared" ref="AE715:AE723" si="575">ROUND((EU715),6)</f>
        <v>735.23</v>
      </c>
      <c r="AF715">
        <f t="shared" ref="AF715:AF723" si="576">ROUND((EV715),6)</f>
        <v>1687.95</v>
      </c>
      <c r="AG715">
        <f t="shared" si="552"/>
        <v>0</v>
      </c>
      <c r="AH715">
        <f t="shared" ref="AH715:AH723" si="577">(EW715)</f>
        <v>155</v>
      </c>
      <c r="AI715">
        <f t="shared" ref="AI715:AI723" si="578">(EX715)</f>
        <v>0</v>
      </c>
      <c r="AJ715">
        <f t="shared" si="553"/>
        <v>0</v>
      </c>
      <c r="AK715">
        <v>4401.5</v>
      </c>
      <c r="AL715">
        <v>0</v>
      </c>
      <c r="AM715">
        <v>2713.55</v>
      </c>
      <c r="AN715">
        <v>735.23</v>
      </c>
      <c r="AO715">
        <v>1687.95</v>
      </c>
      <c r="AP715">
        <v>0</v>
      </c>
      <c r="AQ715">
        <v>155</v>
      </c>
      <c r="AR715">
        <v>0</v>
      </c>
      <c r="AS715">
        <v>0</v>
      </c>
      <c r="AT715">
        <v>68</v>
      </c>
      <c r="AU715">
        <v>41</v>
      </c>
      <c r="AV715">
        <v>1</v>
      </c>
      <c r="AW715">
        <v>1</v>
      </c>
      <c r="AZ715">
        <v>1</v>
      </c>
      <c r="BA715">
        <v>25.44</v>
      </c>
      <c r="BB715">
        <v>11.58</v>
      </c>
      <c r="BC715">
        <v>1</v>
      </c>
      <c r="BD715" t="s">
        <v>143</v>
      </c>
      <c r="BE715" t="s">
        <v>143</v>
      </c>
      <c r="BF715" t="s">
        <v>143</v>
      </c>
      <c r="BG715" t="s">
        <v>143</v>
      </c>
      <c r="BH715">
        <v>0</v>
      </c>
      <c r="BI715">
        <v>1</v>
      </c>
      <c r="BJ715" t="s">
        <v>178</v>
      </c>
      <c r="BM715">
        <v>674</v>
      </c>
      <c r="BN715">
        <v>0</v>
      </c>
      <c r="BO715" t="s">
        <v>175</v>
      </c>
      <c r="BP715">
        <v>1</v>
      </c>
      <c r="BQ715">
        <v>60</v>
      </c>
      <c r="BR715">
        <v>0</v>
      </c>
      <c r="BS715">
        <v>25.44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143</v>
      </c>
      <c r="BZ715">
        <v>68</v>
      </c>
      <c r="CA715">
        <v>41</v>
      </c>
      <c r="CE715">
        <v>30</v>
      </c>
      <c r="CF715">
        <v>0</v>
      </c>
      <c r="CG715">
        <v>0</v>
      </c>
      <c r="CM715">
        <v>0</v>
      </c>
      <c r="CN715" t="s">
        <v>143</v>
      </c>
      <c r="CO715">
        <v>0</v>
      </c>
      <c r="CP715">
        <f t="shared" si="554"/>
        <v>3346.45</v>
      </c>
      <c r="CQ715">
        <f t="shared" si="555"/>
        <v>0</v>
      </c>
      <c r="CR715">
        <f t="shared" ref="CR715:CR723" si="579">(ROUND((ROUND(((ET715)*AV715*1),2)*BB715),2)+ROUND((ROUND(((AE715-(EU715))*AV715*1),2)*BS715),2))</f>
        <v>31422.91</v>
      </c>
      <c r="CS715">
        <f t="shared" si="556"/>
        <v>18704.25</v>
      </c>
      <c r="CT715">
        <f t="shared" si="557"/>
        <v>42941.45</v>
      </c>
      <c r="CU715">
        <f t="shared" si="558"/>
        <v>0</v>
      </c>
      <c r="CV715">
        <f t="shared" si="559"/>
        <v>155</v>
      </c>
      <c r="CW715">
        <f t="shared" si="560"/>
        <v>0</v>
      </c>
      <c r="CX715">
        <f t="shared" si="561"/>
        <v>0</v>
      </c>
      <c r="CY715">
        <f t="shared" si="562"/>
        <v>1314.0456000000001</v>
      </c>
      <c r="CZ715">
        <f t="shared" si="563"/>
        <v>792.29219999999998</v>
      </c>
      <c r="DC715" t="s">
        <v>143</v>
      </c>
      <c r="DD715" t="s">
        <v>143</v>
      </c>
      <c r="DE715" t="s">
        <v>143</v>
      </c>
      <c r="DF715" t="s">
        <v>143</v>
      </c>
      <c r="DG715" t="s">
        <v>143</v>
      </c>
      <c r="DH715" t="s">
        <v>143</v>
      </c>
      <c r="DI715" t="s">
        <v>143</v>
      </c>
      <c r="DJ715" t="s">
        <v>143</v>
      </c>
      <c r="DK715" t="s">
        <v>143</v>
      </c>
      <c r="DL715" t="s">
        <v>143</v>
      </c>
      <c r="DM715" t="s">
        <v>143</v>
      </c>
      <c r="DN715">
        <v>80</v>
      </c>
      <c r="DO715">
        <v>55</v>
      </c>
      <c r="DP715">
        <v>1.0469999999999999</v>
      </c>
      <c r="DQ715">
        <v>1</v>
      </c>
      <c r="DU715">
        <v>1007</v>
      </c>
      <c r="DV715" t="s">
        <v>177</v>
      </c>
      <c r="DW715" t="s">
        <v>177</v>
      </c>
      <c r="DX715">
        <v>100</v>
      </c>
      <c r="EE715">
        <v>31270485</v>
      </c>
      <c r="EF715">
        <v>60</v>
      </c>
      <c r="EG715" t="s">
        <v>161</v>
      </c>
      <c r="EH715">
        <v>0</v>
      </c>
      <c r="EI715" t="s">
        <v>143</v>
      </c>
      <c r="EJ715">
        <v>1</v>
      </c>
      <c r="EK715">
        <v>674</v>
      </c>
      <c r="EL715" t="s">
        <v>179</v>
      </c>
      <c r="EM715" t="s">
        <v>180</v>
      </c>
      <c r="EO715" t="s">
        <v>143</v>
      </c>
      <c r="EQ715">
        <v>0</v>
      </c>
      <c r="ER715">
        <v>4401.5</v>
      </c>
      <c r="ES715">
        <v>0</v>
      </c>
      <c r="ET715">
        <v>2713.55</v>
      </c>
      <c r="EU715">
        <v>735.23</v>
      </c>
      <c r="EV715">
        <v>1687.95</v>
      </c>
      <c r="EW715">
        <v>155</v>
      </c>
      <c r="EX715">
        <v>0</v>
      </c>
      <c r="EY715">
        <v>0</v>
      </c>
      <c r="FQ715">
        <v>0</v>
      </c>
      <c r="FR715">
        <f t="shared" si="564"/>
        <v>0</v>
      </c>
      <c r="FS715">
        <v>0</v>
      </c>
      <c r="FX715">
        <v>80</v>
      </c>
      <c r="FY715">
        <v>55</v>
      </c>
      <c r="GA715" t="s">
        <v>143</v>
      </c>
      <c r="GD715">
        <v>0</v>
      </c>
      <c r="GF715">
        <v>-2098011476</v>
      </c>
      <c r="GG715">
        <v>2</v>
      </c>
      <c r="GH715">
        <v>1</v>
      </c>
      <c r="GI715">
        <v>2</v>
      </c>
      <c r="GJ715">
        <v>0</v>
      </c>
      <c r="GK715">
        <f>ROUND(R715*(R12)/100,2)</f>
        <v>1321.64</v>
      </c>
      <c r="GL715">
        <f t="shared" si="565"/>
        <v>0</v>
      </c>
      <c r="GM715">
        <f t="shared" si="566"/>
        <v>6774.43</v>
      </c>
      <c r="GN715">
        <f t="shared" si="567"/>
        <v>6774.43</v>
      </c>
      <c r="GO715">
        <f t="shared" si="568"/>
        <v>0</v>
      </c>
      <c r="GP715">
        <f t="shared" si="569"/>
        <v>0</v>
      </c>
      <c r="GR715">
        <v>0</v>
      </c>
      <c r="GS715">
        <v>3</v>
      </c>
      <c r="GT715">
        <v>0</v>
      </c>
      <c r="GU715" t="s">
        <v>143</v>
      </c>
      <c r="GV715">
        <f t="shared" si="570"/>
        <v>0</v>
      </c>
      <c r="GW715">
        <v>1</v>
      </c>
      <c r="GX715">
        <f t="shared" si="571"/>
        <v>0</v>
      </c>
      <c r="HA715">
        <v>0</v>
      </c>
      <c r="HB715">
        <v>0</v>
      </c>
      <c r="HC715">
        <f t="shared" si="572"/>
        <v>0</v>
      </c>
      <c r="IK715">
        <v>0</v>
      </c>
    </row>
    <row r="716" spans="1:245" x14ac:dyDescent="0.25">
      <c r="A716">
        <v>17</v>
      </c>
      <c r="B716">
        <v>1</v>
      </c>
      <c r="C716">
        <f>ROW(SmtRes!A433)</f>
        <v>433</v>
      </c>
      <c r="D716">
        <f>ROW(EtalonRes!A448)</f>
        <v>448</v>
      </c>
      <c r="E716" t="s">
        <v>759</v>
      </c>
      <c r="F716" t="s">
        <v>182</v>
      </c>
      <c r="G716" t="s">
        <v>760</v>
      </c>
      <c r="H716" t="s">
        <v>177</v>
      </c>
      <c r="I716">
        <v>0.09</v>
      </c>
      <c r="J716">
        <v>0</v>
      </c>
      <c r="O716">
        <f t="shared" si="540"/>
        <v>3006.21</v>
      </c>
      <c r="P716">
        <f t="shared" si="541"/>
        <v>0</v>
      </c>
      <c r="Q716">
        <f t="shared" si="573"/>
        <v>1575.97</v>
      </c>
      <c r="R716">
        <f t="shared" si="542"/>
        <v>598.86</v>
      </c>
      <c r="S716">
        <f t="shared" si="543"/>
        <v>1430.24</v>
      </c>
      <c r="T716">
        <f t="shared" si="544"/>
        <v>0</v>
      </c>
      <c r="U716">
        <f t="shared" si="545"/>
        <v>4.4550000000000001</v>
      </c>
      <c r="V716">
        <f t="shared" si="546"/>
        <v>0</v>
      </c>
      <c r="W716">
        <f t="shared" si="547"/>
        <v>0</v>
      </c>
      <c r="X716">
        <f t="shared" si="548"/>
        <v>972.56</v>
      </c>
      <c r="Y716">
        <f t="shared" si="549"/>
        <v>586.4</v>
      </c>
      <c r="AA716">
        <v>31709269</v>
      </c>
      <c r="AB716">
        <f t="shared" si="550"/>
        <v>2395.1999999999998</v>
      </c>
      <c r="AC716">
        <f t="shared" si="551"/>
        <v>0</v>
      </c>
      <c r="AD716">
        <f t="shared" si="574"/>
        <v>1770.51</v>
      </c>
      <c r="AE716">
        <f t="shared" si="575"/>
        <v>261.54000000000002</v>
      </c>
      <c r="AF716">
        <f t="shared" si="576"/>
        <v>624.69000000000005</v>
      </c>
      <c r="AG716">
        <f t="shared" si="552"/>
        <v>0</v>
      </c>
      <c r="AH716">
        <f t="shared" si="577"/>
        <v>49.5</v>
      </c>
      <c r="AI716">
        <f t="shared" si="578"/>
        <v>0</v>
      </c>
      <c r="AJ716">
        <f t="shared" si="553"/>
        <v>0</v>
      </c>
      <c r="AK716">
        <v>2395.1999999999998</v>
      </c>
      <c r="AL716">
        <v>0</v>
      </c>
      <c r="AM716">
        <v>1770.51</v>
      </c>
      <c r="AN716">
        <v>261.54000000000002</v>
      </c>
      <c r="AO716">
        <v>624.69000000000005</v>
      </c>
      <c r="AP716">
        <v>0</v>
      </c>
      <c r="AQ716">
        <v>49.5</v>
      </c>
      <c r="AR716">
        <v>0</v>
      </c>
      <c r="AS716">
        <v>0</v>
      </c>
      <c r="AT716">
        <v>68</v>
      </c>
      <c r="AU716">
        <v>41</v>
      </c>
      <c r="AV716">
        <v>1</v>
      </c>
      <c r="AW716">
        <v>1</v>
      </c>
      <c r="AZ716">
        <v>1</v>
      </c>
      <c r="BA716">
        <v>25.44</v>
      </c>
      <c r="BB716">
        <v>9.89</v>
      </c>
      <c r="BC716">
        <v>1</v>
      </c>
      <c r="BD716" t="s">
        <v>143</v>
      </c>
      <c r="BE716" t="s">
        <v>143</v>
      </c>
      <c r="BF716" t="s">
        <v>143</v>
      </c>
      <c r="BG716" t="s">
        <v>143</v>
      </c>
      <c r="BH716">
        <v>0</v>
      </c>
      <c r="BI716">
        <v>1</v>
      </c>
      <c r="BJ716" t="s">
        <v>184</v>
      </c>
      <c r="BM716">
        <v>674</v>
      </c>
      <c r="BN716">
        <v>0</v>
      </c>
      <c r="BO716" t="s">
        <v>182</v>
      </c>
      <c r="BP716">
        <v>1</v>
      </c>
      <c r="BQ716">
        <v>60</v>
      </c>
      <c r="BR716">
        <v>0</v>
      </c>
      <c r="BS716">
        <v>25.44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143</v>
      </c>
      <c r="BZ716">
        <v>68</v>
      </c>
      <c r="CA716">
        <v>41</v>
      </c>
      <c r="CE716">
        <v>30</v>
      </c>
      <c r="CF716">
        <v>0</v>
      </c>
      <c r="CG716">
        <v>0</v>
      </c>
      <c r="CM716">
        <v>0</v>
      </c>
      <c r="CN716" t="s">
        <v>143</v>
      </c>
      <c r="CO716">
        <v>0</v>
      </c>
      <c r="CP716">
        <f t="shared" si="554"/>
        <v>3006.21</v>
      </c>
      <c r="CQ716">
        <f t="shared" si="555"/>
        <v>0</v>
      </c>
      <c r="CR716">
        <f t="shared" si="579"/>
        <v>17510.34</v>
      </c>
      <c r="CS716">
        <f t="shared" si="556"/>
        <v>6653.58</v>
      </c>
      <c r="CT716">
        <f t="shared" si="557"/>
        <v>15892.11</v>
      </c>
      <c r="CU716">
        <f t="shared" si="558"/>
        <v>0</v>
      </c>
      <c r="CV716">
        <f t="shared" si="559"/>
        <v>49.5</v>
      </c>
      <c r="CW716">
        <f t="shared" si="560"/>
        <v>0</v>
      </c>
      <c r="CX716">
        <f t="shared" si="561"/>
        <v>0</v>
      </c>
      <c r="CY716">
        <f t="shared" si="562"/>
        <v>972.56320000000005</v>
      </c>
      <c r="CZ716">
        <f t="shared" si="563"/>
        <v>586.39839999999992</v>
      </c>
      <c r="DC716" t="s">
        <v>143</v>
      </c>
      <c r="DD716" t="s">
        <v>143</v>
      </c>
      <c r="DE716" t="s">
        <v>143</v>
      </c>
      <c r="DF716" t="s">
        <v>143</v>
      </c>
      <c r="DG716" t="s">
        <v>143</v>
      </c>
      <c r="DH716" t="s">
        <v>143</v>
      </c>
      <c r="DI716" t="s">
        <v>143</v>
      </c>
      <c r="DJ716" t="s">
        <v>143</v>
      </c>
      <c r="DK716" t="s">
        <v>143</v>
      </c>
      <c r="DL716" t="s">
        <v>143</v>
      </c>
      <c r="DM716" t="s">
        <v>143</v>
      </c>
      <c r="DN716">
        <v>80</v>
      </c>
      <c r="DO716">
        <v>55</v>
      </c>
      <c r="DP716">
        <v>1.0469999999999999</v>
      </c>
      <c r="DQ716">
        <v>1</v>
      </c>
      <c r="DU716">
        <v>1007</v>
      </c>
      <c r="DV716" t="s">
        <v>177</v>
      </c>
      <c r="DW716" t="s">
        <v>177</v>
      </c>
      <c r="DX716">
        <v>100</v>
      </c>
      <c r="EE716">
        <v>31270485</v>
      </c>
      <c r="EF716">
        <v>60</v>
      </c>
      <c r="EG716" t="s">
        <v>161</v>
      </c>
      <c r="EH716">
        <v>0</v>
      </c>
      <c r="EI716" t="s">
        <v>143</v>
      </c>
      <c r="EJ716">
        <v>1</v>
      </c>
      <c r="EK716">
        <v>674</v>
      </c>
      <c r="EL716" t="s">
        <v>179</v>
      </c>
      <c r="EM716" t="s">
        <v>180</v>
      </c>
      <c r="EO716" t="s">
        <v>143</v>
      </c>
      <c r="EQ716">
        <v>0</v>
      </c>
      <c r="ER716">
        <v>2395.1999999999998</v>
      </c>
      <c r="ES716">
        <v>0</v>
      </c>
      <c r="ET716">
        <v>1770.51</v>
      </c>
      <c r="EU716">
        <v>261.54000000000002</v>
      </c>
      <c r="EV716">
        <v>624.69000000000005</v>
      </c>
      <c r="EW716">
        <v>49.5</v>
      </c>
      <c r="EX716">
        <v>0</v>
      </c>
      <c r="EY716">
        <v>0</v>
      </c>
      <c r="FQ716">
        <v>0</v>
      </c>
      <c r="FR716">
        <f t="shared" si="564"/>
        <v>0</v>
      </c>
      <c r="FS716">
        <v>0</v>
      </c>
      <c r="FX716">
        <v>80</v>
      </c>
      <c r="FY716">
        <v>55</v>
      </c>
      <c r="GA716" t="s">
        <v>143</v>
      </c>
      <c r="GD716">
        <v>0</v>
      </c>
      <c r="GF716">
        <v>1506737555</v>
      </c>
      <c r="GG716">
        <v>2</v>
      </c>
      <c r="GH716">
        <v>1</v>
      </c>
      <c r="GI716">
        <v>2</v>
      </c>
      <c r="GJ716">
        <v>0</v>
      </c>
      <c r="GK716">
        <f>ROUND(R716*(R12)/100,2)</f>
        <v>940.21</v>
      </c>
      <c r="GL716">
        <f t="shared" si="565"/>
        <v>0</v>
      </c>
      <c r="GM716">
        <f t="shared" si="566"/>
        <v>5505.38</v>
      </c>
      <c r="GN716">
        <f t="shared" si="567"/>
        <v>5505.38</v>
      </c>
      <c r="GO716">
        <f t="shared" si="568"/>
        <v>0</v>
      </c>
      <c r="GP716">
        <f t="shared" si="569"/>
        <v>0</v>
      </c>
      <c r="GR716">
        <v>0</v>
      </c>
      <c r="GS716">
        <v>3</v>
      </c>
      <c r="GT716">
        <v>0</v>
      </c>
      <c r="GU716" t="s">
        <v>143</v>
      </c>
      <c r="GV716">
        <f t="shared" si="570"/>
        <v>0</v>
      </c>
      <c r="GW716">
        <v>1</v>
      </c>
      <c r="GX716">
        <f t="shared" si="571"/>
        <v>0</v>
      </c>
      <c r="HA716">
        <v>0</v>
      </c>
      <c r="HB716">
        <v>0</v>
      </c>
      <c r="HC716">
        <f t="shared" si="572"/>
        <v>0</v>
      </c>
      <c r="IK716">
        <v>0</v>
      </c>
    </row>
    <row r="717" spans="1:245" x14ac:dyDescent="0.25">
      <c r="A717">
        <v>17</v>
      </c>
      <c r="B717">
        <v>1</v>
      </c>
      <c r="D717">
        <f>ROW(EtalonRes!A452)</f>
        <v>452</v>
      </c>
      <c r="E717" t="s">
        <v>761</v>
      </c>
      <c r="F717" t="s">
        <v>186</v>
      </c>
      <c r="G717" t="s">
        <v>762</v>
      </c>
      <c r="H717" t="s">
        <v>177</v>
      </c>
      <c r="I717">
        <v>0.09</v>
      </c>
      <c r="J717">
        <v>0</v>
      </c>
      <c r="O717">
        <f t="shared" si="540"/>
        <v>665.17</v>
      </c>
      <c r="P717">
        <f t="shared" si="541"/>
        <v>0</v>
      </c>
      <c r="Q717">
        <f t="shared" si="573"/>
        <v>412.55</v>
      </c>
      <c r="R717">
        <f t="shared" si="542"/>
        <v>186.73</v>
      </c>
      <c r="S717">
        <f t="shared" si="543"/>
        <v>252.62</v>
      </c>
      <c r="T717">
        <f t="shared" si="544"/>
        <v>0</v>
      </c>
      <c r="U717">
        <f t="shared" si="545"/>
        <v>1.0529999999999999</v>
      </c>
      <c r="V717">
        <f t="shared" si="546"/>
        <v>0</v>
      </c>
      <c r="W717">
        <f t="shared" si="547"/>
        <v>0</v>
      </c>
      <c r="X717">
        <f t="shared" si="548"/>
        <v>171.78</v>
      </c>
      <c r="Y717">
        <f t="shared" si="549"/>
        <v>103.57</v>
      </c>
      <c r="AA717">
        <v>31709269</v>
      </c>
      <c r="AB717">
        <f t="shared" si="550"/>
        <v>512.76</v>
      </c>
      <c r="AC717">
        <f t="shared" si="551"/>
        <v>0</v>
      </c>
      <c r="AD717">
        <f t="shared" si="574"/>
        <v>402.43</v>
      </c>
      <c r="AE717">
        <f t="shared" si="575"/>
        <v>81.58</v>
      </c>
      <c r="AF717">
        <f t="shared" si="576"/>
        <v>110.33</v>
      </c>
      <c r="AG717">
        <f t="shared" si="552"/>
        <v>0</v>
      </c>
      <c r="AH717">
        <f t="shared" si="577"/>
        <v>11.7</v>
      </c>
      <c r="AI717">
        <f t="shared" si="578"/>
        <v>0</v>
      </c>
      <c r="AJ717">
        <f t="shared" si="553"/>
        <v>0</v>
      </c>
      <c r="AK717">
        <v>512.76</v>
      </c>
      <c r="AL717">
        <v>0</v>
      </c>
      <c r="AM717">
        <v>402.43</v>
      </c>
      <c r="AN717">
        <v>81.58</v>
      </c>
      <c r="AO717">
        <v>110.33</v>
      </c>
      <c r="AP717">
        <v>0</v>
      </c>
      <c r="AQ717">
        <v>11.7</v>
      </c>
      <c r="AR717">
        <v>0</v>
      </c>
      <c r="AS717">
        <v>0</v>
      </c>
      <c r="AT717">
        <v>68</v>
      </c>
      <c r="AU717">
        <v>41</v>
      </c>
      <c r="AV717">
        <v>1</v>
      </c>
      <c r="AW717">
        <v>1</v>
      </c>
      <c r="AZ717">
        <v>1</v>
      </c>
      <c r="BA717">
        <v>25.44</v>
      </c>
      <c r="BB717">
        <v>11.39</v>
      </c>
      <c r="BC717">
        <v>1</v>
      </c>
      <c r="BD717" t="s">
        <v>143</v>
      </c>
      <c r="BE717" t="s">
        <v>143</v>
      </c>
      <c r="BF717" t="s">
        <v>143</v>
      </c>
      <c r="BG717" t="s">
        <v>143</v>
      </c>
      <c r="BH717">
        <v>0</v>
      </c>
      <c r="BI717">
        <v>1</v>
      </c>
      <c r="BJ717" t="s">
        <v>188</v>
      </c>
      <c r="BM717">
        <v>674</v>
      </c>
      <c r="BN717">
        <v>0</v>
      </c>
      <c r="BO717" t="s">
        <v>186</v>
      </c>
      <c r="BP717">
        <v>1</v>
      </c>
      <c r="BQ717">
        <v>60</v>
      </c>
      <c r="BR717">
        <v>0</v>
      </c>
      <c r="BS717">
        <v>25.44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143</v>
      </c>
      <c r="BZ717">
        <v>68</v>
      </c>
      <c r="CA717">
        <v>41</v>
      </c>
      <c r="CE717">
        <v>30</v>
      </c>
      <c r="CF717">
        <v>0</v>
      </c>
      <c r="CG717">
        <v>0</v>
      </c>
      <c r="CM717">
        <v>0</v>
      </c>
      <c r="CN717" t="s">
        <v>143</v>
      </c>
      <c r="CO717">
        <v>0</v>
      </c>
      <c r="CP717">
        <f t="shared" si="554"/>
        <v>665.17000000000007</v>
      </c>
      <c r="CQ717">
        <f t="shared" si="555"/>
        <v>0</v>
      </c>
      <c r="CR717">
        <f t="shared" si="579"/>
        <v>4583.68</v>
      </c>
      <c r="CS717">
        <f t="shared" si="556"/>
        <v>2075.4</v>
      </c>
      <c r="CT717">
        <f t="shared" si="557"/>
        <v>2806.8</v>
      </c>
      <c r="CU717">
        <f t="shared" si="558"/>
        <v>0</v>
      </c>
      <c r="CV717">
        <f t="shared" si="559"/>
        <v>11.7</v>
      </c>
      <c r="CW717">
        <f t="shared" si="560"/>
        <v>0</v>
      </c>
      <c r="CX717">
        <f t="shared" si="561"/>
        <v>0</v>
      </c>
      <c r="CY717">
        <f t="shared" si="562"/>
        <v>171.78160000000003</v>
      </c>
      <c r="CZ717">
        <f t="shared" si="563"/>
        <v>103.57419999999999</v>
      </c>
      <c r="DC717" t="s">
        <v>143</v>
      </c>
      <c r="DD717" t="s">
        <v>143</v>
      </c>
      <c r="DE717" t="s">
        <v>143</v>
      </c>
      <c r="DF717" t="s">
        <v>143</v>
      </c>
      <c r="DG717" t="s">
        <v>143</v>
      </c>
      <c r="DH717" t="s">
        <v>143</v>
      </c>
      <c r="DI717" t="s">
        <v>143</v>
      </c>
      <c r="DJ717" t="s">
        <v>143</v>
      </c>
      <c r="DK717" t="s">
        <v>143</v>
      </c>
      <c r="DL717" t="s">
        <v>143</v>
      </c>
      <c r="DM717" t="s">
        <v>143</v>
      </c>
      <c r="DN717">
        <v>80</v>
      </c>
      <c r="DO717">
        <v>55</v>
      </c>
      <c r="DP717">
        <v>1.0469999999999999</v>
      </c>
      <c r="DQ717">
        <v>1</v>
      </c>
      <c r="DU717">
        <v>1007</v>
      </c>
      <c r="DV717" t="s">
        <v>177</v>
      </c>
      <c r="DW717" t="s">
        <v>177</v>
      </c>
      <c r="DX717">
        <v>100</v>
      </c>
      <c r="EE717">
        <v>31270485</v>
      </c>
      <c r="EF717">
        <v>60</v>
      </c>
      <c r="EG717" t="s">
        <v>161</v>
      </c>
      <c r="EH717">
        <v>0</v>
      </c>
      <c r="EI717" t="s">
        <v>143</v>
      </c>
      <c r="EJ717">
        <v>1</v>
      </c>
      <c r="EK717">
        <v>674</v>
      </c>
      <c r="EL717" t="s">
        <v>179</v>
      </c>
      <c r="EM717" t="s">
        <v>180</v>
      </c>
      <c r="EO717" t="s">
        <v>143</v>
      </c>
      <c r="EQ717">
        <v>512</v>
      </c>
      <c r="ER717">
        <v>512.76</v>
      </c>
      <c r="ES717">
        <v>0</v>
      </c>
      <c r="ET717">
        <v>402.43</v>
      </c>
      <c r="EU717">
        <v>81.58</v>
      </c>
      <c r="EV717">
        <v>110.33</v>
      </c>
      <c r="EW717">
        <v>11.7</v>
      </c>
      <c r="EX717">
        <v>0</v>
      </c>
      <c r="EY717">
        <v>0</v>
      </c>
      <c r="FQ717">
        <v>0</v>
      </c>
      <c r="FR717">
        <f t="shared" si="564"/>
        <v>0</v>
      </c>
      <c r="FS717">
        <v>0</v>
      </c>
      <c r="FX717">
        <v>80</v>
      </c>
      <c r="FY717">
        <v>55</v>
      </c>
      <c r="GA717" t="s">
        <v>143</v>
      </c>
      <c r="GD717">
        <v>0</v>
      </c>
      <c r="GF717">
        <v>-163102254</v>
      </c>
      <c r="GG717">
        <v>2</v>
      </c>
      <c r="GH717">
        <v>1</v>
      </c>
      <c r="GI717">
        <v>2</v>
      </c>
      <c r="GJ717">
        <v>0</v>
      </c>
      <c r="GK717">
        <f>ROUND(R717*(R12)/100,2)</f>
        <v>293.17</v>
      </c>
      <c r="GL717">
        <f t="shared" si="565"/>
        <v>0</v>
      </c>
      <c r="GM717">
        <f t="shared" si="566"/>
        <v>1233.69</v>
      </c>
      <c r="GN717">
        <f t="shared" si="567"/>
        <v>1233.69</v>
      </c>
      <c r="GO717">
        <f t="shared" si="568"/>
        <v>0</v>
      </c>
      <c r="GP717">
        <f t="shared" si="569"/>
        <v>0</v>
      </c>
      <c r="GR717">
        <v>0</v>
      </c>
      <c r="GS717">
        <v>3</v>
      </c>
      <c r="GT717">
        <v>0</v>
      </c>
      <c r="GU717" t="s">
        <v>143</v>
      </c>
      <c r="GV717">
        <f t="shared" si="570"/>
        <v>0</v>
      </c>
      <c r="GW717">
        <v>1</v>
      </c>
      <c r="GX717">
        <f t="shared" si="571"/>
        <v>0</v>
      </c>
      <c r="HA717">
        <v>0</v>
      </c>
      <c r="HB717">
        <v>0</v>
      </c>
      <c r="HC717">
        <f t="shared" si="572"/>
        <v>0</v>
      </c>
      <c r="IK717">
        <v>0</v>
      </c>
    </row>
    <row r="718" spans="1:245" x14ac:dyDescent="0.25">
      <c r="A718">
        <v>17</v>
      </c>
      <c r="B718">
        <v>1</v>
      </c>
      <c r="D718">
        <f>ROW(EtalonRes!A453)</f>
        <v>453</v>
      </c>
      <c r="E718" t="s">
        <v>763</v>
      </c>
      <c r="F718" t="s">
        <v>190</v>
      </c>
      <c r="G718" t="s">
        <v>764</v>
      </c>
      <c r="H718" t="s">
        <v>192</v>
      </c>
      <c r="I718">
        <v>43.74</v>
      </c>
      <c r="J718">
        <v>0</v>
      </c>
      <c r="O718">
        <f t="shared" si="540"/>
        <v>3511.11</v>
      </c>
      <c r="P718">
        <f t="shared" si="541"/>
        <v>0</v>
      </c>
      <c r="Q718">
        <f t="shared" si="573"/>
        <v>3511.11</v>
      </c>
      <c r="R718">
        <f t="shared" si="542"/>
        <v>1646.99</v>
      </c>
      <c r="S718">
        <f t="shared" si="543"/>
        <v>0</v>
      </c>
      <c r="T718">
        <f t="shared" si="544"/>
        <v>0</v>
      </c>
      <c r="U718">
        <f t="shared" si="545"/>
        <v>0</v>
      </c>
      <c r="V718">
        <f t="shared" si="546"/>
        <v>0</v>
      </c>
      <c r="W718">
        <f t="shared" si="547"/>
        <v>0</v>
      </c>
      <c r="X718">
        <f t="shared" si="548"/>
        <v>0</v>
      </c>
      <c r="Y718">
        <f t="shared" si="549"/>
        <v>0</v>
      </c>
      <c r="AA718">
        <v>31709269</v>
      </c>
      <c r="AB718">
        <f t="shared" si="550"/>
        <v>8.86</v>
      </c>
      <c r="AC718">
        <f t="shared" si="551"/>
        <v>0</v>
      </c>
      <c r="AD718">
        <f t="shared" si="574"/>
        <v>8.86</v>
      </c>
      <c r="AE718">
        <f t="shared" si="575"/>
        <v>1.48</v>
      </c>
      <c r="AF718">
        <f t="shared" si="576"/>
        <v>0</v>
      </c>
      <c r="AG718">
        <f t="shared" si="552"/>
        <v>0</v>
      </c>
      <c r="AH718">
        <f t="shared" si="577"/>
        <v>0</v>
      </c>
      <c r="AI718">
        <f t="shared" si="578"/>
        <v>0</v>
      </c>
      <c r="AJ718">
        <f t="shared" si="553"/>
        <v>0</v>
      </c>
      <c r="AK718">
        <v>8.86</v>
      </c>
      <c r="AL718">
        <v>0</v>
      </c>
      <c r="AM718">
        <v>8.86</v>
      </c>
      <c r="AN718">
        <v>1.48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73</v>
      </c>
      <c r="AU718">
        <v>41</v>
      </c>
      <c r="AV718">
        <v>1</v>
      </c>
      <c r="AW718">
        <v>1</v>
      </c>
      <c r="AZ718">
        <v>1</v>
      </c>
      <c r="BA718">
        <v>25.44</v>
      </c>
      <c r="BB718">
        <v>9.06</v>
      </c>
      <c r="BC718">
        <v>1</v>
      </c>
      <c r="BD718" t="s">
        <v>143</v>
      </c>
      <c r="BE718" t="s">
        <v>143</v>
      </c>
      <c r="BF718" t="s">
        <v>143</v>
      </c>
      <c r="BG718" t="s">
        <v>143</v>
      </c>
      <c r="BH718">
        <v>0</v>
      </c>
      <c r="BI718">
        <v>1</v>
      </c>
      <c r="BJ718" t="s">
        <v>193</v>
      </c>
      <c r="BM718">
        <v>658</v>
      </c>
      <c r="BN718">
        <v>0</v>
      </c>
      <c r="BO718" t="s">
        <v>190</v>
      </c>
      <c r="BP718">
        <v>1</v>
      </c>
      <c r="BQ718">
        <v>60</v>
      </c>
      <c r="BR718">
        <v>0</v>
      </c>
      <c r="BS718">
        <v>25.44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143</v>
      </c>
      <c r="BZ718">
        <v>73</v>
      </c>
      <c r="CA718">
        <v>41</v>
      </c>
      <c r="CE718">
        <v>30</v>
      </c>
      <c r="CF718">
        <v>0</v>
      </c>
      <c r="CG718">
        <v>0</v>
      </c>
      <c r="CM718">
        <v>0</v>
      </c>
      <c r="CN718" t="s">
        <v>143</v>
      </c>
      <c r="CO718">
        <v>0</v>
      </c>
      <c r="CP718">
        <f t="shared" si="554"/>
        <v>3511.11</v>
      </c>
      <c r="CQ718">
        <f t="shared" si="555"/>
        <v>0</v>
      </c>
      <c r="CR718">
        <f t="shared" si="579"/>
        <v>80.27</v>
      </c>
      <c r="CS718">
        <f t="shared" si="556"/>
        <v>37.65</v>
      </c>
      <c r="CT718">
        <f t="shared" si="557"/>
        <v>0</v>
      </c>
      <c r="CU718">
        <f t="shared" si="558"/>
        <v>0</v>
      </c>
      <c r="CV718">
        <f t="shared" si="559"/>
        <v>0</v>
      </c>
      <c r="CW718">
        <f t="shared" si="560"/>
        <v>0</v>
      </c>
      <c r="CX718">
        <f t="shared" si="561"/>
        <v>0</v>
      </c>
      <c r="CY718">
        <f t="shared" si="562"/>
        <v>0</v>
      </c>
      <c r="CZ718">
        <f t="shared" si="563"/>
        <v>0</v>
      </c>
      <c r="DC718" t="s">
        <v>143</v>
      </c>
      <c r="DD718" t="s">
        <v>143</v>
      </c>
      <c r="DE718" t="s">
        <v>143</v>
      </c>
      <c r="DF718" t="s">
        <v>143</v>
      </c>
      <c r="DG718" t="s">
        <v>143</v>
      </c>
      <c r="DH718" t="s">
        <v>143</v>
      </c>
      <c r="DI718" t="s">
        <v>143</v>
      </c>
      <c r="DJ718" t="s">
        <v>143</v>
      </c>
      <c r="DK718" t="s">
        <v>143</v>
      </c>
      <c r="DL718" t="s">
        <v>143</v>
      </c>
      <c r="DM718" t="s">
        <v>143</v>
      </c>
      <c r="DN718">
        <v>91</v>
      </c>
      <c r="DO718">
        <v>70</v>
      </c>
      <c r="DP718">
        <v>1.0469999999999999</v>
      </c>
      <c r="DQ718">
        <v>1.002</v>
      </c>
      <c r="DU718">
        <v>1013</v>
      </c>
      <c r="DV718" t="s">
        <v>192</v>
      </c>
      <c r="DW718" t="s">
        <v>192</v>
      </c>
      <c r="DX718">
        <v>1</v>
      </c>
      <c r="EE718">
        <v>31270469</v>
      </c>
      <c r="EF718">
        <v>60</v>
      </c>
      <c r="EG718" t="s">
        <v>161</v>
      </c>
      <c r="EH718">
        <v>0</v>
      </c>
      <c r="EI718" t="s">
        <v>143</v>
      </c>
      <c r="EJ718">
        <v>1</v>
      </c>
      <c r="EK718">
        <v>658</v>
      </c>
      <c r="EL718" t="s">
        <v>194</v>
      </c>
      <c r="EM718" t="s">
        <v>195</v>
      </c>
      <c r="EO718" t="s">
        <v>143</v>
      </c>
      <c r="EQ718">
        <v>512</v>
      </c>
      <c r="ER718">
        <v>8.86</v>
      </c>
      <c r="ES718">
        <v>0</v>
      </c>
      <c r="ET718">
        <v>8.86</v>
      </c>
      <c r="EU718">
        <v>1.48</v>
      </c>
      <c r="EV718">
        <v>0</v>
      </c>
      <c r="EW718">
        <v>0</v>
      </c>
      <c r="EX718">
        <v>0</v>
      </c>
      <c r="EY718">
        <v>0</v>
      </c>
      <c r="FQ718">
        <v>0</v>
      </c>
      <c r="FR718">
        <f t="shared" si="564"/>
        <v>0</v>
      </c>
      <c r="FS718">
        <v>0</v>
      </c>
      <c r="FX718">
        <v>91</v>
      </c>
      <c r="FY718">
        <v>70</v>
      </c>
      <c r="GA718" t="s">
        <v>143</v>
      </c>
      <c r="GD718">
        <v>0</v>
      </c>
      <c r="GF718">
        <v>1940834304</v>
      </c>
      <c r="GG718">
        <v>2</v>
      </c>
      <c r="GH718">
        <v>1</v>
      </c>
      <c r="GI718">
        <v>2</v>
      </c>
      <c r="GJ718">
        <v>0</v>
      </c>
      <c r="GK718">
        <f>ROUND(R718*(R12)/100,2)</f>
        <v>2585.77</v>
      </c>
      <c r="GL718">
        <f t="shared" si="565"/>
        <v>0</v>
      </c>
      <c r="GM718">
        <f t="shared" si="566"/>
        <v>6096.88</v>
      </c>
      <c r="GN718">
        <f t="shared" si="567"/>
        <v>6096.88</v>
      </c>
      <c r="GO718">
        <f t="shared" si="568"/>
        <v>0</v>
      </c>
      <c r="GP718">
        <f t="shared" si="569"/>
        <v>0</v>
      </c>
      <c r="GR718">
        <v>0</v>
      </c>
      <c r="GS718">
        <v>3</v>
      </c>
      <c r="GT718">
        <v>0</v>
      </c>
      <c r="GU718" t="s">
        <v>143</v>
      </c>
      <c r="GV718">
        <f t="shared" si="570"/>
        <v>0</v>
      </c>
      <c r="GW718">
        <v>1</v>
      </c>
      <c r="GX718">
        <f t="shared" si="571"/>
        <v>0</v>
      </c>
      <c r="HA718">
        <v>0</v>
      </c>
      <c r="HB718">
        <v>0</v>
      </c>
      <c r="HC718">
        <f t="shared" si="572"/>
        <v>0</v>
      </c>
      <c r="IK718">
        <v>0</v>
      </c>
    </row>
    <row r="719" spans="1:245" x14ac:dyDescent="0.25">
      <c r="A719">
        <v>17</v>
      </c>
      <c r="B719">
        <v>1</v>
      </c>
      <c r="D719">
        <f>ROW(EtalonRes!A454)</f>
        <v>454</v>
      </c>
      <c r="E719" t="s">
        <v>765</v>
      </c>
      <c r="F719" t="s">
        <v>197</v>
      </c>
      <c r="G719" t="s">
        <v>198</v>
      </c>
      <c r="H719" t="s">
        <v>192</v>
      </c>
      <c r="I719">
        <v>4.8600000000000003</v>
      </c>
      <c r="J719">
        <v>0</v>
      </c>
      <c r="O719">
        <f t="shared" si="540"/>
        <v>1189.32</v>
      </c>
      <c r="P719">
        <f t="shared" si="541"/>
        <v>0</v>
      </c>
      <c r="Q719">
        <f t="shared" si="573"/>
        <v>0</v>
      </c>
      <c r="R719">
        <f t="shared" si="542"/>
        <v>0</v>
      </c>
      <c r="S719">
        <f t="shared" si="543"/>
        <v>1189.32</v>
      </c>
      <c r="T719">
        <f t="shared" si="544"/>
        <v>0</v>
      </c>
      <c r="U719">
        <f t="shared" si="545"/>
        <v>4.9572000000000003</v>
      </c>
      <c r="V719">
        <f t="shared" si="546"/>
        <v>0</v>
      </c>
      <c r="W719">
        <f t="shared" si="547"/>
        <v>0</v>
      </c>
      <c r="X719">
        <f t="shared" si="548"/>
        <v>868.2</v>
      </c>
      <c r="Y719">
        <f t="shared" si="549"/>
        <v>487.62</v>
      </c>
      <c r="AA719">
        <v>31709269</v>
      </c>
      <c r="AB719">
        <f t="shared" si="550"/>
        <v>9.6199999999999992</v>
      </c>
      <c r="AC719">
        <f t="shared" si="551"/>
        <v>0</v>
      </c>
      <c r="AD719">
        <f t="shared" si="574"/>
        <v>0</v>
      </c>
      <c r="AE719">
        <f t="shared" si="575"/>
        <v>0</v>
      </c>
      <c r="AF719">
        <f t="shared" si="576"/>
        <v>9.6199999999999992</v>
      </c>
      <c r="AG719">
        <f t="shared" si="552"/>
        <v>0</v>
      </c>
      <c r="AH719">
        <f t="shared" si="577"/>
        <v>1.02</v>
      </c>
      <c r="AI719">
        <f t="shared" si="578"/>
        <v>0</v>
      </c>
      <c r="AJ719">
        <f t="shared" si="553"/>
        <v>0</v>
      </c>
      <c r="AK719">
        <v>9.6199999999999992</v>
      </c>
      <c r="AL719">
        <v>0</v>
      </c>
      <c r="AM719">
        <v>0</v>
      </c>
      <c r="AN719">
        <v>0</v>
      </c>
      <c r="AO719">
        <v>9.6199999999999992</v>
      </c>
      <c r="AP719">
        <v>0</v>
      </c>
      <c r="AQ719">
        <v>1.02</v>
      </c>
      <c r="AR719">
        <v>0</v>
      </c>
      <c r="AS719">
        <v>0</v>
      </c>
      <c r="AT719">
        <v>73</v>
      </c>
      <c r="AU719">
        <v>41</v>
      </c>
      <c r="AV719">
        <v>1</v>
      </c>
      <c r="AW719">
        <v>1</v>
      </c>
      <c r="AZ719">
        <v>1</v>
      </c>
      <c r="BA719">
        <v>25.44</v>
      </c>
      <c r="BB719">
        <v>1</v>
      </c>
      <c r="BC719">
        <v>1</v>
      </c>
      <c r="BD719" t="s">
        <v>143</v>
      </c>
      <c r="BE719" t="s">
        <v>143</v>
      </c>
      <c r="BF719" t="s">
        <v>143</v>
      </c>
      <c r="BG719" t="s">
        <v>143</v>
      </c>
      <c r="BH719">
        <v>0</v>
      </c>
      <c r="BI719">
        <v>1</v>
      </c>
      <c r="BJ719" t="s">
        <v>199</v>
      </c>
      <c r="BM719">
        <v>682</v>
      </c>
      <c r="BN719">
        <v>0</v>
      </c>
      <c r="BO719" t="s">
        <v>197</v>
      </c>
      <c r="BP719">
        <v>1</v>
      </c>
      <c r="BQ719">
        <v>60</v>
      </c>
      <c r="BR719">
        <v>0</v>
      </c>
      <c r="BS719">
        <v>25.44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143</v>
      </c>
      <c r="BZ719">
        <v>73</v>
      </c>
      <c r="CA719">
        <v>41</v>
      </c>
      <c r="CE719">
        <v>30</v>
      </c>
      <c r="CF719">
        <v>0</v>
      </c>
      <c r="CG719">
        <v>0</v>
      </c>
      <c r="CM719">
        <v>0</v>
      </c>
      <c r="CN719" t="s">
        <v>143</v>
      </c>
      <c r="CO719">
        <v>0</v>
      </c>
      <c r="CP719">
        <f t="shared" si="554"/>
        <v>1189.32</v>
      </c>
      <c r="CQ719">
        <f t="shared" si="555"/>
        <v>0</v>
      </c>
      <c r="CR719">
        <f t="shared" si="579"/>
        <v>0</v>
      </c>
      <c r="CS719">
        <f t="shared" si="556"/>
        <v>0</v>
      </c>
      <c r="CT719">
        <f t="shared" si="557"/>
        <v>244.73</v>
      </c>
      <c r="CU719">
        <f t="shared" si="558"/>
        <v>0</v>
      </c>
      <c r="CV719">
        <f t="shared" si="559"/>
        <v>1.02</v>
      </c>
      <c r="CW719">
        <f t="shared" si="560"/>
        <v>0</v>
      </c>
      <c r="CX719">
        <f t="shared" si="561"/>
        <v>0</v>
      </c>
      <c r="CY719">
        <f t="shared" si="562"/>
        <v>868.20359999999994</v>
      </c>
      <c r="CZ719">
        <f t="shared" si="563"/>
        <v>487.62119999999993</v>
      </c>
      <c r="DC719" t="s">
        <v>143</v>
      </c>
      <c r="DD719" t="s">
        <v>143</v>
      </c>
      <c r="DE719" t="s">
        <v>143</v>
      </c>
      <c r="DF719" t="s">
        <v>143</v>
      </c>
      <c r="DG719" t="s">
        <v>143</v>
      </c>
      <c r="DH719" t="s">
        <v>143</v>
      </c>
      <c r="DI719" t="s">
        <v>143</v>
      </c>
      <c r="DJ719" t="s">
        <v>143</v>
      </c>
      <c r="DK719" t="s">
        <v>143</v>
      </c>
      <c r="DL719" t="s">
        <v>143</v>
      </c>
      <c r="DM719" t="s">
        <v>143</v>
      </c>
      <c r="DN719">
        <v>91</v>
      </c>
      <c r="DO719">
        <v>70</v>
      </c>
      <c r="DP719">
        <v>1.0469999999999999</v>
      </c>
      <c r="DQ719">
        <v>1.002</v>
      </c>
      <c r="DU719">
        <v>1013</v>
      </c>
      <c r="DV719" t="s">
        <v>192</v>
      </c>
      <c r="DW719" t="s">
        <v>192</v>
      </c>
      <c r="DX719">
        <v>1</v>
      </c>
      <c r="EE719">
        <v>31270493</v>
      </c>
      <c r="EF719">
        <v>60</v>
      </c>
      <c r="EG719" t="s">
        <v>161</v>
      </c>
      <c r="EH719">
        <v>0</v>
      </c>
      <c r="EI719" t="s">
        <v>143</v>
      </c>
      <c r="EJ719">
        <v>1</v>
      </c>
      <c r="EK719">
        <v>682</v>
      </c>
      <c r="EL719" t="s">
        <v>200</v>
      </c>
      <c r="EM719" t="s">
        <v>201</v>
      </c>
      <c r="EO719" t="s">
        <v>143</v>
      </c>
      <c r="EQ719">
        <v>512</v>
      </c>
      <c r="ER719">
        <v>9.6199999999999992</v>
      </c>
      <c r="ES719">
        <v>0</v>
      </c>
      <c r="ET719">
        <v>0</v>
      </c>
      <c r="EU719">
        <v>0</v>
      </c>
      <c r="EV719">
        <v>9.6199999999999992</v>
      </c>
      <c r="EW719">
        <v>1.02</v>
      </c>
      <c r="EX719">
        <v>0</v>
      </c>
      <c r="EY719">
        <v>0</v>
      </c>
      <c r="FQ719">
        <v>0</v>
      </c>
      <c r="FR719">
        <f t="shared" si="564"/>
        <v>0</v>
      </c>
      <c r="FS719">
        <v>0</v>
      </c>
      <c r="FX719">
        <v>91</v>
      </c>
      <c r="FY719">
        <v>70</v>
      </c>
      <c r="GA719" t="s">
        <v>143</v>
      </c>
      <c r="GD719">
        <v>0</v>
      </c>
      <c r="GF719">
        <v>-558152710</v>
      </c>
      <c r="GG719">
        <v>2</v>
      </c>
      <c r="GH719">
        <v>1</v>
      </c>
      <c r="GI719">
        <v>2</v>
      </c>
      <c r="GJ719">
        <v>0</v>
      </c>
      <c r="GK719">
        <f>ROUND(R719*(R12)/100,2)</f>
        <v>0</v>
      </c>
      <c r="GL719">
        <f t="shared" si="565"/>
        <v>0</v>
      </c>
      <c r="GM719">
        <f t="shared" si="566"/>
        <v>2545.14</v>
      </c>
      <c r="GN719">
        <f t="shared" si="567"/>
        <v>2545.14</v>
      </c>
      <c r="GO719">
        <f t="shared" si="568"/>
        <v>0</v>
      </c>
      <c r="GP719">
        <f t="shared" si="569"/>
        <v>0</v>
      </c>
      <c r="GR719">
        <v>0</v>
      </c>
      <c r="GS719">
        <v>3</v>
      </c>
      <c r="GT719">
        <v>0</v>
      </c>
      <c r="GU719" t="s">
        <v>143</v>
      </c>
      <c r="GV719">
        <f t="shared" si="570"/>
        <v>0</v>
      </c>
      <c r="GW719">
        <v>1</v>
      </c>
      <c r="GX719">
        <f t="shared" si="571"/>
        <v>0</v>
      </c>
      <c r="HA719">
        <v>0</v>
      </c>
      <c r="HB719">
        <v>0</v>
      </c>
      <c r="HC719">
        <f t="shared" si="572"/>
        <v>0</v>
      </c>
      <c r="IK719">
        <v>0</v>
      </c>
    </row>
    <row r="720" spans="1:245" x14ac:dyDescent="0.25">
      <c r="A720">
        <v>17</v>
      </c>
      <c r="B720">
        <v>1</v>
      </c>
      <c r="C720">
        <f>ROW(SmtRes!A434)</f>
        <v>434</v>
      </c>
      <c r="D720">
        <f>ROW(EtalonRes!A455)</f>
        <v>455</v>
      </c>
      <c r="E720" t="s">
        <v>766</v>
      </c>
      <c r="F720" t="s">
        <v>203</v>
      </c>
      <c r="G720" t="s">
        <v>204</v>
      </c>
      <c r="H720" t="s">
        <v>205</v>
      </c>
      <c r="I720">
        <v>48.6</v>
      </c>
      <c r="J720">
        <v>0</v>
      </c>
      <c r="O720">
        <f t="shared" si="540"/>
        <v>27950.71</v>
      </c>
      <c r="P720">
        <f t="shared" si="541"/>
        <v>0</v>
      </c>
      <c r="Q720">
        <f t="shared" si="573"/>
        <v>27950.71</v>
      </c>
      <c r="R720">
        <f t="shared" si="542"/>
        <v>0</v>
      </c>
      <c r="S720">
        <f t="shared" si="543"/>
        <v>0</v>
      </c>
      <c r="T720">
        <f t="shared" si="544"/>
        <v>0</v>
      </c>
      <c r="U720">
        <f t="shared" si="545"/>
        <v>0</v>
      </c>
      <c r="V720">
        <f t="shared" si="546"/>
        <v>0</v>
      </c>
      <c r="W720">
        <f t="shared" si="547"/>
        <v>0</v>
      </c>
      <c r="X720">
        <f t="shared" si="548"/>
        <v>0</v>
      </c>
      <c r="Y720">
        <f t="shared" si="549"/>
        <v>0</v>
      </c>
      <c r="AA720">
        <v>31709269</v>
      </c>
      <c r="AB720">
        <f t="shared" si="550"/>
        <v>54.93</v>
      </c>
      <c r="AC720">
        <f t="shared" si="551"/>
        <v>0</v>
      </c>
      <c r="AD720">
        <f t="shared" si="574"/>
        <v>54.93</v>
      </c>
      <c r="AE720">
        <f t="shared" si="575"/>
        <v>0</v>
      </c>
      <c r="AF720">
        <f t="shared" si="576"/>
        <v>0</v>
      </c>
      <c r="AG720">
        <f t="shared" si="552"/>
        <v>0</v>
      </c>
      <c r="AH720">
        <f t="shared" si="577"/>
        <v>0</v>
      </c>
      <c r="AI720">
        <f t="shared" si="578"/>
        <v>0</v>
      </c>
      <c r="AJ720">
        <f t="shared" si="553"/>
        <v>0</v>
      </c>
      <c r="AK720">
        <v>54.93</v>
      </c>
      <c r="AL720">
        <v>0</v>
      </c>
      <c r="AM720">
        <v>54.93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93</v>
      </c>
      <c r="AU720">
        <v>64</v>
      </c>
      <c r="AV720">
        <v>1</v>
      </c>
      <c r="AW720">
        <v>1</v>
      </c>
      <c r="AZ720">
        <v>1</v>
      </c>
      <c r="BA720">
        <v>1</v>
      </c>
      <c r="BB720">
        <v>10.47</v>
      </c>
      <c r="BC720">
        <v>1</v>
      </c>
      <c r="BD720" t="s">
        <v>143</v>
      </c>
      <c r="BE720" t="s">
        <v>143</v>
      </c>
      <c r="BF720" t="s">
        <v>143</v>
      </c>
      <c r="BG720" t="s">
        <v>143</v>
      </c>
      <c r="BH720">
        <v>0</v>
      </c>
      <c r="BI720">
        <v>4</v>
      </c>
      <c r="BJ720" t="s">
        <v>206</v>
      </c>
      <c r="BM720">
        <v>1113</v>
      </c>
      <c r="BN720">
        <v>0</v>
      </c>
      <c r="BO720" t="s">
        <v>203</v>
      </c>
      <c r="BP720">
        <v>1</v>
      </c>
      <c r="BQ720">
        <v>150</v>
      </c>
      <c r="BR720">
        <v>0</v>
      </c>
      <c r="BS720">
        <v>1</v>
      </c>
      <c r="BT720">
        <v>1</v>
      </c>
      <c r="BU720">
        <v>1</v>
      </c>
      <c r="BV720">
        <v>1</v>
      </c>
      <c r="BW720">
        <v>1</v>
      </c>
      <c r="BX720">
        <v>1</v>
      </c>
      <c r="BY720" t="s">
        <v>143</v>
      </c>
      <c r="BZ720">
        <v>93</v>
      </c>
      <c r="CA720">
        <v>64</v>
      </c>
      <c r="CE720">
        <v>30</v>
      </c>
      <c r="CF720">
        <v>0</v>
      </c>
      <c r="CG720">
        <v>0</v>
      </c>
      <c r="CM720">
        <v>0</v>
      </c>
      <c r="CN720" t="s">
        <v>143</v>
      </c>
      <c r="CO720">
        <v>0</v>
      </c>
      <c r="CP720">
        <f t="shared" si="554"/>
        <v>27950.71</v>
      </c>
      <c r="CQ720">
        <f t="shared" si="555"/>
        <v>0</v>
      </c>
      <c r="CR720">
        <f t="shared" si="579"/>
        <v>575.12</v>
      </c>
      <c r="CS720">
        <f t="shared" si="556"/>
        <v>0</v>
      </c>
      <c r="CT720">
        <f t="shared" si="557"/>
        <v>0</v>
      </c>
      <c r="CU720">
        <f t="shared" si="558"/>
        <v>0</v>
      </c>
      <c r="CV720">
        <f t="shared" si="559"/>
        <v>0</v>
      </c>
      <c r="CW720">
        <f t="shared" si="560"/>
        <v>0</v>
      </c>
      <c r="CX720">
        <f t="shared" si="561"/>
        <v>0</v>
      </c>
      <c r="CY720">
        <f t="shared" si="562"/>
        <v>0</v>
      </c>
      <c r="CZ720">
        <f t="shared" si="563"/>
        <v>0</v>
      </c>
      <c r="DC720" t="s">
        <v>143</v>
      </c>
      <c r="DD720" t="s">
        <v>143</v>
      </c>
      <c r="DE720" t="s">
        <v>143</v>
      </c>
      <c r="DF720" t="s">
        <v>143</v>
      </c>
      <c r="DG720" t="s">
        <v>143</v>
      </c>
      <c r="DH720" t="s">
        <v>143</v>
      </c>
      <c r="DI720" t="s">
        <v>143</v>
      </c>
      <c r="DJ720" t="s">
        <v>143</v>
      </c>
      <c r="DK720" t="s">
        <v>143</v>
      </c>
      <c r="DL720" t="s">
        <v>143</v>
      </c>
      <c r="DM720" t="s">
        <v>143</v>
      </c>
      <c r="DN720">
        <v>0</v>
      </c>
      <c r="DO720">
        <v>0</v>
      </c>
      <c r="DP720">
        <v>1</v>
      </c>
      <c r="DQ720">
        <v>1</v>
      </c>
      <c r="DU720">
        <v>1009</v>
      </c>
      <c r="DV720" t="s">
        <v>205</v>
      </c>
      <c r="DW720" t="s">
        <v>205</v>
      </c>
      <c r="DX720">
        <v>1000</v>
      </c>
      <c r="EE720">
        <v>31270924</v>
      </c>
      <c r="EF720">
        <v>150</v>
      </c>
      <c r="EG720" t="s">
        <v>207</v>
      </c>
      <c r="EH720">
        <v>0</v>
      </c>
      <c r="EI720" t="s">
        <v>143</v>
      </c>
      <c r="EJ720">
        <v>4</v>
      </c>
      <c r="EK720">
        <v>1113</v>
      </c>
      <c r="EL720" t="s">
        <v>208</v>
      </c>
      <c r="EM720" t="s">
        <v>209</v>
      </c>
      <c r="EO720" t="s">
        <v>143</v>
      </c>
      <c r="EQ720">
        <v>0</v>
      </c>
      <c r="ER720">
        <v>54.93</v>
      </c>
      <c r="ES720">
        <v>0</v>
      </c>
      <c r="ET720">
        <v>54.93</v>
      </c>
      <c r="EU720">
        <v>0</v>
      </c>
      <c r="EV720">
        <v>0</v>
      </c>
      <c r="EW720">
        <v>0</v>
      </c>
      <c r="EX720">
        <v>0</v>
      </c>
      <c r="EY720">
        <v>0</v>
      </c>
      <c r="FQ720">
        <v>0</v>
      </c>
      <c r="FR720">
        <f t="shared" si="564"/>
        <v>0</v>
      </c>
      <c r="FS720">
        <v>0</v>
      </c>
      <c r="FX720">
        <v>0</v>
      </c>
      <c r="FY720">
        <v>0</v>
      </c>
      <c r="GA720" t="s">
        <v>143</v>
      </c>
      <c r="GD720">
        <v>0</v>
      </c>
      <c r="GF720">
        <v>-1441500268</v>
      </c>
      <c r="GG720">
        <v>2</v>
      </c>
      <c r="GH720">
        <v>1</v>
      </c>
      <c r="GI720">
        <v>2</v>
      </c>
      <c r="GJ720">
        <v>0</v>
      </c>
      <c r="GK720">
        <f>ROUND(R720*(R12)/100,2)</f>
        <v>0</v>
      </c>
      <c r="GL720">
        <f t="shared" si="565"/>
        <v>0</v>
      </c>
      <c r="GM720">
        <f t="shared" si="566"/>
        <v>27950.71</v>
      </c>
      <c r="GN720">
        <f t="shared" si="567"/>
        <v>0</v>
      </c>
      <c r="GO720">
        <f t="shared" si="568"/>
        <v>0</v>
      </c>
      <c r="GP720">
        <f t="shared" si="569"/>
        <v>27950.71</v>
      </c>
      <c r="GR720">
        <v>0</v>
      </c>
      <c r="GS720">
        <v>3</v>
      </c>
      <c r="GT720">
        <v>0</v>
      </c>
      <c r="GU720" t="s">
        <v>143</v>
      </c>
      <c r="GV720">
        <f t="shared" si="570"/>
        <v>0</v>
      </c>
      <c r="GW720">
        <v>1</v>
      </c>
      <c r="GX720">
        <f t="shared" si="571"/>
        <v>0</v>
      </c>
      <c r="HA720">
        <v>0</v>
      </c>
      <c r="HB720">
        <v>0</v>
      </c>
      <c r="HC720">
        <f t="shared" si="572"/>
        <v>0</v>
      </c>
      <c r="IK720">
        <v>0</v>
      </c>
    </row>
    <row r="721" spans="1:245" x14ac:dyDescent="0.25">
      <c r="A721">
        <v>17</v>
      </c>
      <c r="B721">
        <v>1</v>
      </c>
      <c r="C721">
        <f>ROW(SmtRes!A435)</f>
        <v>435</v>
      </c>
      <c r="D721">
        <f>ROW(EtalonRes!A456)</f>
        <v>456</v>
      </c>
      <c r="E721" t="s">
        <v>767</v>
      </c>
      <c r="F721" t="s">
        <v>211</v>
      </c>
      <c r="G721" t="s">
        <v>212</v>
      </c>
      <c r="H721" t="s">
        <v>192</v>
      </c>
      <c r="I721">
        <v>21.6</v>
      </c>
      <c r="J721">
        <v>0</v>
      </c>
      <c r="O721">
        <f t="shared" si="540"/>
        <v>6389.59</v>
      </c>
      <c r="P721">
        <f t="shared" si="541"/>
        <v>0</v>
      </c>
      <c r="Q721">
        <f t="shared" si="573"/>
        <v>6389.59</v>
      </c>
      <c r="R721">
        <f t="shared" si="542"/>
        <v>0</v>
      </c>
      <c r="S721">
        <f t="shared" si="543"/>
        <v>0</v>
      </c>
      <c r="T721">
        <f t="shared" si="544"/>
        <v>0</v>
      </c>
      <c r="U721">
        <f t="shared" si="545"/>
        <v>0</v>
      </c>
      <c r="V721">
        <f t="shared" si="546"/>
        <v>0</v>
      </c>
      <c r="W721">
        <f t="shared" si="547"/>
        <v>0</v>
      </c>
      <c r="X721">
        <f t="shared" si="548"/>
        <v>0</v>
      </c>
      <c r="Y721">
        <f t="shared" si="549"/>
        <v>0</v>
      </c>
      <c r="AA721">
        <v>31709269</v>
      </c>
      <c r="AB721">
        <f t="shared" si="550"/>
        <v>38.770000000000003</v>
      </c>
      <c r="AC721">
        <f t="shared" si="551"/>
        <v>0</v>
      </c>
      <c r="AD721">
        <f t="shared" si="574"/>
        <v>38.770000000000003</v>
      </c>
      <c r="AE721">
        <f t="shared" si="575"/>
        <v>0</v>
      </c>
      <c r="AF721">
        <f t="shared" si="576"/>
        <v>0</v>
      </c>
      <c r="AG721">
        <f t="shared" si="552"/>
        <v>0</v>
      </c>
      <c r="AH721">
        <f t="shared" si="577"/>
        <v>0</v>
      </c>
      <c r="AI721">
        <f t="shared" si="578"/>
        <v>0</v>
      </c>
      <c r="AJ721">
        <f t="shared" si="553"/>
        <v>0</v>
      </c>
      <c r="AK721">
        <v>38.770000000000003</v>
      </c>
      <c r="AL721">
        <v>0</v>
      </c>
      <c r="AM721">
        <v>38.770000000000003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93</v>
      </c>
      <c r="AU721">
        <v>64</v>
      </c>
      <c r="AV721">
        <v>1</v>
      </c>
      <c r="AW721">
        <v>1</v>
      </c>
      <c r="AZ721">
        <v>1</v>
      </c>
      <c r="BA721">
        <v>1</v>
      </c>
      <c r="BB721">
        <v>7.63</v>
      </c>
      <c r="BC721">
        <v>1</v>
      </c>
      <c r="BD721" t="s">
        <v>143</v>
      </c>
      <c r="BE721" t="s">
        <v>143</v>
      </c>
      <c r="BF721" t="s">
        <v>143</v>
      </c>
      <c r="BG721" t="s">
        <v>143</v>
      </c>
      <c r="BH721">
        <v>0</v>
      </c>
      <c r="BI721">
        <v>4</v>
      </c>
      <c r="BJ721" t="s">
        <v>213</v>
      </c>
      <c r="BM721">
        <v>1113</v>
      </c>
      <c r="BN721">
        <v>0</v>
      </c>
      <c r="BO721" t="s">
        <v>211</v>
      </c>
      <c r="BP721">
        <v>1</v>
      </c>
      <c r="BQ721">
        <v>150</v>
      </c>
      <c r="BR721">
        <v>0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143</v>
      </c>
      <c r="BZ721">
        <v>93</v>
      </c>
      <c r="CA721">
        <v>64</v>
      </c>
      <c r="CE721">
        <v>30</v>
      </c>
      <c r="CF721">
        <v>0</v>
      </c>
      <c r="CG721">
        <v>0</v>
      </c>
      <c r="CM721">
        <v>0</v>
      </c>
      <c r="CN721" t="s">
        <v>143</v>
      </c>
      <c r="CO721">
        <v>0</v>
      </c>
      <c r="CP721">
        <f t="shared" si="554"/>
        <v>6389.59</v>
      </c>
      <c r="CQ721">
        <f t="shared" si="555"/>
        <v>0</v>
      </c>
      <c r="CR721">
        <f t="shared" si="579"/>
        <v>295.82</v>
      </c>
      <c r="CS721">
        <f t="shared" si="556"/>
        <v>0</v>
      </c>
      <c r="CT721">
        <f t="shared" si="557"/>
        <v>0</v>
      </c>
      <c r="CU721">
        <f t="shared" si="558"/>
        <v>0</v>
      </c>
      <c r="CV721">
        <f t="shared" si="559"/>
        <v>0</v>
      </c>
      <c r="CW721">
        <f t="shared" si="560"/>
        <v>0</v>
      </c>
      <c r="CX721">
        <f t="shared" si="561"/>
        <v>0</v>
      </c>
      <c r="CY721">
        <f t="shared" si="562"/>
        <v>0</v>
      </c>
      <c r="CZ721">
        <f t="shared" si="563"/>
        <v>0</v>
      </c>
      <c r="DC721" t="s">
        <v>143</v>
      </c>
      <c r="DD721" t="s">
        <v>143</v>
      </c>
      <c r="DE721" t="s">
        <v>143</v>
      </c>
      <c r="DF721" t="s">
        <v>143</v>
      </c>
      <c r="DG721" t="s">
        <v>143</v>
      </c>
      <c r="DH721" t="s">
        <v>143</v>
      </c>
      <c r="DI721" t="s">
        <v>143</v>
      </c>
      <c r="DJ721" t="s">
        <v>143</v>
      </c>
      <c r="DK721" t="s">
        <v>143</v>
      </c>
      <c r="DL721" t="s">
        <v>143</v>
      </c>
      <c r="DM721" t="s">
        <v>143</v>
      </c>
      <c r="DN721">
        <v>0</v>
      </c>
      <c r="DO721">
        <v>0</v>
      </c>
      <c r="DP721">
        <v>1</v>
      </c>
      <c r="DQ721">
        <v>1</v>
      </c>
      <c r="DU721">
        <v>1013</v>
      </c>
      <c r="DV721" t="s">
        <v>192</v>
      </c>
      <c r="DW721" t="s">
        <v>192</v>
      </c>
      <c r="DX721">
        <v>1</v>
      </c>
      <c r="EE721">
        <v>31270924</v>
      </c>
      <c r="EF721">
        <v>150</v>
      </c>
      <c r="EG721" t="s">
        <v>207</v>
      </c>
      <c r="EH721">
        <v>0</v>
      </c>
      <c r="EI721" t="s">
        <v>143</v>
      </c>
      <c r="EJ721">
        <v>4</v>
      </c>
      <c r="EK721">
        <v>1113</v>
      </c>
      <c r="EL721" t="s">
        <v>208</v>
      </c>
      <c r="EM721" t="s">
        <v>209</v>
      </c>
      <c r="EO721" t="s">
        <v>143</v>
      </c>
      <c r="EQ721">
        <v>0</v>
      </c>
      <c r="ER721">
        <v>38.770000000000003</v>
      </c>
      <c r="ES721">
        <v>0</v>
      </c>
      <c r="ET721">
        <v>38.770000000000003</v>
      </c>
      <c r="EU721">
        <v>0</v>
      </c>
      <c r="EV721">
        <v>0</v>
      </c>
      <c r="EW721">
        <v>0</v>
      </c>
      <c r="EX721">
        <v>0</v>
      </c>
      <c r="EY721">
        <v>0</v>
      </c>
      <c r="FQ721">
        <v>0</v>
      </c>
      <c r="FR721">
        <f t="shared" si="564"/>
        <v>0</v>
      </c>
      <c r="FS721">
        <v>0</v>
      </c>
      <c r="FX721">
        <v>0</v>
      </c>
      <c r="FY721">
        <v>0</v>
      </c>
      <c r="GA721" t="s">
        <v>143</v>
      </c>
      <c r="GD721">
        <v>0</v>
      </c>
      <c r="GF721">
        <v>-1248848205</v>
      </c>
      <c r="GG721">
        <v>2</v>
      </c>
      <c r="GH721">
        <v>1</v>
      </c>
      <c r="GI721">
        <v>2</v>
      </c>
      <c r="GJ721">
        <v>0</v>
      </c>
      <c r="GK721">
        <f>ROUND(R721*(R12)/100,2)</f>
        <v>0</v>
      </c>
      <c r="GL721">
        <f t="shared" si="565"/>
        <v>0</v>
      </c>
      <c r="GM721">
        <f t="shared" si="566"/>
        <v>6389.59</v>
      </c>
      <c r="GN721">
        <f t="shared" si="567"/>
        <v>0</v>
      </c>
      <c r="GO721">
        <f t="shared" si="568"/>
        <v>0</v>
      </c>
      <c r="GP721">
        <f t="shared" si="569"/>
        <v>6389.59</v>
      </c>
      <c r="GR721">
        <v>0</v>
      </c>
      <c r="GS721">
        <v>3</v>
      </c>
      <c r="GT721">
        <v>0</v>
      </c>
      <c r="GU721" t="s">
        <v>143</v>
      </c>
      <c r="GV721">
        <f t="shared" si="570"/>
        <v>0</v>
      </c>
      <c r="GW721">
        <v>1</v>
      </c>
      <c r="GX721">
        <f t="shared" si="571"/>
        <v>0</v>
      </c>
      <c r="HA721">
        <v>0</v>
      </c>
      <c r="HB721">
        <v>0</v>
      </c>
      <c r="HC721">
        <f t="shared" si="572"/>
        <v>0</v>
      </c>
      <c r="IK721">
        <v>0</v>
      </c>
    </row>
    <row r="722" spans="1:245" x14ac:dyDescent="0.25">
      <c r="A722">
        <v>17</v>
      </c>
      <c r="B722">
        <v>1</v>
      </c>
      <c r="C722">
        <f>ROW(SmtRes!A436)</f>
        <v>436</v>
      </c>
      <c r="D722">
        <f>ROW(EtalonRes!A457)</f>
        <v>457</v>
      </c>
      <c r="E722" t="s">
        <v>768</v>
      </c>
      <c r="F722" t="s">
        <v>215</v>
      </c>
      <c r="G722" t="s">
        <v>216</v>
      </c>
      <c r="H722" t="s">
        <v>192</v>
      </c>
      <c r="I722">
        <v>16.2</v>
      </c>
      <c r="J722">
        <v>0</v>
      </c>
      <c r="O722">
        <f t="shared" si="540"/>
        <v>6750.11</v>
      </c>
      <c r="P722">
        <f t="shared" si="541"/>
        <v>0</v>
      </c>
      <c r="Q722">
        <f t="shared" si="573"/>
        <v>6750.11</v>
      </c>
      <c r="R722">
        <f t="shared" si="542"/>
        <v>0</v>
      </c>
      <c r="S722">
        <f t="shared" si="543"/>
        <v>0</v>
      </c>
      <c r="T722">
        <f t="shared" si="544"/>
        <v>0</v>
      </c>
      <c r="U722">
        <f t="shared" si="545"/>
        <v>0</v>
      </c>
      <c r="V722">
        <f t="shared" si="546"/>
        <v>0</v>
      </c>
      <c r="W722">
        <f t="shared" si="547"/>
        <v>0</v>
      </c>
      <c r="X722">
        <f t="shared" si="548"/>
        <v>0</v>
      </c>
      <c r="Y722">
        <f t="shared" si="549"/>
        <v>0</v>
      </c>
      <c r="AA722">
        <v>31709269</v>
      </c>
      <c r="AB722">
        <f t="shared" si="550"/>
        <v>54.61</v>
      </c>
      <c r="AC722">
        <f t="shared" si="551"/>
        <v>0</v>
      </c>
      <c r="AD722">
        <f t="shared" si="574"/>
        <v>54.61</v>
      </c>
      <c r="AE722">
        <f t="shared" si="575"/>
        <v>0</v>
      </c>
      <c r="AF722">
        <f t="shared" si="576"/>
        <v>0</v>
      </c>
      <c r="AG722">
        <f t="shared" si="552"/>
        <v>0</v>
      </c>
      <c r="AH722">
        <f t="shared" si="577"/>
        <v>0</v>
      </c>
      <c r="AI722">
        <f t="shared" si="578"/>
        <v>0</v>
      </c>
      <c r="AJ722">
        <f t="shared" si="553"/>
        <v>0</v>
      </c>
      <c r="AK722">
        <v>54.61</v>
      </c>
      <c r="AL722">
        <v>0</v>
      </c>
      <c r="AM722">
        <v>54.61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93</v>
      </c>
      <c r="AU722">
        <v>64</v>
      </c>
      <c r="AV722">
        <v>1</v>
      </c>
      <c r="AW722">
        <v>1</v>
      </c>
      <c r="AZ722">
        <v>1</v>
      </c>
      <c r="BA722">
        <v>1</v>
      </c>
      <c r="BB722">
        <v>7.63</v>
      </c>
      <c r="BC722">
        <v>1</v>
      </c>
      <c r="BD722" t="s">
        <v>143</v>
      </c>
      <c r="BE722" t="s">
        <v>143</v>
      </c>
      <c r="BF722" t="s">
        <v>143</v>
      </c>
      <c r="BG722" t="s">
        <v>143</v>
      </c>
      <c r="BH722">
        <v>0</v>
      </c>
      <c r="BI722">
        <v>4</v>
      </c>
      <c r="BJ722" t="s">
        <v>217</v>
      </c>
      <c r="BM722">
        <v>1113</v>
      </c>
      <c r="BN722">
        <v>0</v>
      </c>
      <c r="BO722" t="s">
        <v>215</v>
      </c>
      <c r="BP722">
        <v>1</v>
      </c>
      <c r="BQ722">
        <v>150</v>
      </c>
      <c r="BR722">
        <v>0</v>
      </c>
      <c r="BS722">
        <v>1</v>
      </c>
      <c r="BT722">
        <v>1</v>
      </c>
      <c r="BU722">
        <v>1</v>
      </c>
      <c r="BV722">
        <v>1</v>
      </c>
      <c r="BW722">
        <v>1</v>
      </c>
      <c r="BX722">
        <v>1</v>
      </c>
      <c r="BY722" t="s">
        <v>143</v>
      </c>
      <c r="BZ722">
        <v>93</v>
      </c>
      <c r="CA722">
        <v>64</v>
      </c>
      <c r="CE722">
        <v>30</v>
      </c>
      <c r="CF722">
        <v>0</v>
      </c>
      <c r="CG722">
        <v>0</v>
      </c>
      <c r="CM722">
        <v>0</v>
      </c>
      <c r="CN722" t="s">
        <v>143</v>
      </c>
      <c r="CO722">
        <v>0</v>
      </c>
      <c r="CP722">
        <f t="shared" si="554"/>
        <v>6750.11</v>
      </c>
      <c r="CQ722">
        <f t="shared" si="555"/>
        <v>0</v>
      </c>
      <c r="CR722">
        <f t="shared" si="579"/>
        <v>416.67</v>
      </c>
      <c r="CS722">
        <f t="shared" si="556"/>
        <v>0</v>
      </c>
      <c r="CT722">
        <f t="shared" si="557"/>
        <v>0</v>
      </c>
      <c r="CU722">
        <f t="shared" si="558"/>
        <v>0</v>
      </c>
      <c r="CV722">
        <f t="shared" si="559"/>
        <v>0</v>
      </c>
      <c r="CW722">
        <f t="shared" si="560"/>
        <v>0</v>
      </c>
      <c r="CX722">
        <f t="shared" si="561"/>
        <v>0</v>
      </c>
      <c r="CY722">
        <f t="shared" si="562"/>
        <v>0</v>
      </c>
      <c r="CZ722">
        <f t="shared" si="563"/>
        <v>0</v>
      </c>
      <c r="DC722" t="s">
        <v>143</v>
      </c>
      <c r="DD722" t="s">
        <v>143</v>
      </c>
      <c r="DE722" t="s">
        <v>143</v>
      </c>
      <c r="DF722" t="s">
        <v>143</v>
      </c>
      <c r="DG722" t="s">
        <v>143</v>
      </c>
      <c r="DH722" t="s">
        <v>143</v>
      </c>
      <c r="DI722" t="s">
        <v>143</v>
      </c>
      <c r="DJ722" t="s">
        <v>143</v>
      </c>
      <c r="DK722" t="s">
        <v>143</v>
      </c>
      <c r="DL722" t="s">
        <v>143</v>
      </c>
      <c r="DM722" t="s">
        <v>143</v>
      </c>
      <c r="DN722">
        <v>0</v>
      </c>
      <c r="DO722">
        <v>0</v>
      </c>
      <c r="DP722">
        <v>1</v>
      </c>
      <c r="DQ722">
        <v>1</v>
      </c>
      <c r="DU722">
        <v>1013</v>
      </c>
      <c r="DV722" t="s">
        <v>192</v>
      </c>
      <c r="DW722" t="s">
        <v>192</v>
      </c>
      <c r="DX722">
        <v>1</v>
      </c>
      <c r="EE722">
        <v>31270924</v>
      </c>
      <c r="EF722">
        <v>150</v>
      </c>
      <c r="EG722" t="s">
        <v>207</v>
      </c>
      <c r="EH722">
        <v>0</v>
      </c>
      <c r="EI722" t="s">
        <v>143</v>
      </c>
      <c r="EJ722">
        <v>4</v>
      </c>
      <c r="EK722">
        <v>1113</v>
      </c>
      <c r="EL722" t="s">
        <v>208</v>
      </c>
      <c r="EM722" t="s">
        <v>209</v>
      </c>
      <c r="EO722" t="s">
        <v>143</v>
      </c>
      <c r="EQ722">
        <v>0</v>
      </c>
      <c r="ER722">
        <v>54.61</v>
      </c>
      <c r="ES722">
        <v>0</v>
      </c>
      <c r="ET722">
        <v>54.61</v>
      </c>
      <c r="EU722">
        <v>0</v>
      </c>
      <c r="EV722">
        <v>0</v>
      </c>
      <c r="EW722">
        <v>0</v>
      </c>
      <c r="EX722">
        <v>0</v>
      </c>
      <c r="EY722">
        <v>0</v>
      </c>
      <c r="FQ722">
        <v>0</v>
      </c>
      <c r="FR722">
        <f t="shared" si="564"/>
        <v>0</v>
      </c>
      <c r="FS722">
        <v>0</v>
      </c>
      <c r="FX722">
        <v>0</v>
      </c>
      <c r="FY722">
        <v>0</v>
      </c>
      <c r="GA722" t="s">
        <v>143</v>
      </c>
      <c r="GD722">
        <v>0</v>
      </c>
      <c r="GF722">
        <v>-1188522287</v>
      </c>
      <c r="GG722">
        <v>2</v>
      </c>
      <c r="GH722">
        <v>1</v>
      </c>
      <c r="GI722">
        <v>2</v>
      </c>
      <c r="GJ722">
        <v>0</v>
      </c>
      <c r="GK722">
        <f>ROUND(R722*(R12)/100,2)</f>
        <v>0</v>
      </c>
      <c r="GL722">
        <f t="shared" si="565"/>
        <v>0</v>
      </c>
      <c r="GM722">
        <f t="shared" si="566"/>
        <v>6750.11</v>
      </c>
      <c r="GN722">
        <f t="shared" si="567"/>
        <v>0</v>
      </c>
      <c r="GO722">
        <f t="shared" si="568"/>
        <v>0</v>
      </c>
      <c r="GP722">
        <f t="shared" si="569"/>
        <v>6750.11</v>
      </c>
      <c r="GR722">
        <v>0</v>
      </c>
      <c r="GS722">
        <v>3</v>
      </c>
      <c r="GT722">
        <v>0</v>
      </c>
      <c r="GU722" t="s">
        <v>143</v>
      </c>
      <c r="GV722">
        <f t="shared" si="570"/>
        <v>0</v>
      </c>
      <c r="GW722">
        <v>1</v>
      </c>
      <c r="GX722">
        <f t="shared" si="571"/>
        <v>0</v>
      </c>
      <c r="HA722">
        <v>0</v>
      </c>
      <c r="HB722">
        <v>0</v>
      </c>
      <c r="HC722">
        <f t="shared" si="572"/>
        <v>0</v>
      </c>
      <c r="IK722">
        <v>0</v>
      </c>
    </row>
    <row r="723" spans="1:245" x14ac:dyDescent="0.25">
      <c r="A723">
        <v>17</v>
      </c>
      <c r="B723">
        <v>1</v>
      </c>
      <c r="C723">
        <f>ROW(SmtRes!A437)</f>
        <v>437</v>
      </c>
      <c r="D723">
        <f>ROW(EtalonRes!A458)</f>
        <v>458</v>
      </c>
      <c r="E723" t="s">
        <v>769</v>
      </c>
      <c r="F723" t="s">
        <v>219</v>
      </c>
      <c r="G723" t="s">
        <v>220</v>
      </c>
      <c r="H723" t="s">
        <v>192</v>
      </c>
      <c r="I723">
        <v>10.8</v>
      </c>
      <c r="J723">
        <v>0</v>
      </c>
      <c r="O723">
        <f t="shared" si="540"/>
        <v>3015.15</v>
      </c>
      <c r="P723">
        <f t="shared" si="541"/>
        <v>0</v>
      </c>
      <c r="Q723">
        <f t="shared" si="573"/>
        <v>3015.15</v>
      </c>
      <c r="R723">
        <f t="shared" si="542"/>
        <v>0</v>
      </c>
      <c r="S723">
        <f t="shared" si="543"/>
        <v>0</v>
      </c>
      <c r="T723">
        <f t="shared" si="544"/>
        <v>0</v>
      </c>
      <c r="U723">
        <f t="shared" si="545"/>
        <v>0</v>
      </c>
      <c r="V723">
        <f t="shared" si="546"/>
        <v>0</v>
      </c>
      <c r="W723">
        <f t="shared" si="547"/>
        <v>0</v>
      </c>
      <c r="X723">
        <f t="shared" si="548"/>
        <v>0</v>
      </c>
      <c r="Y723">
        <f t="shared" si="549"/>
        <v>0</v>
      </c>
      <c r="AA723">
        <v>31709269</v>
      </c>
      <c r="AB723">
        <f t="shared" si="550"/>
        <v>36.590000000000003</v>
      </c>
      <c r="AC723">
        <f t="shared" si="551"/>
        <v>0</v>
      </c>
      <c r="AD723">
        <f t="shared" si="574"/>
        <v>36.590000000000003</v>
      </c>
      <c r="AE723">
        <f t="shared" si="575"/>
        <v>0</v>
      </c>
      <c r="AF723">
        <f t="shared" si="576"/>
        <v>0</v>
      </c>
      <c r="AG723">
        <f t="shared" si="552"/>
        <v>0</v>
      </c>
      <c r="AH723">
        <f t="shared" si="577"/>
        <v>0</v>
      </c>
      <c r="AI723">
        <f t="shared" si="578"/>
        <v>0</v>
      </c>
      <c r="AJ723">
        <f t="shared" si="553"/>
        <v>0</v>
      </c>
      <c r="AK723">
        <v>36.590000000000003</v>
      </c>
      <c r="AL723">
        <v>0</v>
      </c>
      <c r="AM723">
        <v>36.590000000000003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93</v>
      </c>
      <c r="AU723">
        <v>64</v>
      </c>
      <c r="AV723">
        <v>1</v>
      </c>
      <c r="AW723">
        <v>1</v>
      </c>
      <c r="AZ723">
        <v>1</v>
      </c>
      <c r="BA723">
        <v>1</v>
      </c>
      <c r="BB723">
        <v>7.63</v>
      </c>
      <c r="BC723">
        <v>1</v>
      </c>
      <c r="BD723" t="s">
        <v>143</v>
      </c>
      <c r="BE723" t="s">
        <v>143</v>
      </c>
      <c r="BF723" t="s">
        <v>143</v>
      </c>
      <c r="BG723" t="s">
        <v>143</v>
      </c>
      <c r="BH723">
        <v>0</v>
      </c>
      <c r="BI723">
        <v>4</v>
      </c>
      <c r="BJ723" t="s">
        <v>221</v>
      </c>
      <c r="BM723">
        <v>1113</v>
      </c>
      <c r="BN723">
        <v>0</v>
      </c>
      <c r="BO723" t="s">
        <v>219</v>
      </c>
      <c r="BP723">
        <v>1</v>
      </c>
      <c r="BQ723">
        <v>150</v>
      </c>
      <c r="BR723">
        <v>0</v>
      </c>
      <c r="BS723">
        <v>1</v>
      </c>
      <c r="BT723">
        <v>1</v>
      </c>
      <c r="BU723">
        <v>1</v>
      </c>
      <c r="BV723">
        <v>1</v>
      </c>
      <c r="BW723">
        <v>1</v>
      </c>
      <c r="BX723">
        <v>1</v>
      </c>
      <c r="BY723" t="s">
        <v>143</v>
      </c>
      <c r="BZ723">
        <v>93</v>
      </c>
      <c r="CA723">
        <v>64</v>
      </c>
      <c r="CE723">
        <v>30</v>
      </c>
      <c r="CF723">
        <v>0</v>
      </c>
      <c r="CG723">
        <v>0</v>
      </c>
      <c r="CM723">
        <v>0</v>
      </c>
      <c r="CN723" t="s">
        <v>143</v>
      </c>
      <c r="CO723">
        <v>0</v>
      </c>
      <c r="CP723">
        <f t="shared" si="554"/>
        <v>3015.15</v>
      </c>
      <c r="CQ723">
        <f t="shared" si="555"/>
        <v>0</v>
      </c>
      <c r="CR723">
        <f t="shared" si="579"/>
        <v>279.18</v>
      </c>
      <c r="CS723">
        <f t="shared" si="556"/>
        <v>0</v>
      </c>
      <c r="CT723">
        <f t="shared" si="557"/>
        <v>0</v>
      </c>
      <c r="CU723">
        <f t="shared" si="558"/>
        <v>0</v>
      </c>
      <c r="CV723">
        <f t="shared" si="559"/>
        <v>0</v>
      </c>
      <c r="CW723">
        <f t="shared" si="560"/>
        <v>0</v>
      </c>
      <c r="CX723">
        <f t="shared" si="561"/>
        <v>0</v>
      </c>
      <c r="CY723">
        <f t="shared" si="562"/>
        <v>0</v>
      </c>
      <c r="CZ723">
        <f t="shared" si="563"/>
        <v>0</v>
      </c>
      <c r="DC723" t="s">
        <v>143</v>
      </c>
      <c r="DD723" t="s">
        <v>143</v>
      </c>
      <c r="DE723" t="s">
        <v>143</v>
      </c>
      <c r="DF723" t="s">
        <v>143</v>
      </c>
      <c r="DG723" t="s">
        <v>143</v>
      </c>
      <c r="DH723" t="s">
        <v>143</v>
      </c>
      <c r="DI723" t="s">
        <v>143</v>
      </c>
      <c r="DJ723" t="s">
        <v>143</v>
      </c>
      <c r="DK723" t="s">
        <v>143</v>
      </c>
      <c r="DL723" t="s">
        <v>143</v>
      </c>
      <c r="DM723" t="s">
        <v>143</v>
      </c>
      <c r="DN723">
        <v>0</v>
      </c>
      <c r="DO723">
        <v>0</v>
      </c>
      <c r="DP723">
        <v>1</v>
      </c>
      <c r="DQ723">
        <v>1</v>
      </c>
      <c r="DU723">
        <v>1013</v>
      </c>
      <c r="DV723" t="s">
        <v>192</v>
      </c>
      <c r="DW723" t="s">
        <v>192</v>
      </c>
      <c r="DX723">
        <v>1</v>
      </c>
      <c r="EE723">
        <v>31270924</v>
      </c>
      <c r="EF723">
        <v>150</v>
      </c>
      <c r="EG723" t="s">
        <v>207</v>
      </c>
      <c r="EH723">
        <v>0</v>
      </c>
      <c r="EI723" t="s">
        <v>143</v>
      </c>
      <c r="EJ723">
        <v>4</v>
      </c>
      <c r="EK723">
        <v>1113</v>
      </c>
      <c r="EL723" t="s">
        <v>208</v>
      </c>
      <c r="EM723" t="s">
        <v>209</v>
      </c>
      <c r="EO723" t="s">
        <v>143</v>
      </c>
      <c r="EQ723">
        <v>0</v>
      </c>
      <c r="ER723">
        <v>36.590000000000003</v>
      </c>
      <c r="ES723">
        <v>0</v>
      </c>
      <c r="ET723">
        <v>36.590000000000003</v>
      </c>
      <c r="EU723">
        <v>0</v>
      </c>
      <c r="EV723">
        <v>0</v>
      </c>
      <c r="EW723">
        <v>0</v>
      </c>
      <c r="EX723">
        <v>0</v>
      </c>
      <c r="EY723">
        <v>0</v>
      </c>
      <c r="FQ723">
        <v>0</v>
      </c>
      <c r="FR723">
        <f t="shared" si="564"/>
        <v>0</v>
      </c>
      <c r="FS723">
        <v>0</v>
      </c>
      <c r="FX723">
        <v>0</v>
      </c>
      <c r="FY723">
        <v>0</v>
      </c>
      <c r="GA723" t="s">
        <v>143</v>
      </c>
      <c r="GD723">
        <v>0</v>
      </c>
      <c r="GF723">
        <v>-2064945105</v>
      </c>
      <c r="GG723">
        <v>2</v>
      </c>
      <c r="GH723">
        <v>1</v>
      </c>
      <c r="GI723">
        <v>2</v>
      </c>
      <c r="GJ723">
        <v>0</v>
      </c>
      <c r="GK723">
        <f>ROUND(R723*(R12)/100,2)</f>
        <v>0</v>
      </c>
      <c r="GL723">
        <f t="shared" si="565"/>
        <v>0</v>
      </c>
      <c r="GM723">
        <f t="shared" si="566"/>
        <v>3015.15</v>
      </c>
      <c r="GN723">
        <f t="shared" si="567"/>
        <v>0</v>
      </c>
      <c r="GO723">
        <f t="shared" si="568"/>
        <v>0</v>
      </c>
      <c r="GP723">
        <f t="shared" si="569"/>
        <v>3015.15</v>
      </c>
      <c r="GR723">
        <v>0</v>
      </c>
      <c r="GS723">
        <v>3</v>
      </c>
      <c r="GT723">
        <v>0</v>
      </c>
      <c r="GU723" t="s">
        <v>143</v>
      </c>
      <c r="GV723">
        <f t="shared" si="570"/>
        <v>0</v>
      </c>
      <c r="GW723">
        <v>1</v>
      </c>
      <c r="GX723">
        <f t="shared" si="571"/>
        <v>0</v>
      </c>
      <c r="HA723">
        <v>0</v>
      </c>
      <c r="HB723">
        <v>0</v>
      </c>
      <c r="HC723">
        <f t="shared" si="572"/>
        <v>0</v>
      </c>
      <c r="IK723">
        <v>0</v>
      </c>
    </row>
    <row r="725" spans="1:245" x14ac:dyDescent="0.25">
      <c r="A725" s="2">
        <v>51</v>
      </c>
      <c r="B725" s="2">
        <f>B709</f>
        <v>1</v>
      </c>
      <c r="C725" s="2">
        <f>A709</f>
        <v>5</v>
      </c>
      <c r="D725" s="2">
        <f>ROW(A709)</f>
        <v>709</v>
      </c>
      <c r="E725" s="2"/>
      <c r="F725" s="2" t="str">
        <f>IF(F709&lt;&gt;"",F709,"")</f>
        <v>Новый подраздел</v>
      </c>
      <c r="G725" s="2" t="s">
        <v>155</v>
      </c>
      <c r="H725" s="2">
        <v>0</v>
      </c>
      <c r="I725" s="2"/>
      <c r="J725" s="2"/>
      <c r="K725" s="2"/>
      <c r="L725" s="2"/>
      <c r="M725" s="2"/>
      <c r="N725" s="2"/>
      <c r="O725" s="2">
        <f t="shared" ref="O725:T725" si="580">ROUND(AB725,2)</f>
        <v>74294.240000000005</v>
      </c>
      <c r="P725" s="2">
        <f t="shared" si="580"/>
        <v>1447.46</v>
      </c>
      <c r="Q725" s="2">
        <f t="shared" si="580"/>
        <v>66569.2</v>
      </c>
      <c r="R725" s="2">
        <f t="shared" si="580"/>
        <v>12496.14</v>
      </c>
      <c r="S725" s="2">
        <f t="shared" si="580"/>
        <v>6277.58</v>
      </c>
      <c r="T725" s="2">
        <f t="shared" si="580"/>
        <v>0</v>
      </c>
      <c r="U725" s="2">
        <f>AH725</f>
        <v>23.100750000000001</v>
      </c>
      <c r="V725" s="2">
        <f>AI725</f>
        <v>0</v>
      </c>
      <c r="W725" s="2">
        <f>ROUND(AJ725,2)</f>
        <v>0</v>
      </c>
      <c r="X725" s="2">
        <f>ROUND(AK725,2)</f>
        <v>4976.32</v>
      </c>
      <c r="Y725" s="2">
        <f>ROUND(AL725,2)</f>
        <v>2573.8000000000002</v>
      </c>
      <c r="Z725" s="2"/>
      <c r="AA725" s="2"/>
      <c r="AB725" s="2">
        <f>ROUND(SUMIF(AA713:AA723,"=31709269",O713:O723),2)</f>
        <v>74294.240000000005</v>
      </c>
      <c r="AC725" s="2">
        <f>ROUND(SUMIF(AA713:AA723,"=31709269",P713:P723),2)</f>
        <v>1447.46</v>
      </c>
      <c r="AD725" s="2">
        <f>ROUND(SUMIF(AA713:AA723,"=31709269",Q713:Q723),2)</f>
        <v>66569.2</v>
      </c>
      <c r="AE725" s="2">
        <f>ROUND(SUMIF(AA713:AA723,"=31709269",R713:R723),2)</f>
        <v>12496.14</v>
      </c>
      <c r="AF725" s="2">
        <f>ROUND(SUMIF(AA713:AA723,"=31709269",S713:S723),2)</f>
        <v>6277.58</v>
      </c>
      <c r="AG725" s="2">
        <f>ROUND(SUMIF(AA713:AA723,"=31709269",T713:T723),2)</f>
        <v>0</v>
      </c>
      <c r="AH725" s="2">
        <f>SUMIF(AA713:AA723,"=31709269",U713:U723)</f>
        <v>23.100750000000001</v>
      </c>
      <c r="AI725" s="2">
        <f>SUMIF(AA713:AA723,"=31709269",V713:V723)</f>
        <v>0</v>
      </c>
      <c r="AJ725" s="2">
        <f>ROUND(SUMIF(AA713:AA723,"=31709269",W713:W723),2)</f>
        <v>0</v>
      </c>
      <c r="AK725" s="2">
        <f>ROUND(SUMIF(AA713:AA723,"=31709269",X713:X723),2)</f>
        <v>4976.32</v>
      </c>
      <c r="AL725" s="2">
        <f>ROUND(SUMIF(AA713:AA723,"=31709269",Y713:Y723),2)</f>
        <v>2573.8000000000002</v>
      </c>
      <c r="AM725" s="2"/>
      <c r="AN725" s="2"/>
      <c r="AO725" s="2">
        <f t="shared" ref="AO725:BC725" si="581">ROUND(BX725,2)</f>
        <v>0</v>
      </c>
      <c r="AP725" s="2">
        <f t="shared" si="581"/>
        <v>0</v>
      </c>
      <c r="AQ725" s="2">
        <f t="shared" si="581"/>
        <v>0</v>
      </c>
      <c r="AR725" s="2">
        <f t="shared" si="581"/>
        <v>101463.3</v>
      </c>
      <c r="AS725" s="2">
        <f t="shared" si="581"/>
        <v>57357.74</v>
      </c>
      <c r="AT725" s="2">
        <f t="shared" si="581"/>
        <v>0</v>
      </c>
      <c r="AU725" s="2">
        <f t="shared" si="581"/>
        <v>44105.56</v>
      </c>
      <c r="AV725" s="2">
        <f t="shared" si="581"/>
        <v>1447.46</v>
      </c>
      <c r="AW725" s="2">
        <f t="shared" si="581"/>
        <v>1447.46</v>
      </c>
      <c r="AX725" s="2">
        <f t="shared" si="581"/>
        <v>0</v>
      </c>
      <c r="AY725" s="2">
        <f t="shared" si="581"/>
        <v>1447.46</v>
      </c>
      <c r="AZ725" s="2">
        <f t="shared" si="581"/>
        <v>0</v>
      </c>
      <c r="BA725" s="2">
        <f t="shared" si="581"/>
        <v>0</v>
      </c>
      <c r="BB725" s="2">
        <f t="shared" si="581"/>
        <v>0</v>
      </c>
      <c r="BC725" s="2">
        <f t="shared" si="581"/>
        <v>0</v>
      </c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>
        <f>ROUND(SUMIF(AA713:AA723,"=31709269",FQ713:FQ723),2)</f>
        <v>0</v>
      </c>
      <c r="BY725" s="2">
        <f>ROUND(SUMIF(AA713:AA723,"=31709269",FR713:FR723),2)</f>
        <v>0</v>
      </c>
      <c r="BZ725" s="2">
        <f>ROUND(SUMIF(AA713:AA723,"=31709269",GL713:GL723),2)</f>
        <v>0</v>
      </c>
      <c r="CA725" s="2">
        <f>ROUND(SUMIF(AA713:AA723,"=31709269",GM713:GM723),2)</f>
        <v>101463.3</v>
      </c>
      <c r="CB725" s="2">
        <f>ROUND(SUMIF(AA713:AA723,"=31709269",GN713:GN723),2)</f>
        <v>57357.74</v>
      </c>
      <c r="CC725" s="2">
        <f>ROUND(SUMIF(AA713:AA723,"=31709269",GO713:GO723),2)</f>
        <v>0</v>
      </c>
      <c r="CD725" s="2">
        <f>ROUND(SUMIF(AA713:AA723,"=31709269",GP713:GP723),2)</f>
        <v>44105.56</v>
      </c>
      <c r="CE725" s="2">
        <f>AC725-BX725</f>
        <v>1447.46</v>
      </c>
      <c r="CF725" s="2">
        <f>AC725-BY725</f>
        <v>1447.46</v>
      </c>
      <c r="CG725" s="2">
        <f>BX725-BZ725</f>
        <v>0</v>
      </c>
      <c r="CH725" s="2">
        <f>AC725-BX725-BY725+BZ725</f>
        <v>1447.46</v>
      </c>
      <c r="CI725" s="2">
        <f>BY725-BZ725</f>
        <v>0</v>
      </c>
      <c r="CJ725" s="2">
        <f>ROUND(SUMIF(AA713:AA723,"=31709269",GX713:GX723),2)</f>
        <v>0</v>
      </c>
      <c r="CK725" s="2">
        <f>ROUND(SUMIF(AA713:AA723,"=31709269",GY713:GY723),2)</f>
        <v>0</v>
      </c>
      <c r="CL725" s="2">
        <f>ROUND(SUMIF(AA713:AA723,"=31709269",GZ713:GZ723),2)</f>
        <v>0</v>
      </c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>
        <v>0</v>
      </c>
    </row>
    <row r="727" spans="1:245" x14ac:dyDescent="0.25">
      <c r="A727" s="4">
        <v>50</v>
      </c>
      <c r="B727" s="4">
        <v>0</v>
      </c>
      <c r="C727" s="4">
        <v>0</v>
      </c>
      <c r="D727" s="4">
        <v>1</v>
      </c>
      <c r="E727" s="4">
        <v>201</v>
      </c>
      <c r="F727" s="4">
        <f>ROUND(Source!O725,O727)</f>
        <v>74294.240000000005</v>
      </c>
      <c r="G727" s="4" t="s">
        <v>222</v>
      </c>
      <c r="H727" s="4" t="s">
        <v>223</v>
      </c>
      <c r="I727" s="4"/>
      <c r="J727" s="4"/>
      <c r="K727" s="4">
        <v>201</v>
      </c>
      <c r="L727" s="4">
        <v>1</v>
      </c>
      <c r="M727" s="4">
        <v>3</v>
      </c>
      <c r="N727" s="4" t="s">
        <v>143</v>
      </c>
      <c r="O727" s="4">
        <v>2</v>
      </c>
      <c r="P727" s="4"/>
      <c r="Q727" s="4"/>
      <c r="R727" s="4"/>
      <c r="S727" s="4"/>
      <c r="T727" s="4"/>
      <c r="U727" s="4"/>
      <c r="V727" s="4"/>
      <c r="W727" s="4"/>
    </row>
    <row r="728" spans="1:245" x14ac:dyDescent="0.25">
      <c r="A728" s="4">
        <v>50</v>
      </c>
      <c r="B728" s="4">
        <v>0</v>
      </c>
      <c r="C728" s="4">
        <v>0</v>
      </c>
      <c r="D728" s="4">
        <v>1</v>
      </c>
      <c r="E728" s="4">
        <v>202</v>
      </c>
      <c r="F728" s="4">
        <f>ROUND(Source!P725,O728)</f>
        <v>1447.46</v>
      </c>
      <c r="G728" s="4" t="s">
        <v>224</v>
      </c>
      <c r="H728" s="4" t="s">
        <v>225</v>
      </c>
      <c r="I728" s="4"/>
      <c r="J728" s="4"/>
      <c r="K728" s="4">
        <v>202</v>
      </c>
      <c r="L728" s="4">
        <v>2</v>
      </c>
      <c r="M728" s="4">
        <v>3</v>
      </c>
      <c r="N728" s="4" t="s">
        <v>143</v>
      </c>
      <c r="O728" s="4">
        <v>2</v>
      </c>
      <c r="P728" s="4"/>
      <c r="Q728" s="4"/>
      <c r="R728" s="4"/>
      <c r="S728" s="4"/>
      <c r="T728" s="4"/>
      <c r="U728" s="4"/>
      <c r="V728" s="4"/>
      <c r="W728" s="4"/>
    </row>
    <row r="729" spans="1:245" x14ac:dyDescent="0.25">
      <c r="A729" s="4">
        <v>50</v>
      </c>
      <c r="B729" s="4">
        <v>0</v>
      </c>
      <c r="C729" s="4">
        <v>0</v>
      </c>
      <c r="D729" s="4">
        <v>1</v>
      </c>
      <c r="E729" s="4">
        <v>222</v>
      </c>
      <c r="F729" s="4">
        <f>ROUND(Source!AO725,O729)</f>
        <v>0</v>
      </c>
      <c r="G729" s="4" t="s">
        <v>226</v>
      </c>
      <c r="H729" s="4" t="s">
        <v>227</v>
      </c>
      <c r="I729" s="4"/>
      <c r="J729" s="4"/>
      <c r="K729" s="4">
        <v>222</v>
      </c>
      <c r="L729" s="4">
        <v>3</v>
      </c>
      <c r="M729" s="4">
        <v>3</v>
      </c>
      <c r="N729" s="4" t="s">
        <v>143</v>
      </c>
      <c r="O729" s="4">
        <v>2</v>
      </c>
      <c r="P729" s="4"/>
      <c r="Q729" s="4"/>
      <c r="R729" s="4"/>
      <c r="S729" s="4"/>
      <c r="T729" s="4"/>
      <c r="U729" s="4"/>
      <c r="V729" s="4"/>
      <c r="W729" s="4"/>
    </row>
    <row r="730" spans="1:245" x14ac:dyDescent="0.25">
      <c r="A730" s="4">
        <v>50</v>
      </c>
      <c r="B730" s="4">
        <v>0</v>
      </c>
      <c r="C730" s="4">
        <v>0</v>
      </c>
      <c r="D730" s="4">
        <v>1</v>
      </c>
      <c r="E730" s="4">
        <v>225</v>
      </c>
      <c r="F730" s="4">
        <f>ROUND(Source!AV725,O730)</f>
        <v>1447.46</v>
      </c>
      <c r="G730" s="4" t="s">
        <v>228</v>
      </c>
      <c r="H730" s="4" t="s">
        <v>229</v>
      </c>
      <c r="I730" s="4"/>
      <c r="J730" s="4"/>
      <c r="K730" s="4">
        <v>225</v>
      </c>
      <c r="L730" s="4">
        <v>4</v>
      </c>
      <c r="M730" s="4">
        <v>3</v>
      </c>
      <c r="N730" s="4" t="s">
        <v>143</v>
      </c>
      <c r="O730" s="4">
        <v>2</v>
      </c>
      <c r="P730" s="4"/>
      <c r="Q730" s="4"/>
      <c r="R730" s="4"/>
      <c r="S730" s="4"/>
      <c r="T730" s="4"/>
      <c r="U730" s="4"/>
      <c r="V730" s="4"/>
      <c r="W730" s="4"/>
    </row>
    <row r="731" spans="1:245" x14ac:dyDescent="0.25">
      <c r="A731" s="4">
        <v>50</v>
      </c>
      <c r="B731" s="4">
        <v>0</v>
      </c>
      <c r="C731" s="4">
        <v>0</v>
      </c>
      <c r="D731" s="4">
        <v>1</v>
      </c>
      <c r="E731" s="4">
        <v>226</v>
      </c>
      <c r="F731" s="4">
        <f>ROUND(Source!AW725,O731)</f>
        <v>1447.46</v>
      </c>
      <c r="G731" s="4" t="s">
        <v>230</v>
      </c>
      <c r="H731" s="4" t="s">
        <v>231</v>
      </c>
      <c r="I731" s="4"/>
      <c r="J731" s="4"/>
      <c r="K731" s="4">
        <v>226</v>
      </c>
      <c r="L731" s="4">
        <v>5</v>
      </c>
      <c r="M731" s="4">
        <v>3</v>
      </c>
      <c r="N731" s="4" t="s">
        <v>143</v>
      </c>
      <c r="O731" s="4">
        <v>2</v>
      </c>
      <c r="P731" s="4"/>
      <c r="Q731" s="4"/>
      <c r="R731" s="4"/>
      <c r="S731" s="4"/>
      <c r="T731" s="4"/>
      <c r="U731" s="4"/>
      <c r="V731" s="4"/>
      <c r="W731" s="4"/>
    </row>
    <row r="732" spans="1:245" x14ac:dyDescent="0.25">
      <c r="A732" s="4">
        <v>50</v>
      </c>
      <c r="B732" s="4">
        <v>0</v>
      </c>
      <c r="C732" s="4">
        <v>0</v>
      </c>
      <c r="D732" s="4">
        <v>1</v>
      </c>
      <c r="E732" s="4">
        <v>227</v>
      </c>
      <c r="F732" s="4">
        <f>ROUND(Source!AX725,O732)</f>
        <v>0</v>
      </c>
      <c r="G732" s="4" t="s">
        <v>232</v>
      </c>
      <c r="H732" s="4" t="s">
        <v>233</v>
      </c>
      <c r="I732" s="4"/>
      <c r="J732" s="4"/>
      <c r="K732" s="4">
        <v>227</v>
      </c>
      <c r="L732" s="4">
        <v>6</v>
      </c>
      <c r="M732" s="4">
        <v>3</v>
      </c>
      <c r="N732" s="4" t="s">
        <v>143</v>
      </c>
      <c r="O732" s="4">
        <v>2</v>
      </c>
      <c r="P732" s="4"/>
      <c r="Q732" s="4"/>
      <c r="R732" s="4"/>
      <c r="S732" s="4"/>
      <c r="T732" s="4"/>
      <c r="U732" s="4"/>
      <c r="V732" s="4"/>
      <c r="W732" s="4"/>
    </row>
    <row r="733" spans="1:245" x14ac:dyDescent="0.25">
      <c r="A733" s="4">
        <v>50</v>
      </c>
      <c r="B733" s="4">
        <v>0</v>
      </c>
      <c r="C733" s="4">
        <v>0</v>
      </c>
      <c r="D733" s="4">
        <v>1</v>
      </c>
      <c r="E733" s="4">
        <v>228</v>
      </c>
      <c r="F733" s="4">
        <f>ROUND(Source!AY725,O733)</f>
        <v>1447.46</v>
      </c>
      <c r="G733" s="4" t="s">
        <v>234</v>
      </c>
      <c r="H733" s="4" t="s">
        <v>235</v>
      </c>
      <c r="I733" s="4"/>
      <c r="J733" s="4"/>
      <c r="K733" s="4">
        <v>228</v>
      </c>
      <c r="L733" s="4">
        <v>7</v>
      </c>
      <c r="M733" s="4">
        <v>3</v>
      </c>
      <c r="N733" s="4" t="s">
        <v>143</v>
      </c>
      <c r="O733" s="4">
        <v>2</v>
      </c>
      <c r="P733" s="4"/>
      <c r="Q733" s="4"/>
      <c r="R733" s="4"/>
      <c r="S733" s="4"/>
      <c r="T733" s="4"/>
      <c r="U733" s="4"/>
      <c r="V733" s="4"/>
      <c r="W733" s="4"/>
    </row>
    <row r="734" spans="1:245" x14ac:dyDescent="0.25">
      <c r="A734" s="4">
        <v>50</v>
      </c>
      <c r="B734" s="4">
        <v>0</v>
      </c>
      <c r="C734" s="4">
        <v>0</v>
      </c>
      <c r="D734" s="4">
        <v>1</v>
      </c>
      <c r="E734" s="4">
        <v>216</v>
      </c>
      <c r="F734" s="4">
        <f>ROUND(Source!AP725,O734)</f>
        <v>0</v>
      </c>
      <c r="G734" s="4" t="s">
        <v>236</v>
      </c>
      <c r="H734" s="4" t="s">
        <v>237</v>
      </c>
      <c r="I734" s="4"/>
      <c r="J734" s="4"/>
      <c r="K734" s="4">
        <v>216</v>
      </c>
      <c r="L734" s="4">
        <v>8</v>
      </c>
      <c r="M734" s="4">
        <v>3</v>
      </c>
      <c r="N734" s="4" t="s">
        <v>143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245" x14ac:dyDescent="0.25">
      <c r="A735" s="4">
        <v>50</v>
      </c>
      <c r="B735" s="4">
        <v>0</v>
      </c>
      <c r="C735" s="4">
        <v>0</v>
      </c>
      <c r="D735" s="4">
        <v>1</v>
      </c>
      <c r="E735" s="4">
        <v>223</v>
      </c>
      <c r="F735" s="4">
        <f>ROUND(Source!AQ725,O735)</f>
        <v>0</v>
      </c>
      <c r="G735" s="4" t="s">
        <v>238</v>
      </c>
      <c r="H735" s="4" t="s">
        <v>239</v>
      </c>
      <c r="I735" s="4"/>
      <c r="J735" s="4"/>
      <c r="K735" s="4">
        <v>223</v>
      </c>
      <c r="L735" s="4">
        <v>9</v>
      </c>
      <c r="M735" s="4">
        <v>3</v>
      </c>
      <c r="N735" s="4" t="s">
        <v>143</v>
      </c>
      <c r="O735" s="4">
        <v>2</v>
      </c>
      <c r="P735" s="4"/>
      <c r="Q735" s="4"/>
      <c r="R735" s="4"/>
      <c r="S735" s="4"/>
      <c r="T735" s="4"/>
      <c r="U735" s="4"/>
      <c r="V735" s="4"/>
      <c r="W735" s="4"/>
    </row>
    <row r="736" spans="1:245" x14ac:dyDescent="0.25">
      <c r="A736" s="4">
        <v>50</v>
      </c>
      <c r="B736" s="4">
        <v>0</v>
      </c>
      <c r="C736" s="4">
        <v>0</v>
      </c>
      <c r="D736" s="4">
        <v>1</v>
      </c>
      <c r="E736" s="4">
        <v>229</v>
      </c>
      <c r="F736" s="4">
        <f>ROUND(Source!AZ725,O736)</f>
        <v>0</v>
      </c>
      <c r="G736" s="4" t="s">
        <v>240</v>
      </c>
      <c r="H736" s="4" t="s">
        <v>241</v>
      </c>
      <c r="I736" s="4"/>
      <c r="J736" s="4"/>
      <c r="K736" s="4">
        <v>229</v>
      </c>
      <c r="L736" s="4">
        <v>10</v>
      </c>
      <c r="M736" s="4">
        <v>3</v>
      </c>
      <c r="N736" s="4" t="s">
        <v>143</v>
      </c>
      <c r="O736" s="4">
        <v>2</v>
      </c>
      <c r="P736" s="4"/>
      <c r="Q736" s="4"/>
      <c r="R736" s="4"/>
      <c r="S736" s="4"/>
      <c r="T736" s="4"/>
      <c r="U736" s="4"/>
      <c r="V736" s="4"/>
      <c r="W736" s="4"/>
    </row>
    <row r="737" spans="1:23" x14ac:dyDescent="0.25">
      <c r="A737" s="4">
        <v>50</v>
      </c>
      <c r="B737" s="4">
        <v>0</v>
      </c>
      <c r="C737" s="4">
        <v>0</v>
      </c>
      <c r="D737" s="4">
        <v>1</v>
      </c>
      <c r="E737" s="4">
        <v>203</v>
      </c>
      <c r="F737" s="4">
        <f>ROUND(Source!Q725,O737)</f>
        <v>66569.2</v>
      </c>
      <c r="G737" s="4" t="s">
        <v>242</v>
      </c>
      <c r="H737" s="4" t="s">
        <v>243</v>
      </c>
      <c r="I737" s="4"/>
      <c r="J737" s="4"/>
      <c r="K737" s="4">
        <v>203</v>
      </c>
      <c r="L737" s="4">
        <v>11</v>
      </c>
      <c r="M737" s="4">
        <v>3</v>
      </c>
      <c r="N737" s="4" t="s">
        <v>143</v>
      </c>
      <c r="O737" s="4">
        <v>2</v>
      </c>
      <c r="P737" s="4"/>
      <c r="Q737" s="4"/>
      <c r="R737" s="4"/>
      <c r="S737" s="4"/>
      <c r="T737" s="4"/>
      <c r="U737" s="4"/>
      <c r="V737" s="4"/>
      <c r="W737" s="4"/>
    </row>
    <row r="738" spans="1:23" x14ac:dyDescent="0.25">
      <c r="A738" s="4">
        <v>50</v>
      </c>
      <c r="B738" s="4">
        <v>0</v>
      </c>
      <c r="C738" s="4">
        <v>0</v>
      </c>
      <c r="D738" s="4">
        <v>1</v>
      </c>
      <c r="E738" s="4">
        <v>231</v>
      </c>
      <c r="F738" s="4">
        <f>ROUND(Source!BB725,O738)</f>
        <v>0</v>
      </c>
      <c r="G738" s="4" t="s">
        <v>244</v>
      </c>
      <c r="H738" s="4" t="s">
        <v>245</v>
      </c>
      <c r="I738" s="4"/>
      <c r="J738" s="4"/>
      <c r="K738" s="4">
        <v>231</v>
      </c>
      <c r="L738" s="4">
        <v>12</v>
      </c>
      <c r="M738" s="4">
        <v>3</v>
      </c>
      <c r="N738" s="4" t="s">
        <v>143</v>
      </c>
      <c r="O738" s="4">
        <v>2</v>
      </c>
      <c r="P738" s="4"/>
      <c r="Q738" s="4"/>
      <c r="R738" s="4"/>
      <c r="S738" s="4"/>
      <c r="T738" s="4"/>
      <c r="U738" s="4"/>
      <c r="V738" s="4"/>
      <c r="W738" s="4"/>
    </row>
    <row r="739" spans="1:23" x14ac:dyDescent="0.25">
      <c r="A739" s="4">
        <v>50</v>
      </c>
      <c r="B739" s="4">
        <v>0</v>
      </c>
      <c r="C739" s="4">
        <v>0</v>
      </c>
      <c r="D739" s="4">
        <v>1</v>
      </c>
      <c r="E739" s="4">
        <v>204</v>
      </c>
      <c r="F739" s="4">
        <f>ROUND(Source!R725,O739)</f>
        <v>12496.14</v>
      </c>
      <c r="G739" s="4" t="s">
        <v>246</v>
      </c>
      <c r="H739" s="4" t="s">
        <v>247</v>
      </c>
      <c r="I739" s="4"/>
      <c r="J739" s="4"/>
      <c r="K739" s="4">
        <v>204</v>
      </c>
      <c r="L739" s="4">
        <v>13</v>
      </c>
      <c r="M739" s="4">
        <v>3</v>
      </c>
      <c r="N739" s="4" t="s">
        <v>143</v>
      </c>
      <c r="O739" s="4">
        <v>2</v>
      </c>
      <c r="P739" s="4"/>
      <c r="Q739" s="4"/>
      <c r="R739" s="4"/>
      <c r="S739" s="4"/>
      <c r="T739" s="4"/>
      <c r="U739" s="4"/>
      <c r="V739" s="4"/>
      <c r="W739" s="4"/>
    </row>
    <row r="740" spans="1:23" x14ac:dyDescent="0.25">
      <c r="A740" s="4">
        <v>50</v>
      </c>
      <c r="B740" s="4">
        <v>0</v>
      </c>
      <c r="C740" s="4">
        <v>0</v>
      </c>
      <c r="D740" s="4">
        <v>1</v>
      </c>
      <c r="E740" s="4">
        <v>205</v>
      </c>
      <c r="F740" s="4">
        <f>ROUND(Source!S725,O740)</f>
        <v>6277.58</v>
      </c>
      <c r="G740" s="4" t="s">
        <v>248</v>
      </c>
      <c r="H740" s="4" t="s">
        <v>249</v>
      </c>
      <c r="I740" s="4"/>
      <c r="J740" s="4"/>
      <c r="K740" s="4">
        <v>205</v>
      </c>
      <c r="L740" s="4">
        <v>14</v>
      </c>
      <c r="M740" s="4">
        <v>3</v>
      </c>
      <c r="N740" s="4" t="s">
        <v>143</v>
      </c>
      <c r="O740" s="4">
        <v>2</v>
      </c>
      <c r="P740" s="4"/>
      <c r="Q740" s="4"/>
      <c r="R740" s="4"/>
      <c r="S740" s="4"/>
      <c r="T740" s="4"/>
      <c r="U740" s="4"/>
      <c r="V740" s="4"/>
      <c r="W740" s="4"/>
    </row>
    <row r="741" spans="1:23" x14ac:dyDescent="0.25">
      <c r="A741" s="4">
        <v>50</v>
      </c>
      <c r="B741" s="4">
        <v>0</v>
      </c>
      <c r="C741" s="4">
        <v>0</v>
      </c>
      <c r="D741" s="4">
        <v>1</v>
      </c>
      <c r="E741" s="4">
        <v>232</v>
      </c>
      <c r="F741" s="4">
        <f>ROUND(Source!BC725,O741)</f>
        <v>0</v>
      </c>
      <c r="G741" s="4" t="s">
        <v>250</v>
      </c>
      <c r="H741" s="4" t="s">
        <v>251</v>
      </c>
      <c r="I741" s="4"/>
      <c r="J741" s="4"/>
      <c r="K741" s="4">
        <v>232</v>
      </c>
      <c r="L741" s="4">
        <v>15</v>
      </c>
      <c r="M741" s="4">
        <v>3</v>
      </c>
      <c r="N741" s="4" t="s">
        <v>143</v>
      </c>
      <c r="O741" s="4">
        <v>2</v>
      </c>
      <c r="P741" s="4"/>
      <c r="Q741" s="4"/>
      <c r="R741" s="4"/>
      <c r="S741" s="4"/>
      <c r="T741" s="4"/>
      <c r="U741" s="4"/>
      <c r="V741" s="4"/>
      <c r="W741" s="4"/>
    </row>
    <row r="742" spans="1:23" x14ac:dyDescent="0.25">
      <c r="A742" s="4">
        <v>50</v>
      </c>
      <c r="B742" s="4">
        <v>0</v>
      </c>
      <c r="C742" s="4">
        <v>0</v>
      </c>
      <c r="D742" s="4">
        <v>1</v>
      </c>
      <c r="E742" s="4">
        <v>214</v>
      </c>
      <c r="F742" s="4">
        <f>ROUND(Source!AS725,O742)</f>
        <v>57357.74</v>
      </c>
      <c r="G742" s="4" t="s">
        <v>252</v>
      </c>
      <c r="H742" s="4" t="s">
        <v>253</v>
      </c>
      <c r="I742" s="4"/>
      <c r="J742" s="4"/>
      <c r="K742" s="4">
        <v>214</v>
      </c>
      <c r="L742" s="4">
        <v>16</v>
      </c>
      <c r="M742" s="4">
        <v>3</v>
      </c>
      <c r="N742" s="4" t="s">
        <v>143</v>
      </c>
      <c r="O742" s="4">
        <v>2</v>
      </c>
      <c r="P742" s="4"/>
      <c r="Q742" s="4"/>
      <c r="R742" s="4"/>
      <c r="S742" s="4"/>
      <c r="T742" s="4"/>
      <c r="U742" s="4"/>
      <c r="V742" s="4"/>
      <c r="W742" s="4"/>
    </row>
    <row r="743" spans="1:23" x14ac:dyDescent="0.25">
      <c r="A743" s="4">
        <v>50</v>
      </c>
      <c r="B743" s="4">
        <v>0</v>
      </c>
      <c r="C743" s="4">
        <v>0</v>
      </c>
      <c r="D743" s="4">
        <v>1</v>
      </c>
      <c r="E743" s="4">
        <v>215</v>
      </c>
      <c r="F743" s="4">
        <f>ROUND(Source!AT725,O743)</f>
        <v>0</v>
      </c>
      <c r="G743" s="4" t="s">
        <v>254</v>
      </c>
      <c r="H743" s="4" t="s">
        <v>255</v>
      </c>
      <c r="I743" s="4"/>
      <c r="J743" s="4"/>
      <c r="K743" s="4">
        <v>215</v>
      </c>
      <c r="L743" s="4">
        <v>17</v>
      </c>
      <c r="M743" s="4">
        <v>3</v>
      </c>
      <c r="N743" s="4" t="s">
        <v>143</v>
      </c>
      <c r="O743" s="4">
        <v>2</v>
      </c>
      <c r="P743" s="4"/>
      <c r="Q743" s="4"/>
      <c r="R743" s="4"/>
      <c r="S743" s="4"/>
      <c r="T743" s="4"/>
      <c r="U743" s="4"/>
      <c r="V743" s="4"/>
      <c r="W743" s="4"/>
    </row>
    <row r="744" spans="1:23" x14ac:dyDescent="0.25">
      <c r="A744" s="4">
        <v>50</v>
      </c>
      <c r="B744" s="4">
        <v>0</v>
      </c>
      <c r="C744" s="4">
        <v>0</v>
      </c>
      <c r="D744" s="4">
        <v>1</v>
      </c>
      <c r="E744" s="4">
        <v>217</v>
      </c>
      <c r="F744" s="4">
        <f>ROUND(Source!AU725,O744)</f>
        <v>44105.56</v>
      </c>
      <c r="G744" s="4" t="s">
        <v>256</v>
      </c>
      <c r="H744" s="4" t="s">
        <v>257</v>
      </c>
      <c r="I744" s="4"/>
      <c r="J744" s="4"/>
      <c r="K744" s="4">
        <v>217</v>
      </c>
      <c r="L744" s="4">
        <v>18</v>
      </c>
      <c r="M744" s="4">
        <v>3</v>
      </c>
      <c r="N744" s="4" t="s">
        <v>143</v>
      </c>
      <c r="O744" s="4">
        <v>2</v>
      </c>
      <c r="P744" s="4"/>
      <c r="Q744" s="4"/>
      <c r="R744" s="4"/>
      <c r="S744" s="4"/>
      <c r="T744" s="4"/>
      <c r="U744" s="4"/>
      <c r="V744" s="4"/>
      <c r="W744" s="4"/>
    </row>
    <row r="745" spans="1:23" x14ac:dyDescent="0.25">
      <c r="A745" s="4">
        <v>50</v>
      </c>
      <c r="B745" s="4">
        <v>0</v>
      </c>
      <c r="C745" s="4">
        <v>0</v>
      </c>
      <c r="D745" s="4">
        <v>1</v>
      </c>
      <c r="E745" s="4">
        <v>230</v>
      </c>
      <c r="F745" s="4">
        <f>ROUND(Source!BA725,O745)</f>
        <v>0</v>
      </c>
      <c r="G745" s="4" t="s">
        <v>258</v>
      </c>
      <c r="H745" s="4" t="s">
        <v>259</v>
      </c>
      <c r="I745" s="4"/>
      <c r="J745" s="4"/>
      <c r="K745" s="4">
        <v>230</v>
      </c>
      <c r="L745" s="4">
        <v>19</v>
      </c>
      <c r="M745" s="4">
        <v>3</v>
      </c>
      <c r="N745" s="4" t="s">
        <v>143</v>
      </c>
      <c r="O745" s="4">
        <v>2</v>
      </c>
      <c r="P745" s="4"/>
      <c r="Q745" s="4"/>
      <c r="R745" s="4"/>
      <c r="S745" s="4"/>
      <c r="T745" s="4"/>
      <c r="U745" s="4"/>
      <c r="V745" s="4"/>
      <c r="W745" s="4"/>
    </row>
    <row r="746" spans="1:23" x14ac:dyDescent="0.25">
      <c r="A746" s="4">
        <v>50</v>
      </c>
      <c r="B746" s="4">
        <v>0</v>
      </c>
      <c r="C746" s="4">
        <v>0</v>
      </c>
      <c r="D746" s="4">
        <v>1</v>
      </c>
      <c r="E746" s="4">
        <v>206</v>
      </c>
      <c r="F746" s="4">
        <f>ROUND(Source!T725,O746)</f>
        <v>0</v>
      </c>
      <c r="G746" s="4" t="s">
        <v>260</v>
      </c>
      <c r="H746" s="4" t="s">
        <v>261</v>
      </c>
      <c r="I746" s="4"/>
      <c r="J746" s="4"/>
      <c r="K746" s="4">
        <v>206</v>
      </c>
      <c r="L746" s="4">
        <v>20</v>
      </c>
      <c r="M746" s="4">
        <v>3</v>
      </c>
      <c r="N746" s="4" t="s">
        <v>143</v>
      </c>
      <c r="O746" s="4">
        <v>2</v>
      </c>
      <c r="P746" s="4"/>
      <c r="Q746" s="4"/>
      <c r="R746" s="4"/>
      <c r="S746" s="4"/>
      <c r="T746" s="4"/>
      <c r="U746" s="4"/>
      <c r="V746" s="4"/>
      <c r="W746" s="4"/>
    </row>
    <row r="747" spans="1:23" x14ac:dyDescent="0.25">
      <c r="A747" s="4">
        <v>50</v>
      </c>
      <c r="B747" s="4">
        <v>0</v>
      </c>
      <c r="C747" s="4">
        <v>0</v>
      </c>
      <c r="D747" s="4">
        <v>1</v>
      </c>
      <c r="E747" s="4">
        <v>207</v>
      </c>
      <c r="F747" s="4">
        <f>Source!U725</f>
        <v>23.100750000000001</v>
      </c>
      <c r="G747" s="4" t="s">
        <v>262</v>
      </c>
      <c r="H747" s="4" t="s">
        <v>263</v>
      </c>
      <c r="I747" s="4"/>
      <c r="J747" s="4"/>
      <c r="K747" s="4">
        <v>207</v>
      </c>
      <c r="L747" s="4">
        <v>21</v>
      </c>
      <c r="M747" s="4">
        <v>3</v>
      </c>
      <c r="N747" s="4" t="s">
        <v>143</v>
      </c>
      <c r="O747" s="4">
        <v>-1</v>
      </c>
      <c r="P747" s="4"/>
      <c r="Q747" s="4"/>
      <c r="R747" s="4"/>
      <c r="S747" s="4"/>
      <c r="T747" s="4"/>
      <c r="U747" s="4"/>
      <c r="V747" s="4"/>
      <c r="W747" s="4"/>
    </row>
    <row r="748" spans="1:23" x14ac:dyDescent="0.25">
      <c r="A748" s="4">
        <v>50</v>
      </c>
      <c r="B748" s="4">
        <v>0</v>
      </c>
      <c r="C748" s="4">
        <v>0</v>
      </c>
      <c r="D748" s="4">
        <v>1</v>
      </c>
      <c r="E748" s="4">
        <v>208</v>
      </c>
      <c r="F748" s="4">
        <f>Source!V725</f>
        <v>0</v>
      </c>
      <c r="G748" s="4" t="s">
        <v>264</v>
      </c>
      <c r="H748" s="4" t="s">
        <v>265</v>
      </c>
      <c r="I748" s="4"/>
      <c r="J748" s="4"/>
      <c r="K748" s="4">
        <v>208</v>
      </c>
      <c r="L748" s="4">
        <v>22</v>
      </c>
      <c r="M748" s="4">
        <v>3</v>
      </c>
      <c r="N748" s="4" t="s">
        <v>143</v>
      </c>
      <c r="O748" s="4">
        <v>-1</v>
      </c>
      <c r="P748" s="4"/>
      <c r="Q748" s="4"/>
      <c r="R748" s="4"/>
      <c r="S748" s="4"/>
      <c r="T748" s="4"/>
      <c r="U748" s="4"/>
      <c r="V748" s="4"/>
      <c r="W748" s="4"/>
    </row>
    <row r="749" spans="1:23" x14ac:dyDescent="0.25">
      <c r="A749" s="4">
        <v>50</v>
      </c>
      <c r="B749" s="4">
        <v>0</v>
      </c>
      <c r="C749" s="4">
        <v>0</v>
      </c>
      <c r="D749" s="4">
        <v>1</v>
      </c>
      <c r="E749" s="4">
        <v>209</v>
      </c>
      <c r="F749" s="4">
        <f>ROUND(Source!W725,O749)</f>
        <v>0</v>
      </c>
      <c r="G749" s="4" t="s">
        <v>266</v>
      </c>
      <c r="H749" s="4" t="s">
        <v>267</v>
      </c>
      <c r="I749" s="4"/>
      <c r="J749" s="4"/>
      <c r="K749" s="4">
        <v>209</v>
      </c>
      <c r="L749" s="4">
        <v>23</v>
      </c>
      <c r="M749" s="4">
        <v>3</v>
      </c>
      <c r="N749" s="4" t="s">
        <v>143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0" spans="1:23" x14ac:dyDescent="0.25">
      <c r="A750" s="4">
        <v>50</v>
      </c>
      <c r="B750" s="4">
        <v>0</v>
      </c>
      <c r="C750" s="4">
        <v>0</v>
      </c>
      <c r="D750" s="4">
        <v>1</v>
      </c>
      <c r="E750" s="4">
        <v>210</v>
      </c>
      <c r="F750" s="4">
        <f>ROUND(Source!X725,O750)</f>
        <v>4976.32</v>
      </c>
      <c r="G750" s="4" t="s">
        <v>268</v>
      </c>
      <c r="H750" s="4" t="s">
        <v>269</v>
      </c>
      <c r="I750" s="4"/>
      <c r="J750" s="4"/>
      <c r="K750" s="4">
        <v>210</v>
      </c>
      <c r="L750" s="4">
        <v>24</v>
      </c>
      <c r="M750" s="4">
        <v>3</v>
      </c>
      <c r="N750" s="4" t="s">
        <v>143</v>
      </c>
      <c r="O750" s="4">
        <v>2</v>
      </c>
      <c r="P750" s="4"/>
      <c r="Q750" s="4"/>
      <c r="R750" s="4"/>
      <c r="S750" s="4"/>
      <c r="T750" s="4"/>
      <c r="U750" s="4"/>
      <c r="V750" s="4"/>
      <c r="W750" s="4"/>
    </row>
    <row r="751" spans="1:23" x14ac:dyDescent="0.25">
      <c r="A751" s="4">
        <v>50</v>
      </c>
      <c r="B751" s="4">
        <v>0</v>
      </c>
      <c r="C751" s="4">
        <v>0</v>
      </c>
      <c r="D751" s="4">
        <v>1</v>
      </c>
      <c r="E751" s="4">
        <v>211</v>
      </c>
      <c r="F751" s="4">
        <f>ROUND(Source!Y725,O751)</f>
        <v>2573.8000000000002</v>
      </c>
      <c r="G751" s="4" t="s">
        <v>270</v>
      </c>
      <c r="H751" s="4" t="s">
        <v>271</v>
      </c>
      <c r="I751" s="4"/>
      <c r="J751" s="4"/>
      <c r="K751" s="4">
        <v>211</v>
      </c>
      <c r="L751" s="4">
        <v>25</v>
      </c>
      <c r="M751" s="4">
        <v>3</v>
      </c>
      <c r="N751" s="4" t="s">
        <v>143</v>
      </c>
      <c r="O751" s="4">
        <v>2</v>
      </c>
      <c r="P751" s="4"/>
      <c r="Q751" s="4"/>
      <c r="R751" s="4"/>
      <c r="S751" s="4"/>
      <c r="T751" s="4"/>
      <c r="U751" s="4"/>
      <c r="V751" s="4"/>
      <c r="W751" s="4"/>
    </row>
    <row r="752" spans="1:23" x14ac:dyDescent="0.25">
      <c r="A752" s="4">
        <v>50</v>
      </c>
      <c r="B752" s="4">
        <v>0</v>
      </c>
      <c r="C752" s="4">
        <v>0</v>
      </c>
      <c r="D752" s="4">
        <v>1</v>
      </c>
      <c r="E752" s="4">
        <v>224</v>
      </c>
      <c r="F752" s="4">
        <f>ROUND(Source!AR725,O752)</f>
        <v>101463.3</v>
      </c>
      <c r="G752" s="4" t="s">
        <v>272</v>
      </c>
      <c r="H752" s="4" t="s">
        <v>273</v>
      </c>
      <c r="I752" s="4"/>
      <c r="J752" s="4"/>
      <c r="K752" s="4">
        <v>224</v>
      </c>
      <c r="L752" s="4">
        <v>26</v>
      </c>
      <c r="M752" s="4">
        <v>3</v>
      </c>
      <c r="N752" s="4" t="s">
        <v>143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</row>
    <row r="754" spans="1:245" x14ac:dyDescent="0.25">
      <c r="A754" s="1">
        <v>5</v>
      </c>
      <c r="B754" s="1">
        <v>1</v>
      </c>
      <c r="C754" s="1"/>
      <c r="D754" s="1">
        <f>ROW(A764)</f>
        <v>764</v>
      </c>
      <c r="E754" s="1"/>
      <c r="F754" s="1" t="s">
        <v>154</v>
      </c>
      <c r="G754" s="1" t="s">
        <v>274</v>
      </c>
      <c r="H754" s="1" t="s">
        <v>143</v>
      </c>
      <c r="I754" s="1">
        <v>0</v>
      </c>
      <c r="J754" s="1"/>
      <c r="K754" s="1">
        <v>0</v>
      </c>
      <c r="L754" s="1"/>
      <c r="M754" s="1"/>
      <c r="N754" s="1"/>
      <c r="O754" s="1"/>
      <c r="P754" s="1"/>
      <c r="Q754" s="1"/>
      <c r="R754" s="1"/>
      <c r="S754" s="1"/>
      <c r="T754" s="1"/>
      <c r="U754" s="1" t="s">
        <v>143</v>
      </c>
      <c r="V754" s="1">
        <v>0</v>
      </c>
      <c r="W754" s="1"/>
      <c r="X754" s="1"/>
      <c r="Y754" s="1"/>
      <c r="Z754" s="1"/>
      <c r="AA754" s="1"/>
      <c r="AB754" s="1" t="s">
        <v>143</v>
      </c>
      <c r="AC754" s="1" t="s">
        <v>143</v>
      </c>
      <c r="AD754" s="1" t="s">
        <v>143</v>
      </c>
      <c r="AE754" s="1" t="s">
        <v>143</v>
      </c>
      <c r="AF754" s="1" t="s">
        <v>143</v>
      </c>
      <c r="AG754" s="1" t="s">
        <v>143</v>
      </c>
      <c r="AH754" s="1"/>
      <c r="AI754" s="1"/>
      <c r="AJ754" s="1"/>
      <c r="AK754" s="1"/>
      <c r="AL754" s="1"/>
      <c r="AM754" s="1"/>
      <c r="AN754" s="1"/>
      <c r="AO754" s="1"/>
      <c r="AP754" s="1" t="s">
        <v>143</v>
      </c>
      <c r="AQ754" s="1" t="s">
        <v>143</v>
      </c>
      <c r="AR754" s="1" t="s">
        <v>143</v>
      </c>
      <c r="AS754" s="1"/>
      <c r="AT754" s="1"/>
      <c r="AU754" s="1"/>
      <c r="AV754" s="1"/>
      <c r="AW754" s="1"/>
      <c r="AX754" s="1"/>
      <c r="AY754" s="1"/>
      <c r="AZ754" s="1" t="s">
        <v>143</v>
      </c>
      <c r="BA754" s="1"/>
      <c r="BB754" s="1" t="s">
        <v>143</v>
      </c>
      <c r="BC754" s="1" t="s">
        <v>143</v>
      </c>
      <c r="BD754" s="1" t="s">
        <v>143</v>
      </c>
      <c r="BE754" s="1" t="s">
        <v>143</v>
      </c>
      <c r="BF754" s="1" t="s">
        <v>143</v>
      </c>
      <c r="BG754" s="1" t="s">
        <v>143</v>
      </c>
      <c r="BH754" s="1" t="s">
        <v>143</v>
      </c>
      <c r="BI754" s="1" t="s">
        <v>143</v>
      </c>
      <c r="BJ754" s="1" t="s">
        <v>143</v>
      </c>
      <c r="BK754" s="1" t="s">
        <v>143</v>
      </c>
      <c r="BL754" s="1" t="s">
        <v>143</v>
      </c>
      <c r="BM754" s="1" t="s">
        <v>143</v>
      </c>
      <c r="BN754" s="1" t="s">
        <v>143</v>
      </c>
      <c r="BO754" s="1" t="s">
        <v>143</v>
      </c>
      <c r="BP754" s="1" t="s">
        <v>143</v>
      </c>
      <c r="BQ754" s="1"/>
      <c r="BR754" s="1"/>
      <c r="BS754" s="1"/>
      <c r="BT754" s="1"/>
      <c r="BU754" s="1"/>
      <c r="BV754" s="1"/>
      <c r="BW754" s="1"/>
      <c r="BX754" s="1">
        <v>0</v>
      </c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>
        <v>0</v>
      </c>
    </row>
    <row r="756" spans="1:245" x14ac:dyDescent="0.25">
      <c r="A756" s="2">
        <v>52</v>
      </c>
      <c r="B756" s="2">
        <f>B764</f>
        <v>1</v>
      </c>
      <c r="C756" s="2">
        <f>C764</f>
        <v>5</v>
      </c>
      <c r="D756" s="2">
        <f>D764</f>
        <v>754</v>
      </c>
      <c r="E756" s="2">
        <f>E764</f>
        <v>0</v>
      </c>
      <c r="F756" s="2" t="str">
        <f>F764</f>
        <v>Новый подраздел</v>
      </c>
      <c r="G756" s="2" t="s">
        <v>274</v>
      </c>
      <c r="H756" s="2"/>
      <c r="I756" s="2"/>
      <c r="J756" s="2"/>
      <c r="K756" s="2"/>
      <c r="L756" s="2"/>
      <c r="M756" s="2"/>
      <c r="N756" s="2"/>
      <c r="O756" s="2">
        <f t="shared" ref="O756:AT756" si="582">O764</f>
        <v>22639.67</v>
      </c>
      <c r="P756" s="2">
        <f t="shared" si="582"/>
        <v>96.84</v>
      </c>
      <c r="Q756" s="2">
        <f t="shared" si="582"/>
        <v>21377.93</v>
      </c>
      <c r="R756" s="2">
        <f t="shared" si="582"/>
        <v>3758.51</v>
      </c>
      <c r="S756" s="2">
        <f t="shared" si="582"/>
        <v>1164.9000000000001</v>
      </c>
      <c r="T756" s="2">
        <f t="shared" si="582"/>
        <v>0</v>
      </c>
      <c r="U756" s="2">
        <f t="shared" si="582"/>
        <v>4.3424999999999994</v>
      </c>
      <c r="V756" s="2">
        <f t="shared" si="582"/>
        <v>0</v>
      </c>
      <c r="W756" s="2">
        <f t="shared" si="582"/>
        <v>0</v>
      </c>
      <c r="X756" s="2">
        <f t="shared" si="582"/>
        <v>805.9</v>
      </c>
      <c r="Y756" s="2">
        <f t="shared" si="582"/>
        <v>477.61</v>
      </c>
      <c r="Z756" s="2">
        <f t="shared" si="582"/>
        <v>0</v>
      </c>
      <c r="AA756" s="2">
        <f t="shared" si="582"/>
        <v>0</v>
      </c>
      <c r="AB756" s="2">
        <f t="shared" si="582"/>
        <v>22639.67</v>
      </c>
      <c r="AC756" s="2">
        <f t="shared" si="582"/>
        <v>96.84</v>
      </c>
      <c r="AD756" s="2">
        <f t="shared" si="582"/>
        <v>21377.93</v>
      </c>
      <c r="AE756" s="2">
        <f t="shared" si="582"/>
        <v>3758.51</v>
      </c>
      <c r="AF756" s="2">
        <f t="shared" si="582"/>
        <v>1164.9000000000001</v>
      </c>
      <c r="AG756" s="2">
        <f t="shared" si="582"/>
        <v>0</v>
      </c>
      <c r="AH756" s="2">
        <f t="shared" si="582"/>
        <v>4.3424999999999994</v>
      </c>
      <c r="AI756" s="2">
        <f t="shared" si="582"/>
        <v>0</v>
      </c>
      <c r="AJ756" s="2">
        <f t="shared" si="582"/>
        <v>0</v>
      </c>
      <c r="AK756" s="2">
        <f t="shared" si="582"/>
        <v>805.9</v>
      </c>
      <c r="AL756" s="2">
        <f t="shared" si="582"/>
        <v>477.61</v>
      </c>
      <c r="AM756" s="2">
        <f t="shared" si="582"/>
        <v>0</v>
      </c>
      <c r="AN756" s="2">
        <f t="shared" si="582"/>
        <v>0</v>
      </c>
      <c r="AO756" s="2">
        <f t="shared" si="582"/>
        <v>0</v>
      </c>
      <c r="AP756" s="2">
        <f t="shared" si="582"/>
        <v>0</v>
      </c>
      <c r="AQ756" s="2">
        <f t="shared" si="582"/>
        <v>0</v>
      </c>
      <c r="AR756" s="2">
        <f t="shared" si="582"/>
        <v>29824.04</v>
      </c>
      <c r="AS756" s="2">
        <f t="shared" si="582"/>
        <v>20635.509999999998</v>
      </c>
      <c r="AT756" s="2">
        <f t="shared" si="582"/>
        <v>0</v>
      </c>
      <c r="AU756" s="2">
        <f t="shared" ref="AU756:BZ756" si="583">AU764</f>
        <v>9188.5300000000007</v>
      </c>
      <c r="AV756" s="2">
        <f t="shared" si="583"/>
        <v>96.84</v>
      </c>
      <c r="AW756" s="2">
        <f t="shared" si="583"/>
        <v>96.84</v>
      </c>
      <c r="AX756" s="2">
        <f t="shared" si="583"/>
        <v>0</v>
      </c>
      <c r="AY756" s="2">
        <f t="shared" si="583"/>
        <v>96.84</v>
      </c>
      <c r="AZ756" s="2">
        <f t="shared" si="583"/>
        <v>0</v>
      </c>
      <c r="BA756" s="2">
        <f t="shared" si="583"/>
        <v>0</v>
      </c>
      <c r="BB756" s="2">
        <f t="shared" si="583"/>
        <v>0</v>
      </c>
      <c r="BC756" s="2">
        <f t="shared" si="583"/>
        <v>0</v>
      </c>
      <c r="BD756" s="2">
        <f t="shared" si="583"/>
        <v>0</v>
      </c>
      <c r="BE756" s="2">
        <f t="shared" si="583"/>
        <v>0</v>
      </c>
      <c r="BF756" s="2">
        <f t="shared" si="583"/>
        <v>0</v>
      </c>
      <c r="BG756" s="2">
        <f t="shared" si="583"/>
        <v>0</v>
      </c>
      <c r="BH756" s="2">
        <f t="shared" si="583"/>
        <v>0</v>
      </c>
      <c r="BI756" s="2">
        <f t="shared" si="583"/>
        <v>0</v>
      </c>
      <c r="BJ756" s="2">
        <f t="shared" si="583"/>
        <v>0</v>
      </c>
      <c r="BK756" s="2">
        <f t="shared" si="583"/>
        <v>0</v>
      </c>
      <c r="BL756" s="2">
        <f t="shared" si="583"/>
        <v>0</v>
      </c>
      <c r="BM756" s="2">
        <f t="shared" si="583"/>
        <v>0</v>
      </c>
      <c r="BN756" s="2">
        <f t="shared" si="583"/>
        <v>0</v>
      </c>
      <c r="BO756" s="2">
        <f t="shared" si="583"/>
        <v>0</v>
      </c>
      <c r="BP756" s="2">
        <f t="shared" si="583"/>
        <v>0</v>
      </c>
      <c r="BQ756" s="2">
        <f t="shared" si="583"/>
        <v>0</v>
      </c>
      <c r="BR756" s="2">
        <f t="shared" si="583"/>
        <v>0</v>
      </c>
      <c r="BS756" s="2">
        <f t="shared" si="583"/>
        <v>0</v>
      </c>
      <c r="BT756" s="2">
        <f t="shared" si="583"/>
        <v>0</v>
      </c>
      <c r="BU756" s="2">
        <f t="shared" si="583"/>
        <v>0</v>
      </c>
      <c r="BV756" s="2">
        <f t="shared" si="583"/>
        <v>0</v>
      </c>
      <c r="BW756" s="2">
        <f t="shared" si="583"/>
        <v>0</v>
      </c>
      <c r="BX756" s="2">
        <f t="shared" si="583"/>
        <v>0</v>
      </c>
      <c r="BY756" s="2">
        <f t="shared" si="583"/>
        <v>0</v>
      </c>
      <c r="BZ756" s="2">
        <f t="shared" si="583"/>
        <v>0</v>
      </c>
      <c r="CA756" s="2">
        <f t="shared" ref="CA756:DF756" si="584">CA764</f>
        <v>29824.04</v>
      </c>
      <c r="CB756" s="2">
        <f t="shared" si="584"/>
        <v>20635.509999999998</v>
      </c>
      <c r="CC756" s="2">
        <f t="shared" si="584"/>
        <v>0</v>
      </c>
      <c r="CD756" s="2">
        <f t="shared" si="584"/>
        <v>9188.5300000000007</v>
      </c>
      <c r="CE756" s="2">
        <f t="shared" si="584"/>
        <v>96.84</v>
      </c>
      <c r="CF756" s="2">
        <f t="shared" si="584"/>
        <v>96.84</v>
      </c>
      <c r="CG756" s="2">
        <f t="shared" si="584"/>
        <v>0</v>
      </c>
      <c r="CH756" s="2">
        <f t="shared" si="584"/>
        <v>96.84</v>
      </c>
      <c r="CI756" s="2">
        <f t="shared" si="584"/>
        <v>0</v>
      </c>
      <c r="CJ756" s="2">
        <f t="shared" si="584"/>
        <v>0</v>
      </c>
      <c r="CK756" s="2">
        <f t="shared" si="584"/>
        <v>0</v>
      </c>
      <c r="CL756" s="2">
        <f t="shared" si="584"/>
        <v>0</v>
      </c>
      <c r="CM756" s="2">
        <f t="shared" si="584"/>
        <v>0</v>
      </c>
      <c r="CN756" s="2">
        <f t="shared" si="584"/>
        <v>0</v>
      </c>
      <c r="CO756" s="2">
        <f t="shared" si="584"/>
        <v>0</v>
      </c>
      <c r="CP756" s="2">
        <f t="shared" si="584"/>
        <v>0</v>
      </c>
      <c r="CQ756" s="2">
        <f t="shared" si="584"/>
        <v>0</v>
      </c>
      <c r="CR756" s="2">
        <f t="shared" si="584"/>
        <v>0</v>
      </c>
      <c r="CS756" s="2">
        <f t="shared" si="584"/>
        <v>0</v>
      </c>
      <c r="CT756" s="2">
        <f t="shared" si="584"/>
        <v>0</v>
      </c>
      <c r="CU756" s="2">
        <f t="shared" si="584"/>
        <v>0</v>
      </c>
      <c r="CV756" s="2">
        <f t="shared" si="584"/>
        <v>0</v>
      </c>
      <c r="CW756" s="2">
        <f t="shared" si="584"/>
        <v>0</v>
      </c>
      <c r="CX756" s="2">
        <f t="shared" si="584"/>
        <v>0</v>
      </c>
      <c r="CY756" s="2">
        <f t="shared" si="584"/>
        <v>0</v>
      </c>
      <c r="CZ756" s="2">
        <f t="shared" si="584"/>
        <v>0</v>
      </c>
      <c r="DA756" s="2">
        <f t="shared" si="584"/>
        <v>0</v>
      </c>
      <c r="DB756" s="2">
        <f t="shared" si="584"/>
        <v>0</v>
      </c>
      <c r="DC756" s="2">
        <f t="shared" si="584"/>
        <v>0</v>
      </c>
      <c r="DD756" s="2">
        <f t="shared" si="584"/>
        <v>0</v>
      </c>
      <c r="DE756" s="2">
        <f t="shared" si="584"/>
        <v>0</v>
      </c>
      <c r="DF756" s="2">
        <f t="shared" si="584"/>
        <v>0</v>
      </c>
      <c r="DG756" s="3">
        <f t="shared" ref="DG756:EL756" si="585">DG764</f>
        <v>0</v>
      </c>
      <c r="DH756" s="3">
        <f t="shared" si="585"/>
        <v>0</v>
      </c>
      <c r="DI756" s="3">
        <f t="shared" si="585"/>
        <v>0</v>
      </c>
      <c r="DJ756" s="3">
        <f t="shared" si="585"/>
        <v>0</v>
      </c>
      <c r="DK756" s="3">
        <f t="shared" si="585"/>
        <v>0</v>
      </c>
      <c r="DL756" s="3">
        <f t="shared" si="585"/>
        <v>0</v>
      </c>
      <c r="DM756" s="3">
        <f t="shared" si="585"/>
        <v>0</v>
      </c>
      <c r="DN756" s="3">
        <f t="shared" si="585"/>
        <v>0</v>
      </c>
      <c r="DO756" s="3">
        <f t="shared" si="585"/>
        <v>0</v>
      </c>
      <c r="DP756" s="3">
        <f t="shared" si="585"/>
        <v>0</v>
      </c>
      <c r="DQ756" s="3">
        <f t="shared" si="585"/>
        <v>0</v>
      </c>
      <c r="DR756" s="3">
        <f t="shared" si="585"/>
        <v>0</v>
      </c>
      <c r="DS756" s="3">
        <f t="shared" si="585"/>
        <v>0</v>
      </c>
      <c r="DT756" s="3">
        <f t="shared" si="585"/>
        <v>0</v>
      </c>
      <c r="DU756" s="3">
        <f t="shared" si="585"/>
        <v>0</v>
      </c>
      <c r="DV756" s="3">
        <f t="shared" si="585"/>
        <v>0</v>
      </c>
      <c r="DW756" s="3">
        <f t="shared" si="585"/>
        <v>0</v>
      </c>
      <c r="DX756" s="3">
        <f t="shared" si="585"/>
        <v>0</v>
      </c>
      <c r="DY756" s="3">
        <f t="shared" si="585"/>
        <v>0</v>
      </c>
      <c r="DZ756" s="3">
        <f t="shared" si="585"/>
        <v>0</v>
      </c>
      <c r="EA756" s="3">
        <f t="shared" si="585"/>
        <v>0</v>
      </c>
      <c r="EB756" s="3">
        <f t="shared" si="585"/>
        <v>0</v>
      </c>
      <c r="EC756" s="3">
        <f t="shared" si="585"/>
        <v>0</v>
      </c>
      <c r="ED756" s="3">
        <f t="shared" si="585"/>
        <v>0</v>
      </c>
      <c r="EE756" s="3">
        <f t="shared" si="585"/>
        <v>0</v>
      </c>
      <c r="EF756" s="3">
        <f t="shared" si="585"/>
        <v>0</v>
      </c>
      <c r="EG756" s="3">
        <f t="shared" si="585"/>
        <v>0</v>
      </c>
      <c r="EH756" s="3">
        <f t="shared" si="585"/>
        <v>0</v>
      </c>
      <c r="EI756" s="3">
        <f t="shared" si="585"/>
        <v>0</v>
      </c>
      <c r="EJ756" s="3">
        <f t="shared" si="585"/>
        <v>0</v>
      </c>
      <c r="EK756" s="3">
        <f t="shared" si="585"/>
        <v>0</v>
      </c>
      <c r="EL756" s="3">
        <f t="shared" si="585"/>
        <v>0</v>
      </c>
      <c r="EM756" s="3">
        <f t="shared" ref="EM756:FR756" si="586">EM764</f>
        <v>0</v>
      </c>
      <c r="EN756" s="3">
        <f t="shared" si="586"/>
        <v>0</v>
      </c>
      <c r="EO756" s="3">
        <f t="shared" si="586"/>
        <v>0</v>
      </c>
      <c r="EP756" s="3">
        <f t="shared" si="586"/>
        <v>0</v>
      </c>
      <c r="EQ756" s="3">
        <f t="shared" si="586"/>
        <v>0</v>
      </c>
      <c r="ER756" s="3">
        <f t="shared" si="586"/>
        <v>0</v>
      </c>
      <c r="ES756" s="3">
        <f t="shared" si="586"/>
        <v>0</v>
      </c>
      <c r="ET756" s="3">
        <f t="shared" si="586"/>
        <v>0</v>
      </c>
      <c r="EU756" s="3">
        <f t="shared" si="586"/>
        <v>0</v>
      </c>
      <c r="EV756" s="3">
        <f t="shared" si="586"/>
        <v>0</v>
      </c>
      <c r="EW756" s="3">
        <f t="shared" si="586"/>
        <v>0</v>
      </c>
      <c r="EX756" s="3">
        <f t="shared" si="586"/>
        <v>0</v>
      </c>
      <c r="EY756" s="3">
        <f t="shared" si="586"/>
        <v>0</v>
      </c>
      <c r="EZ756" s="3">
        <f t="shared" si="586"/>
        <v>0</v>
      </c>
      <c r="FA756" s="3">
        <f t="shared" si="586"/>
        <v>0</v>
      </c>
      <c r="FB756" s="3">
        <f t="shared" si="586"/>
        <v>0</v>
      </c>
      <c r="FC756" s="3">
        <f t="shared" si="586"/>
        <v>0</v>
      </c>
      <c r="FD756" s="3">
        <f t="shared" si="586"/>
        <v>0</v>
      </c>
      <c r="FE756" s="3">
        <f t="shared" si="586"/>
        <v>0</v>
      </c>
      <c r="FF756" s="3">
        <f t="shared" si="586"/>
        <v>0</v>
      </c>
      <c r="FG756" s="3">
        <f t="shared" si="586"/>
        <v>0</v>
      </c>
      <c r="FH756" s="3">
        <f t="shared" si="586"/>
        <v>0</v>
      </c>
      <c r="FI756" s="3">
        <f t="shared" si="586"/>
        <v>0</v>
      </c>
      <c r="FJ756" s="3">
        <f t="shared" si="586"/>
        <v>0</v>
      </c>
      <c r="FK756" s="3">
        <f t="shared" si="586"/>
        <v>0</v>
      </c>
      <c r="FL756" s="3">
        <f t="shared" si="586"/>
        <v>0</v>
      </c>
      <c r="FM756" s="3">
        <f t="shared" si="586"/>
        <v>0</v>
      </c>
      <c r="FN756" s="3">
        <f t="shared" si="586"/>
        <v>0</v>
      </c>
      <c r="FO756" s="3">
        <f t="shared" si="586"/>
        <v>0</v>
      </c>
      <c r="FP756" s="3">
        <f t="shared" si="586"/>
        <v>0</v>
      </c>
      <c r="FQ756" s="3">
        <f t="shared" si="586"/>
        <v>0</v>
      </c>
      <c r="FR756" s="3">
        <f t="shared" si="586"/>
        <v>0</v>
      </c>
      <c r="FS756" s="3">
        <f t="shared" ref="FS756:GX756" si="587">FS764</f>
        <v>0</v>
      </c>
      <c r="FT756" s="3">
        <f t="shared" si="587"/>
        <v>0</v>
      </c>
      <c r="FU756" s="3">
        <f t="shared" si="587"/>
        <v>0</v>
      </c>
      <c r="FV756" s="3">
        <f t="shared" si="587"/>
        <v>0</v>
      </c>
      <c r="FW756" s="3">
        <f t="shared" si="587"/>
        <v>0</v>
      </c>
      <c r="FX756" s="3">
        <f t="shared" si="587"/>
        <v>0</v>
      </c>
      <c r="FY756" s="3">
        <f t="shared" si="587"/>
        <v>0</v>
      </c>
      <c r="FZ756" s="3">
        <f t="shared" si="587"/>
        <v>0</v>
      </c>
      <c r="GA756" s="3">
        <f t="shared" si="587"/>
        <v>0</v>
      </c>
      <c r="GB756" s="3">
        <f t="shared" si="587"/>
        <v>0</v>
      </c>
      <c r="GC756" s="3">
        <f t="shared" si="587"/>
        <v>0</v>
      </c>
      <c r="GD756" s="3">
        <f t="shared" si="587"/>
        <v>0</v>
      </c>
      <c r="GE756" s="3">
        <f t="shared" si="587"/>
        <v>0</v>
      </c>
      <c r="GF756" s="3">
        <f t="shared" si="587"/>
        <v>0</v>
      </c>
      <c r="GG756" s="3">
        <f t="shared" si="587"/>
        <v>0</v>
      </c>
      <c r="GH756" s="3">
        <f t="shared" si="587"/>
        <v>0</v>
      </c>
      <c r="GI756" s="3">
        <f t="shared" si="587"/>
        <v>0</v>
      </c>
      <c r="GJ756" s="3">
        <f t="shared" si="587"/>
        <v>0</v>
      </c>
      <c r="GK756" s="3">
        <f t="shared" si="587"/>
        <v>0</v>
      </c>
      <c r="GL756" s="3">
        <f t="shared" si="587"/>
        <v>0</v>
      </c>
      <c r="GM756" s="3">
        <f t="shared" si="587"/>
        <v>0</v>
      </c>
      <c r="GN756" s="3">
        <f t="shared" si="587"/>
        <v>0</v>
      </c>
      <c r="GO756" s="3">
        <f t="shared" si="587"/>
        <v>0</v>
      </c>
      <c r="GP756" s="3">
        <f t="shared" si="587"/>
        <v>0</v>
      </c>
      <c r="GQ756" s="3">
        <f t="shared" si="587"/>
        <v>0</v>
      </c>
      <c r="GR756" s="3">
        <f t="shared" si="587"/>
        <v>0</v>
      </c>
      <c r="GS756" s="3">
        <f t="shared" si="587"/>
        <v>0</v>
      </c>
      <c r="GT756" s="3">
        <f t="shared" si="587"/>
        <v>0</v>
      </c>
      <c r="GU756" s="3">
        <f t="shared" si="587"/>
        <v>0</v>
      </c>
      <c r="GV756" s="3">
        <f t="shared" si="587"/>
        <v>0</v>
      </c>
      <c r="GW756" s="3">
        <f t="shared" si="587"/>
        <v>0</v>
      </c>
      <c r="GX756" s="3">
        <f t="shared" si="587"/>
        <v>0</v>
      </c>
    </row>
    <row r="758" spans="1:245" x14ac:dyDescent="0.25">
      <c r="A758">
        <v>17</v>
      </c>
      <c r="B758">
        <v>1</v>
      </c>
      <c r="C758">
        <f>ROW(SmtRes!A445)</f>
        <v>445</v>
      </c>
      <c r="D758">
        <f>ROW(EtalonRes!A466)</f>
        <v>466</v>
      </c>
      <c r="E758" t="s">
        <v>770</v>
      </c>
      <c r="F758" t="s">
        <v>276</v>
      </c>
      <c r="G758" t="s">
        <v>277</v>
      </c>
      <c r="H758" t="s">
        <v>278</v>
      </c>
      <c r="I758">
        <v>4.5</v>
      </c>
      <c r="J758">
        <v>0</v>
      </c>
      <c r="O758">
        <f>ROUND(CP758,2)</f>
        <v>12363.11</v>
      </c>
      <c r="P758">
        <f>ROUND((ROUND((AC758*AW758*I758),2)*BC758),2)</f>
        <v>96.84</v>
      </c>
      <c r="Q758">
        <f>(ROUND((ROUND(((ET758)*AV758*I758),2)*BB758),2)+ROUND((ROUND(((AE758-(EU758))*AV758*I758),2)*BS758),2))</f>
        <v>11376.63</v>
      </c>
      <c r="R758">
        <f>ROUND((ROUND((AE758*AV758*I758),2)*BS758),2)</f>
        <v>3377.16</v>
      </c>
      <c r="S758">
        <f>ROUND((ROUND((AF758*AV758*I758),2)*BA758),2)</f>
        <v>889.64</v>
      </c>
      <c r="T758">
        <f>ROUND(CU758*I758,2)</f>
        <v>0</v>
      </c>
      <c r="U758">
        <f>CV758*I758</f>
        <v>3.1949999999999998</v>
      </c>
      <c r="V758">
        <f>CW758*I758</f>
        <v>0</v>
      </c>
      <c r="W758">
        <f>ROUND(CX758*I758,2)</f>
        <v>0</v>
      </c>
      <c r="X758">
        <f t="shared" ref="X758:Y762" si="588">ROUND(CY758,2)</f>
        <v>604.96</v>
      </c>
      <c r="Y758">
        <f t="shared" si="588"/>
        <v>364.75</v>
      </c>
      <c r="AA758">
        <v>31709269</v>
      </c>
      <c r="AB758">
        <f>ROUND((AC758+AD758+AF758),6)</f>
        <v>240.33</v>
      </c>
      <c r="AC758">
        <f>ROUND((ES758),6)</f>
        <v>2.52</v>
      </c>
      <c r="AD758">
        <f>ROUND((((ET758)-(EU758))+AE758),6)</f>
        <v>230.04</v>
      </c>
      <c r="AE758">
        <f t="shared" ref="AE758:AF762" si="589">ROUND((EU758),6)</f>
        <v>29.5</v>
      </c>
      <c r="AF758">
        <f t="shared" si="589"/>
        <v>7.77</v>
      </c>
      <c r="AG758">
        <f>ROUND((AP758),6)</f>
        <v>0</v>
      </c>
      <c r="AH758">
        <f t="shared" ref="AH758:AI762" si="590">(EW758)</f>
        <v>0.71</v>
      </c>
      <c r="AI758">
        <f t="shared" si="590"/>
        <v>0</v>
      </c>
      <c r="AJ758">
        <f>(AS758)</f>
        <v>0</v>
      </c>
      <c r="AK758">
        <v>240.33</v>
      </c>
      <c r="AL758">
        <v>2.52</v>
      </c>
      <c r="AM758">
        <v>230.04</v>
      </c>
      <c r="AN758">
        <v>29.5</v>
      </c>
      <c r="AO758">
        <v>7.77</v>
      </c>
      <c r="AP758">
        <v>0</v>
      </c>
      <c r="AQ758">
        <v>0.71</v>
      </c>
      <c r="AR758">
        <v>0</v>
      </c>
      <c r="AS758">
        <v>0</v>
      </c>
      <c r="AT758">
        <v>68</v>
      </c>
      <c r="AU758">
        <v>41</v>
      </c>
      <c r="AV758">
        <v>1</v>
      </c>
      <c r="AW758">
        <v>1</v>
      </c>
      <c r="AZ758">
        <v>1</v>
      </c>
      <c r="BA758">
        <v>25.44</v>
      </c>
      <c r="BB758">
        <v>10.99</v>
      </c>
      <c r="BC758">
        <v>8.5399999999999991</v>
      </c>
      <c r="BD758" t="s">
        <v>143</v>
      </c>
      <c r="BE758" t="s">
        <v>143</v>
      </c>
      <c r="BF758" t="s">
        <v>143</v>
      </c>
      <c r="BG758" t="s">
        <v>143</v>
      </c>
      <c r="BH758">
        <v>0</v>
      </c>
      <c r="BI758">
        <v>1</v>
      </c>
      <c r="BJ758" t="s">
        <v>279</v>
      </c>
      <c r="BM758">
        <v>2166</v>
      </c>
      <c r="BN758">
        <v>0</v>
      </c>
      <c r="BO758" t="s">
        <v>276</v>
      </c>
      <c r="BP758">
        <v>1</v>
      </c>
      <c r="BQ758">
        <v>60</v>
      </c>
      <c r="BR758">
        <v>0</v>
      </c>
      <c r="BS758">
        <v>25.44</v>
      </c>
      <c r="BT758">
        <v>1</v>
      </c>
      <c r="BU758">
        <v>1</v>
      </c>
      <c r="BV758">
        <v>1</v>
      </c>
      <c r="BW758">
        <v>1</v>
      </c>
      <c r="BX758">
        <v>1</v>
      </c>
      <c r="BY758" t="s">
        <v>143</v>
      </c>
      <c r="BZ758">
        <v>68</v>
      </c>
      <c r="CA758">
        <v>41</v>
      </c>
      <c r="CE758">
        <v>30</v>
      </c>
      <c r="CF758">
        <v>0</v>
      </c>
      <c r="CG758">
        <v>0</v>
      </c>
      <c r="CM758">
        <v>0</v>
      </c>
      <c r="CN758" t="s">
        <v>143</v>
      </c>
      <c r="CO758">
        <v>0</v>
      </c>
      <c r="CP758">
        <f>(P758+Q758+S758)</f>
        <v>12363.109999999999</v>
      </c>
      <c r="CQ758">
        <f>ROUND((ROUND((AC758*AW758*1),2)*BC758),2)</f>
        <v>21.52</v>
      </c>
      <c r="CR758">
        <f>(ROUND((ROUND(((ET758)*AV758*1),2)*BB758),2)+ROUND((ROUND(((AE758-(EU758))*AV758*1),2)*BS758),2))</f>
        <v>2528.14</v>
      </c>
      <c r="CS758">
        <f>ROUND((ROUND((AE758*AV758*1),2)*BS758),2)</f>
        <v>750.48</v>
      </c>
      <c r="CT758">
        <f>ROUND((ROUND((AF758*AV758*1),2)*BA758),2)</f>
        <v>197.67</v>
      </c>
      <c r="CU758">
        <f>AG758</f>
        <v>0</v>
      </c>
      <c r="CV758">
        <f>(AH758*AV758)</f>
        <v>0.71</v>
      </c>
      <c r="CW758">
        <f t="shared" ref="CW758:CX762" si="591">AI758</f>
        <v>0</v>
      </c>
      <c r="CX758">
        <f t="shared" si="591"/>
        <v>0</v>
      </c>
      <c r="CY758">
        <f>S758*(BZ758/100)</f>
        <v>604.95519999999999</v>
      </c>
      <c r="CZ758">
        <f>S758*(CA758/100)</f>
        <v>364.75239999999997</v>
      </c>
      <c r="DC758" t="s">
        <v>143</v>
      </c>
      <c r="DD758" t="s">
        <v>143</v>
      </c>
      <c r="DE758" t="s">
        <v>143</v>
      </c>
      <c r="DF758" t="s">
        <v>143</v>
      </c>
      <c r="DG758" t="s">
        <v>143</v>
      </c>
      <c r="DH758" t="s">
        <v>143</v>
      </c>
      <c r="DI758" t="s">
        <v>143</v>
      </c>
      <c r="DJ758" t="s">
        <v>143</v>
      </c>
      <c r="DK758" t="s">
        <v>143</v>
      </c>
      <c r="DL758" t="s">
        <v>143</v>
      </c>
      <c r="DM758" t="s">
        <v>143</v>
      </c>
      <c r="DN758">
        <v>80</v>
      </c>
      <c r="DO758">
        <v>55</v>
      </c>
      <c r="DP758">
        <v>1.0469999999999999</v>
      </c>
      <c r="DQ758">
        <v>1.002</v>
      </c>
      <c r="DU758">
        <v>1013</v>
      </c>
      <c r="DV758" t="s">
        <v>278</v>
      </c>
      <c r="DW758" t="s">
        <v>278</v>
      </c>
      <c r="DX758">
        <v>1</v>
      </c>
      <c r="EE758">
        <v>31272010</v>
      </c>
      <c r="EF758">
        <v>60</v>
      </c>
      <c r="EG758" t="s">
        <v>161</v>
      </c>
      <c r="EH758">
        <v>0</v>
      </c>
      <c r="EI758" t="s">
        <v>143</v>
      </c>
      <c r="EJ758">
        <v>1</v>
      </c>
      <c r="EK758">
        <v>2166</v>
      </c>
      <c r="EL758" t="s">
        <v>280</v>
      </c>
      <c r="EM758" t="s">
        <v>281</v>
      </c>
      <c r="EO758" t="s">
        <v>143</v>
      </c>
      <c r="EQ758">
        <v>0</v>
      </c>
      <c r="ER758">
        <v>240.33</v>
      </c>
      <c r="ES758">
        <v>2.52</v>
      </c>
      <c r="ET758">
        <v>230.04</v>
      </c>
      <c r="EU758">
        <v>29.5</v>
      </c>
      <c r="EV758">
        <v>7.77</v>
      </c>
      <c r="EW758">
        <v>0.71</v>
      </c>
      <c r="EX758">
        <v>0</v>
      </c>
      <c r="EY758">
        <v>0</v>
      </c>
      <c r="FQ758">
        <v>0</v>
      </c>
      <c r="FR758">
        <f>ROUND(IF(AND(BH758=3,BI758=3),P758,0),2)</f>
        <v>0</v>
      </c>
      <c r="FS758">
        <v>0</v>
      </c>
      <c r="FX758">
        <v>80</v>
      </c>
      <c r="FY758">
        <v>55</v>
      </c>
      <c r="GA758" t="s">
        <v>143</v>
      </c>
      <c r="GD758">
        <v>0</v>
      </c>
      <c r="GF758">
        <v>1767473604</v>
      </c>
      <c r="GG758">
        <v>2</v>
      </c>
      <c r="GH758">
        <v>1</v>
      </c>
      <c r="GI758">
        <v>2</v>
      </c>
      <c r="GJ758">
        <v>0</v>
      </c>
      <c r="GK758">
        <f>ROUND(R758*(R12)/100,2)</f>
        <v>5302.14</v>
      </c>
      <c r="GL758">
        <f>ROUND(IF(AND(BH758=3,BI758=3,FS758&lt;&gt;0),P758,0),2)</f>
        <v>0</v>
      </c>
      <c r="GM758">
        <f>ROUND(O758+X758+Y758+GK758,2)+GX758</f>
        <v>18634.96</v>
      </c>
      <c r="GN758">
        <f>IF(OR(BI758=0,BI758=1),ROUND(O758+X758+Y758+GK758,2),0)</f>
        <v>18634.96</v>
      </c>
      <c r="GO758">
        <f>IF(BI758=2,ROUND(O758+X758+Y758+GK758,2),0)</f>
        <v>0</v>
      </c>
      <c r="GP758">
        <f>IF(BI758=4,ROUND(O758+X758+Y758+GK758,2)+GX758,0)</f>
        <v>0</v>
      </c>
      <c r="GR758">
        <v>0</v>
      </c>
      <c r="GS758">
        <v>3</v>
      </c>
      <c r="GT758">
        <v>0</v>
      </c>
      <c r="GU758" t="s">
        <v>143</v>
      </c>
      <c r="GV758">
        <f>ROUND((GT758),6)</f>
        <v>0</v>
      </c>
      <c r="GW758">
        <v>1</v>
      </c>
      <c r="GX758">
        <f>ROUND(HC758*I758,2)</f>
        <v>0</v>
      </c>
      <c r="HA758">
        <v>0</v>
      </c>
      <c r="HB758">
        <v>0</v>
      </c>
      <c r="HC758">
        <f>GV758*GW758</f>
        <v>0</v>
      </c>
      <c r="IK758">
        <v>0</v>
      </c>
    </row>
    <row r="759" spans="1:245" x14ac:dyDescent="0.25">
      <c r="A759">
        <v>17</v>
      </c>
      <c r="B759">
        <v>1</v>
      </c>
      <c r="D759">
        <f>ROW(EtalonRes!A467)</f>
        <v>467</v>
      </c>
      <c r="E759" t="s">
        <v>771</v>
      </c>
      <c r="F759" t="s">
        <v>190</v>
      </c>
      <c r="G759" t="s">
        <v>772</v>
      </c>
      <c r="H759" t="s">
        <v>192</v>
      </c>
      <c r="I759">
        <v>10.125</v>
      </c>
      <c r="J759">
        <v>0</v>
      </c>
      <c r="O759">
        <f>ROUND(CP759,2)</f>
        <v>812.77</v>
      </c>
      <c r="P759">
        <f>ROUND((ROUND((AC759*AW759*I759),2)*BC759),2)</f>
        <v>0</v>
      </c>
      <c r="Q759">
        <f>(ROUND((ROUND(((ET759)*AV759*I759),2)*BB759),2)+ROUND((ROUND(((AE759-(EU759))*AV759*I759),2)*BS759),2))</f>
        <v>812.77</v>
      </c>
      <c r="R759">
        <f>ROUND((ROUND((AE759*AV759*I759),2)*BS759),2)</f>
        <v>381.35</v>
      </c>
      <c r="S759">
        <f>ROUND((ROUND((AF759*AV759*I759),2)*BA759),2)</f>
        <v>0</v>
      </c>
      <c r="T759">
        <f>ROUND(CU759*I759,2)</f>
        <v>0</v>
      </c>
      <c r="U759">
        <f>CV759*I759</f>
        <v>0</v>
      </c>
      <c r="V759">
        <f>CW759*I759</f>
        <v>0</v>
      </c>
      <c r="W759">
        <f>ROUND(CX759*I759,2)</f>
        <v>0</v>
      </c>
      <c r="X759">
        <f t="shared" si="588"/>
        <v>0</v>
      </c>
      <c r="Y759">
        <f t="shared" si="588"/>
        <v>0</v>
      </c>
      <c r="AA759">
        <v>31709269</v>
      </c>
      <c r="AB759">
        <f>ROUND((AC759+AD759+AF759),6)</f>
        <v>8.86</v>
      </c>
      <c r="AC759">
        <f>ROUND((ES759),6)</f>
        <v>0</v>
      </c>
      <c r="AD759">
        <f>ROUND((((ET759)-(EU759))+AE759),6)</f>
        <v>8.86</v>
      </c>
      <c r="AE759">
        <f t="shared" si="589"/>
        <v>1.48</v>
      </c>
      <c r="AF759">
        <f t="shared" si="589"/>
        <v>0</v>
      </c>
      <c r="AG759">
        <f>ROUND((AP759),6)</f>
        <v>0</v>
      </c>
      <c r="AH759">
        <f t="shared" si="590"/>
        <v>0</v>
      </c>
      <c r="AI759">
        <f t="shared" si="590"/>
        <v>0</v>
      </c>
      <c r="AJ759">
        <f>(AS759)</f>
        <v>0</v>
      </c>
      <c r="AK759">
        <v>8.86</v>
      </c>
      <c r="AL759">
        <v>0</v>
      </c>
      <c r="AM759">
        <v>8.86</v>
      </c>
      <c r="AN759">
        <v>1.48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73</v>
      </c>
      <c r="AU759">
        <v>41</v>
      </c>
      <c r="AV759">
        <v>1</v>
      </c>
      <c r="AW759">
        <v>1</v>
      </c>
      <c r="AZ759">
        <v>1</v>
      </c>
      <c r="BA759">
        <v>25.44</v>
      </c>
      <c r="BB759">
        <v>9.06</v>
      </c>
      <c r="BC759">
        <v>1</v>
      </c>
      <c r="BD759" t="s">
        <v>143</v>
      </c>
      <c r="BE759" t="s">
        <v>143</v>
      </c>
      <c r="BF759" t="s">
        <v>143</v>
      </c>
      <c r="BG759" t="s">
        <v>143</v>
      </c>
      <c r="BH759">
        <v>0</v>
      </c>
      <c r="BI759">
        <v>1</v>
      </c>
      <c r="BJ759" t="s">
        <v>193</v>
      </c>
      <c r="BM759">
        <v>658</v>
      </c>
      <c r="BN759">
        <v>0</v>
      </c>
      <c r="BO759" t="s">
        <v>190</v>
      </c>
      <c r="BP759">
        <v>1</v>
      </c>
      <c r="BQ759">
        <v>60</v>
      </c>
      <c r="BR759">
        <v>0</v>
      </c>
      <c r="BS759">
        <v>25.44</v>
      </c>
      <c r="BT759">
        <v>1</v>
      </c>
      <c r="BU759">
        <v>1</v>
      </c>
      <c r="BV759">
        <v>1</v>
      </c>
      <c r="BW759">
        <v>1</v>
      </c>
      <c r="BX759">
        <v>1</v>
      </c>
      <c r="BY759" t="s">
        <v>143</v>
      </c>
      <c r="BZ759">
        <v>73</v>
      </c>
      <c r="CA759">
        <v>41</v>
      </c>
      <c r="CE759">
        <v>30</v>
      </c>
      <c r="CF759">
        <v>0</v>
      </c>
      <c r="CG759">
        <v>0</v>
      </c>
      <c r="CM759">
        <v>0</v>
      </c>
      <c r="CN759" t="s">
        <v>143</v>
      </c>
      <c r="CO759">
        <v>0</v>
      </c>
      <c r="CP759">
        <f>(P759+Q759+S759)</f>
        <v>812.77</v>
      </c>
      <c r="CQ759">
        <f>ROUND((ROUND((AC759*AW759*1),2)*BC759),2)</f>
        <v>0</v>
      </c>
      <c r="CR759">
        <f>(ROUND((ROUND(((ET759)*AV759*1),2)*BB759),2)+ROUND((ROUND(((AE759-(EU759))*AV759*1),2)*BS759),2))</f>
        <v>80.27</v>
      </c>
      <c r="CS759">
        <f>ROUND((ROUND((AE759*AV759*1),2)*BS759),2)</f>
        <v>37.65</v>
      </c>
      <c r="CT759">
        <f>ROUND((ROUND((AF759*AV759*1),2)*BA759),2)</f>
        <v>0</v>
      </c>
      <c r="CU759">
        <f>AG759</f>
        <v>0</v>
      </c>
      <c r="CV759">
        <f>(AH759*AV759)</f>
        <v>0</v>
      </c>
      <c r="CW759">
        <f t="shared" si="591"/>
        <v>0</v>
      </c>
      <c r="CX759">
        <f t="shared" si="591"/>
        <v>0</v>
      </c>
      <c r="CY759">
        <f>S759*(BZ759/100)</f>
        <v>0</v>
      </c>
      <c r="CZ759">
        <f>S759*(CA759/100)</f>
        <v>0</v>
      </c>
      <c r="DC759" t="s">
        <v>143</v>
      </c>
      <c r="DD759" t="s">
        <v>143</v>
      </c>
      <c r="DE759" t="s">
        <v>143</v>
      </c>
      <c r="DF759" t="s">
        <v>143</v>
      </c>
      <c r="DG759" t="s">
        <v>143</v>
      </c>
      <c r="DH759" t="s">
        <v>143</v>
      </c>
      <c r="DI759" t="s">
        <v>143</v>
      </c>
      <c r="DJ759" t="s">
        <v>143</v>
      </c>
      <c r="DK759" t="s">
        <v>143</v>
      </c>
      <c r="DL759" t="s">
        <v>143</v>
      </c>
      <c r="DM759" t="s">
        <v>143</v>
      </c>
      <c r="DN759">
        <v>91</v>
      </c>
      <c r="DO759">
        <v>70</v>
      </c>
      <c r="DP759">
        <v>1.0469999999999999</v>
      </c>
      <c r="DQ759">
        <v>1.002</v>
      </c>
      <c r="DU759">
        <v>1013</v>
      </c>
      <c r="DV759" t="s">
        <v>192</v>
      </c>
      <c r="DW759" t="s">
        <v>192</v>
      </c>
      <c r="DX759">
        <v>1</v>
      </c>
      <c r="EE759">
        <v>31270469</v>
      </c>
      <c r="EF759">
        <v>60</v>
      </c>
      <c r="EG759" t="s">
        <v>161</v>
      </c>
      <c r="EH759">
        <v>0</v>
      </c>
      <c r="EI759" t="s">
        <v>143</v>
      </c>
      <c r="EJ759">
        <v>1</v>
      </c>
      <c r="EK759">
        <v>658</v>
      </c>
      <c r="EL759" t="s">
        <v>194</v>
      </c>
      <c r="EM759" t="s">
        <v>195</v>
      </c>
      <c r="EO759" t="s">
        <v>143</v>
      </c>
      <c r="EQ759">
        <v>512</v>
      </c>
      <c r="ER759">
        <v>8.86</v>
      </c>
      <c r="ES759">
        <v>0</v>
      </c>
      <c r="ET759">
        <v>8.86</v>
      </c>
      <c r="EU759">
        <v>1.48</v>
      </c>
      <c r="EV759">
        <v>0</v>
      </c>
      <c r="EW759">
        <v>0</v>
      </c>
      <c r="EX759">
        <v>0</v>
      </c>
      <c r="EY759">
        <v>0</v>
      </c>
      <c r="FQ759">
        <v>0</v>
      </c>
      <c r="FR759">
        <f>ROUND(IF(AND(BH759=3,BI759=3),P759,0),2)</f>
        <v>0</v>
      </c>
      <c r="FS759">
        <v>0</v>
      </c>
      <c r="FX759">
        <v>91</v>
      </c>
      <c r="FY759">
        <v>70</v>
      </c>
      <c r="GA759" t="s">
        <v>143</v>
      </c>
      <c r="GD759">
        <v>0</v>
      </c>
      <c r="GF759">
        <v>-109003862</v>
      </c>
      <c r="GG759">
        <v>2</v>
      </c>
      <c r="GH759">
        <v>1</v>
      </c>
      <c r="GI759">
        <v>2</v>
      </c>
      <c r="GJ759">
        <v>0</v>
      </c>
      <c r="GK759">
        <f>ROUND(R759*(R12)/100,2)</f>
        <v>598.72</v>
      </c>
      <c r="GL759">
        <f>ROUND(IF(AND(BH759=3,BI759=3,FS759&lt;&gt;0),P759,0),2)</f>
        <v>0</v>
      </c>
      <c r="GM759">
        <f>ROUND(O759+X759+Y759+GK759,2)+GX759</f>
        <v>1411.49</v>
      </c>
      <c r="GN759">
        <f>IF(OR(BI759=0,BI759=1),ROUND(O759+X759+Y759+GK759,2),0)</f>
        <v>1411.49</v>
      </c>
      <c r="GO759">
        <f>IF(BI759=2,ROUND(O759+X759+Y759+GK759,2),0)</f>
        <v>0</v>
      </c>
      <c r="GP759">
        <f>IF(BI759=4,ROUND(O759+X759+Y759+GK759,2)+GX759,0)</f>
        <v>0</v>
      </c>
      <c r="GR759">
        <v>0</v>
      </c>
      <c r="GS759">
        <v>3</v>
      </c>
      <c r="GT759">
        <v>0</v>
      </c>
      <c r="GU759" t="s">
        <v>143</v>
      </c>
      <c r="GV759">
        <f>ROUND((GT759),6)</f>
        <v>0</v>
      </c>
      <c r="GW759">
        <v>1</v>
      </c>
      <c r="GX759">
        <f>ROUND(HC759*I759,2)</f>
        <v>0</v>
      </c>
      <c r="HA759">
        <v>0</v>
      </c>
      <c r="HB759">
        <v>0</v>
      </c>
      <c r="HC759">
        <f>GV759*GW759</f>
        <v>0</v>
      </c>
      <c r="IK759">
        <v>0</v>
      </c>
    </row>
    <row r="760" spans="1:245" x14ac:dyDescent="0.25">
      <c r="A760">
        <v>17</v>
      </c>
      <c r="B760">
        <v>1</v>
      </c>
      <c r="D760">
        <f>ROW(EtalonRes!A468)</f>
        <v>468</v>
      </c>
      <c r="E760" t="s">
        <v>773</v>
      </c>
      <c r="F760" t="s">
        <v>197</v>
      </c>
      <c r="G760" t="s">
        <v>198</v>
      </c>
      <c r="H760" t="s">
        <v>192</v>
      </c>
      <c r="I760">
        <v>1.125</v>
      </c>
      <c r="J760">
        <v>0</v>
      </c>
      <c r="O760">
        <f>ROUND(CP760,2)</f>
        <v>275.26</v>
      </c>
      <c r="P760">
        <f>ROUND((ROUND((AC760*AW760*I760),2)*BC760),2)</f>
        <v>0</v>
      </c>
      <c r="Q760">
        <f>(ROUND((ROUND(((ET760)*AV760*I760),2)*BB760),2)+ROUND((ROUND(((AE760-(EU760))*AV760*I760),2)*BS760),2))</f>
        <v>0</v>
      </c>
      <c r="R760">
        <f>ROUND((ROUND((AE760*AV760*I760),2)*BS760),2)</f>
        <v>0</v>
      </c>
      <c r="S760">
        <f>ROUND((ROUND((AF760*AV760*I760),2)*BA760),2)</f>
        <v>275.26</v>
      </c>
      <c r="T760">
        <f>ROUND(CU760*I760,2)</f>
        <v>0</v>
      </c>
      <c r="U760">
        <f>CV760*I760</f>
        <v>1.1475</v>
      </c>
      <c r="V760">
        <f>CW760*I760</f>
        <v>0</v>
      </c>
      <c r="W760">
        <f>ROUND(CX760*I760,2)</f>
        <v>0</v>
      </c>
      <c r="X760">
        <f t="shared" si="588"/>
        <v>200.94</v>
      </c>
      <c r="Y760">
        <f t="shared" si="588"/>
        <v>112.86</v>
      </c>
      <c r="AA760">
        <v>31709269</v>
      </c>
      <c r="AB760">
        <f>ROUND((AC760+AD760+AF760),6)</f>
        <v>9.6199999999999992</v>
      </c>
      <c r="AC760">
        <f>ROUND((ES760),6)</f>
        <v>0</v>
      </c>
      <c r="AD760">
        <f>ROUND((((ET760)-(EU760))+AE760),6)</f>
        <v>0</v>
      </c>
      <c r="AE760">
        <f t="shared" si="589"/>
        <v>0</v>
      </c>
      <c r="AF760">
        <f t="shared" si="589"/>
        <v>9.6199999999999992</v>
      </c>
      <c r="AG760">
        <f>ROUND((AP760),6)</f>
        <v>0</v>
      </c>
      <c r="AH760">
        <f t="shared" si="590"/>
        <v>1.02</v>
      </c>
      <c r="AI760">
        <f t="shared" si="590"/>
        <v>0</v>
      </c>
      <c r="AJ760">
        <f>(AS760)</f>
        <v>0</v>
      </c>
      <c r="AK760">
        <v>9.6199999999999992</v>
      </c>
      <c r="AL760">
        <v>0</v>
      </c>
      <c r="AM760">
        <v>0</v>
      </c>
      <c r="AN760">
        <v>0</v>
      </c>
      <c r="AO760">
        <v>9.6199999999999992</v>
      </c>
      <c r="AP760">
        <v>0</v>
      </c>
      <c r="AQ760">
        <v>1.02</v>
      </c>
      <c r="AR760">
        <v>0</v>
      </c>
      <c r="AS760">
        <v>0</v>
      </c>
      <c r="AT760">
        <v>73</v>
      </c>
      <c r="AU760">
        <v>41</v>
      </c>
      <c r="AV760">
        <v>1</v>
      </c>
      <c r="AW760">
        <v>1</v>
      </c>
      <c r="AZ760">
        <v>1</v>
      </c>
      <c r="BA760">
        <v>25.44</v>
      </c>
      <c r="BB760">
        <v>1</v>
      </c>
      <c r="BC760">
        <v>1</v>
      </c>
      <c r="BD760" t="s">
        <v>143</v>
      </c>
      <c r="BE760" t="s">
        <v>143</v>
      </c>
      <c r="BF760" t="s">
        <v>143</v>
      </c>
      <c r="BG760" t="s">
        <v>143</v>
      </c>
      <c r="BH760">
        <v>0</v>
      </c>
      <c r="BI760">
        <v>1</v>
      </c>
      <c r="BJ760" t="s">
        <v>199</v>
      </c>
      <c r="BM760">
        <v>682</v>
      </c>
      <c r="BN760">
        <v>0</v>
      </c>
      <c r="BO760" t="s">
        <v>197</v>
      </c>
      <c r="BP760">
        <v>1</v>
      </c>
      <c r="BQ760">
        <v>60</v>
      </c>
      <c r="BR760">
        <v>0</v>
      </c>
      <c r="BS760">
        <v>25.44</v>
      </c>
      <c r="BT760">
        <v>1</v>
      </c>
      <c r="BU760">
        <v>1</v>
      </c>
      <c r="BV760">
        <v>1</v>
      </c>
      <c r="BW760">
        <v>1</v>
      </c>
      <c r="BX760">
        <v>1</v>
      </c>
      <c r="BY760" t="s">
        <v>143</v>
      </c>
      <c r="BZ760">
        <v>73</v>
      </c>
      <c r="CA760">
        <v>41</v>
      </c>
      <c r="CE760">
        <v>30</v>
      </c>
      <c r="CF760">
        <v>0</v>
      </c>
      <c r="CG760">
        <v>0</v>
      </c>
      <c r="CM760">
        <v>0</v>
      </c>
      <c r="CN760" t="s">
        <v>143</v>
      </c>
      <c r="CO760">
        <v>0</v>
      </c>
      <c r="CP760">
        <f>(P760+Q760+S760)</f>
        <v>275.26</v>
      </c>
      <c r="CQ760">
        <f>ROUND((ROUND((AC760*AW760*1),2)*BC760),2)</f>
        <v>0</v>
      </c>
      <c r="CR760">
        <f>(ROUND((ROUND(((ET760)*AV760*1),2)*BB760),2)+ROUND((ROUND(((AE760-(EU760))*AV760*1),2)*BS760),2))</f>
        <v>0</v>
      </c>
      <c r="CS760">
        <f>ROUND((ROUND((AE760*AV760*1),2)*BS760),2)</f>
        <v>0</v>
      </c>
      <c r="CT760">
        <f>ROUND((ROUND((AF760*AV760*1),2)*BA760),2)</f>
        <v>244.73</v>
      </c>
      <c r="CU760">
        <f>AG760</f>
        <v>0</v>
      </c>
      <c r="CV760">
        <f>(AH760*AV760)</f>
        <v>1.02</v>
      </c>
      <c r="CW760">
        <f t="shared" si="591"/>
        <v>0</v>
      </c>
      <c r="CX760">
        <f t="shared" si="591"/>
        <v>0</v>
      </c>
      <c r="CY760">
        <f>S760*(BZ760/100)</f>
        <v>200.93979999999999</v>
      </c>
      <c r="CZ760">
        <f>S760*(CA760/100)</f>
        <v>112.85659999999999</v>
      </c>
      <c r="DC760" t="s">
        <v>143</v>
      </c>
      <c r="DD760" t="s">
        <v>143</v>
      </c>
      <c r="DE760" t="s">
        <v>143</v>
      </c>
      <c r="DF760" t="s">
        <v>143</v>
      </c>
      <c r="DG760" t="s">
        <v>143</v>
      </c>
      <c r="DH760" t="s">
        <v>143</v>
      </c>
      <c r="DI760" t="s">
        <v>143</v>
      </c>
      <c r="DJ760" t="s">
        <v>143</v>
      </c>
      <c r="DK760" t="s">
        <v>143</v>
      </c>
      <c r="DL760" t="s">
        <v>143</v>
      </c>
      <c r="DM760" t="s">
        <v>143</v>
      </c>
      <c r="DN760">
        <v>91</v>
      </c>
      <c r="DO760">
        <v>70</v>
      </c>
      <c r="DP760">
        <v>1.0469999999999999</v>
      </c>
      <c r="DQ760">
        <v>1.002</v>
      </c>
      <c r="DU760">
        <v>1013</v>
      </c>
      <c r="DV760" t="s">
        <v>192</v>
      </c>
      <c r="DW760" t="s">
        <v>192</v>
      </c>
      <c r="DX760">
        <v>1</v>
      </c>
      <c r="EE760">
        <v>31270493</v>
      </c>
      <c r="EF760">
        <v>60</v>
      </c>
      <c r="EG760" t="s">
        <v>161</v>
      </c>
      <c r="EH760">
        <v>0</v>
      </c>
      <c r="EI760" t="s">
        <v>143</v>
      </c>
      <c r="EJ760">
        <v>1</v>
      </c>
      <c r="EK760">
        <v>682</v>
      </c>
      <c r="EL760" t="s">
        <v>200</v>
      </c>
      <c r="EM760" t="s">
        <v>201</v>
      </c>
      <c r="EO760" t="s">
        <v>143</v>
      </c>
      <c r="EQ760">
        <v>512</v>
      </c>
      <c r="ER760">
        <v>9.6199999999999992</v>
      </c>
      <c r="ES760">
        <v>0</v>
      </c>
      <c r="ET760">
        <v>0</v>
      </c>
      <c r="EU760">
        <v>0</v>
      </c>
      <c r="EV760">
        <v>9.6199999999999992</v>
      </c>
      <c r="EW760">
        <v>1.02</v>
      </c>
      <c r="EX760">
        <v>0</v>
      </c>
      <c r="EY760">
        <v>0</v>
      </c>
      <c r="FQ760">
        <v>0</v>
      </c>
      <c r="FR760">
        <f>ROUND(IF(AND(BH760=3,BI760=3),P760,0),2)</f>
        <v>0</v>
      </c>
      <c r="FS760">
        <v>0</v>
      </c>
      <c r="FX760">
        <v>91</v>
      </c>
      <c r="FY760">
        <v>70</v>
      </c>
      <c r="GA760" t="s">
        <v>143</v>
      </c>
      <c r="GD760">
        <v>0</v>
      </c>
      <c r="GF760">
        <v>-558152710</v>
      </c>
      <c r="GG760">
        <v>2</v>
      </c>
      <c r="GH760">
        <v>1</v>
      </c>
      <c r="GI760">
        <v>2</v>
      </c>
      <c r="GJ760">
        <v>0</v>
      </c>
      <c r="GK760">
        <f>ROUND(R760*(R12)/100,2)</f>
        <v>0</v>
      </c>
      <c r="GL760">
        <f>ROUND(IF(AND(BH760=3,BI760=3,FS760&lt;&gt;0),P760,0),2)</f>
        <v>0</v>
      </c>
      <c r="GM760">
        <f>ROUND(O760+X760+Y760+GK760,2)+GX760</f>
        <v>589.05999999999995</v>
      </c>
      <c r="GN760">
        <f>IF(OR(BI760=0,BI760=1),ROUND(O760+X760+Y760+GK760,2),0)</f>
        <v>589.05999999999995</v>
      </c>
      <c r="GO760">
        <f>IF(BI760=2,ROUND(O760+X760+Y760+GK760,2),0)</f>
        <v>0</v>
      </c>
      <c r="GP760">
        <f>IF(BI760=4,ROUND(O760+X760+Y760+GK760,2)+GX760,0)</f>
        <v>0</v>
      </c>
      <c r="GR760">
        <v>0</v>
      </c>
      <c r="GS760">
        <v>3</v>
      </c>
      <c r="GT760">
        <v>0</v>
      </c>
      <c r="GU760" t="s">
        <v>143</v>
      </c>
      <c r="GV760">
        <f>ROUND((GT760),6)</f>
        <v>0</v>
      </c>
      <c r="GW760">
        <v>1</v>
      </c>
      <c r="GX760">
        <f>ROUND(HC760*I760,2)</f>
        <v>0</v>
      </c>
      <c r="HA760">
        <v>0</v>
      </c>
      <c r="HB760">
        <v>0</v>
      </c>
      <c r="HC760">
        <f>GV760*GW760</f>
        <v>0</v>
      </c>
      <c r="IK760">
        <v>0</v>
      </c>
    </row>
    <row r="761" spans="1:245" x14ac:dyDescent="0.25">
      <c r="A761">
        <v>17</v>
      </c>
      <c r="B761">
        <v>1</v>
      </c>
      <c r="C761">
        <f>ROW(SmtRes!A446)</f>
        <v>446</v>
      </c>
      <c r="D761">
        <f>ROW(EtalonRes!A469)</f>
        <v>469</v>
      </c>
      <c r="E761" t="s">
        <v>774</v>
      </c>
      <c r="F761" t="s">
        <v>203</v>
      </c>
      <c r="G761" t="s">
        <v>204</v>
      </c>
      <c r="H761" t="s">
        <v>205</v>
      </c>
      <c r="I761">
        <v>11.25</v>
      </c>
      <c r="J761">
        <v>0</v>
      </c>
      <c r="O761">
        <f>ROUND(CP761,2)</f>
        <v>6470.04</v>
      </c>
      <c r="P761">
        <f>ROUND((ROUND((AC761*AW761*I761),2)*BC761),2)</f>
        <v>0</v>
      </c>
      <c r="Q761">
        <f>(ROUND((ROUND(((ET761)*AV761*I761),2)*BB761),2)+ROUND((ROUND(((AE761-(EU761))*AV761*I761),2)*BS761),2))</f>
        <v>6470.04</v>
      </c>
      <c r="R761">
        <f>ROUND((ROUND((AE761*AV761*I761),2)*BS761),2)</f>
        <v>0</v>
      </c>
      <c r="S761">
        <f>ROUND((ROUND((AF761*AV761*I761),2)*BA761),2)</f>
        <v>0</v>
      </c>
      <c r="T761">
        <f>ROUND(CU761*I761,2)</f>
        <v>0</v>
      </c>
      <c r="U761">
        <f>CV761*I761</f>
        <v>0</v>
      </c>
      <c r="V761">
        <f>CW761*I761</f>
        <v>0</v>
      </c>
      <c r="W761">
        <f>ROUND(CX761*I761,2)</f>
        <v>0</v>
      </c>
      <c r="X761">
        <f t="shared" si="588"/>
        <v>0</v>
      </c>
      <c r="Y761">
        <f t="shared" si="588"/>
        <v>0</v>
      </c>
      <c r="AA761">
        <v>31709269</v>
      </c>
      <c r="AB761">
        <f>ROUND((AC761+AD761+AF761),6)</f>
        <v>54.93</v>
      </c>
      <c r="AC761">
        <f>ROUND((ES761),6)</f>
        <v>0</v>
      </c>
      <c r="AD761">
        <f>ROUND((((ET761)-(EU761))+AE761),6)</f>
        <v>54.93</v>
      </c>
      <c r="AE761">
        <f t="shared" si="589"/>
        <v>0</v>
      </c>
      <c r="AF761">
        <f t="shared" si="589"/>
        <v>0</v>
      </c>
      <c r="AG761">
        <f>ROUND((AP761),6)</f>
        <v>0</v>
      </c>
      <c r="AH761">
        <f t="shared" si="590"/>
        <v>0</v>
      </c>
      <c r="AI761">
        <f t="shared" si="590"/>
        <v>0</v>
      </c>
      <c r="AJ761">
        <f>(AS761)</f>
        <v>0</v>
      </c>
      <c r="AK761">
        <v>54.93</v>
      </c>
      <c r="AL761">
        <v>0</v>
      </c>
      <c r="AM761">
        <v>54.93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93</v>
      </c>
      <c r="AU761">
        <v>64</v>
      </c>
      <c r="AV761">
        <v>1</v>
      </c>
      <c r="AW761">
        <v>1</v>
      </c>
      <c r="AZ761">
        <v>1</v>
      </c>
      <c r="BA761">
        <v>1</v>
      </c>
      <c r="BB761">
        <v>10.47</v>
      </c>
      <c r="BC761">
        <v>1</v>
      </c>
      <c r="BD761" t="s">
        <v>143</v>
      </c>
      <c r="BE761" t="s">
        <v>143</v>
      </c>
      <c r="BF761" t="s">
        <v>143</v>
      </c>
      <c r="BG761" t="s">
        <v>143</v>
      </c>
      <c r="BH761">
        <v>0</v>
      </c>
      <c r="BI761">
        <v>4</v>
      </c>
      <c r="BJ761" t="s">
        <v>206</v>
      </c>
      <c r="BM761">
        <v>1113</v>
      </c>
      <c r="BN761">
        <v>0</v>
      </c>
      <c r="BO761" t="s">
        <v>203</v>
      </c>
      <c r="BP761">
        <v>1</v>
      </c>
      <c r="BQ761">
        <v>150</v>
      </c>
      <c r="BR761">
        <v>0</v>
      </c>
      <c r="BS761">
        <v>1</v>
      </c>
      <c r="BT761">
        <v>1</v>
      </c>
      <c r="BU761">
        <v>1</v>
      </c>
      <c r="BV761">
        <v>1</v>
      </c>
      <c r="BW761">
        <v>1</v>
      </c>
      <c r="BX761">
        <v>1</v>
      </c>
      <c r="BY761" t="s">
        <v>143</v>
      </c>
      <c r="BZ761">
        <v>93</v>
      </c>
      <c r="CA761">
        <v>64</v>
      </c>
      <c r="CE761">
        <v>30</v>
      </c>
      <c r="CF761">
        <v>0</v>
      </c>
      <c r="CG761">
        <v>0</v>
      </c>
      <c r="CM761">
        <v>0</v>
      </c>
      <c r="CN761" t="s">
        <v>143</v>
      </c>
      <c r="CO761">
        <v>0</v>
      </c>
      <c r="CP761">
        <f>(P761+Q761+S761)</f>
        <v>6470.04</v>
      </c>
      <c r="CQ761">
        <f>ROUND((ROUND((AC761*AW761*1),2)*BC761),2)</f>
        <v>0</v>
      </c>
      <c r="CR761">
        <f>(ROUND((ROUND(((ET761)*AV761*1),2)*BB761),2)+ROUND((ROUND(((AE761-(EU761))*AV761*1),2)*BS761),2))</f>
        <v>575.12</v>
      </c>
      <c r="CS761">
        <f>ROUND((ROUND((AE761*AV761*1),2)*BS761),2)</f>
        <v>0</v>
      </c>
      <c r="CT761">
        <f>ROUND((ROUND((AF761*AV761*1),2)*BA761),2)</f>
        <v>0</v>
      </c>
      <c r="CU761">
        <f>AG761</f>
        <v>0</v>
      </c>
      <c r="CV761">
        <f>(AH761*AV761)</f>
        <v>0</v>
      </c>
      <c r="CW761">
        <f t="shared" si="591"/>
        <v>0</v>
      </c>
      <c r="CX761">
        <f t="shared" si="591"/>
        <v>0</v>
      </c>
      <c r="CY761">
        <f>S761*(BZ761/100)</f>
        <v>0</v>
      </c>
      <c r="CZ761">
        <f>S761*(CA761/100)</f>
        <v>0</v>
      </c>
      <c r="DC761" t="s">
        <v>143</v>
      </c>
      <c r="DD761" t="s">
        <v>143</v>
      </c>
      <c r="DE761" t="s">
        <v>143</v>
      </c>
      <c r="DF761" t="s">
        <v>143</v>
      </c>
      <c r="DG761" t="s">
        <v>143</v>
      </c>
      <c r="DH761" t="s">
        <v>143</v>
      </c>
      <c r="DI761" t="s">
        <v>143</v>
      </c>
      <c r="DJ761" t="s">
        <v>143</v>
      </c>
      <c r="DK761" t="s">
        <v>143</v>
      </c>
      <c r="DL761" t="s">
        <v>143</v>
      </c>
      <c r="DM761" t="s">
        <v>143</v>
      </c>
      <c r="DN761">
        <v>0</v>
      </c>
      <c r="DO761">
        <v>0</v>
      </c>
      <c r="DP761">
        <v>1</v>
      </c>
      <c r="DQ761">
        <v>1</v>
      </c>
      <c r="DU761">
        <v>1009</v>
      </c>
      <c r="DV761" t="s">
        <v>205</v>
      </c>
      <c r="DW761" t="s">
        <v>205</v>
      </c>
      <c r="DX761">
        <v>1000</v>
      </c>
      <c r="EE761">
        <v>31270924</v>
      </c>
      <c r="EF761">
        <v>150</v>
      </c>
      <c r="EG761" t="s">
        <v>207</v>
      </c>
      <c r="EH761">
        <v>0</v>
      </c>
      <c r="EI761" t="s">
        <v>143</v>
      </c>
      <c r="EJ761">
        <v>4</v>
      </c>
      <c r="EK761">
        <v>1113</v>
      </c>
      <c r="EL761" t="s">
        <v>208</v>
      </c>
      <c r="EM761" t="s">
        <v>209</v>
      </c>
      <c r="EO761" t="s">
        <v>143</v>
      </c>
      <c r="EQ761">
        <v>0</v>
      </c>
      <c r="ER761">
        <v>54.93</v>
      </c>
      <c r="ES761">
        <v>0</v>
      </c>
      <c r="ET761">
        <v>54.93</v>
      </c>
      <c r="EU761">
        <v>0</v>
      </c>
      <c r="EV761">
        <v>0</v>
      </c>
      <c r="EW761">
        <v>0</v>
      </c>
      <c r="EX761">
        <v>0</v>
      </c>
      <c r="EY761">
        <v>0</v>
      </c>
      <c r="FQ761">
        <v>0</v>
      </c>
      <c r="FR761">
        <f>ROUND(IF(AND(BH761=3,BI761=3),P761,0),2)</f>
        <v>0</v>
      </c>
      <c r="FS761">
        <v>0</v>
      </c>
      <c r="FX761">
        <v>0</v>
      </c>
      <c r="FY761">
        <v>0</v>
      </c>
      <c r="GA761" t="s">
        <v>143</v>
      </c>
      <c r="GD761">
        <v>0</v>
      </c>
      <c r="GF761">
        <v>-1441500268</v>
      </c>
      <c r="GG761">
        <v>2</v>
      </c>
      <c r="GH761">
        <v>1</v>
      </c>
      <c r="GI761">
        <v>2</v>
      </c>
      <c r="GJ761">
        <v>0</v>
      </c>
      <c r="GK761">
        <f>ROUND(R761*(R12)/100,2)</f>
        <v>0</v>
      </c>
      <c r="GL761">
        <f>ROUND(IF(AND(BH761=3,BI761=3,FS761&lt;&gt;0),P761,0),2)</f>
        <v>0</v>
      </c>
      <c r="GM761">
        <f>ROUND(O761+X761+Y761+GK761,2)+GX761</f>
        <v>6470.04</v>
      </c>
      <c r="GN761">
        <f>IF(OR(BI761=0,BI761=1),ROUND(O761+X761+Y761+GK761,2),0)</f>
        <v>0</v>
      </c>
      <c r="GO761">
        <f>IF(BI761=2,ROUND(O761+X761+Y761+GK761,2),0)</f>
        <v>0</v>
      </c>
      <c r="GP761">
        <f>IF(BI761=4,ROUND(O761+X761+Y761+GK761,2)+GX761,0)</f>
        <v>6470.04</v>
      </c>
      <c r="GR761">
        <v>0</v>
      </c>
      <c r="GS761">
        <v>3</v>
      </c>
      <c r="GT761">
        <v>0</v>
      </c>
      <c r="GU761" t="s">
        <v>143</v>
      </c>
      <c r="GV761">
        <f>ROUND((GT761),6)</f>
        <v>0</v>
      </c>
      <c r="GW761">
        <v>1</v>
      </c>
      <c r="GX761">
        <f>ROUND(HC761*I761,2)</f>
        <v>0</v>
      </c>
      <c r="HA761">
        <v>0</v>
      </c>
      <c r="HB761">
        <v>0</v>
      </c>
      <c r="HC761">
        <f>GV761*GW761</f>
        <v>0</v>
      </c>
      <c r="IK761">
        <v>0</v>
      </c>
    </row>
    <row r="762" spans="1:245" x14ac:dyDescent="0.25">
      <c r="A762">
        <v>17</v>
      </c>
      <c r="B762">
        <v>1</v>
      </c>
      <c r="C762">
        <f>ROW(SmtRes!A447)</f>
        <v>447</v>
      </c>
      <c r="D762">
        <f>ROW(EtalonRes!A470)</f>
        <v>470</v>
      </c>
      <c r="E762" t="s">
        <v>775</v>
      </c>
      <c r="F762" t="s">
        <v>288</v>
      </c>
      <c r="G762" t="s">
        <v>289</v>
      </c>
      <c r="H762" t="s">
        <v>192</v>
      </c>
      <c r="I762">
        <v>11.25</v>
      </c>
      <c r="J762">
        <v>0</v>
      </c>
      <c r="O762">
        <f>ROUND(CP762,2)</f>
        <v>2718.49</v>
      </c>
      <c r="P762">
        <f>ROUND((ROUND((AC762*AW762*I762),2)*BC762),2)</f>
        <v>0</v>
      </c>
      <c r="Q762">
        <f>(ROUND((ROUND(((ET762)*AV762*I762),2)*BB762),2)+ROUND((ROUND(((AE762-(EU762))*AV762*I762),2)*BS762),2))</f>
        <v>2718.49</v>
      </c>
      <c r="R762">
        <f>ROUND((ROUND((AE762*AV762*I762),2)*BS762),2)</f>
        <v>0</v>
      </c>
      <c r="S762">
        <f>ROUND((ROUND((AF762*AV762*I762),2)*BA762),2)</f>
        <v>0</v>
      </c>
      <c r="T762">
        <f>ROUND(CU762*I762,2)</f>
        <v>0</v>
      </c>
      <c r="U762">
        <f>CV762*I762</f>
        <v>0</v>
      </c>
      <c r="V762">
        <f>CW762*I762</f>
        <v>0</v>
      </c>
      <c r="W762">
        <f>ROUND(CX762*I762,2)</f>
        <v>0</v>
      </c>
      <c r="X762">
        <f t="shared" si="588"/>
        <v>0</v>
      </c>
      <c r="Y762">
        <f t="shared" si="588"/>
        <v>0</v>
      </c>
      <c r="AA762">
        <v>31709269</v>
      </c>
      <c r="AB762">
        <f>ROUND((AC762+AD762+AF762),6)</f>
        <v>31.67</v>
      </c>
      <c r="AC762">
        <f>ROUND((ES762),6)</f>
        <v>0</v>
      </c>
      <c r="AD762">
        <f>ROUND((((ET762)-(EU762))+AE762),6)</f>
        <v>31.67</v>
      </c>
      <c r="AE762">
        <f t="shared" si="589"/>
        <v>0</v>
      </c>
      <c r="AF762">
        <f t="shared" si="589"/>
        <v>0</v>
      </c>
      <c r="AG762">
        <f>ROUND((AP762),6)</f>
        <v>0</v>
      </c>
      <c r="AH762">
        <f t="shared" si="590"/>
        <v>0</v>
      </c>
      <c r="AI762">
        <f t="shared" si="590"/>
        <v>0</v>
      </c>
      <c r="AJ762">
        <f>(AS762)</f>
        <v>0</v>
      </c>
      <c r="AK762">
        <v>31.67</v>
      </c>
      <c r="AL762">
        <v>0</v>
      </c>
      <c r="AM762">
        <v>31.67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93</v>
      </c>
      <c r="AU762">
        <v>64</v>
      </c>
      <c r="AV762">
        <v>1</v>
      </c>
      <c r="AW762">
        <v>1</v>
      </c>
      <c r="AZ762">
        <v>1</v>
      </c>
      <c r="BA762">
        <v>1</v>
      </c>
      <c r="BB762">
        <v>7.63</v>
      </c>
      <c r="BC762">
        <v>1</v>
      </c>
      <c r="BD762" t="s">
        <v>143</v>
      </c>
      <c r="BE762" t="s">
        <v>143</v>
      </c>
      <c r="BF762" t="s">
        <v>143</v>
      </c>
      <c r="BG762" t="s">
        <v>143</v>
      </c>
      <c r="BH762">
        <v>0</v>
      </c>
      <c r="BI762">
        <v>4</v>
      </c>
      <c r="BJ762" t="s">
        <v>290</v>
      </c>
      <c r="BM762">
        <v>1113</v>
      </c>
      <c r="BN762">
        <v>0</v>
      </c>
      <c r="BO762" t="s">
        <v>288</v>
      </c>
      <c r="BP762">
        <v>1</v>
      </c>
      <c r="BQ762">
        <v>150</v>
      </c>
      <c r="BR762">
        <v>0</v>
      </c>
      <c r="BS762">
        <v>1</v>
      </c>
      <c r="BT762">
        <v>1</v>
      </c>
      <c r="BU762">
        <v>1</v>
      </c>
      <c r="BV762">
        <v>1</v>
      </c>
      <c r="BW762">
        <v>1</v>
      </c>
      <c r="BX762">
        <v>1</v>
      </c>
      <c r="BY762" t="s">
        <v>143</v>
      </c>
      <c r="BZ762">
        <v>93</v>
      </c>
      <c r="CA762">
        <v>64</v>
      </c>
      <c r="CE762">
        <v>30</v>
      </c>
      <c r="CF762">
        <v>0</v>
      </c>
      <c r="CG762">
        <v>0</v>
      </c>
      <c r="CM762">
        <v>0</v>
      </c>
      <c r="CN762" t="s">
        <v>143</v>
      </c>
      <c r="CO762">
        <v>0</v>
      </c>
      <c r="CP762">
        <f>(P762+Q762+S762)</f>
        <v>2718.49</v>
      </c>
      <c r="CQ762">
        <f>ROUND((ROUND((AC762*AW762*1),2)*BC762),2)</f>
        <v>0</v>
      </c>
      <c r="CR762">
        <f>(ROUND((ROUND(((ET762)*AV762*1),2)*BB762),2)+ROUND((ROUND(((AE762-(EU762))*AV762*1),2)*BS762),2))</f>
        <v>241.64</v>
      </c>
      <c r="CS762">
        <f>ROUND((ROUND((AE762*AV762*1),2)*BS762),2)</f>
        <v>0</v>
      </c>
      <c r="CT762">
        <f>ROUND((ROUND((AF762*AV762*1),2)*BA762),2)</f>
        <v>0</v>
      </c>
      <c r="CU762">
        <f>AG762</f>
        <v>0</v>
      </c>
      <c r="CV762">
        <f>(AH762*AV762)</f>
        <v>0</v>
      </c>
      <c r="CW762">
        <f t="shared" si="591"/>
        <v>0</v>
      </c>
      <c r="CX762">
        <f t="shared" si="591"/>
        <v>0</v>
      </c>
      <c r="CY762">
        <f>S762*(BZ762/100)</f>
        <v>0</v>
      </c>
      <c r="CZ762">
        <f>S762*(CA762/100)</f>
        <v>0</v>
      </c>
      <c r="DC762" t="s">
        <v>143</v>
      </c>
      <c r="DD762" t="s">
        <v>143</v>
      </c>
      <c r="DE762" t="s">
        <v>143</v>
      </c>
      <c r="DF762" t="s">
        <v>143</v>
      </c>
      <c r="DG762" t="s">
        <v>143</v>
      </c>
      <c r="DH762" t="s">
        <v>143</v>
      </c>
      <c r="DI762" t="s">
        <v>143</v>
      </c>
      <c r="DJ762" t="s">
        <v>143</v>
      </c>
      <c r="DK762" t="s">
        <v>143</v>
      </c>
      <c r="DL762" t="s">
        <v>143</v>
      </c>
      <c r="DM762" t="s">
        <v>143</v>
      </c>
      <c r="DN762">
        <v>0</v>
      </c>
      <c r="DO762">
        <v>0</v>
      </c>
      <c r="DP762">
        <v>1</v>
      </c>
      <c r="DQ762">
        <v>1</v>
      </c>
      <c r="DU762">
        <v>1013</v>
      </c>
      <c r="DV762" t="s">
        <v>192</v>
      </c>
      <c r="DW762" t="s">
        <v>192</v>
      </c>
      <c r="DX762">
        <v>1</v>
      </c>
      <c r="EE762">
        <v>31270924</v>
      </c>
      <c r="EF762">
        <v>150</v>
      </c>
      <c r="EG762" t="s">
        <v>207</v>
      </c>
      <c r="EH762">
        <v>0</v>
      </c>
      <c r="EI762" t="s">
        <v>143</v>
      </c>
      <c r="EJ762">
        <v>4</v>
      </c>
      <c r="EK762">
        <v>1113</v>
      </c>
      <c r="EL762" t="s">
        <v>208</v>
      </c>
      <c r="EM762" t="s">
        <v>209</v>
      </c>
      <c r="EO762" t="s">
        <v>143</v>
      </c>
      <c r="EQ762">
        <v>0</v>
      </c>
      <c r="ER762">
        <v>31.67</v>
      </c>
      <c r="ES762">
        <v>0</v>
      </c>
      <c r="ET762">
        <v>31.67</v>
      </c>
      <c r="EU762">
        <v>0</v>
      </c>
      <c r="EV762">
        <v>0</v>
      </c>
      <c r="EW762">
        <v>0</v>
      </c>
      <c r="EX762">
        <v>0</v>
      </c>
      <c r="EY762">
        <v>0</v>
      </c>
      <c r="FQ762">
        <v>0</v>
      </c>
      <c r="FR762">
        <f>ROUND(IF(AND(BH762=3,BI762=3),P762,0),2)</f>
        <v>0</v>
      </c>
      <c r="FS762">
        <v>0</v>
      </c>
      <c r="FX762">
        <v>0</v>
      </c>
      <c r="FY762">
        <v>0</v>
      </c>
      <c r="GA762" t="s">
        <v>143</v>
      </c>
      <c r="GD762">
        <v>0</v>
      </c>
      <c r="GF762">
        <v>-228259164</v>
      </c>
      <c r="GG762">
        <v>2</v>
      </c>
      <c r="GH762">
        <v>1</v>
      </c>
      <c r="GI762">
        <v>2</v>
      </c>
      <c r="GJ762">
        <v>0</v>
      </c>
      <c r="GK762">
        <f>ROUND(R762*(R12)/100,2)</f>
        <v>0</v>
      </c>
      <c r="GL762">
        <f>ROUND(IF(AND(BH762=3,BI762=3,FS762&lt;&gt;0),P762,0),2)</f>
        <v>0</v>
      </c>
      <c r="GM762">
        <f>ROUND(O762+X762+Y762+GK762,2)+GX762</f>
        <v>2718.49</v>
      </c>
      <c r="GN762">
        <f>IF(OR(BI762=0,BI762=1),ROUND(O762+X762+Y762+GK762,2),0)</f>
        <v>0</v>
      </c>
      <c r="GO762">
        <f>IF(BI762=2,ROUND(O762+X762+Y762+GK762,2),0)</f>
        <v>0</v>
      </c>
      <c r="GP762">
        <f>IF(BI762=4,ROUND(O762+X762+Y762+GK762,2)+GX762,0)</f>
        <v>2718.49</v>
      </c>
      <c r="GR762">
        <v>0</v>
      </c>
      <c r="GS762">
        <v>3</v>
      </c>
      <c r="GT762">
        <v>0</v>
      </c>
      <c r="GU762" t="s">
        <v>143</v>
      </c>
      <c r="GV762">
        <f>ROUND((GT762),6)</f>
        <v>0</v>
      </c>
      <c r="GW762">
        <v>1</v>
      </c>
      <c r="GX762">
        <f>ROUND(HC762*I762,2)</f>
        <v>0</v>
      </c>
      <c r="HA762">
        <v>0</v>
      </c>
      <c r="HB762">
        <v>0</v>
      </c>
      <c r="HC762">
        <f>GV762*GW762</f>
        <v>0</v>
      </c>
      <c r="IK762">
        <v>0</v>
      </c>
    </row>
    <row r="764" spans="1:245" x14ac:dyDescent="0.25">
      <c r="A764" s="2">
        <v>51</v>
      </c>
      <c r="B764" s="2">
        <f>B754</f>
        <v>1</v>
      </c>
      <c r="C764" s="2">
        <f>A754</f>
        <v>5</v>
      </c>
      <c r="D764" s="2">
        <f>ROW(A754)</f>
        <v>754</v>
      </c>
      <c r="E764" s="2"/>
      <c r="F764" s="2" t="str">
        <f>IF(F754&lt;&gt;"",F754,"")</f>
        <v>Новый подраздел</v>
      </c>
      <c r="G764" s="2" t="s">
        <v>274</v>
      </c>
      <c r="H764" s="2">
        <v>0</v>
      </c>
      <c r="I764" s="2"/>
      <c r="J764" s="2"/>
      <c r="K764" s="2"/>
      <c r="L764" s="2"/>
      <c r="M764" s="2"/>
      <c r="N764" s="2"/>
      <c r="O764" s="2">
        <f t="shared" ref="O764:T764" si="592">ROUND(AB764,2)</f>
        <v>22639.67</v>
      </c>
      <c r="P764" s="2">
        <f t="shared" si="592"/>
        <v>96.84</v>
      </c>
      <c r="Q764" s="2">
        <f t="shared" si="592"/>
        <v>21377.93</v>
      </c>
      <c r="R764" s="2">
        <f t="shared" si="592"/>
        <v>3758.51</v>
      </c>
      <c r="S764" s="2">
        <f t="shared" si="592"/>
        <v>1164.9000000000001</v>
      </c>
      <c r="T764" s="2">
        <f t="shared" si="592"/>
        <v>0</v>
      </c>
      <c r="U764" s="2">
        <f>AH764</f>
        <v>4.3424999999999994</v>
      </c>
      <c r="V764" s="2">
        <f>AI764</f>
        <v>0</v>
      </c>
      <c r="W764" s="2">
        <f>ROUND(AJ764,2)</f>
        <v>0</v>
      </c>
      <c r="X764" s="2">
        <f>ROUND(AK764,2)</f>
        <v>805.9</v>
      </c>
      <c r="Y764" s="2">
        <f>ROUND(AL764,2)</f>
        <v>477.61</v>
      </c>
      <c r="Z764" s="2"/>
      <c r="AA764" s="2"/>
      <c r="AB764" s="2">
        <f>ROUND(SUMIF(AA758:AA762,"=31709269",O758:O762),2)</f>
        <v>22639.67</v>
      </c>
      <c r="AC764" s="2">
        <f>ROUND(SUMIF(AA758:AA762,"=31709269",P758:P762),2)</f>
        <v>96.84</v>
      </c>
      <c r="AD764" s="2">
        <f>ROUND(SUMIF(AA758:AA762,"=31709269",Q758:Q762),2)</f>
        <v>21377.93</v>
      </c>
      <c r="AE764" s="2">
        <f>ROUND(SUMIF(AA758:AA762,"=31709269",R758:R762),2)</f>
        <v>3758.51</v>
      </c>
      <c r="AF764" s="2">
        <f>ROUND(SUMIF(AA758:AA762,"=31709269",S758:S762),2)</f>
        <v>1164.9000000000001</v>
      </c>
      <c r="AG764" s="2">
        <f>ROUND(SUMIF(AA758:AA762,"=31709269",T758:T762),2)</f>
        <v>0</v>
      </c>
      <c r="AH764" s="2">
        <f>SUMIF(AA758:AA762,"=31709269",U758:U762)</f>
        <v>4.3424999999999994</v>
      </c>
      <c r="AI764" s="2">
        <f>SUMIF(AA758:AA762,"=31709269",V758:V762)</f>
        <v>0</v>
      </c>
      <c r="AJ764" s="2">
        <f>ROUND(SUMIF(AA758:AA762,"=31709269",W758:W762),2)</f>
        <v>0</v>
      </c>
      <c r="AK764" s="2">
        <f>ROUND(SUMIF(AA758:AA762,"=31709269",X758:X762),2)</f>
        <v>805.9</v>
      </c>
      <c r="AL764" s="2">
        <f>ROUND(SUMIF(AA758:AA762,"=31709269",Y758:Y762),2)</f>
        <v>477.61</v>
      </c>
      <c r="AM764" s="2"/>
      <c r="AN764" s="2"/>
      <c r="AO764" s="2">
        <f t="shared" ref="AO764:BC764" si="593">ROUND(BX764,2)</f>
        <v>0</v>
      </c>
      <c r="AP764" s="2">
        <f t="shared" si="593"/>
        <v>0</v>
      </c>
      <c r="AQ764" s="2">
        <f t="shared" si="593"/>
        <v>0</v>
      </c>
      <c r="AR764" s="2">
        <f t="shared" si="593"/>
        <v>29824.04</v>
      </c>
      <c r="AS764" s="2">
        <f t="shared" si="593"/>
        <v>20635.509999999998</v>
      </c>
      <c r="AT764" s="2">
        <f t="shared" si="593"/>
        <v>0</v>
      </c>
      <c r="AU764" s="2">
        <f t="shared" si="593"/>
        <v>9188.5300000000007</v>
      </c>
      <c r="AV764" s="2">
        <f t="shared" si="593"/>
        <v>96.84</v>
      </c>
      <c r="AW764" s="2">
        <f t="shared" si="593"/>
        <v>96.84</v>
      </c>
      <c r="AX764" s="2">
        <f t="shared" si="593"/>
        <v>0</v>
      </c>
      <c r="AY764" s="2">
        <f t="shared" si="593"/>
        <v>96.84</v>
      </c>
      <c r="AZ764" s="2">
        <f t="shared" si="593"/>
        <v>0</v>
      </c>
      <c r="BA764" s="2">
        <f t="shared" si="593"/>
        <v>0</v>
      </c>
      <c r="BB764" s="2">
        <f t="shared" si="593"/>
        <v>0</v>
      </c>
      <c r="BC764" s="2">
        <f t="shared" si="593"/>
        <v>0</v>
      </c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>
        <f>ROUND(SUMIF(AA758:AA762,"=31709269",FQ758:FQ762),2)</f>
        <v>0</v>
      </c>
      <c r="BY764" s="2">
        <f>ROUND(SUMIF(AA758:AA762,"=31709269",FR758:FR762),2)</f>
        <v>0</v>
      </c>
      <c r="BZ764" s="2">
        <f>ROUND(SUMIF(AA758:AA762,"=31709269",GL758:GL762),2)</f>
        <v>0</v>
      </c>
      <c r="CA764" s="2">
        <f>ROUND(SUMIF(AA758:AA762,"=31709269",GM758:GM762),2)</f>
        <v>29824.04</v>
      </c>
      <c r="CB764" s="2">
        <f>ROUND(SUMIF(AA758:AA762,"=31709269",GN758:GN762),2)</f>
        <v>20635.509999999998</v>
      </c>
      <c r="CC764" s="2">
        <f>ROUND(SUMIF(AA758:AA762,"=31709269",GO758:GO762),2)</f>
        <v>0</v>
      </c>
      <c r="CD764" s="2">
        <f>ROUND(SUMIF(AA758:AA762,"=31709269",GP758:GP762),2)</f>
        <v>9188.5300000000007</v>
      </c>
      <c r="CE764" s="2">
        <f>AC764-BX764</f>
        <v>96.84</v>
      </c>
      <c r="CF764" s="2">
        <f>AC764-BY764</f>
        <v>96.84</v>
      </c>
      <c r="CG764" s="2">
        <f>BX764-BZ764</f>
        <v>0</v>
      </c>
      <c r="CH764" s="2">
        <f>AC764-BX764-BY764+BZ764</f>
        <v>96.84</v>
      </c>
      <c r="CI764" s="2">
        <f>BY764-BZ764</f>
        <v>0</v>
      </c>
      <c r="CJ764" s="2">
        <f>ROUND(SUMIF(AA758:AA762,"=31709269",GX758:GX762),2)</f>
        <v>0</v>
      </c>
      <c r="CK764" s="2">
        <f>ROUND(SUMIF(AA758:AA762,"=31709269",GY758:GY762),2)</f>
        <v>0</v>
      </c>
      <c r="CL764" s="2">
        <f>ROUND(SUMIF(AA758:AA762,"=31709269",GZ758:GZ762),2)</f>
        <v>0</v>
      </c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>
        <v>0</v>
      </c>
    </row>
    <row r="766" spans="1:245" x14ac:dyDescent="0.25">
      <c r="A766" s="4">
        <v>50</v>
      </c>
      <c r="B766" s="4">
        <v>0</v>
      </c>
      <c r="C766" s="4">
        <v>0</v>
      </c>
      <c r="D766" s="4">
        <v>1</v>
      </c>
      <c r="E766" s="4">
        <v>201</v>
      </c>
      <c r="F766" s="4">
        <f>ROUND(Source!O764,O766)</f>
        <v>22639.67</v>
      </c>
      <c r="G766" s="4" t="s">
        <v>222</v>
      </c>
      <c r="H766" s="4" t="s">
        <v>223</v>
      </c>
      <c r="I766" s="4"/>
      <c r="J766" s="4"/>
      <c r="K766" s="4">
        <v>201</v>
      </c>
      <c r="L766" s="4">
        <v>1</v>
      </c>
      <c r="M766" s="4">
        <v>3</v>
      </c>
      <c r="N766" s="4" t="s">
        <v>143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45" x14ac:dyDescent="0.25">
      <c r="A767" s="4">
        <v>50</v>
      </c>
      <c r="B767" s="4">
        <v>0</v>
      </c>
      <c r="C767" s="4">
        <v>0</v>
      </c>
      <c r="D767" s="4">
        <v>1</v>
      </c>
      <c r="E767" s="4">
        <v>202</v>
      </c>
      <c r="F767" s="4">
        <f>ROUND(Source!P764,O767)</f>
        <v>96.84</v>
      </c>
      <c r="G767" s="4" t="s">
        <v>224</v>
      </c>
      <c r="H767" s="4" t="s">
        <v>225</v>
      </c>
      <c r="I767" s="4"/>
      <c r="J767" s="4"/>
      <c r="K767" s="4">
        <v>202</v>
      </c>
      <c r="L767" s="4">
        <v>2</v>
      </c>
      <c r="M767" s="4">
        <v>3</v>
      </c>
      <c r="N767" s="4" t="s">
        <v>143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45" x14ac:dyDescent="0.25">
      <c r="A768" s="4">
        <v>50</v>
      </c>
      <c r="B768" s="4">
        <v>0</v>
      </c>
      <c r="C768" s="4">
        <v>0</v>
      </c>
      <c r="D768" s="4">
        <v>1</v>
      </c>
      <c r="E768" s="4">
        <v>222</v>
      </c>
      <c r="F768" s="4">
        <f>ROUND(Source!AO764,O768)</f>
        <v>0</v>
      </c>
      <c r="G768" s="4" t="s">
        <v>226</v>
      </c>
      <c r="H768" s="4" t="s">
        <v>227</v>
      </c>
      <c r="I768" s="4"/>
      <c r="J768" s="4"/>
      <c r="K768" s="4">
        <v>222</v>
      </c>
      <c r="L768" s="4">
        <v>3</v>
      </c>
      <c r="M768" s="4">
        <v>3</v>
      </c>
      <c r="N768" s="4" t="s">
        <v>143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3" x14ac:dyDescent="0.25">
      <c r="A769" s="4">
        <v>50</v>
      </c>
      <c r="B769" s="4">
        <v>0</v>
      </c>
      <c r="C769" s="4">
        <v>0</v>
      </c>
      <c r="D769" s="4">
        <v>1</v>
      </c>
      <c r="E769" s="4">
        <v>225</v>
      </c>
      <c r="F769" s="4">
        <f>ROUND(Source!AV764,O769)</f>
        <v>96.84</v>
      </c>
      <c r="G769" s="4" t="s">
        <v>228</v>
      </c>
      <c r="H769" s="4" t="s">
        <v>229</v>
      </c>
      <c r="I769" s="4"/>
      <c r="J769" s="4"/>
      <c r="K769" s="4">
        <v>225</v>
      </c>
      <c r="L769" s="4">
        <v>4</v>
      </c>
      <c r="M769" s="4">
        <v>3</v>
      </c>
      <c r="N769" s="4" t="s">
        <v>143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23" x14ac:dyDescent="0.25">
      <c r="A770" s="4">
        <v>50</v>
      </c>
      <c r="B770" s="4">
        <v>0</v>
      </c>
      <c r="C770" s="4">
        <v>0</v>
      </c>
      <c r="D770" s="4">
        <v>1</v>
      </c>
      <c r="E770" s="4">
        <v>226</v>
      </c>
      <c r="F770" s="4">
        <f>ROUND(Source!AW764,O770)</f>
        <v>96.84</v>
      </c>
      <c r="G770" s="4" t="s">
        <v>230</v>
      </c>
      <c r="H770" s="4" t="s">
        <v>231</v>
      </c>
      <c r="I770" s="4"/>
      <c r="J770" s="4"/>
      <c r="K770" s="4">
        <v>226</v>
      </c>
      <c r="L770" s="4">
        <v>5</v>
      </c>
      <c r="M770" s="4">
        <v>3</v>
      </c>
      <c r="N770" s="4" t="s">
        <v>143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23" x14ac:dyDescent="0.25">
      <c r="A771" s="4">
        <v>50</v>
      </c>
      <c r="B771" s="4">
        <v>0</v>
      </c>
      <c r="C771" s="4">
        <v>0</v>
      </c>
      <c r="D771" s="4">
        <v>1</v>
      </c>
      <c r="E771" s="4">
        <v>227</v>
      </c>
      <c r="F771" s="4">
        <f>ROUND(Source!AX764,O771)</f>
        <v>0</v>
      </c>
      <c r="G771" s="4" t="s">
        <v>232</v>
      </c>
      <c r="H771" s="4" t="s">
        <v>233</v>
      </c>
      <c r="I771" s="4"/>
      <c r="J771" s="4"/>
      <c r="K771" s="4">
        <v>227</v>
      </c>
      <c r="L771" s="4">
        <v>6</v>
      </c>
      <c r="M771" s="4">
        <v>3</v>
      </c>
      <c r="N771" s="4" t="s">
        <v>143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3" x14ac:dyDescent="0.25">
      <c r="A772" s="4">
        <v>50</v>
      </c>
      <c r="B772" s="4">
        <v>0</v>
      </c>
      <c r="C772" s="4">
        <v>0</v>
      </c>
      <c r="D772" s="4">
        <v>1</v>
      </c>
      <c r="E772" s="4">
        <v>228</v>
      </c>
      <c r="F772" s="4">
        <f>ROUND(Source!AY764,O772)</f>
        <v>96.84</v>
      </c>
      <c r="G772" s="4" t="s">
        <v>234</v>
      </c>
      <c r="H772" s="4" t="s">
        <v>235</v>
      </c>
      <c r="I772" s="4"/>
      <c r="J772" s="4"/>
      <c r="K772" s="4">
        <v>228</v>
      </c>
      <c r="L772" s="4">
        <v>7</v>
      </c>
      <c r="M772" s="4">
        <v>3</v>
      </c>
      <c r="N772" s="4" t="s">
        <v>143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3" x14ac:dyDescent="0.25">
      <c r="A773" s="4">
        <v>50</v>
      </c>
      <c r="B773" s="4">
        <v>0</v>
      </c>
      <c r="C773" s="4">
        <v>0</v>
      </c>
      <c r="D773" s="4">
        <v>1</v>
      </c>
      <c r="E773" s="4">
        <v>216</v>
      </c>
      <c r="F773" s="4">
        <f>ROUND(Source!AP764,O773)</f>
        <v>0</v>
      </c>
      <c r="G773" s="4" t="s">
        <v>236</v>
      </c>
      <c r="H773" s="4" t="s">
        <v>237</v>
      </c>
      <c r="I773" s="4"/>
      <c r="J773" s="4"/>
      <c r="K773" s="4">
        <v>216</v>
      </c>
      <c r="L773" s="4">
        <v>8</v>
      </c>
      <c r="M773" s="4">
        <v>3</v>
      </c>
      <c r="N773" s="4" t="s">
        <v>143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3" x14ac:dyDescent="0.25">
      <c r="A774" s="4">
        <v>50</v>
      </c>
      <c r="B774" s="4">
        <v>0</v>
      </c>
      <c r="C774" s="4">
        <v>0</v>
      </c>
      <c r="D774" s="4">
        <v>1</v>
      </c>
      <c r="E774" s="4">
        <v>223</v>
      </c>
      <c r="F774" s="4">
        <f>ROUND(Source!AQ764,O774)</f>
        <v>0</v>
      </c>
      <c r="G774" s="4" t="s">
        <v>238</v>
      </c>
      <c r="H774" s="4" t="s">
        <v>239</v>
      </c>
      <c r="I774" s="4"/>
      <c r="J774" s="4"/>
      <c r="K774" s="4">
        <v>223</v>
      </c>
      <c r="L774" s="4">
        <v>9</v>
      </c>
      <c r="M774" s="4">
        <v>3</v>
      </c>
      <c r="N774" s="4" t="s">
        <v>143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23" x14ac:dyDescent="0.25">
      <c r="A775" s="4">
        <v>50</v>
      </c>
      <c r="B775" s="4">
        <v>0</v>
      </c>
      <c r="C775" s="4">
        <v>0</v>
      </c>
      <c r="D775" s="4">
        <v>1</v>
      </c>
      <c r="E775" s="4">
        <v>229</v>
      </c>
      <c r="F775" s="4">
        <f>ROUND(Source!AZ764,O775)</f>
        <v>0</v>
      </c>
      <c r="G775" s="4" t="s">
        <v>240</v>
      </c>
      <c r="H775" s="4" t="s">
        <v>241</v>
      </c>
      <c r="I775" s="4"/>
      <c r="J775" s="4"/>
      <c r="K775" s="4">
        <v>229</v>
      </c>
      <c r="L775" s="4">
        <v>10</v>
      </c>
      <c r="M775" s="4">
        <v>3</v>
      </c>
      <c r="N775" s="4" t="s">
        <v>143</v>
      </c>
      <c r="O775" s="4">
        <v>2</v>
      </c>
      <c r="P775" s="4"/>
      <c r="Q775" s="4"/>
      <c r="R775" s="4"/>
      <c r="S775" s="4"/>
      <c r="T775" s="4"/>
      <c r="U775" s="4"/>
      <c r="V775" s="4"/>
      <c r="W775" s="4"/>
    </row>
    <row r="776" spans="1:23" x14ac:dyDescent="0.25">
      <c r="A776" s="4">
        <v>50</v>
      </c>
      <c r="B776" s="4">
        <v>0</v>
      </c>
      <c r="C776" s="4">
        <v>0</v>
      </c>
      <c r="D776" s="4">
        <v>1</v>
      </c>
      <c r="E776" s="4">
        <v>203</v>
      </c>
      <c r="F776" s="4">
        <f>ROUND(Source!Q764,O776)</f>
        <v>21377.93</v>
      </c>
      <c r="G776" s="4" t="s">
        <v>242</v>
      </c>
      <c r="H776" s="4" t="s">
        <v>243</v>
      </c>
      <c r="I776" s="4"/>
      <c r="J776" s="4"/>
      <c r="K776" s="4">
        <v>203</v>
      </c>
      <c r="L776" s="4">
        <v>11</v>
      </c>
      <c r="M776" s="4">
        <v>3</v>
      </c>
      <c r="N776" s="4" t="s">
        <v>143</v>
      </c>
      <c r="O776" s="4">
        <v>2</v>
      </c>
      <c r="P776" s="4"/>
      <c r="Q776" s="4"/>
      <c r="R776" s="4"/>
      <c r="S776" s="4"/>
      <c r="T776" s="4"/>
      <c r="U776" s="4"/>
      <c r="V776" s="4"/>
      <c r="W776" s="4"/>
    </row>
    <row r="777" spans="1:23" x14ac:dyDescent="0.25">
      <c r="A777" s="4">
        <v>50</v>
      </c>
      <c r="B777" s="4">
        <v>0</v>
      </c>
      <c r="C777" s="4">
        <v>0</v>
      </c>
      <c r="D777" s="4">
        <v>1</v>
      </c>
      <c r="E777" s="4">
        <v>231</v>
      </c>
      <c r="F777" s="4">
        <f>ROUND(Source!BB764,O777)</f>
        <v>0</v>
      </c>
      <c r="G777" s="4" t="s">
        <v>244</v>
      </c>
      <c r="H777" s="4" t="s">
        <v>245</v>
      </c>
      <c r="I777" s="4"/>
      <c r="J777" s="4"/>
      <c r="K777" s="4">
        <v>231</v>
      </c>
      <c r="L777" s="4">
        <v>12</v>
      </c>
      <c r="M777" s="4">
        <v>3</v>
      </c>
      <c r="N777" s="4" t="s">
        <v>143</v>
      </c>
      <c r="O777" s="4">
        <v>2</v>
      </c>
      <c r="P777" s="4"/>
      <c r="Q777" s="4"/>
      <c r="R777" s="4"/>
      <c r="S777" s="4"/>
      <c r="T777" s="4"/>
      <c r="U777" s="4"/>
      <c r="V777" s="4"/>
      <c r="W777" s="4"/>
    </row>
    <row r="778" spans="1:23" x14ac:dyDescent="0.25">
      <c r="A778" s="4">
        <v>50</v>
      </c>
      <c r="B778" s="4">
        <v>0</v>
      </c>
      <c r="C778" s="4">
        <v>0</v>
      </c>
      <c r="D778" s="4">
        <v>1</v>
      </c>
      <c r="E778" s="4">
        <v>204</v>
      </c>
      <c r="F778" s="4">
        <f>ROUND(Source!R764,O778)</f>
        <v>3758.51</v>
      </c>
      <c r="G778" s="4" t="s">
        <v>246</v>
      </c>
      <c r="H778" s="4" t="s">
        <v>247</v>
      </c>
      <c r="I778" s="4"/>
      <c r="J778" s="4"/>
      <c r="K778" s="4">
        <v>204</v>
      </c>
      <c r="L778" s="4">
        <v>13</v>
      </c>
      <c r="M778" s="4">
        <v>3</v>
      </c>
      <c r="N778" s="4" t="s">
        <v>143</v>
      </c>
      <c r="O778" s="4">
        <v>2</v>
      </c>
      <c r="P778" s="4"/>
      <c r="Q778" s="4"/>
      <c r="R778" s="4"/>
      <c r="S778" s="4"/>
      <c r="T778" s="4"/>
      <c r="U778" s="4"/>
      <c r="V778" s="4"/>
      <c r="W778" s="4"/>
    </row>
    <row r="779" spans="1:23" x14ac:dyDescent="0.25">
      <c r="A779" s="4">
        <v>50</v>
      </c>
      <c r="B779" s="4">
        <v>0</v>
      </c>
      <c r="C779" s="4">
        <v>0</v>
      </c>
      <c r="D779" s="4">
        <v>1</v>
      </c>
      <c r="E779" s="4">
        <v>205</v>
      </c>
      <c r="F779" s="4">
        <f>ROUND(Source!S764,O779)</f>
        <v>1164.9000000000001</v>
      </c>
      <c r="G779" s="4" t="s">
        <v>248</v>
      </c>
      <c r="H779" s="4" t="s">
        <v>249</v>
      </c>
      <c r="I779" s="4"/>
      <c r="J779" s="4"/>
      <c r="K779" s="4">
        <v>205</v>
      </c>
      <c r="L779" s="4">
        <v>14</v>
      </c>
      <c r="M779" s="4">
        <v>3</v>
      </c>
      <c r="N779" s="4" t="s">
        <v>143</v>
      </c>
      <c r="O779" s="4">
        <v>2</v>
      </c>
      <c r="P779" s="4"/>
      <c r="Q779" s="4"/>
      <c r="R779" s="4"/>
      <c r="S779" s="4"/>
      <c r="T779" s="4"/>
      <c r="U779" s="4"/>
      <c r="V779" s="4"/>
      <c r="W779" s="4"/>
    </row>
    <row r="780" spans="1:23" x14ac:dyDescent="0.25">
      <c r="A780" s="4">
        <v>50</v>
      </c>
      <c r="B780" s="4">
        <v>0</v>
      </c>
      <c r="C780" s="4">
        <v>0</v>
      </c>
      <c r="D780" s="4">
        <v>1</v>
      </c>
      <c r="E780" s="4">
        <v>232</v>
      </c>
      <c r="F780" s="4">
        <f>ROUND(Source!BC764,O780)</f>
        <v>0</v>
      </c>
      <c r="G780" s="4" t="s">
        <v>250</v>
      </c>
      <c r="H780" s="4" t="s">
        <v>251</v>
      </c>
      <c r="I780" s="4"/>
      <c r="J780" s="4"/>
      <c r="K780" s="4">
        <v>232</v>
      </c>
      <c r="L780" s="4">
        <v>15</v>
      </c>
      <c r="M780" s="4">
        <v>3</v>
      </c>
      <c r="N780" s="4" t="s">
        <v>143</v>
      </c>
      <c r="O780" s="4">
        <v>2</v>
      </c>
      <c r="P780" s="4"/>
      <c r="Q780" s="4"/>
      <c r="R780" s="4"/>
      <c r="S780" s="4"/>
      <c r="T780" s="4"/>
      <c r="U780" s="4"/>
      <c r="V780" s="4"/>
      <c r="W780" s="4"/>
    </row>
    <row r="781" spans="1:23" x14ac:dyDescent="0.25">
      <c r="A781" s="4">
        <v>50</v>
      </c>
      <c r="B781" s="4">
        <v>0</v>
      </c>
      <c r="C781" s="4">
        <v>0</v>
      </c>
      <c r="D781" s="4">
        <v>1</v>
      </c>
      <c r="E781" s="4">
        <v>214</v>
      </c>
      <c r="F781" s="4">
        <f>ROUND(Source!AS764,O781)</f>
        <v>20635.509999999998</v>
      </c>
      <c r="G781" s="4" t="s">
        <v>252</v>
      </c>
      <c r="H781" s="4" t="s">
        <v>253</v>
      </c>
      <c r="I781" s="4"/>
      <c r="J781" s="4"/>
      <c r="K781" s="4">
        <v>214</v>
      </c>
      <c r="L781" s="4">
        <v>16</v>
      </c>
      <c r="M781" s="4">
        <v>3</v>
      </c>
      <c r="N781" s="4" t="s">
        <v>143</v>
      </c>
      <c r="O781" s="4">
        <v>2</v>
      </c>
      <c r="P781" s="4"/>
      <c r="Q781" s="4"/>
      <c r="R781" s="4"/>
      <c r="S781" s="4"/>
      <c r="T781" s="4"/>
      <c r="U781" s="4"/>
      <c r="V781" s="4"/>
      <c r="W781" s="4"/>
    </row>
    <row r="782" spans="1:23" x14ac:dyDescent="0.25">
      <c r="A782" s="4">
        <v>50</v>
      </c>
      <c r="B782" s="4">
        <v>0</v>
      </c>
      <c r="C782" s="4">
        <v>0</v>
      </c>
      <c r="D782" s="4">
        <v>1</v>
      </c>
      <c r="E782" s="4">
        <v>215</v>
      </c>
      <c r="F782" s="4">
        <f>ROUND(Source!AT764,O782)</f>
        <v>0</v>
      </c>
      <c r="G782" s="4" t="s">
        <v>254</v>
      </c>
      <c r="H782" s="4" t="s">
        <v>255</v>
      </c>
      <c r="I782" s="4"/>
      <c r="J782" s="4"/>
      <c r="K782" s="4">
        <v>215</v>
      </c>
      <c r="L782" s="4">
        <v>17</v>
      </c>
      <c r="M782" s="4">
        <v>3</v>
      </c>
      <c r="N782" s="4" t="s">
        <v>143</v>
      </c>
      <c r="O782" s="4">
        <v>2</v>
      </c>
      <c r="P782" s="4"/>
      <c r="Q782" s="4"/>
      <c r="R782" s="4"/>
      <c r="S782" s="4"/>
      <c r="T782" s="4"/>
      <c r="U782" s="4"/>
      <c r="V782" s="4"/>
      <c r="W782" s="4"/>
    </row>
    <row r="783" spans="1:23" x14ac:dyDescent="0.25">
      <c r="A783" s="4">
        <v>50</v>
      </c>
      <c r="B783" s="4">
        <v>0</v>
      </c>
      <c r="C783" s="4">
        <v>0</v>
      </c>
      <c r="D783" s="4">
        <v>1</v>
      </c>
      <c r="E783" s="4">
        <v>217</v>
      </c>
      <c r="F783" s="4">
        <f>ROUND(Source!AU764,O783)</f>
        <v>9188.5300000000007</v>
      </c>
      <c r="G783" s="4" t="s">
        <v>256</v>
      </c>
      <c r="H783" s="4" t="s">
        <v>257</v>
      </c>
      <c r="I783" s="4"/>
      <c r="J783" s="4"/>
      <c r="K783" s="4">
        <v>217</v>
      </c>
      <c r="L783" s="4">
        <v>18</v>
      </c>
      <c r="M783" s="4">
        <v>3</v>
      </c>
      <c r="N783" s="4" t="s">
        <v>143</v>
      </c>
      <c r="O783" s="4">
        <v>2</v>
      </c>
      <c r="P783" s="4"/>
      <c r="Q783" s="4"/>
      <c r="R783" s="4"/>
      <c r="S783" s="4"/>
      <c r="T783" s="4"/>
      <c r="U783" s="4"/>
      <c r="V783" s="4"/>
      <c r="W783" s="4"/>
    </row>
    <row r="784" spans="1:23" x14ac:dyDescent="0.25">
      <c r="A784" s="4">
        <v>50</v>
      </c>
      <c r="B784" s="4">
        <v>0</v>
      </c>
      <c r="C784" s="4">
        <v>0</v>
      </c>
      <c r="D784" s="4">
        <v>1</v>
      </c>
      <c r="E784" s="4">
        <v>230</v>
      </c>
      <c r="F784" s="4">
        <f>ROUND(Source!BA764,O784)</f>
        <v>0</v>
      </c>
      <c r="G784" s="4" t="s">
        <v>258</v>
      </c>
      <c r="H784" s="4" t="s">
        <v>259</v>
      </c>
      <c r="I784" s="4"/>
      <c r="J784" s="4"/>
      <c r="K784" s="4">
        <v>230</v>
      </c>
      <c r="L784" s="4">
        <v>19</v>
      </c>
      <c r="M784" s="4">
        <v>3</v>
      </c>
      <c r="N784" s="4" t="s">
        <v>143</v>
      </c>
      <c r="O784" s="4">
        <v>2</v>
      </c>
      <c r="P784" s="4"/>
      <c r="Q784" s="4"/>
      <c r="R784" s="4"/>
      <c r="S784" s="4"/>
      <c r="T784" s="4"/>
      <c r="U784" s="4"/>
      <c r="V784" s="4"/>
      <c r="W784" s="4"/>
    </row>
    <row r="785" spans="1:245" x14ac:dyDescent="0.25">
      <c r="A785" s="4">
        <v>50</v>
      </c>
      <c r="B785" s="4">
        <v>0</v>
      </c>
      <c r="C785" s="4">
        <v>0</v>
      </c>
      <c r="D785" s="4">
        <v>1</v>
      </c>
      <c r="E785" s="4">
        <v>206</v>
      </c>
      <c r="F785" s="4">
        <f>ROUND(Source!T764,O785)</f>
        <v>0</v>
      </c>
      <c r="G785" s="4" t="s">
        <v>260</v>
      </c>
      <c r="H785" s="4" t="s">
        <v>261</v>
      </c>
      <c r="I785" s="4"/>
      <c r="J785" s="4"/>
      <c r="K785" s="4">
        <v>206</v>
      </c>
      <c r="L785" s="4">
        <v>20</v>
      </c>
      <c r="M785" s="4">
        <v>3</v>
      </c>
      <c r="N785" s="4" t="s">
        <v>143</v>
      </c>
      <c r="O785" s="4">
        <v>2</v>
      </c>
      <c r="P785" s="4"/>
      <c r="Q785" s="4"/>
      <c r="R785" s="4"/>
      <c r="S785" s="4"/>
      <c r="T785" s="4"/>
      <c r="U785" s="4"/>
      <c r="V785" s="4"/>
      <c r="W785" s="4"/>
    </row>
    <row r="786" spans="1:245" x14ac:dyDescent="0.25">
      <c r="A786" s="4">
        <v>50</v>
      </c>
      <c r="B786" s="4">
        <v>0</v>
      </c>
      <c r="C786" s="4">
        <v>0</v>
      </c>
      <c r="D786" s="4">
        <v>1</v>
      </c>
      <c r="E786" s="4">
        <v>207</v>
      </c>
      <c r="F786" s="4">
        <f>Source!U764</f>
        <v>4.3424999999999994</v>
      </c>
      <c r="G786" s="4" t="s">
        <v>262</v>
      </c>
      <c r="H786" s="4" t="s">
        <v>263</v>
      </c>
      <c r="I786" s="4"/>
      <c r="J786" s="4"/>
      <c r="K786" s="4">
        <v>207</v>
      </c>
      <c r="L786" s="4">
        <v>21</v>
      </c>
      <c r="M786" s="4">
        <v>3</v>
      </c>
      <c r="N786" s="4" t="s">
        <v>143</v>
      </c>
      <c r="O786" s="4">
        <v>-1</v>
      </c>
      <c r="P786" s="4"/>
      <c r="Q786" s="4"/>
      <c r="R786" s="4"/>
      <c r="S786" s="4"/>
      <c r="T786" s="4"/>
      <c r="U786" s="4"/>
      <c r="V786" s="4"/>
      <c r="W786" s="4"/>
    </row>
    <row r="787" spans="1:245" x14ac:dyDescent="0.25">
      <c r="A787" s="4">
        <v>50</v>
      </c>
      <c r="B787" s="4">
        <v>0</v>
      </c>
      <c r="C787" s="4">
        <v>0</v>
      </c>
      <c r="D787" s="4">
        <v>1</v>
      </c>
      <c r="E787" s="4">
        <v>208</v>
      </c>
      <c r="F787" s="4">
        <f>Source!V764</f>
        <v>0</v>
      </c>
      <c r="G787" s="4" t="s">
        <v>264</v>
      </c>
      <c r="H787" s="4" t="s">
        <v>265</v>
      </c>
      <c r="I787" s="4"/>
      <c r="J787" s="4"/>
      <c r="K787" s="4">
        <v>208</v>
      </c>
      <c r="L787" s="4">
        <v>22</v>
      </c>
      <c r="M787" s="4">
        <v>3</v>
      </c>
      <c r="N787" s="4" t="s">
        <v>143</v>
      </c>
      <c r="O787" s="4">
        <v>-1</v>
      </c>
      <c r="P787" s="4"/>
      <c r="Q787" s="4"/>
      <c r="R787" s="4"/>
      <c r="S787" s="4"/>
      <c r="T787" s="4"/>
      <c r="U787" s="4"/>
      <c r="V787" s="4"/>
      <c r="W787" s="4"/>
    </row>
    <row r="788" spans="1:245" x14ac:dyDescent="0.25">
      <c r="A788" s="4">
        <v>50</v>
      </c>
      <c r="B788" s="4">
        <v>0</v>
      </c>
      <c r="C788" s="4">
        <v>0</v>
      </c>
      <c r="D788" s="4">
        <v>1</v>
      </c>
      <c r="E788" s="4">
        <v>209</v>
      </c>
      <c r="F788" s="4">
        <f>ROUND(Source!W764,O788)</f>
        <v>0</v>
      </c>
      <c r="G788" s="4" t="s">
        <v>266</v>
      </c>
      <c r="H788" s="4" t="s">
        <v>267</v>
      </c>
      <c r="I788" s="4"/>
      <c r="J788" s="4"/>
      <c r="K788" s="4">
        <v>209</v>
      </c>
      <c r="L788" s="4">
        <v>23</v>
      </c>
      <c r="M788" s="4">
        <v>3</v>
      </c>
      <c r="N788" s="4" t="s">
        <v>143</v>
      </c>
      <c r="O788" s="4">
        <v>2</v>
      </c>
      <c r="P788" s="4"/>
      <c r="Q788" s="4"/>
      <c r="R788" s="4"/>
      <c r="S788" s="4"/>
      <c r="T788" s="4"/>
      <c r="U788" s="4"/>
      <c r="V788" s="4"/>
      <c r="W788" s="4"/>
    </row>
    <row r="789" spans="1:245" x14ac:dyDescent="0.25">
      <c r="A789" s="4">
        <v>50</v>
      </c>
      <c r="B789" s="4">
        <v>0</v>
      </c>
      <c r="C789" s="4">
        <v>0</v>
      </c>
      <c r="D789" s="4">
        <v>1</v>
      </c>
      <c r="E789" s="4">
        <v>210</v>
      </c>
      <c r="F789" s="4">
        <f>ROUND(Source!X764,O789)</f>
        <v>805.9</v>
      </c>
      <c r="G789" s="4" t="s">
        <v>268</v>
      </c>
      <c r="H789" s="4" t="s">
        <v>269</v>
      </c>
      <c r="I789" s="4"/>
      <c r="J789" s="4"/>
      <c r="K789" s="4">
        <v>210</v>
      </c>
      <c r="L789" s="4">
        <v>24</v>
      </c>
      <c r="M789" s="4">
        <v>3</v>
      </c>
      <c r="N789" s="4" t="s">
        <v>143</v>
      </c>
      <c r="O789" s="4">
        <v>2</v>
      </c>
      <c r="P789" s="4"/>
      <c r="Q789" s="4"/>
      <c r="R789" s="4"/>
      <c r="S789" s="4"/>
      <c r="T789" s="4"/>
      <c r="U789" s="4"/>
      <c r="V789" s="4"/>
      <c r="W789" s="4"/>
    </row>
    <row r="790" spans="1:245" x14ac:dyDescent="0.25">
      <c r="A790" s="4">
        <v>50</v>
      </c>
      <c r="B790" s="4">
        <v>0</v>
      </c>
      <c r="C790" s="4">
        <v>0</v>
      </c>
      <c r="D790" s="4">
        <v>1</v>
      </c>
      <c r="E790" s="4">
        <v>211</v>
      </c>
      <c r="F790" s="4">
        <f>ROUND(Source!Y764,O790)</f>
        <v>477.61</v>
      </c>
      <c r="G790" s="4" t="s">
        <v>270</v>
      </c>
      <c r="H790" s="4" t="s">
        <v>271</v>
      </c>
      <c r="I790" s="4"/>
      <c r="J790" s="4"/>
      <c r="K790" s="4">
        <v>211</v>
      </c>
      <c r="L790" s="4">
        <v>25</v>
      </c>
      <c r="M790" s="4">
        <v>3</v>
      </c>
      <c r="N790" s="4" t="s">
        <v>143</v>
      </c>
      <c r="O790" s="4">
        <v>2</v>
      </c>
      <c r="P790" s="4"/>
      <c r="Q790" s="4"/>
      <c r="R790" s="4"/>
      <c r="S790" s="4"/>
      <c r="T790" s="4"/>
      <c r="U790" s="4"/>
      <c r="V790" s="4"/>
      <c r="W790" s="4"/>
    </row>
    <row r="791" spans="1:245" x14ac:dyDescent="0.25">
      <c r="A791" s="4">
        <v>50</v>
      </c>
      <c r="B791" s="4">
        <v>0</v>
      </c>
      <c r="C791" s="4">
        <v>0</v>
      </c>
      <c r="D791" s="4">
        <v>1</v>
      </c>
      <c r="E791" s="4">
        <v>224</v>
      </c>
      <c r="F791" s="4">
        <f>ROUND(Source!AR764,O791)</f>
        <v>29824.04</v>
      </c>
      <c r="G791" s="4" t="s">
        <v>272</v>
      </c>
      <c r="H791" s="4" t="s">
        <v>273</v>
      </c>
      <c r="I791" s="4"/>
      <c r="J791" s="4"/>
      <c r="K791" s="4">
        <v>224</v>
      </c>
      <c r="L791" s="4">
        <v>26</v>
      </c>
      <c r="M791" s="4">
        <v>3</v>
      </c>
      <c r="N791" s="4" t="s">
        <v>143</v>
      </c>
      <c r="O791" s="4">
        <v>2</v>
      </c>
      <c r="P791" s="4"/>
      <c r="Q791" s="4"/>
      <c r="R791" s="4"/>
      <c r="S791" s="4"/>
      <c r="T791" s="4"/>
      <c r="U791" s="4"/>
      <c r="V791" s="4"/>
      <c r="W791" s="4"/>
    </row>
    <row r="793" spans="1:245" x14ac:dyDescent="0.25">
      <c r="A793" s="1">
        <v>5</v>
      </c>
      <c r="B793" s="1">
        <v>1</v>
      </c>
      <c r="C793" s="1"/>
      <c r="D793" s="1">
        <f>ROW(A809)</f>
        <v>809</v>
      </c>
      <c r="E793" s="1"/>
      <c r="F793" s="1" t="s">
        <v>154</v>
      </c>
      <c r="G793" s="1" t="s">
        <v>776</v>
      </c>
      <c r="H793" s="1" t="s">
        <v>143</v>
      </c>
      <c r="I793" s="1">
        <v>0</v>
      </c>
      <c r="J793" s="1"/>
      <c r="K793" s="1"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 t="s">
        <v>143</v>
      </c>
      <c r="V793" s="1">
        <v>0</v>
      </c>
      <c r="W793" s="1"/>
      <c r="X793" s="1"/>
      <c r="Y793" s="1"/>
      <c r="Z793" s="1"/>
      <c r="AA793" s="1"/>
      <c r="AB793" s="1" t="s">
        <v>143</v>
      </c>
      <c r="AC793" s="1" t="s">
        <v>143</v>
      </c>
      <c r="AD793" s="1" t="s">
        <v>143</v>
      </c>
      <c r="AE793" s="1" t="s">
        <v>143</v>
      </c>
      <c r="AF793" s="1" t="s">
        <v>143</v>
      </c>
      <c r="AG793" s="1" t="s">
        <v>143</v>
      </c>
      <c r="AH793" s="1"/>
      <c r="AI793" s="1"/>
      <c r="AJ793" s="1"/>
      <c r="AK793" s="1"/>
      <c r="AL793" s="1"/>
      <c r="AM793" s="1"/>
      <c r="AN793" s="1"/>
      <c r="AO793" s="1"/>
      <c r="AP793" s="1" t="s">
        <v>143</v>
      </c>
      <c r="AQ793" s="1" t="s">
        <v>143</v>
      </c>
      <c r="AR793" s="1" t="s">
        <v>143</v>
      </c>
      <c r="AS793" s="1"/>
      <c r="AT793" s="1"/>
      <c r="AU793" s="1"/>
      <c r="AV793" s="1"/>
      <c r="AW793" s="1"/>
      <c r="AX793" s="1"/>
      <c r="AY793" s="1"/>
      <c r="AZ793" s="1" t="s">
        <v>143</v>
      </c>
      <c r="BA793" s="1"/>
      <c r="BB793" s="1" t="s">
        <v>143</v>
      </c>
      <c r="BC793" s="1" t="s">
        <v>143</v>
      </c>
      <c r="BD793" s="1" t="s">
        <v>143</v>
      </c>
      <c r="BE793" s="1" t="s">
        <v>143</v>
      </c>
      <c r="BF793" s="1" t="s">
        <v>143</v>
      </c>
      <c r="BG793" s="1" t="s">
        <v>143</v>
      </c>
      <c r="BH793" s="1" t="s">
        <v>143</v>
      </c>
      <c r="BI793" s="1" t="s">
        <v>143</v>
      </c>
      <c r="BJ793" s="1" t="s">
        <v>143</v>
      </c>
      <c r="BK793" s="1" t="s">
        <v>143</v>
      </c>
      <c r="BL793" s="1" t="s">
        <v>143</v>
      </c>
      <c r="BM793" s="1" t="s">
        <v>143</v>
      </c>
      <c r="BN793" s="1" t="s">
        <v>143</v>
      </c>
      <c r="BO793" s="1" t="s">
        <v>143</v>
      </c>
      <c r="BP793" s="1" t="s">
        <v>143</v>
      </c>
      <c r="BQ793" s="1"/>
      <c r="BR793" s="1"/>
      <c r="BS793" s="1"/>
      <c r="BT793" s="1"/>
      <c r="BU793" s="1"/>
      <c r="BV793" s="1"/>
      <c r="BW793" s="1"/>
      <c r="BX793" s="1">
        <v>0</v>
      </c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>
        <v>0</v>
      </c>
    </row>
    <row r="795" spans="1:245" x14ac:dyDescent="0.25">
      <c r="A795" s="2">
        <v>52</v>
      </c>
      <c r="B795" s="2">
        <f>B809</f>
        <v>1</v>
      </c>
      <c r="C795" s="2">
        <f>C809</f>
        <v>5</v>
      </c>
      <c r="D795" s="2">
        <f>D809</f>
        <v>793</v>
      </c>
      <c r="E795" s="2">
        <f>E809</f>
        <v>0</v>
      </c>
      <c r="F795" s="2" t="str">
        <f>F809</f>
        <v>Новый подраздел</v>
      </c>
      <c r="G795" s="2" t="s">
        <v>776</v>
      </c>
      <c r="H795" s="2"/>
      <c r="I795" s="2"/>
      <c r="J795" s="2"/>
      <c r="K795" s="2"/>
      <c r="L795" s="2"/>
      <c r="M795" s="2"/>
      <c r="N795" s="2"/>
      <c r="O795" s="2">
        <f t="shared" ref="O795:AT795" si="594">O809</f>
        <v>1074347.6499999999</v>
      </c>
      <c r="P795" s="2">
        <f t="shared" si="594"/>
        <v>872069.84</v>
      </c>
      <c r="Q795" s="2">
        <f t="shared" si="594"/>
        <v>29888.98</v>
      </c>
      <c r="R795" s="2">
        <f t="shared" si="594"/>
        <v>14000.4</v>
      </c>
      <c r="S795" s="2">
        <f t="shared" si="594"/>
        <v>172388.83</v>
      </c>
      <c r="T795" s="2">
        <f t="shared" si="594"/>
        <v>0</v>
      </c>
      <c r="U795" s="2">
        <f t="shared" si="594"/>
        <v>581.03450999999995</v>
      </c>
      <c r="V795" s="2">
        <f t="shared" si="594"/>
        <v>0</v>
      </c>
      <c r="W795" s="2">
        <f t="shared" si="594"/>
        <v>0</v>
      </c>
      <c r="X795" s="2">
        <f t="shared" si="594"/>
        <v>118838.95</v>
      </c>
      <c r="Y795" s="2">
        <f t="shared" si="594"/>
        <v>70991.490000000005</v>
      </c>
      <c r="Z795" s="2">
        <f t="shared" si="594"/>
        <v>0</v>
      </c>
      <c r="AA795" s="2">
        <f t="shared" si="594"/>
        <v>0</v>
      </c>
      <c r="AB795" s="2">
        <f t="shared" si="594"/>
        <v>1074347.6499999999</v>
      </c>
      <c r="AC795" s="2">
        <f t="shared" si="594"/>
        <v>872069.84</v>
      </c>
      <c r="AD795" s="2">
        <f t="shared" si="594"/>
        <v>29888.98</v>
      </c>
      <c r="AE795" s="2">
        <f t="shared" si="594"/>
        <v>14000.4</v>
      </c>
      <c r="AF795" s="2">
        <f t="shared" si="594"/>
        <v>172388.83</v>
      </c>
      <c r="AG795" s="2">
        <f t="shared" si="594"/>
        <v>0</v>
      </c>
      <c r="AH795" s="2">
        <f t="shared" si="594"/>
        <v>581.03450999999995</v>
      </c>
      <c r="AI795" s="2">
        <f t="shared" si="594"/>
        <v>0</v>
      </c>
      <c r="AJ795" s="2">
        <f t="shared" si="594"/>
        <v>0</v>
      </c>
      <c r="AK795" s="2">
        <f t="shared" si="594"/>
        <v>118838.95</v>
      </c>
      <c r="AL795" s="2">
        <f t="shared" si="594"/>
        <v>70991.490000000005</v>
      </c>
      <c r="AM795" s="2">
        <f t="shared" si="594"/>
        <v>0</v>
      </c>
      <c r="AN795" s="2">
        <f t="shared" si="594"/>
        <v>0</v>
      </c>
      <c r="AO795" s="2">
        <f t="shared" si="594"/>
        <v>0</v>
      </c>
      <c r="AP795" s="2">
        <f t="shared" si="594"/>
        <v>0</v>
      </c>
      <c r="AQ795" s="2">
        <f t="shared" si="594"/>
        <v>0</v>
      </c>
      <c r="AR795" s="2">
        <f t="shared" si="594"/>
        <v>1286158.71</v>
      </c>
      <c r="AS795" s="2">
        <f t="shared" si="594"/>
        <v>1286158.71</v>
      </c>
      <c r="AT795" s="2">
        <f t="shared" si="594"/>
        <v>0</v>
      </c>
      <c r="AU795" s="2">
        <f t="shared" ref="AU795:BZ795" si="595">AU809</f>
        <v>0</v>
      </c>
      <c r="AV795" s="2">
        <f t="shared" si="595"/>
        <v>872069.84</v>
      </c>
      <c r="AW795" s="2">
        <f t="shared" si="595"/>
        <v>872069.84</v>
      </c>
      <c r="AX795" s="2">
        <f t="shared" si="595"/>
        <v>0</v>
      </c>
      <c r="AY795" s="2">
        <f t="shared" si="595"/>
        <v>872069.84</v>
      </c>
      <c r="AZ795" s="2">
        <f t="shared" si="595"/>
        <v>0</v>
      </c>
      <c r="BA795" s="2">
        <f t="shared" si="595"/>
        <v>0</v>
      </c>
      <c r="BB795" s="2">
        <f t="shared" si="595"/>
        <v>0</v>
      </c>
      <c r="BC795" s="2">
        <f t="shared" si="595"/>
        <v>0</v>
      </c>
      <c r="BD795" s="2">
        <f t="shared" si="595"/>
        <v>0</v>
      </c>
      <c r="BE795" s="2">
        <f t="shared" si="595"/>
        <v>0</v>
      </c>
      <c r="BF795" s="2">
        <f t="shared" si="595"/>
        <v>0</v>
      </c>
      <c r="BG795" s="2">
        <f t="shared" si="595"/>
        <v>0</v>
      </c>
      <c r="BH795" s="2">
        <f t="shared" si="595"/>
        <v>0</v>
      </c>
      <c r="BI795" s="2">
        <f t="shared" si="595"/>
        <v>0</v>
      </c>
      <c r="BJ795" s="2">
        <f t="shared" si="595"/>
        <v>0</v>
      </c>
      <c r="BK795" s="2">
        <f t="shared" si="595"/>
        <v>0</v>
      </c>
      <c r="BL795" s="2">
        <f t="shared" si="595"/>
        <v>0</v>
      </c>
      <c r="BM795" s="2">
        <f t="shared" si="595"/>
        <v>0</v>
      </c>
      <c r="BN795" s="2">
        <f t="shared" si="595"/>
        <v>0</v>
      </c>
      <c r="BO795" s="2">
        <f t="shared" si="595"/>
        <v>0</v>
      </c>
      <c r="BP795" s="2">
        <f t="shared" si="595"/>
        <v>0</v>
      </c>
      <c r="BQ795" s="2">
        <f t="shared" si="595"/>
        <v>0</v>
      </c>
      <c r="BR795" s="2">
        <f t="shared" si="595"/>
        <v>0</v>
      </c>
      <c r="BS795" s="2">
        <f t="shared" si="595"/>
        <v>0</v>
      </c>
      <c r="BT795" s="2">
        <f t="shared" si="595"/>
        <v>0</v>
      </c>
      <c r="BU795" s="2">
        <f t="shared" si="595"/>
        <v>0</v>
      </c>
      <c r="BV795" s="2">
        <f t="shared" si="595"/>
        <v>0</v>
      </c>
      <c r="BW795" s="2">
        <f t="shared" si="595"/>
        <v>0</v>
      </c>
      <c r="BX795" s="2">
        <f t="shared" si="595"/>
        <v>0</v>
      </c>
      <c r="BY795" s="2">
        <f t="shared" si="595"/>
        <v>0</v>
      </c>
      <c r="BZ795" s="2">
        <f t="shared" si="595"/>
        <v>0</v>
      </c>
      <c r="CA795" s="2">
        <f t="shared" ref="CA795:DF795" si="596">CA809</f>
        <v>1286158.71</v>
      </c>
      <c r="CB795" s="2">
        <f t="shared" si="596"/>
        <v>1286158.71</v>
      </c>
      <c r="CC795" s="2">
        <f t="shared" si="596"/>
        <v>0</v>
      </c>
      <c r="CD795" s="2">
        <f t="shared" si="596"/>
        <v>0</v>
      </c>
      <c r="CE795" s="2">
        <f t="shared" si="596"/>
        <v>872069.84</v>
      </c>
      <c r="CF795" s="2">
        <f t="shared" si="596"/>
        <v>872069.84</v>
      </c>
      <c r="CG795" s="2">
        <f t="shared" si="596"/>
        <v>0</v>
      </c>
      <c r="CH795" s="2">
        <f t="shared" si="596"/>
        <v>872069.84</v>
      </c>
      <c r="CI795" s="2">
        <f t="shared" si="596"/>
        <v>0</v>
      </c>
      <c r="CJ795" s="2">
        <f t="shared" si="596"/>
        <v>0</v>
      </c>
      <c r="CK795" s="2">
        <f t="shared" si="596"/>
        <v>0</v>
      </c>
      <c r="CL795" s="2">
        <f t="shared" si="596"/>
        <v>0</v>
      </c>
      <c r="CM795" s="2">
        <f t="shared" si="596"/>
        <v>0</v>
      </c>
      <c r="CN795" s="2">
        <f t="shared" si="596"/>
        <v>0</v>
      </c>
      <c r="CO795" s="2">
        <f t="shared" si="596"/>
        <v>0</v>
      </c>
      <c r="CP795" s="2">
        <f t="shared" si="596"/>
        <v>0</v>
      </c>
      <c r="CQ795" s="2">
        <f t="shared" si="596"/>
        <v>0</v>
      </c>
      <c r="CR795" s="2">
        <f t="shared" si="596"/>
        <v>0</v>
      </c>
      <c r="CS795" s="2">
        <f t="shared" si="596"/>
        <v>0</v>
      </c>
      <c r="CT795" s="2">
        <f t="shared" si="596"/>
        <v>0</v>
      </c>
      <c r="CU795" s="2">
        <f t="shared" si="596"/>
        <v>0</v>
      </c>
      <c r="CV795" s="2">
        <f t="shared" si="596"/>
        <v>0</v>
      </c>
      <c r="CW795" s="2">
        <f t="shared" si="596"/>
        <v>0</v>
      </c>
      <c r="CX795" s="2">
        <f t="shared" si="596"/>
        <v>0</v>
      </c>
      <c r="CY795" s="2">
        <f t="shared" si="596"/>
        <v>0</v>
      </c>
      <c r="CZ795" s="2">
        <f t="shared" si="596"/>
        <v>0</v>
      </c>
      <c r="DA795" s="2">
        <f t="shared" si="596"/>
        <v>0</v>
      </c>
      <c r="DB795" s="2">
        <f t="shared" si="596"/>
        <v>0</v>
      </c>
      <c r="DC795" s="2">
        <f t="shared" si="596"/>
        <v>0</v>
      </c>
      <c r="DD795" s="2">
        <f t="shared" si="596"/>
        <v>0</v>
      </c>
      <c r="DE795" s="2">
        <f t="shared" si="596"/>
        <v>0</v>
      </c>
      <c r="DF795" s="2">
        <f t="shared" si="596"/>
        <v>0</v>
      </c>
      <c r="DG795" s="3">
        <f t="shared" ref="DG795:EL795" si="597">DG809</f>
        <v>0</v>
      </c>
      <c r="DH795" s="3">
        <f t="shared" si="597"/>
        <v>0</v>
      </c>
      <c r="DI795" s="3">
        <f t="shared" si="597"/>
        <v>0</v>
      </c>
      <c r="DJ795" s="3">
        <f t="shared" si="597"/>
        <v>0</v>
      </c>
      <c r="DK795" s="3">
        <f t="shared" si="597"/>
        <v>0</v>
      </c>
      <c r="DL795" s="3">
        <f t="shared" si="597"/>
        <v>0</v>
      </c>
      <c r="DM795" s="3">
        <f t="shared" si="597"/>
        <v>0</v>
      </c>
      <c r="DN795" s="3">
        <f t="shared" si="597"/>
        <v>0</v>
      </c>
      <c r="DO795" s="3">
        <f t="shared" si="597"/>
        <v>0</v>
      </c>
      <c r="DP795" s="3">
        <f t="shared" si="597"/>
        <v>0</v>
      </c>
      <c r="DQ795" s="3">
        <f t="shared" si="597"/>
        <v>0</v>
      </c>
      <c r="DR795" s="3">
        <f t="shared" si="597"/>
        <v>0</v>
      </c>
      <c r="DS795" s="3">
        <f t="shared" si="597"/>
        <v>0</v>
      </c>
      <c r="DT795" s="3">
        <f t="shared" si="597"/>
        <v>0</v>
      </c>
      <c r="DU795" s="3">
        <f t="shared" si="597"/>
        <v>0</v>
      </c>
      <c r="DV795" s="3">
        <f t="shared" si="597"/>
        <v>0</v>
      </c>
      <c r="DW795" s="3">
        <f t="shared" si="597"/>
        <v>0</v>
      </c>
      <c r="DX795" s="3">
        <f t="shared" si="597"/>
        <v>0</v>
      </c>
      <c r="DY795" s="3">
        <f t="shared" si="597"/>
        <v>0</v>
      </c>
      <c r="DZ795" s="3">
        <f t="shared" si="597"/>
        <v>0</v>
      </c>
      <c r="EA795" s="3">
        <f t="shared" si="597"/>
        <v>0</v>
      </c>
      <c r="EB795" s="3">
        <f t="shared" si="597"/>
        <v>0</v>
      </c>
      <c r="EC795" s="3">
        <f t="shared" si="597"/>
        <v>0</v>
      </c>
      <c r="ED795" s="3">
        <f t="shared" si="597"/>
        <v>0</v>
      </c>
      <c r="EE795" s="3">
        <f t="shared" si="597"/>
        <v>0</v>
      </c>
      <c r="EF795" s="3">
        <f t="shared" si="597"/>
        <v>0</v>
      </c>
      <c r="EG795" s="3">
        <f t="shared" si="597"/>
        <v>0</v>
      </c>
      <c r="EH795" s="3">
        <f t="shared" si="597"/>
        <v>0</v>
      </c>
      <c r="EI795" s="3">
        <f t="shared" si="597"/>
        <v>0</v>
      </c>
      <c r="EJ795" s="3">
        <f t="shared" si="597"/>
        <v>0</v>
      </c>
      <c r="EK795" s="3">
        <f t="shared" si="597"/>
        <v>0</v>
      </c>
      <c r="EL795" s="3">
        <f t="shared" si="597"/>
        <v>0</v>
      </c>
      <c r="EM795" s="3">
        <f t="shared" ref="EM795:FR795" si="598">EM809</f>
        <v>0</v>
      </c>
      <c r="EN795" s="3">
        <f t="shared" si="598"/>
        <v>0</v>
      </c>
      <c r="EO795" s="3">
        <f t="shared" si="598"/>
        <v>0</v>
      </c>
      <c r="EP795" s="3">
        <f t="shared" si="598"/>
        <v>0</v>
      </c>
      <c r="EQ795" s="3">
        <f t="shared" si="598"/>
        <v>0</v>
      </c>
      <c r="ER795" s="3">
        <f t="shared" si="598"/>
        <v>0</v>
      </c>
      <c r="ES795" s="3">
        <f t="shared" si="598"/>
        <v>0</v>
      </c>
      <c r="ET795" s="3">
        <f t="shared" si="598"/>
        <v>0</v>
      </c>
      <c r="EU795" s="3">
        <f t="shared" si="598"/>
        <v>0</v>
      </c>
      <c r="EV795" s="3">
        <f t="shared" si="598"/>
        <v>0</v>
      </c>
      <c r="EW795" s="3">
        <f t="shared" si="598"/>
        <v>0</v>
      </c>
      <c r="EX795" s="3">
        <f t="shared" si="598"/>
        <v>0</v>
      </c>
      <c r="EY795" s="3">
        <f t="shared" si="598"/>
        <v>0</v>
      </c>
      <c r="EZ795" s="3">
        <f t="shared" si="598"/>
        <v>0</v>
      </c>
      <c r="FA795" s="3">
        <f t="shared" si="598"/>
        <v>0</v>
      </c>
      <c r="FB795" s="3">
        <f t="shared" si="598"/>
        <v>0</v>
      </c>
      <c r="FC795" s="3">
        <f t="shared" si="598"/>
        <v>0</v>
      </c>
      <c r="FD795" s="3">
        <f t="shared" si="598"/>
        <v>0</v>
      </c>
      <c r="FE795" s="3">
        <f t="shared" si="598"/>
        <v>0</v>
      </c>
      <c r="FF795" s="3">
        <f t="shared" si="598"/>
        <v>0</v>
      </c>
      <c r="FG795" s="3">
        <f t="shared" si="598"/>
        <v>0</v>
      </c>
      <c r="FH795" s="3">
        <f t="shared" si="598"/>
        <v>0</v>
      </c>
      <c r="FI795" s="3">
        <f t="shared" si="598"/>
        <v>0</v>
      </c>
      <c r="FJ795" s="3">
        <f t="shared" si="598"/>
        <v>0</v>
      </c>
      <c r="FK795" s="3">
        <f t="shared" si="598"/>
        <v>0</v>
      </c>
      <c r="FL795" s="3">
        <f t="shared" si="598"/>
        <v>0</v>
      </c>
      <c r="FM795" s="3">
        <f t="shared" si="598"/>
        <v>0</v>
      </c>
      <c r="FN795" s="3">
        <f t="shared" si="598"/>
        <v>0</v>
      </c>
      <c r="FO795" s="3">
        <f t="shared" si="598"/>
        <v>0</v>
      </c>
      <c r="FP795" s="3">
        <f t="shared" si="598"/>
        <v>0</v>
      </c>
      <c r="FQ795" s="3">
        <f t="shared" si="598"/>
        <v>0</v>
      </c>
      <c r="FR795" s="3">
        <f t="shared" si="598"/>
        <v>0</v>
      </c>
      <c r="FS795" s="3">
        <f t="shared" ref="FS795:GX795" si="599">FS809</f>
        <v>0</v>
      </c>
      <c r="FT795" s="3">
        <f t="shared" si="599"/>
        <v>0</v>
      </c>
      <c r="FU795" s="3">
        <f t="shared" si="599"/>
        <v>0</v>
      </c>
      <c r="FV795" s="3">
        <f t="shared" si="599"/>
        <v>0</v>
      </c>
      <c r="FW795" s="3">
        <f t="shared" si="599"/>
        <v>0</v>
      </c>
      <c r="FX795" s="3">
        <f t="shared" si="599"/>
        <v>0</v>
      </c>
      <c r="FY795" s="3">
        <f t="shared" si="599"/>
        <v>0</v>
      </c>
      <c r="FZ795" s="3">
        <f t="shared" si="599"/>
        <v>0</v>
      </c>
      <c r="GA795" s="3">
        <f t="shared" si="599"/>
        <v>0</v>
      </c>
      <c r="GB795" s="3">
        <f t="shared" si="599"/>
        <v>0</v>
      </c>
      <c r="GC795" s="3">
        <f t="shared" si="599"/>
        <v>0</v>
      </c>
      <c r="GD795" s="3">
        <f t="shared" si="599"/>
        <v>0</v>
      </c>
      <c r="GE795" s="3">
        <f t="shared" si="599"/>
        <v>0</v>
      </c>
      <c r="GF795" s="3">
        <f t="shared" si="599"/>
        <v>0</v>
      </c>
      <c r="GG795" s="3">
        <f t="shared" si="599"/>
        <v>0</v>
      </c>
      <c r="GH795" s="3">
        <f t="shared" si="599"/>
        <v>0</v>
      </c>
      <c r="GI795" s="3">
        <f t="shared" si="599"/>
        <v>0</v>
      </c>
      <c r="GJ795" s="3">
        <f t="shared" si="599"/>
        <v>0</v>
      </c>
      <c r="GK795" s="3">
        <f t="shared" si="599"/>
        <v>0</v>
      </c>
      <c r="GL795" s="3">
        <f t="shared" si="599"/>
        <v>0</v>
      </c>
      <c r="GM795" s="3">
        <f t="shared" si="599"/>
        <v>0</v>
      </c>
      <c r="GN795" s="3">
        <f t="shared" si="599"/>
        <v>0</v>
      </c>
      <c r="GO795" s="3">
        <f t="shared" si="599"/>
        <v>0</v>
      </c>
      <c r="GP795" s="3">
        <f t="shared" si="599"/>
        <v>0</v>
      </c>
      <c r="GQ795" s="3">
        <f t="shared" si="599"/>
        <v>0</v>
      </c>
      <c r="GR795" s="3">
        <f t="shared" si="599"/>
        <v>0</v>
      </c>
      <c r="GS795" s="3">
        <f t="shared" si="599"/>
        <v>0</v>
      </c>
      <c r="GT795" s="3">
        <f t="shared" si="599"/>
        <v>0</v>
      </c>
      <c r="GU795" s="3">
        <f t="shared" si="599"/>
        <v>0</v>
      </c>
      <c r="GV795" s="3">
        <f t="shared" si="599"/>
        <v>0</v>
      </c>
      <c r="GW795" s="3">
        <f t="shared" si="599"/>
        <v>0</v>
      </c>
      <c r="GX795" s="3">
        <f t="shared" si="599"/>
        <v>0</v>
      </c>
    </row>
    <row r="797" spans="1:245" x14ac:dyDescent="0.25">
      <c r="A797">
        <v>17</v>
      </c>
      <c r="B797">
        <v>1</v>
      </c>
      <c r="C797">
        <f>ROW(SmtRes!A449)</f>
        <v>449</v>
      </c>
      <c r="D797">
        <f>ROW(EtalonRes!A472)</f>
        <v>472</v>
      </c>
      <c r="E797" t="s">
        <v>777</v>
      </c>
      <c r="F797" t="s">
        <v>293</v>
      </c>
      <c r="G797" t="s">
        <v>129</v>
      </c>
      <c r="H797" t="s">
        <v>295</v>
      </c>
      <c r="I797">
        <v>0.81</v>
      </c>
      <c r="J797">
        <v>0</v>
      </c>
      <c r="O797">
        <f t="shared" ref="O797:O807" si="600">ROUND(CP797,2)</f>
        <v>5023.4799999999996</v>
      </c>
      <c r="P797">
        <f t="shared" ref="P797:P807" si="601">ROUND((ROUND((AC797*AW797*I797),2)*BC797),2)</f>
        <v>0</v>
      </c>
      <c r="Q797">
        <f>(ROUND((ROUND((((ET797*1.25))*AV797*I797),2)*BB797),2)+ROUND((ROUND(((AE797-((EU797*1.25)))*AV797*I797),2)*BS797),2))</f>
        <v>4735.24</v>
      </c>
      <c r="R797">
        <f t="shared" ref="R797:R807" si="602">ROUND((ROUND((AE797*AV797*I797),2)*BS797),2)</f>
        <v>3261.92</v>
      </c>
      <c r="S797">
        <f t="shared" ref="S797:S807" si="603">ROUND((ROUND((AF797*AV797*I797),2)*BA797),2)</f>
        <v>288.24</v>
      </c>
      <c r="T797">
        <f t="shared" ref="T797:T807" si="604">ROUND(CU797*I797,2)</f>
        <v>0</v>
      </c>
      <c r="U797">
        <f t="shared" ref="U797:U807" si="605">CV797*I797</f>
        <v>1.1084849999999999</v>
      </c>
      <c r="V797">
        <f t="shared" ref="V797:V807" si="606">CW797*I797</f>
        <v>0</v>
      </c>
      <c r="W797">
        <f t="shared" ref="W797:W807" si="607">ROUND(CX797*I797,2)</f>
        <v>0</v>
      </c>
      <c r="X797">
        <f t="shared" ref="X797:X807" si="608">ROUND(CY797,2)</f>
        <v>265.18</v>
      </c>
      <c r="Y797">
        <f t="shared" ref="Y797:Y807" si="609">ROUND(CZ797,2)</f>
        <v>144.12</v>
      </c>
      <c r="AA797">
        <v>31709269</v>
      </c>
      <c r="AB797">
        <f t="shared" ref="AB797:AB807" si="610">ROUND((AC797+AD797+AF797),6)</f>
        <v>529.49649999999997</v>
      </c>
      <c r="AC797">
        <f t="shared" ref="AC797:AC807" si="611">ROUND((ES797),6)</f>
        <v>0</v>
      </c>
      <c r="AD797">
        <f>ROUND(((((ET797*1.25))-((EU797*1.25)))+AE797),6)</f>
        <v>515.51250000000005</v>
      </c>
      <c r="AE797">
        <f>ROUND(((EU797*1.25)),6)</f>
        <v>158.30000000000001</v>
      </c>
      <c r="AF797">
        <f>ROUND(((EV797*1.15)),6)</f>
        <v>13.984</v>
      </c>
      <c r="AG797">
        <f t="shared" ref="AG797:AG807" si="612">ROUND((AP797),6)</f>
        <v>0</v>
      </c>
      <c r="AH797">
        <f>((EW797*1.15))</f>
        <v>1.3684999999999998</v>
      </c>
      <c r="AI797">
        <f>((EX797*1.25))</f>
        <v>0</v>
      </c>
      <c r="AJ797">
        <f t="shared" ref="AJ797:AJ807" si="613">(AS797)</f>
        <v>0</v>
      </c>
      <c r="AK797">
        <v>424.57</v>
      </c>
      <c r="AL797">
        <v>0</v>
      </c>
      <c r="AM797">
        <v>412.41</v>
      </c>
      <c r="AN797">
        <v>126.64</v>
      </c>
      <c r="AO797">
        <v>12.16</v>
      </c>
      <c r="AP797">
        <v>0</v>
      </c>
      <c r="AQ797">
        <v>1.19</v>
      </c>
      <c r="AR797">
        <v>0</v>
      </c>
      <c r="AS797">
        <v>0</v>
      </c>
      <c r="AT797">
        <v>92</v>
      </c>
      <c r="AU797">
        <v>50</v>
      </c>
      <c r="AV797">
        <v>1</v>
      </c>
      <c r="AW797">
        <v>1</v>
      </c>
      <c r="AZ797">
        <v>1</v>
      </c>
      <c r="BA797">
        <v>25.44</v>
      </c>
      <c r="BB797">
        <v>11.34</v>
      </c>
      <c r="BC797">
        <v>1</v>
      </c>
      <c r="BD797" t="s">
        <v>143</v>
      </c>
      <c r="BE797" t="s">
        <v>143</v>
      </c>
      <c r="BF797" t="s">
        <v>143</v>
      </c>
      <c r="BG797" t="s">
        <v>143</v>
      </c>
      <c r="BH797">
        <v>0</v>
      </c>
      <c r="BI797">
        <v>1</v>
      </c>
      <c r="BJ797" t="s">
        <v>296</v>
      </c>
      <c r="BM797">
        <v>2</v>
      </c>
      <c r="BN797">
        <v>0</v>
      </c>
      <c r="BO797" t="s">
        <v>293</v>
      </c>
      <c r="BP797">
        <v>1</v>
      </c>
      <c r="BQ797">
        <v>30</v>
      </c>
      <c r="BR797">
        <v>0</v>
      </c>
      <c r="BS797">
        <v>25.44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143</v>
      </c>
      <c r="BZ797">
        <v>92</v>
      </c>
      <c r="CA797">
        <v>50</v>
      </c>
      <c r="CE797">
        <v>30</v>
      </c>
      <c r="CF797">
        <v>0</v>
      </c>
      <c r="CG797">
        <v>0</v>
      </c>
      <c r="CM797">
        <v>0</v>
      </c>
      <c r="CN797" t="s">
        <v>143</v>
      </c>
      <c r="CO797">
        <v>0</v>
      </c>
      <c r="CP797">
        <f t="shared" ref="CP797:CP807" si="614">(P797+Q797+S797)</f>
        <v>5023.4799999999996</v>
      </c>
      <c r="CQ797">
        <f t="shared" ref="CQ797:CQ807" si="615">ROUND((ROUND((AC797*AW797*1),2)*BC797),2)</f>
        <v>0</v>
      </c>
      <c r="CR797">
        <f>(ROUND((ROUND((((ET797*1.25))*AV797*1),2)*BB797),2)+ROUND((ROUND(((AE797-((EU797*1.25)))*AV797*1),2)*BS797),2))</f>
        <v>5845.88</v>
      </c>
      <c r="CS797">
        <f t="shared" ref="CS797:CS807" si="616">ROUND((ROUND((AE797*AV797*1),2)*BS797),2)</f>
        <v>4027.15</v>
      </c>
      <c r="CT797">
        <f t="shared" ref="CT797:CT807" si="617">ROUND((ROUND((AF797*AV797*1),2)*BA797),2)</f>
        <v>355.65</v>
      </c>
      <c r="CU797">
        <f t="shared" ref="CU797:CU807" si="618">AG797</f>
        <v>0</v>
      </c>
      <c r="CV797">
        <f t="shared" ref="CV797:CV807" si="619">(AH797*AV797)</f>
        <v>1.3684999999999998</v>
      </c>
      <c r="CW797">
        <f t="shared" ref="CW797:CW807" si="620">AI797</f>
        <v>0</v>
      </c>
      <c r="CX797">
        <f t="shared" ref="CX797:CX807" si="621">AJ797</f>
        <v>0</v>
      </c>
      <c r="CY797">
        <f t="shared" ref="CY797:CY807" si="622">S797*(BZ797/100)</f>
        <v>265.18080000000003</v>
      </c>
      <c r="CZ797">
        <f t="shared" ref="CZ797:CZ807" si="623">S797*(CA797/100)</f>
        <v>144.12</v>
      </c>
      <c r="DC797" t="s">
        <v>143</v>
      </c>
      <c r="DD797" t="s">
        <v>143</v>
      </c>
      <c r="DE797" t="s">
        <v>169</v>
      </c>
      <c r="DF797" t="s">
        <v>169</v>
      </c>
      <c r="DG797" t="s">
        <v>170</v>
      </c>
      <c r="DH797" t="s">
        <v>143</v>
      </c>
      <c r="DI797" t="s">
        <v>170</v>
      </c>
      <c r="DJ797" t="s">
        <v>169</v>
      </c>
      <c r="DK797" t="s">
        <v>143</v>
      </c>
      <c r="DL797" t="s">
        <v>143</v>
      </c>
      <c r="DM797" t="s">
        <v>143</v>
      </c>
      <c r="DN797">
        <v>98</v>
      </c>
      <c r="DO797">
        <v>77</v>
      </c>
      <c r="DP797">
        <v>1.1919999999999999</v>
      </c>
      <c r="DQ797">
        <v>1</v>
      </c>
      <c r="DU797">
        <v>1013</v>
      </c>
      <c r="DV797" t="s">
        <v>295</v>
      </c>
      <c r="DW797" t="s">
        <v>295</v>
      </c>
      <c r="DX797">
        <v>1</v>
      </c>
      <c r="EE797">
        <v>31271814</v>
      </c>
      <c r="EF797">
        <v>30</v>
      </c>
      <c r="EG797" t="s">
        <v>171</v>
      </c>
      <c r="EH797">
        <v>0</v>
      </c>
      <c r="EI797" t="s">
        <v>143</v>
      </c>
      <c r="EJ797">
        <v>1</v>
      </c>
      <c r="EK797">
        <v>2</v>
      </c>
      <c r="EL797" t="s">
        <v>297</v>
      </c>
      <c r="EM797" t="s">
        <v>298</v>
      </c>
      <c r="EO797" t="s">
        <v>143</v>
      </c>
      <c r="EQ797">
        <v>0</v>
      </c>
      <c r="ER797">
        <v>424.57</v>
      </c>
      <c r="ES797">
        <v>0</v>
      </c>
      <c r="ET797">
        <v>412.41</v>
      </c>
      <c r="EU797">
        <v>126.64</v>
      </c>
      <c r="EV797">
        <v>12.16</v>
      </c>
      <c r="EW797">
        <v>1.19</v>
      </c>
      <c r="EX797">
        <v>0</v>
      </c>
      <c r="EY797">
        <v>0</v>
      </c>
      <c r="FQ797">
        <v>0</v>
      </c>
      <c r="FR797">
        <f t="shared" ref="FR797:FR807" si="624">ROUND(IF(AND(BH797=3,BI797=3),P797,0),2)</f>
        <v>0</v>
      </c>
      <c r="FS797">
        <v>0</v>
      </c>
      <c r="FX797">
        <v>98</v>
      </c>
      <c r="FY797">
        <v>77</v>
      </c>
      <c r="GA797" t="s">
        <v>143</v>
      </c>
      <c r="GD797">
        <v>0</v>
      </c>
      <c r="GF797">
        <v>1445090570</v>
      </c>
      <c r="GG797">
        <v>2</v>
      </c>
      <c r="GH797">
        <v>1</v>
      </c>
      <c r="GI797">
        <v>2</v>
      </c>
      <c r="GJ797">
        <v>0</v>
      </c>
      <c r="GK797">
        <f>ROUND(R797*(R12)/100,2)</f>
        <v>5121.21</v>
      </c>
      <c r="GL797">
        <f t="shared" ref="GL797:GL807" si="625">ROUND(IF(AND(BH797=3,BI797=3,FS797&lt;&gt;0),P797,0),2)</f>
        <v>0</v>
      </c>
      <c r="GM797">
        <f t="shared" ref="GM797:GM807" si="626">ROUND(O797+X797+Y797+GK797,2)+GX797</f>
        <v>10553.99</v>
      </c>
      <c r="GN797">
        <f t="shared" ref="GN797:GN807" si="627">IF(OR(BI797=0,BI797=1),ROUND(O797+X797+Y797+GK797,2),0)</f>
        <v>10553.99</v>
      </c>
      <c r="GO797">
        <f t="shared" ref="GO797:GO807" si="628">IF(BI797=2,ROUND(O797+X797+Y797+GK797,2),0)</f>
        <v>0</v>
      </c>
      <c r="GP797">
        <f t="shared" ref="GP797:GP807" si="629">IF(BI797=4,ROUND(O797+X797+Y797+GK797,2)+GX797,0)</f>
        <v>0</v>
      </c>
      <c r="GR797">
        <v>0</v>
      </c>
      <c r="GS797">
        <v>3</v>
      </c>
      <c r="GT797">
        <v>0</v>
      </c>
      <c r="GU797" t="s">
        <v>143</v>
      </c>
      <c r="GV797">
        <f t="shared" ref="GV797:GV807" si="630">ROUND((GT797),6)</f>
        <v>0</v>
      </c>
      <c r="GW797">
        <v>1</v>
      </c>
      <c r="GX797">
        <f t="shared" ref="GX797:GX807" si="631">ROUND(HC797*I797,2)</f>
        <v>0</v>
      </c>
      <c r="HA797">
        <v>0</v>
      </c>
      <c r="HB797">
        <v>0</v>
      </c>
      <c r="HC797">
        <f t="shared" ref="HC797:HC807" si="632">GV797*GW797</f>
        <v>0</v>
      </c>
      <c r="IK797">
        <v>0</v>
      </c>
    </row>
    <row r="798" spans="1:245" x14ac:dyDescent="0.25">
      <c r="A798">
        <v>17</v>
      </c>
      <c r="B798">
        <v>1</v>
      </c>
      <c r="C798">
        <f>ROW(SmtRes!A450)</f>
        <v>450</v>
      </c>
      <c r="D798">
        <f>ROW(EtalonRes!A473)</f>
        <v>473</v>
      </c>
      <c r="E798" t="s">
        <v>779</v>
      </c>
      <c r="F798" t="s">
        <v>300</v>
      </c>
      <c r="G798" t="s">
        <v>780</v>
      </c>
      <c r="H798" t="s">
        <v>295</v>
      </c>
      <c r="I798">
        <v>0.09</v>
      </c>
      <c r="J798">
        <v>0</v>
      </c>
      <c r="O798">
        <f t="shared" si="600"/>
        <v>6806.22</v>
      </c>
      <c r="P798">
        <f t="shared" si="601"/>
        <v>0</v>
      </c>
      <c r="Q798">
        <f>(ROUND((ROUND((((ET798*1.25))*AV798*I798),2)*BB798),2)+ROUND((ROUND(((AE798-((EU798*1.25)))*AV798*I798),2)*BS798),2))</f>
        <v>0</v>
      </c>
      <c r="R798">
        <f t="shared" si="602"/>
        <v>0</v>
      </c>
      <c r="S798">
        <f t="shared" si="603"/>
        <v>6806.22</v>
      </c>
      <c r="T798">
        <f t="shared" si="604"/>
        <v>0</v>
      </c>
      <c r="U798">
        <f t="shared" si="605"/>
        <v>23.044274999999999</v>
      </c>
      <c r="V798">
        <f t="shared" si="606"/>
        <v>0</v>
      </c>
      <c r="W798">
        <f t="shared" si="607"/>
        <v>0</v>
      </c>
      <c r="X798">
        <f t="shared" si="608"/>
        <v>4968.54</v>
      </c>
      <c r="Y798">
        <f t="shared" si="609"/>
        <v>2790.55</v>
      </c>
      <c r="AA798">
        <v>31709269</v>
      </c>
      <c r="AB798">
        <f t="shared" si="610"/>
        <v>2972.7154999999998</v>
      </c>
      <c r="AC798">
        <f t="shared" si="611"/>
        <v>0</v>
      </c>
      <c r="AD798">
        <f>ROUND(((((ET798*1.25))-((EU798*1.25)))+AE798),6)</f>
        <v>0</v>
      </c>
      <c r="AE798">
        <f>ROUND(((EU798*1.25)),6)</f>
        <v>0</v>
      </c>
      <c r="AF798">
        <f>ROUND(((EV798*1.15)),6)</f>
        <v>2972.7154999999998</v>
      </c>
      <c r="AG798">
        <f t="shared" si="612"/>
        <v>0</v>
      </c>
      <c r="AH798">
        <f>((EW798*1.15))</f>
        <v>256.04750000000001</v>
      </c>
      <c r="AI798">
        <f>((EX798*1.25))</f>
        <v>0</v>
      </c>
      <c r="AJ798">
        <f t="shared" si="613"/>
        <v>0</v>
      </c>
      <c r="AK798">
        <v>2584.9699999999998</v>
      </c>
      <c r="AL798">
        <v>0</v>
      </c>
      <c r="AM798">
        <v>0</v>
      </c>
      <c r="AN798">
        <v>0</v>
      </c>
      <c r="AO798">
        <v>2584.9699999999998</v>
      </c>
      <c r="AP798">
        <v>0</v>
      </c>
      <c r="AQ798">
        <v>222.65</v>
      </c>
      <c r="AR798">
        <v>0</v>
      </c>
      <c r="AS798">
        <v>0</v>
      </c>
      <c r="AT798">
        <v>73</v>
      </c>
      <c r="AU798">
        <v>41</v>
      </c>
      <c r="AV798">
        <v>1</v>
      </c>
      <c r="AW798">
        <v>1</v>
      </c>
      <c r="AZ798">
        <v>1</v>
      </c>
      <c r="BA798">
        <v>25.44</v>
      </c>
      <c r="BB798">
        <v>1</v>
      </c>
      <c r="BC798">
        <v>1</v>
      </c>
      <c r="BD798" t="s">
        <v>143</v>
      </c>
      <c r="BE798" t="s">
        <v>143</v>
      </c>
      <c r="BF798" t="s">
        <v>143</v>
      </c>
      <c r="BG798" t="s">
        <v>143</v>
      </c>
      <c r="BH798">
        <v>0</v>
      </c>
      <c r="BI798">
        <v>1</v>
      </c>
      <c r="BJ798" t="s">
        <v>302</v>
      </c>
      <c r="BM798">
        <v>16</v>
      </c>
      <c r="BN798">
        <v>0</v>
      </c>
      <c r="BO798" t="s">
        <v>300</v>
      </c>
      <c r="BP798">
        <v>1</v>
      </c>
      <c r="BQ798">
        <v>30</v>
      </c>
      <c r="BR798">
        <v>0</v>
      </c>
      <c r="BS798">
        <v>25.44</v>
      </c>
      <c r="BT798">
        <v>1</v>
      </c>
      <c r="BU798">
        <v>1</v>
      </c>
      <c r="BV798">
        <v>1</v>
      </c>
      <c r="BW798">
        <v>1</v>
      </c>
      <c r="BX798">
        <v>1</v>
      </c>
      <c r="BY798" t="s">
        <v>143</v>
      </c>
      <c r="BZ798">
        <v>73</v>
      </c>
      <c r="CA798">
        <v>41</v>
      </c>
      <c r="CE798">
        <v>30</v>
      </c>
      <c r="CF798">
        <v>0</v>
      </c>
      <c r="CG798">
        <v>0</v>
      </c>
      <c r="CM798">
        <v>0</v>
      </c>
      <c r="CN798" t="s">
        <v>143</v>
      </c>
      <c r="CO798">
        <v>0</v>
      </c>
      <c r="CP798">
        <f t="shared" si="614"/>
        <v>6806.22</v>
      </c>
      <c r="CQ798">
        <f t="shared" si="615"/>
        <v>0</v>
      </c>
      <c r="CR798">
        <f>(ROUND((ROUND((((ET798*1.25))*AV798*1),2)*BB798),2)+ROUND((ROUND(((AE798-((EU798*1.25)))*AV798*1),2)*BS798),2))</f>
        <v>0</v>
      </c>
      <c r="CS798">
        <f t="shared" si="616"/>
        <v>0</v>
      </c>
      <c r="CT798">
        <f t="shared" si="617"/>
        <v>75626</v>
      </c>
      <c r="CU798">
        <f t="shared" si="618"/>
        <v>0</v>
      </c>
      <c r="CV798">
        <f t="shared" si="619"/>
        <v>256.04750000000001</v>
      </c>
      <c r="CW798">
        <f t="shared" si="620"/>
        <v>0</v>
      </c>
      <c r="CX798">
        <f t="shared" si="621"/>
        <v>0</v>
      </c>
      <c r="CY798">
        <f t="shared" si="622"/>
        <v>4968.5406000000003</v>
      </c>
      <c r="CZ798">
        <f t="shared" si="623"/>
        <v>2790.5502000000001</v>
      </c>
      <c r="DC798" t="s">
        <v>143</v>
      </c>
      <c r="DD798" t="s">
        <v>143</v>
      </c>
      <c r="DE798" t="s">
        <v>169</v>
      </c>
      <c r="DF798" t="s">
        <v>169</v>
      </c>
      <c r="DG798" t="s">
        <v>170</v>
      </c>
      <c r="DH798" t="s">
        <v>143</v>
      </c>
      <c r="DI798" t="s">
        <v>170</v>
      </c>
      <c r="DJ798" t="s">
        <v>169</v>
      </c>
      <c r="DK798" t="s">
        <v>143</v>
      </c>
      <c r="DL798" t="s">
        <v>143</v>
      </c>
      <c r="DM798" t="s">
        <v>143</v>
      </c>
      <c r="DN798">
        <v>91</v>
      </c>
      <c r="DO798">
        <v>67</v>
      </c>
      <c r="DP798">
        <v>1.248</v>
      </c>
      <c r="DQ798">
        <v>1</v>
      </c>
      <c r="DU798">
        <v>1013</v>
      </c>
      <c r="DV798" t="s">
        <v>295</v>
      </c>
      <c r="DW798" t="s">
        <v>295</v>
      </c>
      <c r="DX798">
        <v>1</v>
      </c>
      <c r="EE798">
        <v>31271828</v>
      </c>
      <c r="EF798">
        <v>30</v>
      </c>
      <c r="EG798" t="s">
        <v>171</v>
      </c>
      <c r="EH798">
        <v>0</v>
      </c>
      <c r="EI798" t="s">
        <v>143</v>
      </c>
      <c r="EJ798">
        <v>1</v>
      </c>
      <c r="EK798">
        <v>16</v>
      </c>
      <c r="EL798" t="s">
        <v>303</v>
      </c>
      <c r="EM798" t="s">
        <v>304</v>
      </c>
      <c r="EO798" t="s">
        <v>143</v>
      </c>
      <c r="EQ798">
        <v>0</v>
      </c>
      <c r="ER798">
        <v>2584.9699999999998</v>
      </c>
      <c r="ES798">
        <v>0</v>
      </c>
      <c r="ET798">
        <v>0</v>
      </c>
      <c r="EU798">
        <v>0</v>
      </c>
      <c r="EV798">
        <v>2584.9699999999998</v>
      </c>
      <c r="EW798">
        <v>222.65</v>
      </c>
      <c r="EX798">
        <v>0</v>
      </c>
      <c r="EY798">
        <v>0</v>
      </c>
      <c r="FQ798">
        <v>0</v>
      </c>
      <c r="FR798">
        <f t="shared" si="624"/>
        <v>0</v>
      </c>
      <c r="FS798">
        <v>0</v>
      </c>
      <c r="FX798">
        <v>91</v>
      </c>
      <c r="FY798">
        <v>67</v>
      </c>
      <c r="GA798" t="s">
        <v>143</v>
      </c>
      <c r="GD798">
        <v>0</v>
      </c>
      <c r="GF798">
        <v>-1542068800</v>
      </c>
      <c r="GG798">
        <v>2</v>
      </c>
      <c r="GH798">
        <v>1</v>
      </c>
      <c r="GI798">
        <v>2</v>
      </c>
      <c r="GJ798">
        <v>0</v>
      </c>
      <c r="GK798">
        <f>ROUND(R798*(R12)/100,2)</f>
        <v>0</v>
      </c>
      <c r="GL798">
        <f t="shared" si="625"/>
        <v>0</v>
      </c>
      <c r="GM798">
        <f t="shared" si="626"/>
        <v>14565.31</v>
      </c>
      <c r="GN798">
        <f t="shared" si="627"/>
        <v>14565.31</v>
      </c>
      <c r="GO798">
        <f t="shared" si="628"/>
        <v>0</v>
      </c>
      <c r="GP798">
        <f t="shared" si="629"/>
        <v>0</v>
      </c>
      <c r="GR798">
        <v>0</v>
      </c>
      <c r="GS798">
        <v>3</v>
      </c>
      <c r="GT798">
        <v>0</v>
      </c>
      <c r="GU798" t="s">
        <v>143</v>
      </c>
      <c r="GV798">
        <f t="shared" si="630"/>
        <v>0</v>
      </c>
      <c r="GW798">
        <v>1</v>
      </c>
      <c r="GX798">
        <f t="shared" si="631"/>
        <v>0</v>
      </c>
      <c r="HA798">
        <v>0</v>
      </c>
      <c r="HB798">
        <v>0</v>
      </c>
      <c r="HC798">
        <f t="shared" si="632"/>
        <v>0</v>
      </c>
      <c r="IK798">
        <v>0</v>
      </c>
    </row>
    <row r="799" spans="1:245" x14ac:dyDescent="0.25">
      <c r="A799">
        <v>17</v>
      </c>
      <c r="B799">
        <v>1</v>
      </c>
      <c r="C799">
        <f>ROW(SmtRes!A453)</f>
        <v>453</v>
      </c>
      <c r="D799">
        <f>ROW(EtalonRes!A476)</f>
        <v>476</v>
      </c>
      <c r="E799" t="s">
        <v>781</v>
      </c>
      <c r="F799" t="s">
        <v>306</v>
      </c>
      <c r="G799" t="s">
        <v>307</v>
      </c>
      <c r="H799" t="s">
        <v>308</v>
      </c>
      <c r="I799">
        <v>0.9</v>
      </c>
      <c r="J799">
        <v>0</v>
      </c>
      <c r="O799">
        <f t="shared" si="600"/>
        <v>12220.63</v>
      </c>
      <c r="P799">
        <f t="shared" si="601"/>
        <v>0</v>
      </c>
      <c r="Q799">
        <f>(ROUND((ROUND((((ET799*1.25))*AV799*I799),2)*BB799),2)+ROUND((ROUND(((AE799-((EU799*1.25)))*AV799*I799),2)*BS799),2))</f>
        <v>9041.39</v>
      </c>
      <c r="R799">
        <f t="shared" si="602"/>
        <v>5580.26</v>
      </c>
      <c r="S799">
        <f t="shared" si="603"/>
        <v>3179.24</v>
      </c>
      <c r="T799">
        <f t="shared" si="604"/>
        <v>0</v>
      </c>
      <c r="U799">
        <f t="shared" si="605"/>
        <v>11.178000000000001</v>
      </c>
      <c r="V799">
        <f t="shared" si="606"/>
        <v>0</v>
      </c>
      <c r="W799">
        <f t="shared" si="607"/>
        <v>0</v>
      </c>
      <c r="X799">
        <f t="shared" si="608"/>
        <v>2924.9</v>
      </c>
      <c r="Y799">
        <f t="shared" si="609"/>
        <v>1589.62</v>
      </c>
      <c r="AA799">
        <v>31709269</v>
      </c>
      <c r="AB799">
        <f t="shared" si="610"/>
        <v>943.81349999999998</v>
      </c>
      <c r="AC799">
        <f t="shared" si="611"/>
        <v>0</v>
      </c>
      <c r="AD799">
        <f>ROUND(((((ET799*1.25))-((EU799*1.25)))+AE799),6)</f>
        <v>804.96249999999998</v>
      </c>
      <c r="AE799">
        <f>ROUND(((EU799*1.25)),6)</f>
        <v>243.72499999999999</v>
      </c>
      <c r="AF799">
        <f>ROUND(((EV799*1.15)),6)</f>
        <v>138.851</v>
      </c>
      <c r="AG799">
        <f t="shared" si="612"/>
        <v>0</v>
      </c>
      <c r="AH799">
        <f>((EW799*1.15))</f>
        <v>12.42</v>
      </c>
      <c r="AI799">
        <f>((EX799*1.25))</f>
        <v>0</v>
      </c>
      <c r="AJ799">
        <f t="shared" si="613"/>
        <v>0</v>
      </c>
      <c r="AK799">
        <v>764.71</v>
      </c>
      <c r="AL799">
        <v>0</v>
      </c>
      <c r="AM799">
        <v>643.97</v>
      </c>
      <c r="AN799">
        <v>194.98</v>
      </c>
      <c r="AO799">
        <v>120.74</v>
      </c>
      <c r="AP799">
        <v>0</v>
      </c>
      <c r="AQ799">
        <v>10.8</v>
      </c>
      <c r="AR799">
        <v>0</v>
      </c>
      <c r="AS799">
        <v>0</v>
      </c>
      <c r="AT799">
        <v>92</v>
      </c>
      <c r="AU799">
        <v>50</v>
      </c>
      <c r="AV799">
        <v>1</v>
      </c>
      <c r="AW799">
        <v>1</v>
      </c>
      <c r="AZ799">
        <v>1</v>
      </c>
      <c r="BA799">
        <v>25.44</v>
      </c>
      <c r="BB799">
        <v>12.48</v>
      </c>
      <c r="BC799">
        <v>1</v>
      </c>
      <c r="BD799" t="s">
        <v>143</v>
      </c>
      <c r="BE799" t="s">
        <v>143</v>
      </c>
      <c r="BF799" t="s">
        <v>143</v>
      </c>
      <c r="BG799" t="s">
        <v>143</v>
      </c>
      <c r="BH799">
        <v>0</v>
      </c>
      <c r="BI799">
        <v>1</v>
      </c>
      <c r="BJ799" t="s">
        <v>309</v>
      </c>
      <c r="BM799">
        <v>10</v>
      </c>
      <c r="BN799">
        <v>0</v>
      </c>
      <c r="BO799" t="s">
        <v>306</v>
      </c>
      <c r="BP799">
        <v>1</v>
      </c>
      <c r="BQ799">
        <v>30</v>
      </c>
      <c r="BR799">
        <v>0</v>
      </c>
      <c r="BS799">
        <v>25.44</v>
      </c>
      <c r="BT799">
        <v>1</v>
      </c>
      <c r="BU799">
        <v>1</v>
      </c>
      <c r="BV799">
        <v>1</v>
      </c>
      <c r="BW799">
        <v>1</v>
      </c>
      <c r="BX799">
        <v>1</v>
      </c>
      <c r="BY799" t="s">
        <v>143</v>
      </c>
      <c r="BZ799">
        <v>92</v>
      </c>
      <c r="CA799">
        <v>50</v>
      </c>
      <c r="CE799">
        <v>30</v>
      </c>
      <c r="CF799">
        <v>0</v>
      </c>
      <c r="CG799">
        <v>0</v>
      </c>
      <c r="CM799">
        <v>0</v>
      </c>
      <c r="CN799" t="s">
        <v>143</v>
      </c>
      <c r="CO799">
        <v>0</v>
      </c>
      <c r="CP799">
        <f t="shared" si="614"/>
        <v>12220.63</v>
      </c>
      <c r="CQ799">
        <f t="shared" si="615"/>
        <v>0</v>
      </c>
      <c r="CR799">
        <f>(ROUND((ROUND((((ET799*1.25))*AV799*1),2)*BB799),2)+ROUND((ROUND(((AE799-((EU799*1.25)))*AV799*1),2)*BS799),2))</f>
        <v>10045.9</v>
      </c>
      <c r="CS799">
        <f t="shared" si="616"/>
        <v>6200.49</v>
      </c>
      <c r="CT799">
        <f t="shared" si="617"/>
        <v>3532.34</v>
      </c>
      <c r="CU799">
        <f t="shared" si="618"/>
        <v>0</v>
      </c>
      <c r="CV799">
        <f t="shared" si="619"/>
        <v>12.42</v>
      </c>
      <c r="CW799">
        <f t="shared" si="620"/>
        <v>0</v>
      </c>
      <c r="CX799">
        <f t="shared" si="621"/>
        <v>0</v>
      </c>
      <c r="CY799">
        <f t="shared" si="622"/>
        <v>2924.9007999999999</v>
      </c>
      <c r="CZ799">
        <f t="shared" si="623"/>
        <v>1589.62</v>
      </c>
      <c r="DC799" t="s">
        <v>143</v>
      </c>
      <c r="DD799" t="s">
        <v>143</v>
      </c>
      <c r="DE799" t="s">
        <v>169</v>
      </c>
      <c r="DF799" t="s">
        <v>169</v>
      </c>
      <c r="DG799" t="s">
        <v>170</v>
      </c>
      <c r="DH799" t="s">
        <v>143</v>
      </c>
      <c r="DI799" t="s">
        <v>170</v>
      </c>
      <c r="DJ799" t="s">
        <v>169</v>
      </c>
      <c r="DK799" t="s">
        <v>143</v>
      </c>
      <c r="DL799" t="s">
        <v>143</v>
      </c>
      <c r="DM799" t="s">
        <v>310</v>
      </c>
      <c r="DN799">
        <v>98</v>
      </c>
      <c r="DO799">
        <v>77</v>
      </c>
      <c r="DP799">
        <v>1.0469999999999999</v>
      </c>
      <c r="DQ799">
        <v>1</v>
      </c>
      <c r="DU799">
        <v>1013</v>
      </c>
      <c r="DV799" t="s">
        <v>308</v>
      </c>
      <c r="DW799" t="s">
        <v>308</v>
      </c>
      <c r="DX799">
        <v>1</v>
      </c>
      <c r="EE799">
        <v>31271822</v>
      </c>
      <c r="EF799">
        <v>30</v>
      </c>
      <c r="EG799" t="s">
        <v>171</v>
      </c>
      <c r="EH799">
        <v>0</v>
      </c>
      <c r="EI799" t="s">
        <v>143</v>
      </c>
      <c r="EJ799">
        <v>1</v>
      </c>
      <c r="EK799">
        <v>10</v>
      </c>
      <c r="EL799" t="s">
        <v>311</v>
      </c>
      <c r="EM799" t="s">
        <v>312</v>
      </c>
      <c r="EO799" t="s">
        <v>143</v>
      </c>
      <c r="EQ799">
        <v>0</v>
      </c>
      <c r="ER799">
        <v>764.71</v>
      </c>
      <c r="ES799">
        <v>0</v>
      </c>
      <c r="ET799">
        <v>643.97</v>
      </c>
      <c r="EU799">
        <v>194.98</v>
      </c>
      <c r="EV799">
        <v>120.74</v>
      </c>
      <c r="EW799">
        <v>10.8</v>
      </c>
      <c r="EX799">
        <v>0</v>
      </c>
      <c r="EY799">
        <v>0</v>
      </c>
      <c r="FQ799">
        <v>0</v>
      </c>
      <c r="FR799">
        <f t="shared" si="624"/>
        <v>0</v>
      </c>
      <c r="FS799">
        <v>0</v>
      </c>
      <c r="FX799">
        <v>98</v>
      </c>
      <c r="FY799">
        <v>110.6875</v>
      </c>
      <c r="GA799" t="s">
        <v>143</v>
      </c>
      <c r="GD799">
        <v>0</v>
      </c>
      <c r="GF799">
        <v>-1696570498</v>
      </c>
      <c r="GG799">
        <v>2</v>
      </c>
      <c r="GH799">
        <v>1</v>
      </c>
      <c r="GI799">
        <v>2</v>
      </c>
      <c r="GJ799">
        <v>0</v>
      </c>
      <c r="GK799">
        <f>ROUND(R799*(R12)/100,2)</f>
        <v>8761.01</v>
      </c>
      <c r="GL799">
        <f t="shared" si="625"/>
        <v>0</v>
      </c>
      <c r="GM799">
        <f t="shared" si="626"/>
        <v>25496.16</v>
      </c>
      <c r="GN799">
        <f t="shared" si="627"/>
        <v>25496.16</v>
      </c>
      <c r="GO799">
        <f t="shared" si="628"/>
        <v>0</v>
      </c>
      <c r="GP799">
        <f t="shared" si="629"/>
        <v>0</v>
      </c>
      <c r="GR799">
        <v>0</v>
      </c>
      <c r="GS799">
        <v>3</v>
      </c>
      <c r="GT799">
        <v>0</v>
      </c>
      <c r="GU799" t="s">
        <v>143</v>
      </c>
      <c r="GV799">
        <f t="shared" si="630"/>
        <v>0</v>
      </c>
      <c r="GW799">
        <v>1</v>
      </c>
      <c r="GX799">
        <f t="shared" si="631"/>
        <v>0</v>
      </c>
      <c r="HA799">
        <v>0</v>
      </c>
      <c r="HB799">
        <v>0</v>
      </c>
      <c r="HC799">
        <f t="shared" si="632"/>
        <v>0</v>
      </c>
      <c r="IK799">
        <v>0</v>
      </c>
    </row>
    <row r="800" spans="1:245" x14ac:dyDescent="0.25">
      <c r="A800">
        <v>17</v>
      </c>
      <c r="B800">
        <v>1</v>
      </c>
      <c r="C800">
        <f>ROW(SmtRes!A459)</f>
        <v>459</v>
      </c>
      <c r="D800">
        <f>ROW(EtalonRes!A482)</f>
        <v>482</v>
      </c>
      <c r="E800" t="s">
        <v>782</v>
      </c>
      <c r="F800" t="s">
        <v>314</v>
      </c>
      <c r="G800" t="s">
        <v>128</v>
      </c>
      <c r="H800" t="s">
        <v>316</v>
      </c>
      <c r="I800">
        <v>22.5</v>
      </c>
      <c r="J800">
        <v>0</v>
      </c>
      <c r="O800">
        <f t="shared" si="600"/>
        <v>10379.33</v>
      </c>
      <c r="P800">
        <f t="shared" si="601"/>
        <v>119.01</v>
      </c>
      <c r="Q800">
        <f>(ROUND((ROUND((((ET800*1.25))*AV800*I800),2)*BB800),2)+ROUND((ROUND(((AE800-((EU800*1.25)))*AV800*I800),2)*BS800),2))</f>
        <v>4915.12</v>
      </c>
      <c r="R800">
        <f t="shared" si="602"/>
        <v>2704.53</v>
      </c>
      <c r="S800">
        <f t="shared" si="603"/>
        <v>5345.2</v>
      </c>
      <c r="T800">
        <f t="shared" si="604"/>
        <v>0</v>
      </c>
      <c r="U800">
        <f t="shared" si="605"/>
        <v>20.182499999999997</v>
      </c>
      <c r="V800">
        <f t="shared" si="606"/>
        <v>0</v>
      </c>
      <c r="W800">
        <f t="shared" si="607"/>
        <v>0</v>
      </c>
      <c r="X800">
        <f t="shared" si="608"/>
        <v>3902</v>
      </c>
      <c r="Y800">
        <f t="shared" si="609"/>
        <v>2191.5300000000002</v>
      </c>
      <c r="AA800">
        <v>31709269</v>
      </c>
      <c r="AB800">
        <f t="shared" si="610"/>
        <v>29.360499999999998</v>
      </c>
      <c r="AC800">
        <f t="shared" si="611"/>
        <v>1.06</v>
      </c>
      <c r="AD800">
        <f>ROUND(((((ET800*1.25))-((EU800*1.25)))+AE800),6)</f>
        <v>18.962499999999999</v>
      </c>
      <c r="AE800">
        <f>ROUND(((EU800*1.25)),6)</f>
        <v>4.7249999999999996</v>
      </c>
      <c r="AF800">
        <f>ROUND(((EV800*1.15)),6)</f>
        <v>9.3379999999999992</v>
      </c>
      <c r="AG800">
        <f t="shared" si="612"/>
        <v>0</v>
      </c>
      <c r="AH800">
        <f>((EW800*1.15))</f>
        <v>0.89699999999999991</v>
      </c>
      <c r="AI800">
        <f>((EX800*1.25))</f>
        <v>0</v>
      </c>
      <c r="AJ800">
        <f t="shared" si="613"/>
        <v>0</v>
      </c>
      <c r="AK800">
        <v>24.35</v>
      </c>
      <c r="AL800">
        <v>1.06</v>
      </c>
      <c r="AM800">
        <v>15.17</v>
      </c>
      <c r="AN800">
        <v>3.78</v>
      </c>
      <c r="AO800">
        <v>8.1199999999999992</v>
      </c>
      <c r="AP800">
        <v>0</v>
      </c>
      <c r="AQ800">
        <v>0.78</v>
      </c>
      <c r="AR800">
        <v>0</v>
      </c>
      <c r="AS800">
        <v>0</v>
      </c>
      <c r="AT800">
        <v>73</v>
      </c>
      <c r="AU800">
        <v>41</v>
      </c>
      <c r="AV800">
        <v>1</v>
      </c>
      <c r="AW800">
        <v>1</v>
      </c>
      <c r="AZ800">
        <v>1</v>
      </c>
      <c r="BA800">
        <v>25.44</v>
      </c>
      <c r="BB800">
        <v>11.52</v>
      </c>
      <c r="BC800">
        <v>4.99</v>
      </c>
      <c r="BD800" t="s">
        <v>143</v>
      </c>
      <c r="BE800" t="s">
        <v>143</v>
      </c>
      <c r="BF800" t="s">
        <v>143</v>
      </c>
      <c r="BG800" t="s">
        <v>143</v>
      </c>
      <c r="BH800">
        <v>0</v>
      </c>
      <c r="BI800">
        <v>1</v>
      </c>
      <c r="BJ800" t="s">
        <v>317</v>
      </c>
      <c r="BM800">
        <v>64</v>
      </c>
      <c r="BN800">
        <v>0</v>
      </c>
      <c r="BO800" t="s">
        <v>314</v>
      </c>
      <c r="BP800">
        <v>1</v>
      </c>
      <c r="BQ800">
        <v>30</v>
      </c>
      <c r="BR800">
        <v>0</v>
      </c>
      <c r="BS800">
        <v>25.44</v>
      </c>
      <c r="BT800">
        <v>1</v>
      </c>
      <c r="BU800">
        <v>1</v>
      </c>
      <c r="BV800">
        <v>1</v>
      </c>
      <c r="BW800">
        <v>1</v>
      </c>
      <c r="BX800">
        <v>1</v>
      </c>
      <c r="BY800" t="s">
        <v>143</v>
      </c>
      <c r="BZ800">
        <v>73</v>
      </c>
      <c r="CA800">
        <v>41</v>
      </c>
      <c r="CE800">
        <v>30</v>
      </c>
      <c r="CF800">
        <v>0</v>
      </c>
      <c r="CG800">
        <v>0</v>
      </c>
      <c r="CM800">
        <v>0</v>
      </c>
      <c r="CN800" t="s">
        <v>143</v>
      </c>
      <c r="CO800">
        <v>0</v>
      </c>
      <c r="CP800">
        <f t="shared" si="614"/>
        <v>10379.33</v>
      </c>
      <c r="CQ800">
        <f t="shared" si="615"/>
        <v>5.29</v>
      </c>
      <c r="CR800">
        <f>(ROUND((ROUND((((ET800*1.25))*AV800*1),2)*BB800),2)+ROUND((ROUND(((AE800-((EU800*1.25)))*AV800*1),2)*BS800),2))</f>
        <v>218.42</v>
      </c>
      <c r="CS800">
        <f t="shared" si="616"/>
        <v>120.33</v>
      </c>
      <c r="CT800">
        <f t="shared" si="617"/>
        <v>237.61</v>
      </c>
      <c r="CU800">
        <f t="shared" si="618"/>
        <v>0</v>
      </c>
      <c r="CV800">
        <f t="shared" si="619"/>
        <v>0.89699999999999991</v>
      </c>
      <c r="CW800">
        <f t="shared" si="620"/>
        <v>0</v>
      </c>
      <c r="CX800">
        <f t="shared" si="621"/>
        <v>0</v>
      </c>
      <c r="CY800">
        <f t="shared" si="622"/>
        <v>3901.9959999999996</v>
      </c>
      <c r="CZ800">
        <f t="shared" si="623"/>
        <v>2191.5319999999997</v>
      </c>
      <c r="DC800" t="s">
        <v>143</v>
      </c>
      <c r="DD800" t="s">
        <v>143</v>
      </c>
      <c r="DE800" t="s">
        <v>169</v>
      </c>
      <c r="DF800" t="s">
        <v>169</v>
      </c>
      <c r="DG800" t="s">
        <v>170</v>
      </c>
      <c r="DH800" t="s">
        <v>143</v>
      </c>
      <c r="DI800" t="s">
        <v>170</v>
      </c>
      <c r="DJ800" t="s">
        <v>169</v>
      </c>
      <c r="DK800" t="s">
        <v>143</v>
      </c>
      <c r="DL800" t="s">
        <v>143</v>
      </c>
      <c r="DM800" t="s">
        <v>143</v>
      </c>
      <c r="DN800">
        <v>91</v>
      </c>
      <c r="DO800">
        <v>70</v>
      </c>
      <c r="DP800">
        <v>1.0469999999999999</v>
      </c>
      <c r="DQ800">
        <v>1.0029999999999999</v>
      </c>
      <c r="DU800">
        <v>1013</v>
      </c>
      <c r="DV800" t="s">
        <v>316</v>
      </c>
      <c r="DW800" t="s">
        <v>316</v>
      </c>
      <c r="DX800">
        <v>1</v>
      </c>
      <c r="EE800">
        <v>31269875</v>
      </c>
      <c r="EF800">
        <v>30</v>
      </c>
      <c r="EG800" t="s">
        <v>171</v>
      </c>
      <c r="EH800">
        <v>0</v>
      </c>
      <c r="EI800" t="s">
        <v>143</v>
      </c>
      <c r="EJ800">
        <v>1</v>
      </c>
      <c r="EK800">
        <v>64</v>
      </c>
      <c r="EL800" t="s">
        <v>318</v>
      </c>
      <c r="EM800" t="s">
        <v>319</v>
      </c>
      <c r="EO800" t="s">
        <v>143</v>
      </c>
      <c r="EQ800">
        <v>0</v>
      </c>
      <c r="ER800">
        <v>24.35</v>
      </c>
      <c r="ES800">
        <v>1.06</v>
      </c>
      <c r="ET800">
        <v>15.17</v>
      </c>
      <c r="EU800">
        <v>3.78</v>
      </c>
      <c r="EV800">
        <v>8.1199999999999992</v>
      </c>
      <c r="EW800">
        <v>0.78</v>
      </c>
      <c r="EX800">
        <v>0</v>
      </c>
      <c r="EY800">
        <v>0</v>
      </c>
      <c r="FQ800">
        <v>0</v>
      </c>
      <c r="FR800">
        <f t="shared" si="624"/>
        <v>0</v>
      </c>
      <c r="FS800">
        <v>0</v>
      </c>
      <c r="FX800">
        <v>91</v>
      </c>
      <c r="FY800">
        <v>70</v>
      </c>
      <c r="GA800" t="s">
        <v>143</v>
      </c>
      <c r="GD800">
        <v>0</v>
      </c>
      <c r="GF800">
        <v>1947253118</v>
      </c>
      <c r="GG800">
        <v>2</v>
      </c>
      <c r="GH800">
        <v>1</v>
      </c>
      <c r="GI800">
        <v>2</v>
      </c>
      <c r="GJ800">
        <v>0</v>
      </c>
      <c r="GK800">
        <f>ROUND(R800*(R12)/100,2)</f>
        <v>4246.1099999999997</v>
      </c>
      <c r="GL800">
        <f t="shared" si="625"/>
        <v>0</v>
      </c>
      <c r="GM800">
        <f t="shared" si="626"/>
        <v>20718.97</v>
      </c>
      <c r="GN800">
        <f t="shared" si="627"/>
        <v>20718.97</v>
      </c>
      <c r="GO800">
        <f t="shared" si="628"/>
        <v>0</v>
      </c>
      <c r="GP800">
        <f t="shared" si="629"/>
        <v>0</v>
      </c>
      <c r="GR800">
        <v>0</v>
      </c>
      <c r="GS800">
        <v>3</v>
      </c>
      <c r="GT800">
        <v>0</v>
      </c>
      <c r="GU800" t="s">
        <v>143</v>
      </c>
      <c r="GV800">
        <f t="shared" si="630"/>
        <v>0</v>
      </c>
      <c r="GW800">
        <v>1</v>
      </c>
      <c r="GX800">
        <f t="shared" si="631"/>
        <v>0</v>
      </c>
      <c r="HA800">
        <v>0</v>
      </c>
      <c r="HB800">
        <v>0</v>
      </c>
      <c r="HC800">
        <f t="shared" si="632"/>
        <v>0</v>
      </c>
      <c r="IK800">
        <v>0</v>
      </c>
    </row>
    <row r="801" spans="1:245" x14ac:dyDescent="0.25">
      <c r="A801">
        <v>18</v>
      </c>
      <c r="B801">
        <v>1</v>
      </c>
      <c r="C801">
        <v>459</v>
      </c>
      <c r="E801" t="s">
        <v>783</v>
      </c>
      <c r="F801" t="s">
        <v>321</v>
      </c>
      <c r="G801" t="s">
        <v>322</v>
      </c>
      <c r="H801" t="s">
        <v>323</v>
      </c>
      <c r="I801">
        <v>24.75</v>
      </c>
      <c r="J801">
        <v>1.1000000000000001</v>
      </c>
      <c r="O801">
        <f t="shared" si="600"/>
        <v>13668.11</v>
      </c>
      <c r="P801">
        <f t="shared" si="601"/>
        <v>13668.11</v>
      </c>
      <c r="Q801">
        <f>(ROUND((ROUND(((ET801)*AV801*I801),2)*BB801),2)+ROUND((ROUND(((AE801-(EU801))*AV801*I801),2)*BS801),2))</f>
        <v>0</v>
      </c>
      <c r="R801">
        <f t="shared" si="602"/>
        <v>0</v>
      </c>
      <c r="S801">
        <f t="shared" si="603"/>
        <v>0</v>
      </c>
      <c r="T801">
        <f t="shared" si="604"/>
        <v>0</v>
      </c>
      <c r="U801">
        <f t="shared" si="605"/>
        <v>0</v>
      </c>
      <c r="V801">
        <f t="shared" si="606"/>
        <v>0</v>
      </c>
      <c r="W801">
        <f t="shared" si="607"/>
        <v>0</v>
      </c>
      <c r="X801">
        <f t="shared" si="608"/>
        <v>0</v>
      </c>
      <c r="Y801">
        <f t="shared" si="609"/>
        <v>0</v>
      </c>
      <c r="AA801">
        <v>31709269</v>
      </c>
      <c r="AB801">
        <f t="shared" si="610"/>
        <v>104.99</v>
      </c>
      <c r="AC801">
        <f t="shared" si="611"/>
        <v>104.99</v>
      </c>
      <c r="AD801">
        <f>ROUND((((ET801)-(EU801))+AE801),6)</f>
        <v>0</v>
      </c>
      <c r="AE801">
        <f>ROUND((EU801),6)</f>
        <v>0</v>
      </c>
      <c r="AF801">
        <f>ROUND((EV801),6)</f>
        <v>0</v>
      </c>
      <c r="AG801">
        <f t="shared" si="612"/>
        <v>0</v>
      </c>
      <c r="AH801">
        <f>(EW801)</f>
        <v>0</v>
      </c>
      <c r="AI801">
        <f>(EX801)</f>
        <v>0</v>
      </c>
      <c r="AJ801">
        <f t="shared" si="613"/>
        <v>0</v>
      </c>
      <c r="AK801">
        <v>104.99</v>
      </c>
      <c r="AL801">
        <v>104.99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1</v>
      </c>
      <c r="AW801">
        <v>1</v>
      </c>
      <c r="AZ801">
        <v>1</v>
      </c>
      <c r="BA801">
        <v>1</v>
      </c>
      <c r="BB801">
        <v>1</v>
      </c>
      <c r="BC801">
        <v>5.26</v>
      </c>
      <c r="BD801" t="s">
        <v>143</v>
      </c>
      <c r="BE801" t="s">
        <v>143</v>
      </c>
      <c r="BF801" t="s">
        <v>143</v>
      </c>
      <c r="BG801" t="s">
        <v>143</v>
      </c>
      <c r="BH801">
        <v>3</v>
      </c>
      <c r="BI801">
        <v>1</v>
      </c>
      <c r="BJ801" t="s">
        <v>324</v>
      </c>
      <c r="BM801">
        <v>64</v>
      </c>
      <c r="BN801">
        <v>0</v>
      </c>
      <c r="BO801" t="s">
        <v>321</v>
      </c>
      <c r="BP801">
        <v>1</v>
      </c>
      <c r="BQ801">
        <v>30</v>
      </c>
      <c r="BR801">
        <v>0</v>
      </c>
      <c r="BS801">
        <v>1</v>
      </c>
      <c r="BT801">
        <v>1</v>
      </c>
      <c r="BU801">
        <v>1</v>
      </c>
      <c r="BV801">
        <v>1</v>
      </c>
      <c r="BW801">
        <v>1</v>
      </c>
      <c r="BX801">
        <v>1</v>
      </c>
      <c r="BY801" t="s">
        <v>143</v>
      </c>
      <c r="BZ801">
        <v>0</v>
      </c>
      <c r="CA801">
        <v>0</v>
      </c>
      <c r="CE801">
        <v>30</v>
      </c>
      <c r="CF801">
        <v>0</v>
      </c>
      <c r="CG801">
        <v>0</v>
      </c>
      <c r="CM801">
        <v>0</v>
      </c>
      <c r="CN801" t="s">
        <v>143</v>
      </c>
      <c r="CO801">
        <v>0</v>
      </c>
      <c r="CP801">
        <f t="shared" si="614"/>
        <v>13668.11</v>
      </c>
      <c r="CQ801">
        <f t="shared" si="615"/>
        <v>552.25</v>
      </c>
      <c r="CR801">
        <f>(ROUND((ROUND(((ET801)*AV801*1),2)*BB801),2)+ROUND((ROUND(((AE801-(EU801))*AV801*1),2)*BS801),2))</f>
        <v>0</v>
      </c>
      <c r="CS801">
        <f t="shared" si="616"/>
        <v>0</v>
      </c>
      <c r="CT801">
        <f t="shared" si="617"/>
        <v>0</v>
      </c>
      <c r="CU801">
        <f t="shared" si="618"/>
        <v>0</v>
      </c>
      <c r="CV801">
        <f t="shared" si="619"/>
        <v>0</v>
      </c>
      <c r="CW801">
        <f t="shared" si="620"/>
        <v>0</v>
      </c>
      <c r="CX801">
        <f t="shared" si="621"/>
        <v>0</v>
      </c>
      <c r="CY801">
        <f t="shared" si="622"/>
        <v>0</v>
      </c>
      <c r="CZ801">
        <f t="shared" si="623"/>
        <v>0</v>
      </c>
      <c r="DC801" t="s">
        <v>143</v>
      </c>
      <c r="DD801" t="s">
        <v>143</v>
      </c>
      <c r="DE801" t="s">
        <v>143</v>
      </c>
      <c r="DF801" t="s">
        <v>143</v>
      </c>
      <c r="DG801" t="s">
        <v>143</v>
      </c>
      <c r="DH801" t="s">
        <v>143</v>
      </c>
      <c r="DI801" t="s">
        <v>143</v>
      </c>
      <c r="DJ801" t="s">
        <v>143</v>
      </c>
      <c r="DK801" t="s">
        <v>143</v>
      </c>
      <c r="DL801" t="s">
        <v>143</v>
      </c>
      <c r="DM801" t="s">
        <v>143</v>
      </c>
      <c r="DN801">
        <v>91</v>
      </c>
      <c r="DO801">
        <v>70</v>
      </c>
      <c r="DP801">
        <v>1.0469999999999999</v>
      </c>
      <c r="DQ801">
        <v>1.0029999999999999</v>
      </c>
      <c r="DU801">
        <v>1007</v>
      </c>
      <c r="DV801" t="s">
        <v>323</v>
      </c>
      <c r="DW801" t="s">
        <v>323</v>
      </c>
      <c r="DX801">
        <v>1</v>
      </c>
      <c r="EE801">
        <v>31269875</v>
      </c>
      <c r="EF801">
        <v>30</v>
      </c>
      <c r="EG801" t="s">
        <v>171</v>
      </c>
      <c r="EH801">
        <v>0</v>
      </c>
      <c r="EI801" t="s">
        <v>143</v>
      </c>
      <c r="EJ801">
        <v>1</v>
      </c>
      <c r="EK801">
        <v>64</v>
      </c>
      <c r="EL801" t="s">
        <v>318</v>
      </c>
      <c r="EM801" t="s">
        <v>319</v>
      </c>
      <c r="EO801" t="s">
        <v>143</v>
      </c>
      <c r="EQ801">
        <v>0</v>
      </c>
      <c r="ER801">
        <v>104.99</v>
      </c>
      <c r="ES801">
        <v>104.99</v>
      </c>
      <c r="ET801">
        <v>0</v>
      </c>
      <c r="EU801">
        <v>0</v>
      </c>
      <c r="EV801">
        <v>0</v>
      </c>
      <c r="EW801">
        <v>0</v>
      </c>
      <c r="EX801">
        <v>0</v>
      </c>
      <c r="FQ801">
        <v>0</v>
      </c>
      <c r="FR801">
        <f t="shared" si="624"/>
        <v>0</v>
      </c>
      <c r="FS801">
        <v>0</v>
      </c>
      <c r="FX801">
        <v>91</v>
      </c>
      <c r="FY801">
        <v>70</v>
      </c>
      <c r="GA801" t="s">
        <v>143</v>
      </c>
      <c r="GD801">
        <v>0</v>
      </c>
      <c r="GF801">
        <v>2069056849</v>
      </c>
      <c r="GG801">
        <v>2</v>
      </c>
      <c r="GH801">
        <v>1</v>
      </c>
      <c r="GI801">
        <v>2</v>
      </c>
      <c r="GJ801">
        <v>0</v>
      </c>
      <c r="GK801">
        <f>ROUND(R801*(R12)/100,2)</f>
        <v>0</v>
      </c>
      <c r="GL801">
        <f t="shared" si="625"/>
        <v>0</v>
      </c>
      <c r="GM801">
        <f t="shared" si="626"/>
        <v>13668.11</v>
      </c>
      <c r="GN801">
        <f t="shared" si="627"/>
        <v>13668.11</v>
      </c>
      <c r="GO801">
        <f t="shared" si="628"/>
        <v>0</v>
      </c>
      <c r="GP801">
        <f t="shared" si="629"/>
        <v>0</v>
      </c>
      <c r="GR801">
        <v>0</v>
      </c>
      <c r="GS801">
        <v>3</v>
      </c>
      <c r="GT801">
        <v>0</v>
      </c>
      <c r="GU801" t="s">
        <v>143</v>
      </c>
      <c r="GV801">
        <f t="shared" si="630"/>
        <v>0</v>
      </c>
      <c r="GW801">
        <v>1</v>
      </c>
      <c r="GX801">
        <f t="shared" si="631"/>
        <v>0</v>
      </c>
      <c r="HA801">
        <v>0</v>
      </c>
      <c r="HB801">
        <v>0</v>
      </c>
      <c r="HC801">
        <f t="shared" si="632"/>
        <v>0</v>
      </c>
      <c r="IK801">
        <v>0</v>
      </c>
    </row>
    <row r="802" spans="1:245" x14ac:dyDescent="0.25">
      <c r="A802">
        <v>17</v>
      </c>
      <c r="B802">
        <v>1</v>
      </c>
      <c r="C802">
        <f>ROW(SmtRes!A465)</f>
        <v>465</v>
      </c>
      <c r="D802">
        <f>ROW(EtalonRes!A488)</f>
        <v>488</v>
      </c>
      <c r="E802" t="s">
        <v>784</v>
      </c>
      <c r="F802" t="s">
        <v>326</v>
      </c>
      <c r="G802" t="s">
        <v>327</v>
      </c>
      <c r="H802" t="s">
        <v>316</v>
      </c>
      <c r="I802">
        <v>13.5</v>
      </c>
      <c r="J802">
        <v>0</v>
      </c>
      <c r="O802">
        <f t="shared" si="600"/>
        <v>6683.89</v>
      </c>
      <c r="P802">
        <f t="shared" si="601"/>
        <v>71.41</v>
      </c>
      <c r="Q802">
        <f>(ROUND((ROUND((((ET802*1.25))*AV802*I802),2)*BB802),2)+ROUND((ROUND(((AE802-((EU802*1.25)))*AV802*I802),2)*BS802),2))</f>
        <v>3117.02</v>
      </c>
      <c r="R802">
        <f t="shared" si="602"/>
        <v>1738.57</v>
      </c>
      <c r="S802">
        <f t="shared" si="603"/>
        <v>3495.46</v>
      </c>
      <c r="T802">
        <f t="shared" si="604"/>
        <v>0</v>
      </c>
      <c r="U802">
        <f t="shared" si="605"/>
        <v>13.196249999999999</v>
      </c>
      <c r="V802">
        <f t="shared" si="606"/>
        <v>0</v>
      </c>
      <c r="W802">
        <f t="shared" si="607"/>
        <v>0</v>
      </c>
      <c r="X802">
        <f t="shared" si="608"/>
        <v>2551.69</v>
      </c>
      <c r="Y802">
        <f t="shared" si="609"/>
        <v>1433.14</v>
      </c>
      <c r="AA802">
        <v>31709269</v>
      </c>
      <c r="AB802">
        <f t="shared" si="610"/>
        <v>31.262499999999999</v>
      </c>
      <c r="AC802">
        <f t="shared" si="611"/>
        <v>1.06</v>
      </c>
      <c r="AD802">
        <f>ROUND(((((ET802*1.25))-((EU802*1.25)))+AE802),6)</f>
        <v>20.024999999999999</v>
      </c>
      <c r="AE802">
        <f>ROUND(((EU802*1.25)),6)</f>
        <v>5.0625</v>
      </c>
      <c r="AF802">
        <f>ROUND(((EV802*1.15)),6)</f>
        <v>10.1775</v>
      </c>
      <c r="AG802">
        <f t="shared" si="612"/>
        <v>0</v>
      </c>
      <c r="AH802">
        <f>((EW802*1.15))</f>
        <v>0.97749999999999992</v>
      </c>
      <c r="AI802">
        <f>((EX802*1.25))</f>
        <v>0</v>
      </c>
      <c r="AJ802">
        <f t="shared" si="613"/>
        <v>0</v>
      </c>
      <c r="AK802">
        <v>25.93</v>
      </c>
      <c r="AL802">
        <v>1.06</v>
      </c>
      <c r="AM802">
        <v>16.02</v>
      </c>
      <c r="AN802">
        <v>4.05</v>
      </c>
      <c r="AO802">
        <v>8.85</v>
      </c>
      <c r="AP802">
        <v>0</v>
      </c>
      <c r="AQ802">
        <v>0.85</v>
      </c>
      <c r="AR802">
        <v>0</v>
      </c>
      <c r="AS802">
        <v>0</v>
      </c>
      <c r="AT802">
        <v>73</v>
      </c>
      <c r="AU802">
        <v>41</v>
      </c>
      <c r="AV802">
        <v>1</v>
      </c>
      <c r="AW802">
        <v>1</v>
      </c>
      <c r="AZ802">
        <v>1</v>
      </c>
      <c r="BA802">
        <v>25.44</v>
      </c>
      <c r="BB802">
        <v>11.53</v>
      </c>
      <c r="BC802">
        <v>4.99</v>
      </c>
      <c r="BD802" t="s">
        <v>143</v>
      </c>
      <c r="BE802" t="s">
        <v>143</v>
      </c>
      <c r="BF802" t="s">
        <v>143</v>
      </c>
      <c r="BG802" t="s">
        <v>143</v>
      </c>
      <c r="BH802">
        <v>0</v>
      </c>
      <c r="BI802">
        <v>1</v>
      </c>
      <c r="BJ802" t="s">
        <v>328</v>
      </c>
      <c r="BM802">
        <v>64</v>
      </c>
      <c r="BN802">
        <v>0</v>
      </c>
      <c r="BO802" t="s">
        <v>326</v>
      </c>
      <c r="BP802">
        <v>1</v>
      </c>
      <c r="BQ802">
        <v>30</v>
      </c>
      <c r="BR802">
        <v>0</v>
      </c>
      <c r="BS802">
        <v>25.44</v>
      </c>
      <c r="BT802">
        <v>1</v>
      </c>
      <c r="BU802">
        <v>1</v>
      </c>
      <c r="BV802">
        <v>1</v>
      </c>
      <c r="BW802">
        <v>1</v>
      </c>
      <c r="BX802">
        <v>1</v>
      </c>
      <c r="BY802" t="s">
        <v>143</v>
      </c>
      <c r="BZ802">
        <v>73</v>
      </c>
      <c r="CA802">
        <v>41</v>
      </c>
      <c r="CE802">
        <v>30</v>
      </c>
      <c r="CF802">
        <v>0</v>
      </c>
      <c r="CG802">
        <v>0</v>
      </c>
      <c r="CM802">
        <v>0</v>
      </c>
      <c r="CN802" t="s">
        <v>143</v>
      </c>
      <c r="CO802">
        <v>0</v>
      </c>
      <c r="CP802">
        <f t="shared" si="614"/>
        <v>6683.8899999999994</v>
      </c>
      <c r="CQ802">
        <f t="shared" si="615"/>
        <v>5.29</v>
      </c>
      <c r="CR802">
        <f>(ROUND((ROUND((((ET802*1.25))*AV802*1),2)*BB802),2)+ROUND((ROUND(((AE802-((EU802*1.25)))*AV802*1),2)*BS802),2))</f>
        <v>230.95</v>
      </c>
      <c r="CS802">
        <f t="shared" si="616"/>
        <v>128.72999999999999</v>
      </c>
      <c r="CT802">
        <f t="shared" si="617"/>
        <v>258.98</v>
      </c>
      <c r="CU802">
        <f t="shared" si="618"/>
        <v>0</v>
      </c>
      <c r="CV802">
        <f t="shared" si="619"/>
        <v>0.97749999999999992</v>
      </c>
      <c r="CW802">
        <f t="shared" si="620"/>
        <v>0</v>
      </c>
      <c r="CX802">
        <f t="shared" si="621"/>
        <v>0</v>
      </c>
      <c r="CY802">
        <f t="shared" si="622"/>
        <v>2551.6857999999997</v>
      </c>
      <c r="CZ802">
        <f t="shared" si="623"/>
        <v>1433.1386</v>
      </c>
      <c r="DC802" t="s">
        <v>143</v>
      </c>
      <c r="DD802" t="s">
        <v>143</v>
      </c>
      <c r="DE802" t="s">
        <v>169</v>
      </c>
      <c r="DF802" t="s">
        <v>169</v>
      </c>
      <c r="DG802" t="s">
        <v>170</v>
      </c>
      <c r="DH802" t="s">
        <v>143</v>
      </c>
      <c r="DI802" t="s">
        <v>170</v>
      </c>
      <c r="DJ802" t="s">
        <v>169</v>
      </c>
      <c r="DK802" t="s">
        <v>143</v>
      </c>
      <c r="DL802" t="s">
        <v>143</v>
      </c>
      <c r="DM802" t="s">
        <v>143</v>
      </c>
      <c r="DN802">
        <v>91</v>
      </c>
      <c r="DO802">
        <v>70</v>
      </c>
      <c r="DP802">
        <v>1.0469999999999999</v>
      </c>
      <c r="DQ802">
        <v>1.0029999999999999</v>
      </c>
      <c r="DU802">
        <v>1013</v>
      </c>
      <c r="DV802" t="s">
        <v>316</v>
      </c>
      <c r="DW802" t="s">
        <v>316</v>
      </c>
      <c r="DX802">
        <v>1</v>
      </c>
      <c r="EE802">
        <v>31269875</v>
      </c>
      <c r="EF802">
        <v>30</v>
      </c>
      <c r="EG802" t="s">
        <v>171</v>
      </c>
      <c r="EH802">
        <v>0</v>
      </c>
      <c r="EI802" t="s">
        <v>143</v>
      </c>
      <c r="EJ802">
        <v>1</v>
      </c>
      <c r="EK802">
        <v>64</v>
      </c>
      <c r="EL802" t="s">
        <v>318</v>
      </c>
      <c r="EM802" t="s">
        <v>319</v>
      </c>
      <c r="EO802" t="s">
        <v>143</v>
      </c>
      <c r="EQ802">
        <v>0</v>
      </c>
      <c r="ER802">
        <v>25.93</v>
      </c>
      <c r="ES802">
        <v>1.06</v>
      </c>
      <c r="ET802">
        <v>16.02</v>
      </c>
      <c r="EU802">
        <v>4.05</v>
      </c>
      <c r="EV802">
        <v>8.85</v>
      </c>
      <c r="EW802">
        <v>0.85</v>
      </c>
      <c r="EX802">
        <v>0</v>
      </c>
      <c r="EY802">
        <v>0</v>
      </c>
      <c r="FQ802">
        <v>0</v>
      </c>
      <c r="FR802">
        <f t="shared" si="624"/>
        <v>0</v>
      </c>
      <c r="FS802">
        <v>0</v>
      </c>
      <c r="FX802">
        <v>91</v>
      </c>
      <c r="FY802">
        <v>70</v>
      </c>
      <c r="GA802" t="s">
        <v>143</v>
      </c>
      <c r="GD802">
        <v>0</v>
      </c>
      <c r="GF802">
        <v>1127999798</v>
      </c>
      <c r="GG802">
        <v>2</v>
      </c>
      <c r="GH802">
        <v>1</v>
      </c>
      <c r="GI802">
        <v>2</v>
      </c>
      <c r="GJ802">
        <v>0</v>
      </c>
      <c r="GK802">
        <f>ROUND(R802*(R12)/100,2)</f>
        <v>2729.55</v>
      </c>
      <c r="GL802">
        <f t="shared" si="625"/>
        <v>0</v>
      </c>
      <c r="GM802">
        <f t="shared" si="626"/>
        <v>13398.27</v>
      </c>
      <c r="GN802">
        <f t="shared" si="627"/>
        <v>13398.27</v>
      </c>
      <c r="GO802">
        <f t="shared" si="628"/>
        <v>0</v>
      </c>
      <c r="GP802">
        <f t="shared" si="629"/>
        <v>0</v>
      </c>
      <c r="GR802">
        <v>0</v>
      </c>
      <c r="GS802">
        <v>3</v>
      </c>
      <c r="GT802">
        <v>0</v>
      </c>
      <c r="GU802" t="s">
        <v>143</v>
      </c>
      <c r="GV802">
        <f t="shared" si="630"/>
        <v>0</v>
      </c>
      <c r="GW802">
        <v>1</v>
      </c>
      <c r="GX802">
        <f t="shared" si="631"/>
        <v>0</v>
      </c>
      <c r="HA802">
        <v>0</v>
      </c>
      <c r="HB802">
        <v>0</v>
      </c>
      <c r="HC802">
        <f t="shared" si="632"/>
        <v>0</v>
      </c>
      <c r="IK802">
        <v>0</v>
      </c>
    </row>
    <row r="803" spans="1:245" x14ac:dyDescent="0.25">
      <c r="A803">
        <v>18</v>
      </c>
      <c r="B803">
        <v>1</v>
      </c>
      <c r="C803">
        <v>465</v>
      </c>
      <c r="E803" t="s">
        <v>785</v>
      </c>
      <c r="F803" t="s">
        <v>330</v>
      </c>
      <c r="G803" t="s">
        <v>331</v>
      </c>
      <c r="H803" t="s">
        <v>323</v>
      </c>
      <c r="I803">
        <v>15.525</v>
      </c>
      <c r="J803">
        <v>1.1499999999999999</v>
      </c>
      <c r="O803">
        <f t="shared" si="600"/>
        <v>31648</v>
      </c>
      <c r="P803">
        <f t="shared" si="601"/>
        <v>31648</v>
      </c>
      <c r="Q803">
        <f>(ROUND((ROUND(((ET803)*AV803*I803),2)*BB803),2)+ROUND((ROUND(((AE803-(EU803))*AV803*I803),2)*BS803),2))</f>
        <v>0</v>
      </c>
      <c r="R803">
        <f t="shared" si="602"/>
        <v>0</v>
      </c>
      <c r="S803">
        <f t="shared" si="603"/>
        <v>0</v>
      </c>
      <c r="T803">
        <f t="shared" si="604"/>
        <v>0</v>
      </c>
      <c r="U803">
        <f t="shared" si="605"/>
        <v>0</v>
      </c>
      <c r="V803">
        <f t="shared" si="606"/>
        <v>0</v>
      </c>
      <c r="W803">
        <f t="shared" si="607"/>
        <v>0</v>
      </c>
      <c r="X803">
        <f t="shared" si="608"/>
        <v>0</v>
      </c>
      <c r="Y803">
        <f t="shared" si="609"/>
        <v>0</v>
      </c>
      <c r="AA803">
        <v>31709269</v>
      </c>
      <c r="AB803">
        <f t="shared" si="610"/>
        <v>214.13</v>
      </c>
      <c r="AC803">
        <f t="shared" si="611"/>
        <v>214.13</v>
      </c>
      <c r="AD803">
        <f>ROUND((((ET803)-(EU803))+AE803),6)</f>
        <v>0</v>
      </c>
      <c r="AE803">
        <f>ROUND((EU803),6)</f>
        <v>0</v>
      </c>
      <c r="AF803">
        <f>ROUND((EV803),6)</f>
        <v>0</v>
      </c>
      <c r="AG803">
        <f t="shared" si="612"/>
        <v>0</v>
      </c>
      <c r="AH803">
        <f>(EW803)</f>
        <v>0</v>
      </c>
      <c r="AI803">
        <f>(EX803)</f>
        <v>0</v>
      </c>
      <c r="AJ803">
        <f t="shared" si="613"/>
        <v>0</v>
      </c>
      <c r="AK803">
        <v>214.13</v>
      </c>
      <c r="AL803">
        <v>214.13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1</v>
      </c>
      <c r="AW803">
        <v>1</v>
      </c>
      <c r="AZ803">
        <v>1</v>
      </c>
      <c r="BA803">
        <v>1</v>
      </c>
      <c r="BB803">
        <v>1</v>
      </c>
      <c r="BC803">
        <v>9.52</v>
      </c>
      <c r="BD803" t="s">
        <v>143</v>
      </c>
      <c r="BE803" t="s">
        <v>143</v>
      </c>
      <c r="BF803" t="s">
        <v>143</v>
      </c>
      <c r="BG803" t="s">
        <v>143</v>
      </c>
      <c r="BH803">
        <v>3</v>
      </c>
      <c r="BI803">
        <v>1</v>
      </c>
      <c r="BJ803" t="s">
        <v>332</v>
      </c>
      <c r="BM803">
        <v>64</v>
      </c>
      <c r="BN803">
        <v>0</v>
      </c>
      <c r="BO803" t="s">
        <v>330</v>
      </c>
      <c r="BP803">
        <v>1</v>
      </c>
      <c r="BQ803">
        <v>30</v>
      </c>
      <c r="BR803">
        <v>0</v>
      </c>
      <c r="BS803">
        <v>1</v>
      </c>
      <c r="BT803">
        <v>1</v>
      </c>
      <c r="BU803">
        <v>1</v>
      </c>
      <c r="BV803">
        <v>1</v>
      </c>
      <c r="BW803">
        <v>1</v>
      </c>
      <c r="BX803">
        <v>1</v>
      </c>
      <c r="BY803" t="s">
        <v>143</v>
      </c>
      <c r="BZ803">
        <v>0</v>
      </c>
      <c r="CA803">
        <v>0</v>
      </c>
      <c r="CE803">
        <v>30</v>
      </c>
      <c r="CF803">
        <v>0</v>
      </c>
      <c r="CG803">
        <v>0</v>
      </c>
      <c r="CM803">
        <v>0</v>
      </c>
      <c r="CN803" t="s">
        <v>143</v>
      </c>
      <c r="CO803">
        <v>0</v>
      </c>
      <c r="CP803">
        <f t="shared" si="614"/>
        <v>31648</v>
      </c>
      <c r="CQ803">
        <f t="shared" si="615"/>
        <v>2038.52</v>
      </c>
      <c r="CR803">
        <f>(ROUND((ROUND(((ET803)*AV803*1),2)*BB803),2)+ROUND((ROUND(((AE803-(EU803))*AV803*1),2)*BS803),2))</f>
        <v>0</v>
      </c>
      <c r="CS803">
        <f t="shared" si="616"/>
        <v>0</v>
      </c>
      <c r="CT803">
        <f t="shared" si="617"/>
        <v>0</v>
      </c>
      <c r="CU803">
        <f t="shared" si="618"/>
        <v>0</v>
      </c>
      <c r="CV803">
        <f t="shared" si="619"/>
        <v>0</v>
      </c>
      <c r="CW803">
        <f t="shared" si="620"/>
        <v>0</v>
      </c>
      <c r="CX803">
        <f t="shared" si="621"/>
        <v>0</v>
      </c>
      <c r="CY803">
        <f t="shared" si="622"/>
        <v>0</v>
      </c>
      <c r="CZ803">
        <f t="shared" si="623"/>
        <v>0</v>
      </c>
      <c r="DC803" t="s">
        <v>143</v>
      </c>
      <c r="DD803" t="s">
        <v>143</v>
      </c>
      <c r="DE803" t="s">
        <v>143</v>
      </c>
      <c r="DF803" t="s">
        <v>143</v>
      </c>
      <c r="DG803" t="s">
        <v>143</v>
      </c>
      <c r="DH803" t="s">
        <v>143</v>
      </c>
      <c r="DI803" t="s">
        <v>143</v>
      </c>
      <c r="DJ803" t="s">
        <v>143</v>
      </c>
      <c r="DK803" t="s">
        <v>143</v>
      </c>
      <c r="DL803" t="s">
        <v>143</v>
      </c>
      <c r="DM803" t="s">
        <v>143</v>
      </c>
      <c r="DN803">
        <v>91</v>
      </c>
      <c r="DO803">
        <v>70</v>
      </c>
      <c r="DP803">
        <v>1.0469999999999999</v>
      </c>
      <c r="DQ803">
        <v>1.0029999999999999</v>
      </c>
      <c r="DU803">
        <v>1007</v>
      </c>
      <c r="DV803" t="s">
        <v>323</v>
      </c>
      <c r="DW803" t="s">
        <v>323</v>
      </c>
      <c r="DX803">
        <v>1</v>
      </c>
      <c r="EE803">
        <v>31269875</v>
      </c>
      <c r="EF803">
        <v>30</v>
      </c>
      <c r="EG803" t="s">
        <v>171</v>
      </c>
      <c r="EH803">
        <v>0</v>
      </c>
      <c r="EI803" t="s">
        <v>143</v>
      </c>
      <c r="EJ803">
        <v>1</v>
      </c>
      <c r="EK803">
        <v>64</v>
      </c>
      <c r="EL803" t="s">
        <v>318</v>
      </c>
      <c r="EM803" t="s">
        <v>319</v>
      </c>
      <c r="EO803" t="s">
        <v>143</v>
      </c>
      <c r="EQ803">
        <v>0</v>
      </c>
      <c r="ER803">
        <v>214.13</v>
      </c>
      <c r="ES803">
        <v>214.13</v>
      </c>
      <c r="ET803">
        <v>0</v>
      </c>
      <c r="EU803">
        <v>0</v>
      </c>
      <c r="EV803">
        <v>0</v>
      </c>
      <c r="EW803">
        <v>0</v>
      </c>
      <c r="EX803">
        <v>0</v>
      </c>
      <c r="FQ803">
        <v>0</v>
      </c>
      <c r="FR803">
        <f t="shared" si="624"/>
        <v>0</v>
      </c>
      <c r="FS803">
        <v>0</v>
      </c>
      <c r="FX803">
        <v>91</v>
      </c>
      <c r="FY803">
        <v>70</v>
      </c>
      <c r="GA803" t="s">
        <v>143</v>
      </c>
      <c r="GD803">
        <v>0</v>
      </c>
      <c r="GF803">
        <v>802244652</v>
      </c>
      <c r="GG803">
        <v>2</v>
      </c>
      <c r="GH803">
        <v>1</v>
      </c>
      <c r="GI803">
        <v>2</v>
      </c>
      <c r="GJ803">
        <v>0</v>
      </c>
      <c r="GK803">
        <f>ROUND(R803*(R12)/100,2)</f>
        <v>0</v>
      </c>
      <c r="GL803">
        <f t="shared" si="625"/>
        <v>0</v>
      </c>
      <c r="GM803">
        <f t="shared" si="626"/>
        <v>31648</v>
      </c>
      <c r="GN803">
        <f t="shared" si="627"/>
        <v>31648</v>
      </c>
      <c r="GO803">
        <f t="shared" si="628"/>
        <v>0</v>
      </c>
      <c r="GP803">
        <f t="shared" si="629"/>
        <v>0</v>
      </c>
      <c r="GR803">
        <v>0</v>
      </c>
      <c r="GS803">
        <v>3</v>
      </c>
      <c r="GT803">
        <v>0</v>
      </c>
      <c r="GU803" t="s">
        <v>143</v>
      </c>
      <c r="GV803">
        <f t="shared" si="630"/>
        <v>0</v>
      </c>
      <c r="GW803">
        <v>1</v>
      </c>
      <c r="GX803">
        <f t="shared" si="631"/>
        <v>0</v>
      </c>
      <c r="HA803">
        <v>0</v>
      </c>
      <c r="HB803">
        <v>0</v>
      </c>
      <c r="HC803">
        <f t="shared" si="632"/>
        <v>0</v>
      </c>
      <c r="IK803">
        <v>0</v>
      </c>
    </row>
    <row r="804" spans="1:245" x14ac:dyDescent="0.25">
      <c r="A804">
        <v>17</v>
      </c>
      <c r="B804">
        <v>1</v>
      </c>
      <c r="C804">
        <f>ROW(SmtRes!A482)</f>
        <v>482</v>
      </c>
      <c r="D804">
        <f>ROW(EtalonRes!A504)</f>
        <v>504</v>
      </c>
      <c r="E804" t="s">
        <v>786</v>
      </c>
      <c r="F804" t="s">
        <v>334</v>
      </c>
      <c r="G804" t="s">
        <v>335</v>
      </c>
      <c r="H804" t="s">
        <v>336</v>
      </c>
      <c r="I804">
        <v>0.54</v>
      </c>
      <c r="J804">
        <v>0</v>
      </c>
      <c r="O804">
        <f t="shared" si="600"/>
        <v>201065.97</v>
      </c>
      <c r="P804">
        <f t="shared" si="601"/>
        <v>39711.29</v>
      </c>
      <c r="Q804">
        <f>(ROUND((ROUND((((ET804*1.25))*AV804*I804),2)*BB804),2)+ROUND((ROUND(((AE804-((EU804*1.25)))*AV804*I804),2)*BS804),2))</f>
        <v>8080.21</v>
      </c>
      <c r="R804">
        <f t="shared" si="602"/>
        <v>715.12</v>
      </c>
      <c r="S804">
        <f t="shared" si="603"/>
        <v>153274.47</v>
      </c>
      <c r="T804">
        <f t="shared" si="604"/>
        <v>0</v>
      </c>
      <c r="U804">
        <f t="shared" si="605"/>
        <v>512.32499999999993</v>
      </c>
      <c r="V804">
        <f t="shared" si="606"/>
        <v>0</v>
      </c>
      <c r="W804">
        <f t="shared" si="607"/>
        <v>0</v>
      </c>
      <c r="X804">
        <f t="shared" si="608"/>
        <v>104226.64</v>
      </c>
      <c r="Y804">
        <f t="shared" si="609"/>
        <v>62842.53</v>
      </c>
      <c r="AA804">
        <v>31709269</v>
      </c>
      <c r="AB804">
        <f t="shared" si="610"/>
        <v>22327.9575</v>
      </c>
      <c r="AC804">
        <f t="shared" si="611"/>
        <v>9404.02</v>
      </c>
      <c r="AD804">
        <f>ROUND(((((ET804*1.25))-((EU804*1.25)))+AE804),6)</f>
        <v>1766.6375</v>
      </c>
      <c r="AE804">
        <f>ROUND(((EU804*1.25)),6)</f>
        <v>52.05</v>
      </c>
      <c r="AF804">
        <f>ROUND(((EV804*1.15)),6)</f>
        <v>11157.3</v>
      </c>
      <c r="AG804">
        <f t="shared" si="612"/>
        <v>0</v>
      </c>
      <c r="AH804">
        <f>((EW804*1.15))</f>
        <v>948.74999999999989</v>
      </c>
      <c r="AI804">
        <f>((EX804*1.25))</f>
        <v>0</v>
      </c>
      <c r="AJ804">
        <f t="shared" si="613"/>
        <v>0</v>
      </c>
      <c r="AK804">
        <v>20519.330000000002</v>
      </c>
      <c r="AL804">
        <v>9404.02</v>
      </c>
      <c r="AM804">
        <v>1413.31</v>
      </c>
      <c r="AN804">
        <v>41.64</v>
      </c>
      <c r="AO804">
        <v>9702</v>
      </c>
      <c r="AP804">
        <v>0</v>
      </c>
      <c r="AQ804">
        <v>825</v>
      </c>
      <c r="AR804">
        <v>0</v>
      </c>
      <c r="AS804">
        <v>0</v>
      </c>
      <c r="AT804">
        <v>68</v>
      </c>
      <c r="AU804">
        <v>41</v>
      </c>
      <c r="AV804">
        <v>1</v>
      </c>
      <c r="AW804">
        <v>1</v>
      </c>
      <c r="AZ804">
        <v>1</v>
      </c>
      <c r="BA804">
        <v>25.44</v>
      </c>
      <c r="BB804">
        <v>8.4700000000000006</v>
      </c>
      <c r="BC804">
        <v>7.82</v>
      </c>
      <c r="BD804" t="s">
        <v>143</v>
      </c>
      <c r="BE804" t="s">
        <v>143</v>
      </c>
      <c r="BF804" t="s">
        <v>143</v>
      </c>
      <c r="BG804" t="s">
        <v>143</v>
      </c>
      <c r="BH804">
        <v>0</v>
      </c>
      <c r="BI804">
        <v>1</v>
      </c>
      <c r="BJ804" t="s">
        <v>337</v>
      </c>
      <c r="BM804">
        <v>47</v>
      </c>
      <c r="BN804">
        <v>0</v>
      </c>
      <c r="BO804" t="s">
        <v>334</v>
      </c>
      <c r="BP804">
        <v>1</v>
      </c>
      <c r="BQ804">
        <v>30</v>
      </c>
      <c r="BR804">
        <v>0</v>
      </c>
      <c r="BS804">
        <v>25.44</v>
      </c>
      <c r="BT804">
        <v>1</v>
      </c>
      <c r="BU804">
        <v>1</v>
      </c>
      <c r="BV804">
        <v>1</v>
      </c>
      <c r="BW804">
        <v>1</v>
      </c>
      <c r="BX804">
        <v>1</v>
      </c>
      <c r="BY804" t="s">
        <v>143</v>
      </c>
      <c r="BZ804">
        <v>68</v>
      </c>
      <c r="CA804">
        <v>41</v>
      </c>
      <c r="CE804">
        <v>30</v>
      </c>
      <c r="CF804">
        <v>0</v>
      </c>
      <c r="CG804">
        <v>0</v>
      </c>
      <c r="CM804">
        <v>0</v>
      </c>
      <c r="CN804" t="s">
        <v>143</v>
      </c>
      <c r="CO804">
        <v>0</v>
      </c>
      <c r="CP804">
        <f t="shared" si="614"/>
        <v>201065.97</v>
      </c>
      <c r="CQ804">
        <f t="shared" si="615"/>
        <v>73539.44</v>
      </c>
      <c r="CR804">
        <f>(ROUND((ROUND((((ET804*1.25))*AV804*1),2)*BB804),2)+ROUND((ROUND(((AE804-((EU804*1.25)))*AV804*1),2)*BS804),2))</f>
        <v>14963.44</v>
      </c>
      <c r="CS804">
        <f t="shared" si="616"/>
        <v>1324.15</v>
      </c>
      <c r="CT804">
        <f t="shared" si="617"/>
        <v>283841.71000000002</v>
      </c>
      <c r="CU804">
        <f t="shared" si="618"/>
        <v>0</v>
      </c>
      <c r="CV804">
        <f t="shared" si="619"/>
        <v>948.74999999999989</v>
      </c>
      <c r="CW804">
        <f t="shared" si="620"/>
        <v>0</v>
      </c>
      <c r="CX804">
        <f t="shared" si="621"/>
        <v>0</v>
      </c>
      <c r="CY804">
        <f t="shared" si="622"/>
        <v>104226.63960000001</v>
      </c>
      <c r="CZ804">
        <f t="shared" si="623"/>
        <v>62842.532699999996</v>
      </c>
      <c r="DC804" t="s">
        <v>143</v>
      </c>
      <c r="DD804" t="s">
        <v>143</v>
      </c>
      <c r="DE804" t="s">
        <v>169</v>
      </c>
      <c r="DF804" t="s">
        <v>169</v>
      </c>
      <c r="DG804" t="s">
        <v>170</v>
      </c>
      <c r="DH804" t="s">
        <v>143</v>
      </c>
      <c r="DI804" t="s">
        <v>170</v>
      </c>
      <c r="DJ804" t="s">
        <v>169</v>
      </c>
      <c r="DK804" t="s">
        <v>143</v>
      </c>
      <c r="DL804" t="s">
        <v>143</v>
      </c>
      <c r="DM804" t="s">
        <v>143</v>
      </c>
      <c r="DN804">
        <v>85</v>
      </c>
      <c r="DO804">
        <v>70</v>
      </c>
      <c r="DP804">
        <v>1.0469999999999999</v>
      </c>
      <c r="DQ804">
        <v>1.022</v>
      </c>
      <c r="DU804">
        <v>1013</v>
      </c>
      <c r="DV804" t="s">
        <v>336</v>
      </c>
      <c r="DW804" t="s">
        <v>336</v>
      </c>
      <c r="DX804">
        <v>1</v>
      </c>
      <c r="EE804">
        <v>31269858</v>
      </c>
      <c r="EF804">
        <v>30</v>
      </c>
      <c r="EG804" t="s">
        <v>171</v>
      </c>
      <c r="EH804">
        <v>0</v>
      </c>
      <c r="EI804" t="s">
        <v>143</v>
      </c>
      <c r="EJ804">
        <v>1</v>
      </c>
      <c r="EK804">
        <v>47</v>
      </c>
      <c r="EL804" t="s">
        <v>338</v>
      </c>
      <c r="EM804" t="s">
        <v>339</v>
      </c>
      <c r="EO804" t="s">
        <v>143</v>
      </c>
      <c r="EQ804">
        <v>0</v>
      </c>
      <c r="ER804">
        <v>20519.330000000002</v>
      </c>
      <c r="ES804">
        <v>9404.02</v>
      </c>
      <c r="ET804">
        <v>1413.31</v>
      </c>
      <c r="EU804">
        <v>41.64</v>
      </c>
      <c r="EV804">
        <v>9702</v>
      </c>
      <c r="EW804">
        <v>825</v>
      </c>
      <c r="EX804">
        <v>0</v>
      </c>
      <c r="EY804">
        <v>0</v>
      </c>
      <c r="FQ804">
        <v>0</v>
      </c>
      <c r="FR804">
        <f t="shared" si="624"/>
        <v>0</v>
      </c>
      <c r="FS804">
        <v>0</v>
      </c>
      <c r="FX804">
        <v>85</v>
      </c>
      <c r="FY804">
        <v>70</v>
      </c>
      <c r="GA804" t="s">
        <v>143</v>
      </c>
      <c r="GD804">
        <v>0</v>
      </c>
      <c r="GF804">
        <v>696463724</v>
      </c>
      <c r="GG804">
        <v>2</v>
      </c>
      <c r="GH804">
        <v>1</v>
      </c>
      <c r="GI804">
        <v>2</v>
      </c>
      <c r="GJ804">
        <v>0</v>
      </c>
      <c r="GK804">
        <f>ROUND(R804*(R12)/100,2)</f>
        <v>1122.74</v>
      </c>
      <c r="GL804">
        <f t="shared" si="625"/>
        <v>0</v>
      </c>
      <c r="GM804">
        <f t="shared" si="626"/>
        <v>369257.88</v>
      </c>
      <c r="GN804">
        <f t="shared" si="627"/>
        <v>369257.88</v>
      </c>
      <c r="GO804">
        <f t="shared" si="628"/>
        <v>0</v>
      </c>
      <c r="GP804">
        <f t="shared" si="629"/>
        <v>0</v>
      </c>
      <c r="GR804">
        <v>0</v>
      </c>
      <c r="GS804">
        <v>3</v>
      </c>
      <c r="GT804">
        <v>0</v>
      </c>
      <c r="GU804" t="s">
        <v>143</v>
      </c>
      <c r="GV804">
        <f t="shared" si="630"/>
        <v>0</v>
      </c>
      <c r="GW804">
        <v>1</v>
      </c>
      <c r="GX804">
        <f t="shared" si="631"/>
        <v>0</v>
      </c>
      <c r="HA804">
        <v>0</v>
      </c>
      <c r="HB804">
        <v>0</v>
      </c>
      <c r="HC804">
        <f t="shared" si="632"/>
        <v>0</v>
      </c>
      <c r="IK804">
        <v>0</v>
      </c>
    </row>
    <row r="805" spans="1:245" x14ac:dyDescent="0.25">
      <c r="A805">
        <v>18</v>
      </c>
      <c r="B805">
        <v>1</v>
      </c>
      <c r="C805">
        <v>481</v>
      </c>
      <c r="E805" t="s">
        <v>787</v>
      </c>
      <c r="F805" t="s">
        <v>341</v>
      </c>
      <c r="G805" t="s">
        <v>342</v>
      </c>
      <c r="H805" t="s">
        <v>205</v>
      </c>
      <c r="I805">
        <v>5.4</v>
      </c>
      <c r="J805">
        <v>10</v>
      </c>
      <c r="O805">
        <f t="shared" si="600"/>
        <v>419783.01</v>
      </c>
      <c r="P805">
        <f t="shared" si="601"/>
        <v>419783.01</v>
      </c>
      <c r="Q805">
        <f>(ROUND((ROUND(((ET805)*AV805*I805),2)*BB805),2)+ROUND((ROUND(((AE805-(EU805))*AV805*I805),2)*BS805),2))</f>
        <v>0</v>
      </c>
      <c r="R805">
        <f t="shared" si="602"/>
        <v>0</v>
      </c>
      <c r="S805">
        <f t="shared" si="603"/>
        <v>0</v>
      </c>
      <c r="T805">
        <f t="shared" si="604"/>
        <v>0</v>
      </c>
      <c r="U805">
        <f t="shared" si="605"/>
        <v>0</v>
      </c>
      <c r="V805">
        <f t="shared" si="606"/>
        <v>0</v>
      </c>
      <c r="W805">
        <f t="shared" si="607"/>
        <v>0</v>
      </c>
      <c r="X805">
        <f t="shared" si="608"/>
        <v>0</v>
      </c>
      <c r="Y805">
        <f t="shared" si="609"/>
        <v>0</v>
      </c>
      <c r="AA805">
        <v>31709269</v>
      </c>
      <c r="AB805">
        <f t="shared" si="610"/>
        <v>6340.75</v>
      </c>
      <c r="AC805">
        <f t="shared" si="611"/>
        <v>6340.75</v>
      </c>
      <c r="AD805">
        <f>ROUND((((ET805)-(EU805))+AE805),6)</f>
        <v>0</v>
      </c>
      <c r="AE805">
        <f t="shared" ref="AE805:AF807" si="633">ROUND((EU805),6)</f>
        <v>0</v>
      </c>
      <c r="AF805">
        <f t="shared" si="633"/>
        <v>0</v>
      </c>
      <c r="AG805">
        <f t="shared" si="612"/>
        <v>0</v>
      </c>
      <c r="AH805">
        <f t="shared" ref="AH805:AI807" si="634">(EW805)</f>
        <v>0</v>
      </c>
      <c r="AI805">
        <f t="shared" si="634"/>
        <v>0</v>
      </c>
      <c r="AJ805">
        <f t="shared" si="613"/>
        <v>0</v>
      </c>
      <c r="AK805">
        <v>6340.75</v>
      </c>
      <c r="AL805">
        <v>6340.75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1</v>
      </c>
      <c r="AW805">
        <v>1</v>
      </c>
      <c r="AZ805">
        <v>1</v>
      </c>
      <c r="BA805">
        <v>1</v>
      </c>
      <c r="BB805">
        <v>1</v>
      </c>
      <c r="BC805">
        <v>12.26</v>
      </c>
      <c r="BD805" t="s">
        <v>143</v>
      </c>
      <c r="BE805" t="s">
        <v>143</v>
      </c>
      <c r="BF805" t="s">
        <v>143</v>
      </c>
      <c r="BG805" t="s">
        <v>143</v>
      </c>
      <c r="BH805">
        <v>3</v>
      </c>
      <c r="BI805">
        <v>1</v>
      </c>
      <c r="BJ805" t="s">
        <v>343</v>
      </c>
      <c r="BM805">
        <v>47</v>
      </c>
      <c r="BN805">
        <v>0</v>
      </c>
      <c r="BO805" t="s">
        <v>341</v>
      </c>
      <c r="BP805">
        <v>1</v>
      </c>
      <c r="BQ805">
        <v>30</v>
      </c>
      <c r="BR805">
        <v>0</v>
      </c>
      <c r="BS805">
        <v>1</v>
      </c>
      <c r="BT805">
        <v>1</v>
      </c>
      <c r="BU805">
        <v>1</v>
      </c>
      <c r="BV805">
        <v>1</v>
      </c>
      <c r="BW805">
        <v>1</v>
      </c>
      <c r="BX805">
        <v>1</v>
      </c>
      <c r="BY805" t="s">
        <v>143</v>
      </c>
      <c r="BZ805">
        <v>0</v>
      </c>
      <c r="CA805">
        <v>0</v>
      </c>
      <c r="CE805">
        <v>30</v>
      </c>
      <c r="CF805">
        <v>0</v>
      </c>
      <c r="CG805">
        <v>0</v>
      </c>
      <c r="CM805">
        <v>0</v>
      </c>
      <c r="CN805" t="s">
        <v>143</v>
      </c>
      <c r="CO805">
        <v>0</v>
      </c>
      <c r="CP805">
        <f t="shared" si="614"/>
        <v>419783.01</v>
      </c>
      <c r="CQ805">
        <f t="shared" si="615"/>
        <v>77737.600000000006</v>
      </c>
      <c r="CR805">
        <f>(ROUND((ROUND(((ET805)*AV805*1),2)*BB805),2)+ROUND((ROUND(((AE805-(EU805))*AV805*1),2)*BS805),2))</f>
        <v>0</v>
      </c>
      <c r="CS805">
        <f t="shared" si="616"/>
        <v>0</v>
      </c>
      <c r="CT805">
        <f t="shared" si="617"/>
        <v>0</v>
      </c>
      <c r="CU805">
        <f t="shared" si="618"/>
        <v>0</v>
      </c>
      <c r="CV805">
        <f t="shared" si="619"/>
        <v>0</v>
      </c>
      <c r="CW805">
        <f t="shared" si="620"/>
        <v>0</v>
      </c>
      <c r="CX805">
        <f t="shared" si="621"/>
        <v>0</v>
      </c>
      <c r="CY805">
        <f t="shared" si="622"/>
        <v>0</v>
      </c>
      <c r="CZ805">
        <f t="shared" si="623"/>
        <v>0</v>
      </c>
      <c r="DC805" t="s">
        <v>143</v>
      </c>
      <c r="DD805" t="s">
        <v>143</v>
      </c>
      <c r="DE805" t="s">
        <v>143</v>
      </c>
      <c r="DF805" t="s">
        <v>143</v>
      </c>
      <c r="DG805" t="s">
        <v>143</v>
      </c>
      <c r="DH805" t="s">
        <v>143</v>
      </c>
      <c r="DI805" t="s">
        <v>143</v>
      </c>
      <c r="DJ805" t="s">
        <v>143</v>
      </c>
      <c r="DK805" t="s">
        <v>143</v>
      </c>
      <c r="DL805" t="s">
        <v>143</v>
      </c>
      <c r="DM805" t="s">
        <v>143</v>
      </c>
      <c r="DN805">
        <v>85</v>
      </c>
      <c r="DO805">
        <v>70</v>
      </c>
      <c r="DP805">
        <v>1.0469999999999999</v>
      </c>
      <c r="DQ805">
        <v>1.022</v>
      </c>
      <c r="DU805">
        <v>1009</v>
      </c>
      <c r="DV805" t="s">
        <v>205</v>
      </c>
      <c r="DW805" t="s">
        <v>205</v>
      </c>
      <c r="DX805">
        <v>1000</v>
      </c>
      <c r="EE805">
        <v>31269858</v>
      </c>
      <c r="EF805">
        <v>30</v>
      </c>
      <c r="EG805" t="s">
        <v>171</v>
      </c>
      <c r="EH805">
        <v>0</v>
      </c>
      <c r="EI805" t="s">
        <v>143</v>
      </c>
      <c r="EJ805">
        <v>1</v>
      </c>
      <c r="EK805">
        <v>47</v>
      </c>
      <c r="EL805" t="s">
        <v>338</v>
      </c>
      <c r="EM805" t="s">
        <v>339</v>
      </c>
      <c r="EO805" t="s">
        <v>143</v>
      </c>
      <c r="EQ805">
        <v>0</v>
      </c>
      <c r="ER805">
        <v>6340.75</v>
      </c>
      <c r="ES805">
        <v>6340.75</v>
      </c>
      <c r="ET805">
        <v>0</v>
      </c>
      <c r="EU805">
        <v>0</v>
      </c>
      <c r="EV805">
        <v>0</v>
      </c>
      <c r="EW805">
        <v>0</v>
      </c>
      <c r="EX805">
        <v>0</v>
      </c>
      <c r="FQ805">
        <v>0</v>
      </c>
      <c r="FR805">
        <f t="shared" si="624"/>
        <v>0</v>
      </c>
      <c r="FS805">
        <v>0</v>
      </c>
      <c r="FX805">
        <v>85</v>
      </c>
      <c r="FY805">
        <v>70</v>
      </c>
      <c r="GA805" t="s">
        <v>143</v>
      </c>
      <c r="GD805">
        <v>0</v>
      </c>
      <c r="GF805">
        <v>-222224623</v>
      </c>
      <c r="GG805">
        <v>2</v>
      </c>
      <c r="GH805">
        <v>1</v>
      </c>
      <c r="GI805">
        <v>2</v>
      </c>
      <c r="GJ805">
        <v>0</v>
      </c>
      <c r="GK805">
        <f>ROUND(R805*(R12)/100,2)</f>
        <v>0</v>
      </c>
      <c r="GL805">
        <f t="shared" si="625"/>
        <v>0</v>
      </c>
      <c r="GM805">
        <f t="shared" si="626"/>
        <v>419783.01</v>
      </c>
      <c r="GN805">
        <f t="shared" si="627"/>
        <v>419783.01</v>
      </c>
      <c r="GO805">
        <f t="shared" si="628"/>
        <v>0</v>
      </c>
      <c r="GP805">
        <f t="shared" si="629"/>
        <v>0</v>
      </c>
      <c r="GR805">
        <v>0</v>
      </c>
      <c r="GS805">
        <v>3</v>
      </c>
      <c r="GT805">
        <v>0</v>
      </c>
      <c r="GU805" t="s">
        <v>143</v>
      </c>
      <c r="GV805">
        <f t="shared" si="630"/>
        <v>0</v>
      </c>
      <c r="GW805">
        <v>1</v>
      </c>
      <c r="GX805">
        <f t="shared" si="631"/>
        <v>0</v>
      </c>
      <c r="HA805">
        <v>0</v>
      </c>
      <c r="HB805">
        <v>0</v>
      </c>
      <c r="HC805">
        <f t="shared" si="632"/>
        <v>0</v>
      </c>
      <c r="IK805">
        <v>0</v>
      </c>
    </row>
    <row r="806" spans="1:245" x14ac:dyDescent="0.25">
      <c r="A806">
        <v>18</v>
      </c>
      <c r="B806">
        <v>1</v>
      </c>
      <c r="C806">
        <v>480</v>
      </c>
      <c r="E806" t="s">
        <v>788</v>
      </c>
      <c r="F806" t="s">
        <v>345</v>
      </c>
      <c r="G806" t="s">
        <v>346</v>
      </c>
      <c r="H806" t="s">
        <v>205</v>
      </c>
      <c r="I806">
        <v>1.35</v>
      </c>
      <c r="J806">
        <v>2.5</v>
      </c>
      <c r="O806">
        <f t="shared" si="600"/>
        <v>106058.52</v>
      </c>
      <c r="P806">
        <f t="shared" si="601"/>
        <v>106058.52</v>
      </c>
      <c r="Q806">
        <f>(ROUND((ROUND(((ET806)*AV806*I806),2)*BB806),2)+ROUND((ROUND(((AE806-(EU806))*AV806*I806),2)*BS806),2))</f>
        <v>0</v>
      </c>
      <c r="R806">
        <f t="shared" si="602"/>
        <v>0</v>
      </c>
      <c r="S806">
        <f t="shared" si="603"/>
        <v>0</v>
      </c>
      <c r="T806">
        <f t="shared" si="604"/>
        <v>0</v>
      </c>
      <c r="U806">
        <f t="shared" si="605"/>
        <v>0</v>
      </c>
      <c r="V806">
        <f t="shared" si="606"/>
        <v>0</v>
      </c>
      <c r="W806">
        <f t="shared" si="607"/>
        <v>0</v>
      </c>
      <c r="X806">
        <f t="shared" si="608"/>
        <v>0</v>
      </c>
      <c r="Y806">
        <f t="shared" si="609"/>
        <v>0</v>
      </c>
      <c r="AA806">
        <v>31709269</v>
      </c>
      <c r="AB806">
        <f t="shared" si="610"/>
        <v>6340.75</v>
      </c>
      <c r="AC806">
        <f t="shared" si="611"/>
        <v>6340.75</v>
      </c>
      <c r="AD806">
        <f>ROUND((((ET806)-(EU806))+AE806),6)</f>
        <v>0</v>
      </c>
      <c r="AE806">
        <f t="shared" si="633"/>
        <v>0</v>
      </c>
      <c r="AF806">
        <f t="shared" si="633"/>
        <v>0</v>
      </c>
      <c r="AG806">
        <f t="shared" si="612"/>
        <v>0</v>
      </c>
      <c r="AH806">
        <f t="shared" si="634"/>
        <v>0</v>
      </c>
      <c r="AI806">
        <f t="shared" si="634"/>
        <v>0</v>
      </c>
      <c r="AJ806">
        <f t="shared" si="613"/>
        <v>0</v>
      </c>
      <c r="AK806">
        <v>6340.75</v>
      </c>
      <c r="AL806">
        <v>6340.75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1</v>
      </c>
      <c r="AW806">
        <v>1</v>
      </c>
      <c r="AZ806">
        <v>1</v>
      </c>
      <c r="BA806">
        <v>1</v>
      </c>
      <c r="BB806">
        <v>1</v>
      </c>
      <c r="BC806">
        <v>12.39</v>
      </c>
      <c r="BD806" t="s">
        <v>143</v>
      </c>
      <c r="BE806" t="s">
        <v>143</v>
      </c>
      <c r="BF806" t="s">
        <v>143</v>
      </c>
      <c r="BG806" t="s">
        <v>143</v>
      </c>
      <c r="BH806">
        <v>3</v>
      </c>
      <c r="BI806">
        <v>1</v>
      </c>
      <c r="BJ806" t="s">
        <v>347</v>
      </c>
      <c r="BM806">
        <v>47</v>
      </c>
      <c r="BN806">
        <v>0</v>
      </c>
      <c r="BO806" t="s">
        <v>345</v>
      </c>
      <c r="BP806">
        <v>1</v>
      </c>
      <c r="BQ806">
        <v>30</v>
      </c>
      <c r="BR806">
        <v>0</v>
      </c>
      <c r="BS806">
        <v>1</v>
      </c>
      <c r="BT806">
        <v>1</v>
      </c>
      <c r="BU806">
        <v>1</v>
      </c>
      <c r="BV806">
        <v>1</v>
      </c>
      <c r="BW806">
        <v>1</v>
      </c>
      <c r="BX806">
        <v>1</v>
      </c>
      <c r="BY806" t="s">
        <v>143</v>
      </c>
      <c r="BZ806">
        <v>0</v>
      </c>
      <c r="CA806">
        <v>0</v>
      </c>
      <c r="CE806">
        <v>30</v>
      </c>
      <c r="CF806">
        <v>0</v>
      </c>
      <c r="CG806">
        <v>0</v>
      </c>
      <c r="CM806">
        <v>0</v>
      </c>
      <c r="CN806" t="s">
        <v>143</v>
      </c>
      <c r="CO806">
        <v>0</v>
      </c>
      <c r="CP806">
        <f t="shared" si="614"/>
        <v>106058.52</v>
      </c>
      <c r="CQ806">
        <f t="shared" si="615"/>
        <v>78561.89</v>
      </c>
      <c r="CR806">
        <f>(ROUND((ROUND(((ET806)*AV806*1),2)*BB806),2)+ROUND((ROUND(((AE806-(EU806))*AV806*1),2)*BS806),2))</f>
        <v>0</v>
      </c>
      <c r="CS806">
        <f t="shared" si="616"/>
        <v>0</v>
      </c>
      <c r="CT806">
        <f t="shared" si="617"/>
        <v>0</v>
      </c>
      <c r="CU806">
        <f t="shared" si="618"/>
        <v>0</v>
      </c>
      <c r="CV806">
        <f t="shared" si="619"/>
        <v>0</v>
      </c>
      <c r="CW806">
        <f t="shared" si="620"/>
        <v>0</v>
      </c>
      <c r="CX806">
        <f t="shared" si="621"/>
        <v>0</v>
      </c>
      <c r="CY806">
        <f t="shared" si="622"/>
        <v>0</v>
      </c>
      <c r="CZ806">
        <f t="shared" si="623"/>
        <v>0</v>
      </c>
      <c r="DC806" t="s">
        <v>143</v>
      </c>
      <c r="DD806" t="s">
        <v>143</v>
      </c>
      <c r="DE806" t="s">
        <v>143</v>
      </c>
      <c r="DF806" t="s">
        <v>143</v>
      </c>
      <c r="DG806" t="s">
        <v>143</v>
      </c>
      <c r="DH806" t="s">
        <v>143</v>
      </c>
      <c r="DI806" t="s">
        <v>143</v>
      </c>
      <c r="DJ806" t="s">
        <v>143</v>
      </c>
      <c r="DK806" t="s">
        <v>143</v>
      </c>
      <c r="DL806" t="s">
        <v>143</v>
      </c>
      <c r="DM806" t="s">
        <v>143</v>
      </c>
      <c r="DN806">
        <v>85</v>
      </c>
      <c r="DO806">
        <v>70</v>
      </c>
      <c r="DP806">
        <v>1.0469999999999999</v>
      </c>
      <c r="DQ806">
        <v>1.022</v>
      </c>
      <c r="DU806">
        <v>1009</v>
      </c>
      <c r="DV806" t="s">
        <v>205</v>
      </c>
      <c r="DW806" t="s">
        <v>205</v>
      </c>
      <c r="DX806">
        <v>1000</v>
      </c>
      <c r="EE806">
        <v>31269858</v>
      </c>
      <c r="EF806">
        <v>30</v>
      </c>
      <c r="EG806" t="s">
        <v>171</v>
      </c>
      <c r="EH806">
        <v>0</v>
      </c>
      <c r="EI806" t="s">
        <v>143</v>
      </c>
      <c r="EJ806">
        <v>1</v>
      </c>
      <c r="EK806">
        <v>47</v>
      </c>
      <c r="EL806" t="s">
        <v>338</v>
      </c>
      <c r="EM806" t="s">
        <v>339</v>
      </c>
      <c r="EO806" t="s">
        <v>143</v>
      </c>
      <c r="EQ806">
        <v>0</v>
      </c>
      <c r="ER806">
        <v>6340.75</v>
      </c>
      <c r="ES806">
        <v>6340.75</v>
      </c>
      <c r="ET806">
        <v>0</v>
      </c>
      <c r="EU806">
        <v>0</v>
      </c>
      <c r="EV806">
        <v>0</v>
      </c>
      <c r="EW806">
        <v>0</v>
      </c>
      <c r="EX806">
        <v>0</v>
      </c>
      <c r="FQ806">
        <v>0</v>
      </c>
      <c r="FR806">
        <f t="shared" si="624"/>
        <v>0</v>
      </c>
      <c r="FS806">
        <v>0</v>
      </c>
      <c r="FX806">
        <v>85</v>
      </c>
      <c r="FY806">
        <v>70</v>
      </c>
      <c r="GA806" t="s">
        <v>143</v>
      </c>
      <c r="GD806">
        <v>0</v>
      </c>
      <c r="GF806">
        <v>1168593635</v>
      </c>
      <c r="GG806">
        <v>2</v>
      </c>
      <c r="GH806">
        <v>1</v>
      </c>
      <c r="GI806">
        <v>2</v>
      </c>
      <c r="GJ806">
        <v>0</v>
      </c>
      <c r="GK806">
        <f>ROUND(R806*(R12)/100,2)</f>
        <v>0</v>
      </c>
      <c r="GL806">
        <f t="shared" si="625"/>
        <v>0</v>
      </c>
      <c r="GM806">
        <f t="shared" si="626"/>
        <v>106058.52</v>
      </c>
      <c r="GN806">
        <f t="shared" si="627"/>
        <v>106058.52</v>
      </c>
      <c r="GO806">
        <f t="shared" si="628"/>
        <v>0</v>
      </c>
      <c r="GP806">
        <f t="shared" si="629"/>
        <v>0</v>
      </c>
      <c r="GR806">
        <v>0</v>
      </c>
      <c r="GS806">
        <v>3</v>
      </c>
      <c r="GT806">
        <v>0</v>
      </c>
      <c r="GU806" t="s">
        <v>143</v>
      </c>
      <c r="GV806">
        <f t="shared" si="630"/>
        <v>0</v>
      </c>
      <c r="GW806">
        <v>1</v>
      </c>
      <c r="GX806">
        <f t="shared" si="631"/>
        <v>0</v>
      </c>
      <c r="HA806">
        <v>0</v>
      </c>
      <c r="HB806">
        <v>0</v>
      </c>
      <c r="HC806">
        <f t="shared" si="632"/>
        <v>0</v>
      </c>
      <c r="IK806">
        <v>0</v>
      </c>
    </row>
    <row r="807" spans="1:245" x14ac:dyDescent="0.25">
      <c r="A807">
        <v>18</v>
      </c>
      <c r="B807">
        <v>1</v>
      </c>
      <c r="C807">
        <v>479</v>
      </c>
      <c r="E807" t="s">
        <v>789</v>
      </c>
      <c r="F807" t="s">
        <v>349</v>
      </c>
      <c r="G807" t="s">
        <v>350</v>
      </c>
      <c r="H807" t="s">
        <v>323</v>
      </c>
      <c r="I807">
        <v>54.81</v>
      </c>
      <c r="J807">
        <v>101.5</v>
      </c>
      <c r="O807">
        <f t="shared" si="600"/>
        <v>261010.49</v>
      </c>
      <c r="P807">
        <f t="shared" si="601"/>
        <v>261010.49</v>
      </c>
      <c r="Q807">
        <f>(ROUND((ROUND(((ET807)*AV807*I807),2)*BB807),2)+ROUND((ROUND(((AE807-(EU807))*AV807*I807),2)*BS807),2))</f>
        <v>0</v>
      </c>
      <c r="R807">
        <f t="shared" si="602"/>
        <v>0</v>
      </c>
      <c r="S807">
        <f t="shared" si="603"/>
        <v>0</v>
      </c>
      <c r="T807">
        <f t="shared" si="604"/>
        <v>0</v>
      </c>
      <c r="U807">
        <f t="shared" si="605"/>
        <v>0</v>
      </c>
      <c r="V807">
        <f t="shared" si="606"/>
        <v>0</v>
      </c>
      <c r="W807">
        <f t="shared" si="607"/>
        <v>0</v>
      </c>
      <c r="X807">
        <f t="shared" si="608"/>
        <v>0</v>
      </c>
      <c r="Y807">
        <f t="shared" si="609"/>
        <v>0</v>
      </c>
      <c r="AA807">
        <v>31709269</v>
      </c>
      <c r="AB807">
        <f t="shared" si="610"/>
        <v>811.26</v>
      </c>
      <c r="AC807">
        <f t="shared" si="611"/>
        <v>811.26</v>
      </c>
      <c r="AD807">
        <f>ROUND((((ET807)-(EU807))+AE807),6)</f>
        <v>0</v>
      </c>
      <c r="AE807">
        <f t="shared" si="633"/>
        <v>0</v>
      </c>
      <c r="AF807">
        <f t="shared" si="633"/>
        <v>0</v>
      </c>
      <c r="AG807">
        <f t="shared" si="612"/>
        <v>0</v>
      </c>
      <c r="AH807">
        <f t="shared" si="634"/>
        <v>0</v>
      </c>
      <c r="AI807">
        <f t="shared" si="634"/>
        <v>0</v>
      </c>
      <c r="AJ807">
        <f t="shared" si="613"/>
        <v>0</v>
      </c>
      <c r="AK807">
        <v>811.26</v>
      </c>
      <c r="AL807">
        <v>811.26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1</v>
      </c>
      <c r="AZ807">
        <v>1</v>
      </c>
      <c r="BA807">
        <v>1</v>
      </c>
      <c r="BB807">
        <v>1</v>
      </c>
      <c r="BC807">
        <v>5.87</v>
      </c>
      <c r="BD807" t="s">
        <v>143</v>
      </c>
      <c r="BE807" t="s">
        <v>143</v>
      </c>
      <c r="BF807" t="s">
        <v>143</v>
      </c>
      <c r="BG807" t="s">
        <v>143</v>
      </c>
      <c r="BH807">
        <v>3</v>
      </c>
      <c r="BI807">
        <v>1</v>
      </c>
      <c r="BJ807" t="s">
        <v>351</v>
      </c>
      <c r="BM807">
        <v>47</v>
      </c>
      <c r="BN807">
        <v>0</v>
      </c>
      <c r="BO807" t="s">
        <v>349</v>
      </c>
      <c r="BP807">
        <v>1</v>
      </c>
      <c r="BQ807">
        <v>30</v>
      </c>
      <c r="BR807">
        <v>0</v>
      </c>
      <c r="BS807">
        <v>1</v>
      </c>
      <c r="BT807">
        <v>1</v>
      </c>
      <c r="BU807">
        <v>1</v>
      </c>
      <c r="BV807">
        <v>1</v>
      </c>
      <c r="BW807">
        <v>1</v>
      </c>
      <c r="BX807">
        <v>1</v>
      </c>
      <c r="BY807" t="s">
        <v>143</v>
      </c>
      <c r="BZ807">
        <v>0</v>
      </c>
      <c r="CA807">
        <v>0</v>
      </c>
      <c r="CE807">
        <v>30</v>
      </c>
      <c r="CF807">
        <v>0</v>
      </c>
      <c r="CG807">
        <v>0</v>
      </c>
      <c r="CM807">
        <v>0</v>
      </c>
      <c r="CN807" t="s">
        <v>143</v>
      </c>
      <c r="CO807">
        <v>0</v>
      </c>
      <c r="CP807">
        <f t="shared" si="614"/>
        <v>261010.49</v>
      </c>
      <c r="CQ807">
        <f t="shared" si="615"/>
        <v>4762.1000000000004</v>
      </c>
      <c r="CR807">
        <f>(ROUND((ROUND(((ET807)*AV807*1),2)*BB807),2)+ROUND((ROUND(((AE807-(EU807))*AV807*1),2)*BS807),2))</f>
        <v>0</v>
      </c>
      <c r="CS807">
        <f t="shared" si="616"/>
        <v>0</v>
      </c>
      <c r="CT807">
        <f t="shared" si="617"/>
        <v>0</v>
      </c>
      <c r="CU807">
        <f t="shared" si="618"/>
        <v>0</v>
      </c>
      <c r="CV807">
        <f t="shared" si="619"/>
        <v>0</v>
      </c>
      <c r="CW807">
        <f t="shared" si="620"/>
        <v>0</v>
      </c>
      <c r="CX807">
        <f t="shared" si="621"/>
        <v>0</v>
      </c>
      <c r="CY807">
        <f t="shared" si="622"/>
        <v>0</v>
      </c>
      <c r="CZ807">
        <f t="shared" si="623"/>
        <v>0</v>
      </c>
      <c r="DC807" t="s">
        <v>143</v>
      </c>
      <c r="DD807" t="s">
        <v>143</v>
      </c>
      <c r="DE807" t="s">
        <v>143</v>
      </c>
      <c r="DF807" t="s">
        <v>143</v>
      </c>
      <c r="DG807" t="s">
        <v>143</v>
      </c>
      <c r="DH807" t="s">
        <v>143</v>
      </c>
      <c r="DI807" t="s">
        <v>143</v>
      </c>
      <c r="DJ807" t="s">
        <v>143</v>
      </c>
      <c r="DK807" t="s">
        <v>143</v>
      </c>
      <c r="DL807" t="s">
        <v>143</v>
      </c>
      <c r="DM807" t="s">
        <v>143</v>
      </c>
      <c r="DN807">
        <v>85</v>
      </c>
      <c r="DO807">
        <v>70</v>
      </c>
      <c r="DP807">
        <v>1.0469999999999999</v>
      </c>
      <c r="DQ807">
        <v>1.022</v>
      </c>
      <c r="DU807">
        <v>1007</v>
      </c>
      <c r="DV807" t="s">
        <v>323</v>
      </c>
      <c r="DW807" t="s">
        <v>323</v>
      </c>
      <c r="DX807">
        <v>1</v>
      </c>
      <c r="EE807">
        <v>31269858</v>
      </c>
      <c r="EF807">
        <v>30</v>
      </c>
      <c r="EG807" t="s">
        <v>171</v>
      </c>
      <c r="EH807">
        <v>0</v>
      </c>
      <c r="EI807" t="s">
        <v>143</v>
      </c>
      <c r="EJ807">
        <v>1</v>
      </c>
      <c r="EK807">
        <v>47</v>
      </c>
      <c r="EL807" t="s">
        <v>338</v>
      </c>
      <c r="EM807" t="s">
        <v>339</v>
      </c>
      <c r="EO807" t="s">
        <v>143</v>
      </c>
      <c r="EQ807">
        <v>0</v>
      </c>
      <c r="ER807">
        <v>811.26</v>
      </c>
      <c r="ES807">
        <v>811.26</v>
      </c>
      <c r="ET807">
        <v>0</v>
      </c>
      <c r="EU807">
        <v>0</v>
      </c>
      <c r="EV807">
        <v>0</v>
      </c>
      <c r="EW807">
        <v>0</v>
      </c>
      <c r="EX807">
        <v>0</v>
      </c>
      <c r="FQ807">
        <v>0</v>
      </c>
      <c r="FR807">
        <f t="shared" si="624"/>
        <v>0</v>
      </c>
      <c r="FS807">
        <v>0</v>
      </c>
      <c r="FX807">
        <v>85</v>
      </c>
      <c r="FY807">
        <v>70</v>
      </c>
      <c r="GA807" t="s">
        <v>143</v>
      </c>
      <c r="GD807">
        <v>0</v>
      </c>
      <c r="GF807">
        <v>-940611887</v>
      </c>
      <c r="GG807">
        <v>2</v>
      </c>
      <c r="GH807">
        <v>1</v>
      </c>
      <c r="GI807">
        <v>2</v>
      </c>
      <c r="GJ807">
        <v>0</v>
      </c>
      <c r="GK807">
        <f>ROUND(R807*(R12)/100,2)</f>
        <v>0</v>
      </c>
      <c r="GL807">
        <f t="shared" si="625"/>
        <v>0</v>
      </c>
      <c r="GM807">
        <f t="shared" si="626"/>
        <v>261010.49</v>
      </c>
      <c r="GN807">
        <f t="shared" si="627"/>
        <v>261010.49</v>
      </c>
      <c r="GO807">
        <f t="shared" si="628"/>
        <v>0</v>
      </c>
      <c r="GP807">
        <f t="shared" si="629"/>
        <v>0</v>
      </c>
      <c r="GR807">
        <v>0</v>
      </c>
      <c r="GS807">
        <v>3</v>
      </c>
      <c r="GT807">
        <v>0</v>
      </c>
      <c r="GU807" t="s">
        <v>143</v>
      </c>
      <c r="GV807">
        <f t="shared" si="630"/>
        <v>0</v>
      </c>
      <c r="GW807">
        <v>1</v>
      </c>
      <c r="GX807">
        <f t="shared" si="631"/>
        <v>0</v>
      </c>
      <c r="HA807">
        <v>0</v>
      </c>
      <c r="HB807">
        <v>0</v>
      </c>
      <c r="HC807">
        <f t="shared" si="632"/>
        <v>0</v>
      </c>
      <c r="IK807">
        <v>0</v>
      </c>
    </row>
    <row r="809" spans="1:245" x14ac:dyDescent="0.25">
      <c r="A809" s="2">
        <v>51</v>
      </c>
      <c r="B809" s="2">
        <f>B793</f>
        <v>1</v>
      </c>
      <c r="C809" s="2">
        <f>A793</f>
        <v>5</v>
      </c>
      <c r="D809" s="2">
        <f>ROW(A793)</f>
        <v>793</v>
      </c>
      <c r="E809" s="2"/>
      <c r="F809" s="2" t="str">
        <f>IF(F793&lt;&gt;"",F793,"")</f>
        <v>Новый подраздел</v>
      </c>
      <c r="G809" s="2" t="s">
        <v>776</v>
      </c>
      <c r="H809" s="2">
        <v>0</v>
      </c>
      <c r="I809" s="2"/>
      <c r="J809" s="2"/>
      <c r="K809" s="2"/>
      <c r="L809" s="2"/>
      <c r="M809" s="2"/>
      <c r="N809" s="2"/>
      <c r="O809" s="2">
        <f t="shared" ref="O809:T809" si="635">ROUND(AB809,2)</f>
        <v>1074347.6499999999</v>
      </c>
      <c r="P809" s="2">
        <f t="shared" si="635"/>
        <v>872069.84</v>
      </c>
      <c r="Q809" s="2">
        <f t="shared" si="635"/>
        <v>29888.98</v>
      </c>
      <c r="R809" s="2">
        <f t="shared" si="635"/>
        <v>14000.4</v>
      </c>
      <c r="S809" s="2">
        <f t="shared" si="635"/>
        <v>172388.83</v>
      </c>
      <c r="T809" s="2">
        <f t="shared" si="635"/>
        <v>0</v>
      </c>
      <c r="U809" s="2">
        <f>AH809</f>
        <v>581.03450999999995</v>
      </c>
      <c r="V809" s="2">
        <f>AI809</f>
        <v>0</v>
      </c>
      <c r="W809" s="2">
        <f>ROUND(AJ809,2)</f>
        <v>0</v>
      </c>
      <c r="X809" s="2">
        <f>ROUND(AK809,2)</f>
        <v>118838.95</v>
      </c>
      <c r="Y809" s="2">
        <f>ROUND(AL809,2)</f>
        <v>70991.490000000005</v>
      </c>
      <c r="Z809" s="2"/>
      <c r="AA809" s="2"/>
      <c r="AB809" s="2">
        <f>ROUND(SUMIF(AA797:AA807,"=31709269",O797:O807),2)</f>
        <v>1074347.6499999999</v>
      </c>
      <c r="AC809" s="2">
        <f>ROUND(SUMIF(AA797:AA807,"=31709269",P797:P807),2)</f>
        <v>872069.84</v>
      </c>
      <c r="AD809" s="2">
        <f>ROUND(SUMIF(AA797:AA807,"=31709269",Q797:Q807),2)</f>
        <v>29888.98</v>
      </c>
      <c r="AE809" s="2">
        <f>ROUND(SUMIF(AA797:AA807,"=31709269",R797:R807),2)</f>
        <v>14000.4</v>
      </c>
      <c r="AF809" s="2">
        <f>ROUND(SUMIF(AA797:AA807,"=31709269",S797:S807),2)</f>
        <v>172388.83</v>
      </c>
      <c r="AG809" s="2">
        <f>ROUND(SUMIF(AA797:AA807,"=31709269",T797:T807),2)</f>
        <v>0</v>
      </c>
      <c r="AH809" s="2">
        <f>SUMIF(AA797:AA807,"=31709269",U797:U807)</f>
        <v>581.03450999999995</v>
      </c>
      <c r="AI809" s="2">
        <f>SUMIF(AA797:AA807,"=31709269",V797:V807)</f>
        <v>0</v>
      </c>
      <c r="AJ809" s="2">
        <f>ROUND(SUMIF(AA797:AA807,"=31709269",W797:W807),2)</f>
        <v>0</v>
      </c>
      <c r="AK809" s="2">
        <f>ROUND(SUMIF(AA797:AA807,"=31709269",X797:X807),2)</f>
        <v>118838.95</v>
      </c>
      <c r="AL809" s="2">
        <f>ROUND(SUMIF(AA797:AA807,"=31709269",Y797:Y807),2)</f>
        <v>70991.490000000005</v>
      </c>
      <c r="AM809" s="2"/>
      <c r="AN809" s="2"/>
      <c r="AO809" s="2">
        <f t="shared" ref="AO809:BC809" si="636">ROUND(BX809,2)</f>
        <v>0</v>
      </c>
      <c r="AP809" s="2">
        <f t="shared" si="636"/>
        <v>0</v>
      </c>
      <c r="AQ809" s="2">
        <f t="shared" si="636"/>
        <v>0</v>
      </c>
      <c r="AR809" s="2">
        <f t="shared" si="636"/>
        <v>1286158.71</v>
      </c>
      <c r="AS809" s="2">
        <f t="shared" si="636"/>
        <v>1286158.71</v>
      </c>
      <c r="AT809" s="2">
        <f t="shared" si="636"/>
        <v>0</v>
      </c>
      <c r="AU809" s="2">
        <f t="shared" si="636"/>
        <v>0</v>
      </c>
      <c r="AV809" s="2">
        <f t="shared" si="636"/>
        <v>872069.84</v>
      </c>
      <c r="AW809" s="2">
        <f t="shared" si="636"/>
        <v>872069.84</v>
      </c>
      <c r="AX809" s="2">
        <f t="shared" si="636"/>
        <v>0</v>
      </c>
      <c r="AY809" s="2">
        <f t="shared" si="636"/>
        <v>872069.84</v>
      </c>
      <c r="AZ809" s="2">
        <f t="shared" si="636"/>
        <v>0</v>
      </c>
      <c r="BA809" s="2">
        <f t="shared" si="636"/>
        <v>0</v>
      </c>
      <c r="BB809" s="2">
        <f t="shared" si="636"/>
        <v>0</v>
      </c>
      <c r="BC809" s="2">
        <f t="shared" si="636"/>
        <v>0</v>
      </c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>
        <f>ROUND(SUMIF(AA797:AA807,"=31709269",FQ797:FQ807),2)</f>
        <v>0</v>
      </c>
      <c r="BY809" s="2">
        <f>ROUND(SUMIF(AA797:AA807,"=31709269",FR797:FR807),2)</f>
        <v>0</v>
      </c>
      <c r="BZ809" s="2">
        <f>ROUND(SUMIF(AA797:AA807,"=31709269",GL797:GL807),2)</f>
        <v>0</v>
      </c>
      <c r="CA809" s="2">
        <f>ROUND(SUMIF(AA797:AA807,"=31709269",GM797:GM807),2)</f>
        <v>1286158.71</v>
      </c>
      <c r="CB809" s="2">
        <f>ROUND(SUMIF(AA797:AA807,"=31709269",GN797:GN807),2)</f>
        <v>1286158.71</v>
      </c>
      <c r="CC809" s="2">
        <f>ROUND(SUMIF(AA797:AA807,"=31709269",GO797:GO807),2)</f>
        <v>0</v>
      </c>
      <c r="CD809" s="2">
        <f>ROUND(SUMIF(AA797:AA807,"=31709269",GP797:GP807),2)</f>
        <v>0</v>
      </c>
      <c r="CE809" s="2">
        <f>AC809-BX809</f>
        <v>872069.84</v>
      </c>
      <c r="CF809" s="2">
        <f>AC809-BY809</f>
        <v>872069.84</v>
      </c>
      <c r="CG809" s="2">
        <f>BX809-BZ809</f>
        <v>0</v>
      </c>
      <c r="CH809" s="2">
        <f>AC809-BX809-BY809+BZ809</f>
        <v>872069.84</v>
      </c>
      <c r="CI809" s="2">
        <f>BY809-BZ809</f>
        <v>0</v>
      </c>
      <c r="CJ809" s="2">
        <f>ROUND(SUMIF(AA797:AA807,"=31709269",GX797:GX807),2)</f>
        <v>0</v>
      </c>
      <c r="CK809" s="2">
        <f>ROUND(SUMIF(AA797:AA807,"=31709269",GY797:GY807),2)</f>
        <v>0</v>
      </c>
      <c r="CL809" s="2">
        <f>ROUND(SUMIF(AA797:AA807,"=31709269",GZ797:GZ807),2)</f>
        <v>0</v>
      </c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>
        <v>0</v>
      </c>
    </row>
    <row r="811" spans="1:245" x14ac:dyDescent="0.25">
      <c r="A811" s="4">
        <v>50</v>
      </c>
      <c r="B811" s="4">
        <v>0</v>
      </c>
      <c r="C811" s="4">
        <v>0</v>
      </c>
      <c r="D811" s="4">
        <v>1</v>
      </c>
      <c r="E811" s="4">
        <v>201</v>
      </c>
      <c r="F811" s="4">
        <f>ROUND(Source!O809,O811)</f>
        <v>1074347.6499999999</v>
      </c>
      <c r="G811" s="4" t="s">
        <v>222</v>
      </c>
      <c r="H811" s="4" t="s">
        <v>223</v>
      </c>
      <c r="I811" s="4"/>
      <c r="J811" s="4"/>
      <c r="K811" s="4">
        <v>201</v>
      </c>
      <c r="L811" s="4">
        <v>1</v>
      </c>
      <c r="M811" s="4">
        <v>3</v>
      </c>
      <c r="N811" s="4" t="s">
        <v>143</v>
      </c>
      <c r="O811" s="4">
        <v>2</v>
      </c>
      <c r="P811" s="4"/>
      <c r="Q811" s="4"/>
      <c r="R811" s="4"/>
      <c r="S811" s="4"/>
      <c r="T811" s="4"/>
      <c r="U811" s="4"/>
      <c r="V811" s="4"/>
      <c r="W811" s="4"/>
    </row>
    <row r="812" spans="1:245" x14ac:dyDescent="0.25">
      <c r="A812" s="4">
        <v>50</v>
      </c>
      <c r="B812" s="4">
        <v>0</v>
      </c>
      <c r="C812" s="4">
        <v>0</v>
      </c>
      <c r="D812" s="4">
        <v>1</v>
      </c>
      <c r="E812" s="4">
        <v>202</v>
      </c>
      <c r="F812" s="4">
        <f>ROUND(Source!P809,O812)</f>
        <v>872069.84</v>
      </c>
      <c r="G812" s="4" t="s">
        <v>224</v>
      </c>
      <c r="H812" s="4" t="s">
        <v>225</v>
      </c>
      <c r="I812" s="4"/>
      <c r="J812" s="4"/>
      <c r="K812" s="4">
        <v>202</v>
      </c>
      <c r="L812" s="4">
        <v>2</v>
      </c>
      <c r="M812" s="4">
        <v>3</v>
      </c>
      <c r="N812" s="4" t="s">
        <v>143</v>
      </c>
      <c r="O812" s="4">
        <v>2</v>
      </c>
      <c r="P812" s="4"/>
      <c r="Q812" s="4"/>
      <c r="R812" s="4"/>
      <c r="S812" s="4"/>
      <c r="T812" s="4"/>
      <c r="U812" s="4"/>
      <c r="V812" s="4"/>
      <c r="W812" s="4"/>
    </row>
    <row r="813" spans="1:245" x14ac:dyDescent="0.25">
      <c r="A813" s="4">
        <v>50</v>
      </c>
      <c r="B813" s="4">
        <v>0</v>
      </c>
      <c r="C813" s="4">
        <v>0</v>
      </c>
      <c r="D813" s="4">
        <v>1</v>
      </c>
      <c r="E813" s="4">
        <v>222</v>
      </c>
      <c r="F813" s="4">
        <f>ROUND(Source!AO809,O813)</f>
        <v>0</v>
      </c>
      <c r="G813" s="4" t="s">
        <v>226</v>
      </c>
      <c r="H813" s="4" t="s">
        <v>227</v>
      </c>
      <c r="I813" s="4"/>
      <c r="J813" s="4"/>
      <c r="K813" s="4">
        <v>222</v>
      </c>
      <c r="L813" s="4">
        <v>3</v>
      </c>
      <c r="M813" s="4">
        <v>3</v>
      </c>
      <c r="N813" s="4" t="s">
        <v>143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</row>
    <row r="814" spans="1:245" x14ac:dyDescent="0.25">
      <c r="A814" s="4">
        <v>50</v>
      </c>
      <c r="B814" s="4">
        <v>0</v>
      </c>
      <c r="C814" s="4">
        <v>0</v>
      </c>
      <c r="D814" s="4">
        <v>1</v>
      </c>
      <c r="E814" s="4">
        <v>225</v>
      </c>
      <c r="F814" s="4">
        <f>ROUND(Source!AV809,O814)</f>
        <v>872069.84</v>
      </c>
      <c r="G814" s="4" t="s">
        <v>228</v>
      </c>
      <c r="H814" s="4" t="s">
        <v>229</v>
      </c>
      <c r="I814" s="4"/>
      <c r="J814" s="4"/>
      <c r="K814" s="4">
        <v>225</v>
      </c>
      <c r="L814" s="4">
        <v>4</v>
      </c>
      <c r="M814" s="4">
        <v>3</v>
      </c>
      <c r="N814" s="4" t="s">
        <v>143</v>
      </c>
      <c r="O814" s="4">
        <v>2</v>
      </c>
      <c r="P814" s="4"/>
      <c r="Q814" s="4"/>
      <c r="R814" s="4"/>
      <c r="S814" s="4"/>
      <c r="T814" s="4"/>
      <c r="U814" s="4"/>
      <c r="V814" s="4"/>
      <c r="W814" s="4"/>
    </row>
    <row r="815" spans="1:245" x14ac:dyDescent="0.25">
      <c r="A815" s="4">
        <v>50</v>
      </c>
      <c r="B815" s="4">
        <v>0</v>
      </c>
      <c r="C815" s="4">
        <v>0</v>
      </c>
      <c r="D815" s="4">
        <v>1</v>
      </c>
      <c r="E815" s="4">
        <v>226</v>
      </c>
      <c r="F815" s="4">
        <f>ROUND(Source!AW809,O815)</f>
        <v>872069.84</v>
      </c>
      <c r="G815" s="4" t="s">
        <v>230</v>
      </c>
      <c r="H815" s="4" t="s">
        <v>231</v>
      </c>
      <c r="I815" s="4"/>
      <c r="J815" s="4"/>
      <c r="K815" s="4">
        <v>226</v>
      </c>
      <c r="L815" s="4">
        <v>5</v>
      </c>
      <c r="M815" s="4">
        <v>3</v>
      </c>
      <c r="N815" s="4" t="s">
        <v>143</v>
      </c>
      <c r="O815" s="4">
        <v>2</v>
      </c>
      <c r="P815" s="4"/>
      <c r="Q815" s="4"/>
      <c r="R815" s="4"/>
      <c r="S815" s="4"/>
      <c r="T815" s="4"/>
      <c r="U815" s="4"/>
      <c r="V815" s="4"/>
      <c r="W815" s="4"/>
    </row>
    <row r="816" spans="1:245" x14ac:dyDescent="0.25">
      <c r="A816" s="4">
        <v>50</v>
      </c>
      <c r="B816" s="4">
        <v>0</v>
      </c>
      <c r="C816" s="4">
        <v>0</v>
      </c>
      <c r="D816" s="4">
        <v>1</v>
      </c>
      <c r="E816" s="4">
        <v>227</v>
      </c>
      <c r="F816" s="4">
        <f>ROUND(Source!AX809,O816)</f>
        <v>0</v>
      </c>
      <c r="G816" s="4" t="s">
        <v>232</v>
      </c>
      <c r="H816" s="4" t="s">
        <v>233</v>
      </c>
      <c r="I816" s="4"/>
      <c r="J816" s="4"/>
      <c r="K816" s="4">
        <v>227</v>
      </c>
      <c r="L816" s="4">
        <v>6</v>
      </c>
      <c r="M816" s="4">
        <v>3</v>
      </c>
      <c r="N816" s="4" t="s">
        <v>143</v>
      </c>
      <c r="O816" s="4">
        <v>2</v>
      </c>
      <c r="P816" s="4"/>
      <c r="Q816" s="4"/>
      <c r="R816" s="4"/>
      <c r="S816" s="4"/>
      <c r="T816" s="4"/>
      <c r="U816" s="4"/>
      <c r="V816" s="4"/>
      <c r="W816" s="4"/>
    </row>
    <row r="817" spans="1:23" x14ac:dyDescent="0.25">
      <c r="A817" s="4">
        <v>50</v>
      </c>
      <c r="B817" s="4">
        <v>0</v>
      </c>
      <c r="C817" s="4">
        <v>0</v>
      </c>
      <c r="D817" s="4">
        <v>1</v>
      </c>
      <c r="E817" s="4">
        <v>228</v>
      </c>
      <c r="F817" s="4">
        <f>ROUND(Source!AY809,O817)</f>
        <v>872069.84</v>
      </c>
      <c r="G817" s="4" t="s">
        <v>234</v>
      </c>
      <c r="H817" s="4" t="s">
        <v>235</v>
      </c>
      <c r="I817" s="4"/>
      <c r="J817" s="4"/>
      <c r="K817" s="4">
        <v>228</v>
      </c>
      <c r="L817" s="4">
        <v>7</v>
      </c>
      <c r="M817" s="4">
        <v>3</v>
      </c>
      <c r="N817" s="4" t="s">
        <v>143</v>
      </c>
      <c r="O817" s="4">
        <v>2</v>
      </c>
      <c r="P817" s="4"/>
      <c r="Q817" s="4"/>
      <c r="R817" s="4"/>
      <c r="S817" s="4"/>
      <c r="T817" s="4"/>
      <c r="U817" s="4"/>
      <c r="V817" s="4"/>
      <c r="W817" s="4"/>
    </row>
    <row r="818" spans="1:23" x14ac:dyDescent="0.25">
      <c r="A818" s="4">
        <v>50</v>
      </c>
      <c r="B818" s="4">
        <v>0</v>
      </c>
      <c r="C818" s="4">
        <v>0</v>
      </c>
      <c r="D818" s="4">
        <v>1</v>
      </c>
      <c r="E818" s="4">
        <v>216</v>
      </c>
      <c r="F818" s="4">
        <f>ROUND(Source!AP809,O818)</f>
        <v>0</v>
      </c>
      <c r="G818" s="4" t="s">
        <v>236</v>
      </c>
      <c r="H818" s="4" t="s">
        <v>237</v>
      </c>
      <c r="I818" s="4"/>
      <c r="J818" s="4"/>
      <c r="K818" s="4">
        <v>216</v>
      </c>
      <c r="L818" s="4">
        <v>8</v>
      </c>
      <c r="M818" s="4">
        <v>3</v>
      </c>
      <c r="N818" s="4" t="s">
        <v>143</v>
      </c>
      <c r="O818" s="4">
        <v>2</v>
      </c>
      <c r="P818" s="4"/>
      <c r="Q818" s="4"/>
      <c r="R818" s="4"/>
      <c r="S818" s="4"/>
      <c r="T818" s="4"/>
      <c r="U818" s="4"/>
      <c r="V818" s="4"/>
      <c r="W818" s="4"/>
    </row>
    <row r="819" spans="1:23" x14ac:dyDescent="0.25">
      <c r="A819" s="4">
        <v>50</v>
      </c>
      <c r="B819" s="4">
        <v>0</v>
      </c>
      <c r="C819" s="4">
        <v>0</v>
      </c>
      <c r="D819" s="4">
        <v>1</v>
      </c>
      <c r="E819" s="4">
        <v>223</v>
      </c>
      <c r="F819" s="4">
        <f>ROUND(Source!AQ809,O819)</f>
        <v>0</v>
      </c>
      <c r="G819" s="4" t="s">
        <v>238</v>
      </c>
      <c r="H819" s="4" t="s">
        <v>239</v>
      </c>
      <c r="I819" s="4"/>
      <c r="J819" s="4"/>
      <c r="K819" s="4">
        <v>223</v>
      </c>
      <c r="L819" s="4">
        <v>9</v>
      </c>
      <c r="M819" s="4">
        <v>3</v>
      </c>
      <c r="N819" s="4" t="s">
        <v>143</v>
      </c>
      <c r="O819" s="4">
        <v>2</v>
      </c>
      <c r="P819" s="4"/>
      <c r="Q819" s="4"/>
      <c r="R819" s="4"/>
      <c r="S819" s="4"/>
      <c r="T819" s="4"/>
      <c r="U819" s="4"/>
      <c r="V819" s="4"/>
      <c r="W819" s="4"/>
    </row>
    <row r="820" spans="1:23" x14ac:dyDescent="0.25">
      <c r="A820" s="4">
        <v>50</v>
      </c>
      <c r="B820" s="4">
        <v>0</v>
      </c>
      <c r="C820" s="4">
        <v>0</v>
      </c>
      <c r="D820" s="4">
        <v>1</v>
      </c>
      <c r="E820" s="4">
        <v>229</v>
      </c>
      <c r="F820" s="4">
        <f>ROUND(Source!AZ809,O820)</f>
        <v>0</v>
      </c>
      <c r="G820" s="4" t="s">
        <v>240</v>
      </c>
      <c r="H820" s="4" t="s">
        <v>241</v>
      </c>
      <c r="I820" s="4"/>
      <c r="J820" s="4"/>
      <c r="K820" s="4">
        <v>229</v>
      </c>
      <c r="L820" s="4">
        <v>10</v>
      </c>
      <c r="M820" s="4">
        <v>3</v>
      </c>
      <c r="N820" s="4" t="s">
        <v>143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3" x14ac:dyDescent="0.25">
      <c r="A821" s="4">
        <v>50</v>
      </c>
      <c r="B821" s="4">
        <v>0</v>
      </c>
      <c r="C821" s="4">
        <v>0</v>
      </c>
      <c r="D821" s="4">
        <v>1</v>
      </c>
      <c r="E821" s="4">
        <v>203</v>
      </c>
      <c r="F821" s="4">
        <f>ROUND(Source!Q809,O821)</f>
        <v>29888.98</v>
      </c>
      <c r="G821" s="4" t="s">
        <v>242</v>
      </c>
      <c r="H821" s="4" t="s">
        <v>243</v>
      </c>
      <c r="I821" s="4"/>
      <c r="J821" s="4"/>
      <c r="K821" s="4">
        <v>203</v>
      </c>
      <c r="L821" s="4">
        <v>11</v>
      </c>
      <c r="M821" s="4">
        <v>3</v>
      </c>
      <c r="N821" s="4" t="s">
        <v>143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3" x14ac:dyDescent="0.25">
      <c r="A822" s="4">
        <v>50</v>
      </c>
      <c r="B822" s="4">
        <v>0</v>
      </c>
      <c r="C822" s="4">
        <v>0</v>
      </c>
      <c r="D822" s="4">
        <v>1</v>
      </c>
      <c r="E822" s="4">
        <v>231</v>
      </c>
      <c r="F822" s="4">
        <f>ROUND(Source!BB809,O822)</f>
        <v>0</v>
      </c>
      <c r="G822" s="4" t="s">
        <v>244</v>
      </c>
      <c r="H822" s="4" t="s">
        <v>245</v>
      </c>
      <c r="I822" s="4"/>
      <c r="J822" s="4"/>
      <c r="K822" s="4">
        <v>231</v>
      </c>
      <c r="L822" s="4">
        <v>12</v>
      </c>
      <c r="M822" s="4">
        <v>3</v>
      </c>
      <c r="N822" s="4" t="s">
        <v>143</v>
      </c>
      <c r="O822" s="4">
        <v>2</v>
      </c>
      <c r="P822" s="4"/>
      <c r="Q822" s="4"/>
      <c r="R822" s="4"/>
      <c r="S822" s="4"/>
      <c r="T822" s="4"/>
      <c r="U822" s="4"/>
      <c r="V822" s="4"/>
      <c r="W822" s="4"/>
    </row>
    <row r="823" spans="1:23" x14ac:dyDescent="0.25">
      <c r="A823" s="4">
        <v>50</v>
      </c>
      <c r="B823" s="4">
        <v>0</v>
      </c>
      <c r="C823" s="4">
        <v>0</v>
      </c>
      <c r="D823" s="4">
        <v>1</v>
      </c>
      <c r="E823" s="4">
        <v>204</v>
      </c>
      <c r="F823" s="4">
        <f>ROUND(Source!R809,O823)</f>
        <v>14000.4</v>
      </c>
      <c r="G823" s="4" t="s">
        <v>246</v>
      </c>
      <c r="H823" s="4" t="s">
        <v>247</v>
      </c>
      <c r="I823" s="4"/>
      <c r="J823" s="4"/>
      <c r="K823" s="4">
        <v>204</v>
      </c>
      <c r="L823" s="4">
        <v>13</v>
      </c>
      <c r="M823" s="4">
        <v>3</v>
      </c>
      <c r="N823" s="4" t="s">
        <v>143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3" x14ac:dyDescent="0.25">
      <c r="A824" s="4">
        <v>50</v>
      </c>
      <c r="B824" s="4">
        <v>0</v>
      </c>
      <c r="C824" s="4">
        <v>0</v>
      </c>
      <c r="D824" s="4">
        <v>1</v>
      </c>
      <c r="E824" s="4">
        <v>205</v>
      </c>
      <c r="F824" s="4">
        <f>ROUND(Source!S809,O824)</f>
        <v>172388.83</v>
      </c>
      <c r="G824" s="4" t="s">
        <v>248</v>
      </c>
      <c r="H824" s="4" t="s">
        <v>249</v>
      </c>
      <c r="I824" s="4"/>
      <c r="J824" s="4"/>
      <c r="K824" s="4">
        <v>205</v>
      </c>
      <c r="L824" s="4">
        <v>14</v>
      </c>
      <c r="M824" s="4">
        <v>3</v>
      </c>
      <c r="N824" s="4" t="s">
        <v>143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3" x14ac:dyDescent="0.25">
      <c r="A825" s="4">
        <v>50</v>
      </c>
      <c r="B825" s="4">
        <v>0</v>
      </c>
      <c r="C825" s="4">
        <v>0</v>
      </c>
      <c r="D825" s="4">
        <v>1</v>
      </c>
      <c r="E825" s="4">
        <v>232</v>
      </c>
      <c r="F825" s="4">
        <f>ROUND(Source!BC809,O825)</f>
        <v>0</v>
      </c>
      <c r="G825" s="4" t="s">
        <v>250</v>
      </c>
      <c r="H825" s="4" t="s">
        <v>251</v>
      </c>
      <c r="I825" s="4"/>
      <c r="J825" s="4"/>
      <c r="K825" s="4">
        <v>232</v>
      </c>
      <c r="L825" s="4">
        <v>15</v>
      </c>
      <c r="M825" s="4">
        <v>3</v>
      </c>
      <c r="N825" s="4" t="s">
        <v>143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3" x14ac:dyDescent="0.25">
      <c r="A826" s="4">
        <v>50</v>
      </c>
      <c r="B826" s="4">
        <v>0</v>
      </c>
      <c r="C826" s="4">
        <v>0</v>
      </c>
      <c r="D826" s="4">
        <v>1</v>
      </c>
      <c r="E826" s="4">
        <v>214</v>
      </c>
      <c r="F826" s="4">
        <f>ROUND(Source!AS809,O826)</f>
        <v>1286158.71</v>
      </c>
      <c r="G826" s="4" t="s">
        <v>252</v>
      </c>
      <c r="H826" s="4" t="s">
        <v>253</v>
      </c>
      <c r="I826" s="4"/>
      <c r="J826" s="4"/>
      <c r="K826" s="4">
        <v>214</v>
      </c>
      <c r="L826" s="4">
        <v>16</v>
      </c>
      <c r="M826" s="4">
        <v>3</v>
      </c>
      <c r="N826" s="4" t="s">
        <v>143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3" x14ac:dyDescent="0.25">
      <c r="A827" s="4">
        <v>50</v>
      </c>
      <c r="B827" s="4">
        <v>0</v>
      </c>
      <c r="C827" s="4">
        <v>0</v>
      </c>
      <c r="D827" s="4">
        <v>1</v>
      </c>
      <c r="E827" s="4">
        <v>215</v>
      </c>
      <c r="F827" s="4">
        <f>ROUND(Source!AT809,O827)</f>
        <v>0</v>
      </c>
      <c r="G827" s="4" t="s">
        <v>254</v>
      </c>
      <c r="H827" s="4" t="s">
        <v>255</v>
      </c>
      <c r="I827" s="4"/>
      <c r="J827" s="4"/>
      <c r="K827" s="4">
        <v>215</v>
      </c>
      <c r="L827" s="4">
        <v>17</v>
      </c>
      <c r="M827" s="4">
        <v>3</v>
      </c>
      <c r="N827" s="4" t="s">
        <v>143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</row>
    <row r="828" spans="1:23" x14ac:dyDescent="0.25">
      <c r="A828" s="4">
        <v>50</v>
      </c>
      <c r="B828" s="4">
        <v>0</v>
      </c>
      <c r="C828" s="4">
        <v>0</v>
      </c>
      <c r="D828" s="4">
        <v>1</v>
      </c>
      <c r="E828" s="4">
        <v>217</v>
      </c>
      <c r="F828" s="4">
        <f>ROUND(Source!AU809,O828)</f>
        <v>0</v>
      </c>
      <c r="G828" s="4" t="s">
        <v>256</v>
      </c>
      <c r="H828" s="4" t="s">
        <v>257</v>
      </c>
      <c r="I828" s="4"/>
      <c r="J828" s="4"/>
      <c r="K828" s="4">
        <v>217</v>
      </c>
      <c r="L828" s="4">
        <v>18</v>
      </c>
      <c r="M828" s="4">
        <v>3</v>
      </c>
      <c r="N828" s="4" t="s">
        <v>143</v>
      </c>
      <c r="O828" s="4">
        <v>2</v>
      </c>
      <c r="P828" s="4"/>
      <c r="Q828" s="4"/>
      <c r="R828" s="4"/>
      <c r="S828" s="4"/>
      <c r="T828" s="4"/>
      <c r="U828" s="4"/>
      <c r="V828" s="4"/>
      <c r="W828" s="4"/>
    </row>
    <row r="829" spans="1:23" x14ac:dyDescent="0.25">
      <c r="A829" s="4">
        <v>50</v>
      </c>
      <c r="B829" s="4">
        <v>0</v>
      </c>
      <c r="C829" s="4">
        <v>0</v>
      </c>
      <c r="D829" s="4">
        <v>1</v>
      </c>
      <c r="E829" s="4">
        <v>230</v>
      </c>
      <c r="F829" s="4">
        <f>ROUND(Source!BA809,O829)</f>
        <v>0</v>
      </c>
      <c r="G829" s="4" t="s">
        <v>258</v>
      </c>
      <c r="H829" s="4" t="s">
        <v>259</v>
      </c>
      <c r="I829" s="4"/>
      <c r="J829" s="4"/>
      <c r="K829" s="4">
        <v>230</v>
      </c>
      <c r="L829" s="4">
        <v>19</v>
      </c>
      <c r="M829" s="4">
        <v>3</v>
      </c>
      <c r="N829" s="4" t="s">
        <v>143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3" x14ac:dyDescent="0.25">
      <c r="A830" s="4">
        <v>50</v>
      </c>
      <c r="B830" s="4">
        <v>0</v>
      </c>
      <c r="C830" s="4">
        <v>0</v>
      </c>
      <c r="D830" s="4">
        <v>1</v>
      </c>
      <c r="E830" s="4">
        <v>206</v>
      </c>
      <c r="F830" s="4">
        <f>ROUND(Source!T809,O830)</f>
        <v>0</v>
      </c>
      <c r="G830" s="4" t="s">
        <v>260</v>
      </c>
      <c r="H830" s="4" t="s">
        <v>261</v>
      </c>
      <c r="I830" s="4"/>
      <c r="J830" s="4"/>
      <c r="K830" s="4">
        <v>206</v>
      </c>
      <c r="L830" s="4">
        <v>20</v>
      </c>
      <c r="M830" s="4">
        <v>3</v>
      </c>
      <c r="N830" s="4" t="s">
        <v>143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3" x14ac:dyDescent="0.25">
      <c r="A831" s="4">
        <v>50</v>
      </c>
      <c r="B831" s="4">
        <v>0</v>
      </c>
      <c r="C831" s="4">
        <v>0</v>
      </c>
      <c r="D831" s="4">
        <v>1</v>
      </c>
      <c r="E831" s="4">
        <v>207</v>
      </c>
      <c r="F831" s="4">
        <f>Source!U809</f>
        <v>581.03450999999995</v>
      </c>
      <c r="G831" s="4" t="s">
        <v>262</v>
      </c>
      <c r="H831" s="4" t="s">
        <v>263</v>
      </c>
      <c r="I831" s="4"/>
      <c r="J831" s="4"/>
      <c r="K831" s="4">
        <v>207</v>
      </c>
      <c r="L831" s="4">
        <v>21</v>
      </c>
      <c r="M831" s="4">
        <v>3</v>
      </c>
      <c r="N831" s="4" t="s">
        <v>143</v>
      </c>
      <c r="O831" s="4">
        <v>-1</v>
      </c>
      <c r="P831" s="4"/>
      <c r="Q831" s="4"/>
      <c r="R831" s="4"/>
      <c r="S831" s="4"/>
      <c r="T831" s="4"/>
      <c r="U831" s="4"/>
      <c r="V831" s="4"/>
      <c r="W831" s="4"/>
    </row>
    <row r="832" spans="1:23" x14ac:dyDescent="0.25">
      <c r="A832" s="4">
        <v>50</v>
      </c>
      <c r="B832" s="4">
        <v>0</v>
      </c>
      <c r="C832" s="4">
        <v>0</v>
      </c>
      <c r="D832" s="4">
        <v>1</v>
      </c>
      <c r="E832" s="4">
        <v>208</v>
      </c>
      <c r="F832" s="4">
        <f>Source!V809</f>
        <v>0</v>
      </c>
      <c r="G832" s="4" t="s">
        <v>264</v>
      </c>
      <c r="H832" s="4" t="s">
        <v>265</v>
      </c>
      <c r="I832" s="4"/>
      <c r="J832" s="4"/>
      <c r="K832" s="4">
        <v>208</v>
      </c>
      <c r="L832" s="4">
        <v>22</v>
      </c>
      <c r="M832" s="4">
        <v>3</v>
      </c>
      <c r="N832" s="4" t="s">
        <v>143</v>
      </c>
      <c r="O832" s="4">
        <v>-1</v>
      </c>
      <c r="P832" s="4"/>
      <c r="Q832" s="4"/>
      <c r="R832" s="4"/>
      <c r="S832" s="4"/>
      <c r="T832" s="4"/>
      <c r="U832" s="4"/>
      <c r="V832" s="4"/>
      <c r="W832" s="4"/>
    </row>
    <row r="833" spans="1:245" x14ac:dyDescent="0.25">
      <c r="A833" s="4">
        <v>50</v>
      </c>
      <c r="B833" s="4">
        <v>0</v>
      </c>
      <c r="C833" s="4">
        <v>0</v>
      </c>
      <c r="D833" s="4">
        <v>1</v>
      </c>
      <c r="E833" s="4">
        <v>209</v>
      </c>
      <c r="F833" s="4">
        <f>ROUND(Source!W809,O833)</f>
        <v>0</v>
      </c>
      <c r="G833" s="4" t="s">
        <v>266</v>
      </c>
      <c r="H833" s="4" t="s">
        <v>267</v>
      </c>
      <c r="I833" s="4"/>
      <c r="J833" s="4"/>
      <c r="K833" s="4">
        <v>209</v>
      </c>
      <c r="L833" s="4">
        <v>23</v>
      </c>
      <c r="M833" s="4">
        <v>3</v>
      </c>
      <c r="N833" s="4" t="s">
        <v>143</v>
      </c>
      <c r="O833" s="4">
        <v>2</v>
      </c>
      <c r="P833" s="4"/>
      <c r="Q833" s="4"/>
      <c r="R833" s="4"/>
      <c r="S833" s="4"/>
      <c r="T833" s="4"/>
      <c r="U833" s="4"/>
      <c r="V833" s="4"/>
      <c r="W833" s="4"/>
    </row>
    <row r="834" spans="1:245" x14ac:dyDescent="0.25">
      <c r="A834" s="4">
        <v>50</v>
      </c>
      <c r="B834" s="4">
        <v>0</v>
      </c>
      <c r="C834" s="4">
        <v>0</v>
      </c>
      <c r="D834" s="4">
        <v>1</v>
      </c>
      <c r="E834" s="4">
        <v>210</v>
      </c>
      <c r="F834" s="4">
        <f>ROUND(Source!X809,O834)</f>
        <v>118838.95</v>
      </c>
      <c r="G834" s="4" t="s">
        <v>268</v>
      </c>
      <c r="H834" s="4" t="s">
        <v>269</v>
      </c>
      <c r="I834" s="4"/>
      <c r="J834" s="4"/>
      <c r="K834" s="4">
        <v>210</v>
      </c>
      <c r="L834" s="4">
        <v>24</v>
      </c>
      <c r="M834" s="4">
        <v>3</v>
      </c>
      <c r="N834" s="4" t="s">
        <v>143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</row>
    <row r="835" spans="1:245" x14ac:dyDescent="0.25">
      <c r="A835" s="4">
        <v>50</v>
      </c>
      <c r="B835" s="4">
        <v>0</v>
      </c>
      <c r="C835" s="4">
        <v>0</v>
      </c>
      <c r="D835" s="4">
        <v>1</v>
      </c>
      <c r="E835" s="4">
        <v>211</v>
      </c>
      <c r="F835" s="4">
        <f>ROUND(Source!Y809,O835)</f>
        <v>70991.490000000005</v>
      </c>
      <c r="G835" s="4" t="s">
        <v>270</v>
      </c>
      <c r="H835" s="4" t="s">
        <v>271</v>
      </c>
      <c r="I835" s="4"/>
      <c r="J835" s="4"/>
      <c r="K835" s="4">
        <v>211</v>
      </c>
      <c r="L835" s="4">
        <v>25</v>
      </c>
      <c r="M835" s="4">
        <v>3</v>
      </c>
      <c r="N835" s="4" t="s">
        <v>143</v>
      </c>
      <c r="O835" s="4">
        <v>2</v>
      </c>
      <c r="P835" s="4"/>
      <c r="Q835" s="4"/>
      <c r="R835" s="4"/>
      <c r="S835" s="4"/>
      <c r="T835" s="4"/>
      <c r="U835" s="4"/>
      <c r="V835" s="4"/>
      <c r="W835" s="4"/>
    </row>
    <row r="836" spans="1:245" x14ac:dyDescent="0.25">
      <c r="A836" s="4">
        <v>50</v>
      </c>
      <c r="B836" s="4">
        <v>0</v>
      </c>
      <c r="C836" s="4">
        <v>0</v>
      </c>
      <c r="D836" s="4">
        <v>1</v>
      </c>
      <c r="E836" s="4">
        <v>224</v>
      </c>
      <c r="F836" s="4">
        <f>ROUND(Source!AR809,O836)</f>
        <v>1286158.71</v>
      </c>
      <c r="G836" s="4" t="s">
        <v>272</v>
      </c>
      <c r="H836" s="4" t="s">
        <v>273</v>
      </c>
      <c r="I836" s="4"/>
      <c r="J836" s="4"/>
      <c r="K836" s="4">
        <v>224</v>
      </c>
      <c r="L836" s="4">
        <v>26</v>
      </c>
      <c r="M836" s="4">
        <v>3</v>
      </c>
      <c r="N836" s="4" t="s">
        <v>143</v>
      </c>
      <c r="O836" s="4">
        <v>2</v>
      </c>
      <c r="P836" s="4"/>
      <c r="Q836" s="4"/>
      <c r="R836" s="4"/>
      <c r="S836" s="4"/>
      <c r="T836" s="4"/>
      <c r="U836" s="4"/>
      <c r="V836" s="4"/>
      <c r="W836" s="4"/>
    </row>
    <row r="838" spans="1:245" x14ac:dyDescent="0.25">
      <c r="A838" s="1">
        <v>5</v>
      </c>
      <c r="B838" s="1">
        <v>1</v>
      </c>
      <c r="C838" s="1"/>
      <c r="D838" s="1">
        <f>ROW(A869)</f>
        <v>869</v>
      </c>
      <c r="E838" s="1"/>
      <c r="F838" s="1" t="s">
        <v>154</v>
      </c>
      <c r="G838" s="1" t="s">
        <v>564</v>
      </c>
      <c r="H838" s="1" t="s">
        <v>143</v>
      </c>
      <c r="I838" s="1">
        <v>0</v>
      </c>
      <c r="J838" s="1"/>
      <c r="K838" s="1">
        <v>0</v>
      </c>
      <c r="L838" s="1"/>
      <c r="M838" s="1"/>
      <c r="N838" s="1"/>
      <c r="O838" s="1"/>
      <c r="P838" s="1"/>
      <c r="Q838" s="1"/>
      <c r="R838" s="1"/>
      <c r="S838" s="1"/>
      <c r="T838" s="1"/>
      <c r="U838" s="1" t="s">
        <v>143</v>
      </c>
      <c r="V838" s="1">
        <v>0</v>
      </c>
      <c r="W838" s="1"/>
      <c r="X838" s="1"/>
      <c r="Y838" s="1"/>
      <c r="Z838" s="1"/>
      <c r="AA838" s="1"/>
      <c r="AB838" s="1" t="s">
        <v>143</v>
      </c>
      <c r="AC838" s="1" t="s">
        <v>143</v>
      </c>
      <c r="AD838" s="1" t="s">
        <v>143</v>
      </c>
      <c r="AE838" s="1" t="s">
        <v>143</v>
      </c>
      <c r="AF838" s="1" t="s">
        <v>143</v>
      </c>
      <c r="AG838" s="1" t="s">
        <v>143</v>
      </c>
      <c r="AH838" s="1"/>
      <c r="AI838" s="1"/>
      <c r="AJ838" s="1"/>
      <c r="AK838" s="1"/>
      <c r="AL838" s="1"/>
      <c r="AM838" s="1"/>
      <c r="AN838" s="1"/>
      <c r="AO838" s="1"/>
      <c r="AP838" s="1" t="s">
        <v>143</v>
      </c>
      <c r="AQ838" s="1" t="s">
        <v>143</v>
      </c>
      <c r="AR838" s="1" t="s">
        <v>143</v>
      </c>
      <c r="AS838" s="1"/>
      <c r="AT838" s="1"/>
      <c r="AU838" s="1"/>
      <c r="AV838" s="1"/>
      <c r="AW838" s="1"/>
      <c r="AX838" s="1"/>
      <c r="AY838" s="1"/>
      <c r="AZ838" s="1" t="s">
        <v>143</v>
      </c>
      <c r="BA838" s="1"/>
      <c r="BB838" s="1" t="s">
        <v>143</v>
      </c>
      <c r="BC838" s="1" t="s">
        <v>143</v>
      </c>
      <c r="BD838" s="1" t="s">
        <v>143</v>
      </c>
      <c r="BE838" s="1" t="s">
        <v>143</v>
      </c>
      <c r="BF838" s="1" t="s">
        <v>143</v>
      </c>
      <c r="BG838" s="1" t="s">
        <v>143</v>
      </c>
      <c r="BH838" s="1" t="s">
        <v>143</v>
      </c>
      <c r="BI838" s="1" t="s">
        <v>143</v>
      </c>
      <c r="BJ838" s="1" t="s">
        <v>143</v>
      </c>
      <c r="BK838" s="1" t="s">
        <v>143</v>
      </c>
      <c r="BL838" s="1" t="s">
        <v>143</v>
      </c>
      <c r="BM838" s="1" t="s">
        <v>143</v>
      </c>
      <c r="BN838" s="1" t="s">
        <v>143</v>
      </c>
      <c r="BO838" s="1" t="s">
        <v>143</v>
      </c>
      <c r="BP838" s="1" t="s">
        <v>143</v>
      </c>
      <c r="BQ838" s="1"/>
      <c r="BR838" s="1"/>
      <c r="BS838" s="1"/>
      <c r="BT838" s="1"/>
      <c r="BU838" s="1"/>
      <c r="BV838" s="1"/>
      <c r="BW838" s="1"/>
      <c r="BX838" s="1">
        <v>0</v>
      </c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>
        <v>0</v>
      </c>
    </row>
    <row r="840" spans="1:245" x14ac:dyDescent="0.25">
      <c r="A840" s="2">
        <v>52</v>
      </c>
      <c r="B840" s="2">
        <f>B869</f>
        <v>1</v>
      </c>
      <c r="C840" s="2">
        <f>C869</f>
        <v>5</v>
      </c>
      <c r="D840" s="2">
        <f>D869</f>
        <v>838</v>
      </c>
      <c r="E840" s="2">
        <f>E869</f>
        <v>0</v>
      </c>
      <c r="F840" s="2" t="str">
        <f>F869</f>
        <v>Новый подраздел</v>
      </c>
      <c r="G840" s="2" t="s">
        <v>564</v>
      </c>
      <c r="H840" s="2"/>
      <c r="I840" s="2"/>
      <c r="J840" s="2"/>
      <c r="K840" s="2"/>
      <c r="L840" s="2"/>
      <c r="M840" s="2"/>
      <c r="N840" s="2"/>
      <c r="O840" s="2">
        <f t="shared" ref="O840:AT840" si="637">O869</f>
        <v>346388.18</v>
      </c>
      <c r="P840" s="2">
        <f t="shared" si="637"/>
        <v>231902.06</v>
      </c>
      <c r="Q840" s="2">
        <f t="shared" si="637"/>
        <v>6839.82</v>
      </c>
      <c r="R840" s="2">
        <f t="shared" si="637"/>
        <v>860.38</v>
      </c>
      <c r="S840" s="2">
        <f t="shared" si="637"/>
        <v>107646.3</v>
      </c>
      <c r="T840" s="2">
        <f t="shared" si="637"/>
        <v>0</v>
      </c>
      <c r="U840" s="2">
        <f t="shared" si="637"/>
        <v>351.99935999999997</v>
      </c>
      <c r="V840" s="2">
        <f t="shared" si="637"/>
        <v>0</v>
      </c>
      <c r="W840" s="2">
        <f t="shared" si="637"/>
        <v>0</v>
      </c>
      <c r="X840" s="2">
        <f t="shared" si="637"/>
        <v>85045.759999999995</v>
      </c>
      <c r="Y840" s="2">
        <f t="shared" si="637"/>
        <v>44134.98</v>
      </c>
      <c r="Z840" s="2">
        <f t="shared" si="637"/>
        <v>0</v>
      </c>
      <c r="AA840" s="2">
        <f t="shared" si="637"/>
        <v>0</v>
      </c>
      <c r="AB840" s="2">
        <f t="shared" si="637"/>
        <v>346388.18</v>
      </c>
      <c r="AC840" s="2">
        <f t="shared" si="637"/>
        <v>231902.06</v>
      </c>
      <c r="AD840" s="2">
        <f t="shared" si="637"/>
        <v>6839.82</v>
      </c>
      <c r="AE840" s="2">
        <f t="shared" si="637"/>
        <v>860.38</v>
      </c>
      <c r="AF840" s="2">
        <f t="shared" si="637"/>
        <v>107646.3</v>
      </c>
      <c r="AG840" s="2">
        <f t="shared" si="637"/>
        <v>0</v>
      </c>
      <c r="AH840" s="2">
        <f t="shared" si="637"/>
        <v>351.99935999999997</v>
      </c>
      <c r="AI840" s="2">
        <f t="shared" si="637"/>
        <v>0</v>
      </c>
      <c r="AJ840" s="2">
        <f t="shared" si="637"/>
        <v>0</v>
      </c>
      <c r="AK840" s="2">
        <f t="shared" si="637"/>
        <v>85045.759999999995</v>
      </c>
      <c r="AL840" s="2">
        <f t="shared" si="637"/>
        <v>44134.98</v>
      </c>
      <c r="AM840" s="2">
        <f t="shared" si="637"/>
        <v>0</v>
      </c>
      <c r="AN840" s="2">
        <f t="shared" si="637"/>
        <v>0</v>
      </c>
      <c r="AO840" s="2">
        <f t="shared" si="637"/>
        <v>0</v>
      </c>
      <c r="AP840" s="2">
        <f t="shared" si="637"/>
        <v>0</v>
      </c>
      <c r="AQ840" s="2">
        <f t="shared" si="637"/>
        <v>0</v>
      </c>
      <c r="AR840" s="2">
        <f t="shared" si="637"/>
        <v>476919.72</v>
      </c>
      <c r="AS840" s="2">
        <f t="shared" si="637"/>
        <v>473060.02</v>
      </c>
      <c r="AT840" s="2">
        <f t="shared" si="637"/>
        <v>0</v>
      </c>
      <c r="AU840" s="2">
        <f t="shared" ref="AU840:BZ840" si="638">AU869</f>
        <v>3859.7</v>
      </c>
      <c r="AV840" s="2">
        <f t="shared" si="638"/>
        <v>231902.06</v>
      </c>
      <c r="AW840" s="2">
        <f t="shared" si="638"/>
        <v>231902.06</v>
      </c>
      <c r="AX840" s="2">
        <f t="shared" si="638"/>
        <v>0</v>
      </c>
      <c r="AY840" s="2">
        <f t="shared" si="638"/>
        <v>231902.06</v>
      </c>
      <c r="AZ840" s="2">
        <f t="shared" si="638"/>
        <v>0</v>
      </c>
      <c r="BA840" s="2">
        <f t="shared" si="638"/>
        <v>0</v>
      </c>
      <c r="BB840" s="2">
        <f t="shared" si="638"/>
        <v>0</v>
      </c>
      <c r="BC840" s="2">
        <f t="shared" si="638"/>
        <v>0</v>
      </c>
      <c r="BD840" s="2">
        <f t="shared" si="638"/>
        <v>0</v>
      </c>
      <c r="BE840" s="2">
        <f t="shared" si="638"/>
        <v>0</v>
      </c>
      <c r="BF840" s="2">
        <f t="shared" si="638"/>
        <v>0</v>
      </c>
      <c r="BG840" s="2">
        <f t="shared" si="638"/>
        <v>0</v>
      </c>
      <c r="BH840" s="2">
        <f t="shared" si="638"/>
        <v>0</v>
      </c>
      <c r="BI840" s="2">
        <f t="shared" si="638"/>
        <v>0</v>
      </c>
      <c r="BJ840" s="2">
        <f t="shared" si="638"/>
        <v>0</v>
      </c>
      <c r="BK840" s="2">
        <f t="shared" si="638"/>
        <v>0</v>
      </c>
      <c r="BL840" s="2">
        <f t="shared" si="638"/>
        <v>0</v>
      </c>
      <c r="BM840" s="2">
        <f t="shared" si="638"/>
        <v>0</v>
      </c>
      <c r="BN840" s="2">
        <f t="shared" si="638"/>
        <v>0</v>
      </c>
      <c r="BO840" s="2">
        <f t="shared" si="638"/>
        <v>0</v>
      </c>
      <c r="BP840" s="2">
        <f t="shared" si="638"/>
        <v>0</v>
      </c>
      <c r="BQ840" s="2">
        <f t="shared" si="638"/>
        <v>0</v>
      </c>
      <c r="BR840" s="2">
        <f t="shared" si="638"/>
        <v>0</v>
      </c>
      <c r="BS840" s="2">
        <f t="shared" si="638"/>
        <v>0</v>
      </c>
      <c r="BT840" s="2">
        <f t="shared" si="638"/>
        <v>0</v>
      </c>
      <c r="BU840" s="2">
        <f t="shared" si="638"/>
        <v>0</v>
      </c>
      <c r="BV840" s="2">
        <f t="shared" si="638"/>
        <v>0</v>
      </c>
      <c r="BW840" s="2">
        <f t="shared" si="638"/>
        <v>0</v>
      </c>
      <c r="BX840" s="2">
        <f t="shared" si="638"/>
        <v>0</v>
      </c>
      <c r="BY840" s="2">
        <f t="shared" si="638"/>
        <v>0</v>
      </c>
      <c r="BZ840" s="2">
        <f t="shared" si="638"/>
        <v>0</v>
      </c>
      <c r="CA840" s="2">
        <f t="shared" ref="CA840:DF840" si="639">CA869</f>
        <v>476919.72</v>
      </c>
      <c r="CB840" s="2">
        <f t="shared" si="639"/>
        <v>473060.02</v>
      </c>
      <c r="CC840" s="2">
        <f t="shared" si="639"/>
        <v>0</v>
      </c>
      <c r="CD840" s="2">
        <f t="shared" si="639"/>
        <v>3859.7</v>
      </c>
      <c r="CE840" s="2">
        <f t="shared" si="639"/>
        <v>231902.06</v>
      </c>
      <c r="CF840" s="2">
        <f t="shared" si="639"/>
        <v>231902.06</v>
      </c>
      <c r="CG840" s="2">
        <f t="shared" si="639"/>
        <v>0</v>
      </c>
      <c r="CH840" s="2">
        <f t="shared" si="639"/>
        <v>231902.06</v>
      </c>
      <c r="CI840" s="2">
        <f t="shared" si="639"/>
        <v>0</v>
      </c>
      <c r="CJ840" s="2">
        <f t="shared" si="639"/>
        <v>0</v>
      </c>
      <c r="CK840" s="2">
        <f t="shared" si="639"/>
        <v>0</v>
      </c>
      <c r="CL840" s="2">
        <f t="shared" si="639"/>
        <v>0</v>
      </c>
      <c r="CM840" s="2">
        <f t="shared" si="639"/>
        <v>0</v>
      </c>
      <c r="CN840" s="2">
        <f t="shared" si="639"/>
        <v>0</v>
      </c>
      <c r="CO840" s="2">
        <f t="shared" si="639"/>
        <v>0</v>
      </c>
      <c r="CP840" s="2">
        <f t="shared" si="639"/>
        <v>0</v>
      </c>
      <c r="CQ840" s="2">
        <f t="shared" si="639"/>
        <v>0</v>
      </c>
      <c r="CR840" s="2">
        <f t="shared" si="639"/>
        <v>0</v>
      </c>
      <c r="CS840" s="2">
        <f t="shared" si="639"/>
        <v>0</v>
      </c>
      <c r="CT840" s="2">
        <f t="shared" si="639"/>
        <v>0</v>
      </c>
      <c r="CU840" s="2">
        <f t="shared" si="639"/>
        <v>0</v>
      </c>
      <c r="CV840" s="2">
        <f t="shared" si="639"/>
        <v>0</v>
      </c>
      <c r="CW840" s="2">
        <f t="shared" si="639"/>
        <v>0</v>
      </c>
      <c r="CX840" s="2">
        <f t="shared" si="639"/>
        <v>0</v>
      </c>
      <c r="CY840" s="2">
        <f t="shared" si="639"/>
        <v>0</v>
      </c>
      <c r="CZ840" s="2">
        <f t="shared" si="639"/>
        <v>0</v>
      </c>
      <c r="DA840" s="2">
        <f t="shared" si="639"/>
        <v>0</v>
      </c>
      <c r="DB840" s="2">
        <f t="shared" si="639"/>
        <v>0</v>
      </c>
      <c r="DC840" s="2">
        <f t="shared" si="639"/>
        <v>0</v>
      </c>
      <c r="DD840" s="2">
        <f t="shared" si="639"/>
        <v>0</v>
      </c>
      <c r="DE840" s="2">
        <f t="shared" si="639"/>
        <v>0</v>
      </c>
      <c r="DF840" s="2">
        <f t="shared" si="639"/>
        <v>0</v>
      </c>
      <c r="DG840" s="3">
        <f t="shared" ref="DG840:EL840" si="640">DG869</f>
        <v>0</v>
      </c>
      <c r="DH840" s="3">
        <f t="shared" si="640"/>
        <v>0</v>
      </c>
      <c r="DI840" s="3">
        <f t="shared" si="640"/>
        <v>0</v>
      </c>
      <c r="DJ840" s="3">
        <f t="shared" si="640"/>
        <v>0</v>
      </c>
      <c r="DK840" s="3">
        <f t="shared" si="640"/>
        <v>0</v>
      </c>
      <c r="DL840" s="3">
        <f t="shared" si="640"/>
        <v>0</v>
      </c>
      <c r="DM840" s="3">
        <f t="shared" si="640"/>
        <v>0</v>
      </c>
      <c r="DN840" s="3">
        <f t="shared" si="640"/>
        <v>0</v>
      </c>
      <c r="DO840" s="3">
        <f t="shared" si="640"/>
        <v>0</v>
      </c>
      <c r="DP840" s="3">
        <f t="shared" si="640"/>
        <v>0</v>
      </c>
      <c r="DQ840" s="3">
        <f t="shared" si="640"/>
        <v>0</v>
      </c>
      <c r="DR840" s="3">
        <f t="shared" si="640"/>
        <v>0</v>
      </c>
      <c r="DS840" s="3">
        <f t="shared" si="640"/>
        <v>0</v>
      </c>
      <c r="DT840" s="3">
        <f t="shared" si="640"/>
        <v>0</v>
      </c>
      <c r="DU840" s="3">
        <f t="shared" si="640"/>
        <v>0</v>
      </c>
      <c r="DV840" s="3">
        <f t="shared" si="640"/>
        <v>0</v>
      </c>
      <c r="DW840" s="3">
        <f t="shared" si="640"/>
        <v>0</v>
      </c>
      <c r="DX840" s="3">
        <f t="shared" si="640"/>
        <v>0</v>
      </c>
      <c r="DY840" s="3">
        <f t="shared" si="640"/>
        <v>0</v>
      </c>
      <c r="DZ840" s="3">
        <f t="shared" si="640"/>
        <v>0</v>
      </c>
      <c r="EA840" s="3">
        <f t="shared" si="640"/>
        <v>0</v>
      </c>
      <c r="EB840" s="3">
        <f t="shared" si="640"/>
        <v>0</v>
      </c>
      <c r="EC840" s="3">
        <f t="shared" si="640"/>
        <v>0</v>
      </c>
      <c r="ED840" s="3">
        <f t="shared" si="640"/>
        <v>0</v>
      </c>
      <c r="EE840" s="3">
        <f t="shared" si="640"/>
        <v>0</v>
      </c>
      <c r="EF840" s="3">
        <f t="shared" si="640"/>
        <v>0</v>
      </c>
      <c r="EG840" s="3">
        <f t="shared" si="640"/>
        <v>0</v>
      </c>
      <c r="EH840" s="3">
        <f t="shared" si="640"/>
        <v>0</v>
      </c>
      <c r="EI840" s="3">
        <f t="shared" si="640"/>
        <v>0</v>
      </c>
      <c r="EJ840" s="3">
        <f t="shared" si="640"/>
        <v>0</v>
      </c>
      <c r="EK840" s="3">
        <f t="shared" si="640"/>
        <v>0</v>
      </c>
      <c r="EL840" s="3">
        <f t="shared" si="640"/>
        <v>0</v>
      </c>
      <c r="EM840" s="3">
        <f t="shared" ref="EM840:FR840" si="641">EM869</f>
        <v>0</v>
      </c>
      <c r="EN840" s="3">
        <f t="shared" si="641"/>
        <v>0</v>
      </c>
      <c r="EO840" s="3">
        <f t="shared" si="641"/>
        <v>0</v>
      </c>
      <c r="EP840" s="3">
        <f t="shared" si="641"/>
        <v>0</v>
      </c>
      <c r="EQ840" s="3">
        <f t="shared" si="641"/>
        <v>0</v>
      </c>
      <c r="ER840" s="3">
        <f t="shared" si="641"/>
        <v>0</v>
      </c>
      <c r="ES840" s="3">
        <f t="shared" si="641"/>
        <v>0</v>
      </c>
      <c r="ET840" s="3">
        <f t="shared" si="641"/>
        <v>0</v>
      </c>
      <c r="EU840" s="3">
        <f t="shared" si="641"/>
        <v>0</v>
      </c>
      <c r="EV840" s="3">
        <f t="shared" si="641"/>
        <v>0</v>
      </c>
      <c r="EW840" s="3">
        <f t="shared" si="641"/>
        <v>0</v>
      </c>
      <c r="EX840" s="3">
        <f t="shared" si="641"/>
        <v>0</v>
      </c>
      <c r="EY840" s="3">
        <f t="shared" si="641"/>
        <v>0</v>
      </c>
      <c r="EZ840" s="3">
        <f t="shared" si="641"/>
        <v>0</v>
      </c>
      <c r="FA840" s="3">
        <f t="shared" si="641"/>
        <v>0</v>
      </c>
      <c r="FB840" s="3">
        <f t="shared" si="641"/>
        <v>0</v>
      </c>
      <c r="FC840" s="3">
        <f t="shared" si="641"/>
        <v>0</v>
      </c>
      <c r="FD840" s="3">
        <f t="shared" si="641"/>
        <v>0</v>
      </c>
      <c r="FE840" s="3">
        <f t="shared" si="641"/>
        <v>0</v>
      </c>
      <c r="FF840" s="3">
        <f t="shared" si="641"/>
        <v>0</v>
      </c>
      <c r="FG840" s="3">
        <f t="shared" si="641"/>
        <v>0</v>
      </c>
      <c r="FH840" s="3">
        <f t="shared" si="641"/>
        <v>0</v>
      </c>
      <c r="FI840" s="3">
        <f t="shared" si="641"/>
        <v>0</v>
      </c>
      <c r="FJ840" s="3">
        <f t="shared" si="641"/>
        <v>0</v>
      </c>
      <c r="FK840" s="3">
        <f t="shared" si="641"/>
        <v>0</v>
      </c>
      <c r="FL840" s="3">
        <f t="shared" si="641"/>
        <v>0</v>
      </c>
      <c r="FM840" s="3">
        <f t="shared" si="641"/>
        <v>0</v>
      </c>
      <c r="FN840" s="3">
        <f t="shared" si="641"/>
        <v>0</v>
      </c>
      <c r="FO840" s="3">
        <f t="shared" si="641"/>
        <v>0</v>
      </c>
      <c r="FP840" s="3">
        <f t="shared" si="641"/>
        <v>0</v>
      </c>
      <c r="FQ840" s="3">
        <f t="shared" si="641"/>
        <v>0</v>
      </c>
      <c r="FR840" s="3">
        <f t="shared" si="641"/>
        <v>0</v>
      </c>
      <c r="FS840" s="3">
        <f t="shared" ref="FS840:GX840" si="642">FS869</f>
        <v>0</v>
      </c>
      <c r="FT840" s="3">
        <f t="shared" si="642"/>
        <v>0</v>
      </c>
      <c r="FU840" s="3">
        <f t="shared" si="642"/>
        <v>0</v>
      </c>
      <c r="FV840" s="3">
        <f t="shared" si="642"/>
        <v>0</v>
      </c>
      <c r="FW840" s="3">
        <f t="shared" si="642"/>
        <v>0</v>
      </c>
      <c r="FX840" s="3">
        <f t="shared" si="642"/>
        <v>0</v>
      </c>
      <c r="FY840" s="3">
        <f t="shared" si="642"/>
        <v>0</v>
      </c>
      <c r="FZ840" s="3">
        <f t="shared" si="642"/>
        <v>0</v>
      </c>
      <c r="GA840" s="3">
        <f t="shared" si="642"/>
        <v>0</v>
      </c>
      <c r="GB840" s="3">
        <f t="shared" si="642"/>
        <v>0</v>
      </c>
      <c r="GC840" s="3">
        <f t="shared" si="642"/>
        <v>0</v>
      </c>
      <c r="GD840" s="3">
        <f t="shared" si="642"/>
        <v>0</v>
      </c>
      <c r="GE840" s="3">
        <f t="shared" si="642"/>
        <v>0</v>
      </c>
      <c r="GF840" s="3">
        <f t="shared" si="642"/>
        <v>0</v>
      </c>
      <c r="GG840" s="3">
        <f t="shared" si="642"/>
        <v>0</v>
      </c>
      <c r="GH840" s="3">
        <f t="shared" si="642"/>
        <v>0</v>
      </c>
      <c r="GI840" s="3">
        <f t="shared" si="642"/>
        <v>0</v>
      </c>
      <c r="GJ840" s="3">
        <f t="shared" si="642"/>
        <v>0</v>
      </c>
      <c r="GK840" s="3">
        <f t="shared" si="642"/>
        <v>0</v>
      </c>
      <c r="GL840" s="3">
        <f t="shared" si="642"/>
        <v>0</v>
      </c>
      <c r="GM840" s="3">
        <f t="shared" si="642"/>
        <v>0</v>
      </c>
      <c r="GN840" s="3">
        <f t="shared" si="642"/>
        <v>0</v>
      </c>
      <c r="GO840" s="3">
        <f t="shared" si="642"/>
        <v>0</v>
      </c>
      <c r="GP840" s="3">
        <f t="shared" si="642"/>
        <v>0</v>
      </c>
      <c r="GQ840" s="3">
        <f t="shared" si="642"/>
        <v>0</v>
      </c>
      <c r="GR840" s="3">
        <f t="shared" si="642"/>
        <v>0</v>
      </c>
      <c r="GS840" s="3">
        <f t="shared" si="642"/>
        <v>0</v>
      </c>
      <c r="GT840" s="3">
        <f t="shared" si="642"/>
        <v>0</v>
      </c>
      <c r="GU840" s="3">
        <f t="shared" si="642"/>
        <v>0</v>
      </c>
      <c r="GV840" s="3">
        <f t="shared" si="642"/>
        <v>0</v>
      </c>
      <c r="GW840" s="3">
        <f t="shared" si="642"/>
        <v>0</v>
      </c>
      <c r="GX840" s="3">
        <f t="shared" si="642"/>
        <v>0</v>
      </c>
    </row>
    <row r="842" spans="1:245" x14ac:dyDescent="0.25">
      <c r="A842">
        <v>17</v>
      </c>
      <c r="B842">
        <v>1</v>
      </c>
      <c r="C842">
        <f>ROW(SmtRes!A484)</f>
        <v>484</v>
      </c>
      <c r="D842">
        <f>ROW(EtalonRes!A506)</f>
        <v>506</v>
      </c>
      <c r="E842" t="s">
        <v>790</v>
      </c>
      <c r="F842" t="s">
        <v>366</v>
      </c>
      <c r="G842" t="s">
        <v>367</v>
      </c>
      <c r="H842" t="s">
        <v>368</v>
      </c>
      <c r="I842">
        <v>1.1000000000000001</v>
      </c>
      <c r="J842">
        <v>0</v>
      </c>
      <c r="O842">
        <f t="shared" ref="O842:O867" si="643">ROUND(CP842,2)</f>
        <v>16444.919999999998</v>
      </c>
      <c r="P842">
        <f t="shared" ref="P842:P867" si="644">ROUND((ROUND((AC842*AW842*I842),2)*BC842),2)</f>
        <v>0</v>
      </c>
      <c r="Q842">
        <f t="shared" ref="Q842:Q847" si="645">(ROUND((ROUND(((ET842)*AV842*I842),2)*BB842),2)+ROUND((ROUND(((AE842-(EU842))*AV842*I842),2)*BS842),2))</f>
        <v>0</v>
      </c>
      <c r="R842">
        <f t="shared" ref="R842:R867" si="646">ROUND((ROUND((AE842*AV842*I842),2)*BS842),2)</f>
        <v>0</v>
      </c>
      <c r="S842">
        <f t="shared" ref="S842:S867" si="647">ROUND((ROUND((AF842*AV842*I842),2)*BA842),2)</f>
        <v>16444.919999999998</v>
      </c>
      <c r="T842">
        <f t="shared" ref="T842:T867" si="648">ROUND(CU842*I842,2)</f>
        <v>0</v>
      </c>
      <c r="U842">
        <f t="shared" ref="U842:U867" si="649">CV842*I842</f>
        <v>63.250000000000007</v>
      </c>
      <c r="V842">
        <f t="shared" ref="V842:V867" si="650">CW842*I842</f>
        <v>0</v>
      </c>
      <c r="W842">
        <f t="shared" ref="W842:W867" si="651">ROUND(CX842*I842,2)</f>
        <v>0</v>
      </c>
      <c r="X842">
        <f t="shared" ref="X842:X867" si="652">ROUND(CY842,2)</f>
        <v>11182.55</v>
      </c>
      <c r="Y842">
        <f t="shared" ref="Y842:Y867" si="653">ROUND(CZ842,2)</f>
        <v>6742.42</v>
      </c>
      <c r="AA842">
        <v>31709269</v>
      </c>
      <c r="AB842">
        <f t="shared" ref="AB842:AB867" si="654">ROUND((AC842+AD842+AF842),6)</f>
        <v>587.65</v>
      </c>
      <c r="AC842">
        <f t="shared" ref="AC842:AC867" si="655">ROUND((ES842),6)</f>
        <v>0</v>
      </c>
      <c r="AD842">
        <f t="shared" ref="AD842:AD847" si="656">ROUND((((ET842)-(EU842))+AE842),6)</f>
        <v>0</v>
      </c>
      <c r="AE842">
        <f t="shared" ref="AE842:AF847" si="657">ROUND((EU842),6)</f>
        <v>0</v>
      </c>
      <c r="AF842">
        <f t="shared" si="657"/>
        <v>587.65</v>
      </c>
      <c r="AG842">
        <f t="shared" ref="AG842:AG867" si="658">ROUND((AP842),6)</f>
        <v>0</v>
      </c>
      <c r="AH842">
        <f t="shared" ref="AH842:AI847" si="659">(EW842)</f>
        <v>57.5</v>
      </c>
      <c r="AI842">
        <f t="shared" si="659"/>
        <v>0</v>
      </c>
      <c r="AJ842">
        <f t="shared" ref="AJ842:AJ867" si="660">(AS842)</f>
        <v>0</v>
      </c>
      <c r="AK842">
        <v>587.65</v>
      </c>
      <c r="AL842">
        <v>0</v>
      </c>
      <c r="AM842">
        <v>0</v>
      </c>
      <c r="AN842">
        <v>0</v>
      </c>
      <c r="AO842">
        <v>587.65</v>
      </c>
      <c r="AP842">
        <v>0</v>
      </c>
      <c r="AQ842">
        <v>57.5</v>
      </c>
      <c r="AR842">
        <v>0</v>
      </c>
      <c r="AS842">
        <v>0</v>
      </c>
      <c r="AT842">
        <v>68</v>
      </c>
      <c r="AU842">
        <v>41</v>
      </c>
      <c r="AV842">
        <v>1</v>
      </c>
      <c r="AW842">
        <v>1</v>
      </c>
      <c r="AZ842">
        <v>1</v>
      </c>
      <c r="BA842">
        <v>25.44</v>
      </c>
      <c r="BB842">
        <v>1</v>
      </c>
      <c r="BC842">
        <v>1</v>
      </c>
      <c r="BD842" t="s">
        <v>143</v>
      </c>
      <c r="BE842" t="s">
        <v>143</v>
      </c>
      <c r="BF842" t="s">
        <v>143</v>
      </c>
      <c r="BG842" t="s">
        <v>143</v>
      </c>
      <c r="BH842">
        <v>0</v>
      </c>
      <c r="BI842">
        <v>1</v>
      </c>
      <c r="BJ842" t="s">
        <v>369</v>
      </c>
      <c r="BM842">
        <v>456</v>
      </c>
      <c r="BN842">
        <v>0</v>
      </c>
      <c r="BO842" t="s">
        <v>366</v>
      </c>
      <c r="BP842">
        <v>1</v>
      </c>
      <c r="BQ842">
        <v>60</v>
      </c>
      <c r="BR842">
        <v>0</v>
      </c>
      <c r="BS842">
        <v>25.44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143</v>
      </c>
      <c r="BZ842">
        <v>68</v>
      </c>
      <c r="CA842">
        <v>41</v>
      </c>
      <c r="CE842">
        <v>30</v>
      </c>
      <c r="CF842">
        <v>0</v>
      </c>
      <c r="CG842">
        <v>0</v>
      </c>
      <c r="CM842">
        <v>0</v>
      </c>
      <c r="CN842" t="s">
        <v>143</v>
      </c>
      <c r="CO842">
        <v>0</v>
      </c>
      <c r="CP842">
        <f t="shared" ref="CP842:CP867" si="661">(P842+Q842+S842)</f>
        <v>16444.919999999998</v>
      </c>
      <c r="CQ842">
        <f t="shared" ref="CQ842:CQ867" si="662">ROUND((ROUND((AC842*AW842*1),2)*BC842),2)</f>
        <v>0</v>
      </c>
      <c r="CR842">
        <f t="shared" ref="CR842:CR847" si="663">(ROUND((ROUND(((ET842)*AV842*1),2)*BB842),2)+ROUND((ROUND(((AE842-(EU842))*AV842*1),2)*BS842),2))</f>
        <v>0</v>
      </c>
      <c r="CS842">
        <f t="shared" ref="CS842:CS867" si="664">ROUND((ROUND((AE842*AV842*1),2)*BS842),2)</f>
        <v>0</v>
      </c>
      <c r="CT842">
        <f t="shared" ref="CT842:CT867" si="665">ROUND((ROUND((AF842*AV842*1),2)*BA842),2)</f>
        <v>14949.82</v>
      </c>
      <c r="CU842">
        <f t="shared" ref="CU842:CU867" si="666">AG842</f>
        <v>0</v>
      </c>
      <c r="CV842">
        <f t="shared" ref="CV842:CV867" si="667">(AH842*AV842)</f>
        <v>57.5</v>
      </c>
      <c r="CW842">
        <f t="shared" ref="CW842:CW867" si="668">AI842</f>
        <v>0</v>
      </c>
      <c r="CX842">
        <f t="shared" ref="CX842:CX867" si="669">AJ842</f>
        <v>0</v>
      </c>
      <c r="CY842">
        <f t="shared" ref="CY842:CY867" si="670">S842*(BZ842/100)</f>
        <v>11182.545599999999</v>
      </c>
      <c r="CZ842">
        <f t="shared" ref="CZ842:CZ867" si="671">S842*(CA842/100)</f>
        <v>6742.417199999999</v>
      </c>
      <c r="DC842" t="s">
        <v>143</v>
      </c>
      <c r="DD842" t="s">
        <v>143</v>
      </c>
      <c r="DE842" t="s">
        <v>143</v>
      </c>
      <c r="DF842" t="s">
        <v>143</v>
      </c>
      <c r="DG842" t="s">
        <v>143</v>
      </c>
      <c r="DH842" t="s">
        <v>143</v>
      </c>
      <c r="DI842" t="s">
        <v>143</v>
      </c>
      <c r="DJ842" t="s">
        <v>143</v>
      </c>
      <c r="DK842" t="s">
        <v>143</v>
      </c>
      <c r="DL842" t="s">
        <v>143</v>
      </c>
      <c r="DM842" t="s">
        <v>143</v>
      </c>
      <c r="DN842">
        <v>80</v>
      </c>
      <c r="DO842">
        <v>55</v>
      </c>
      <c r="DP842">
        <v>1.0469999999999999</v>
      </c>
      <c r="DQ842">
        <v>1</v>
      </c>
      <c r="DU842">
        <v>1005</v>
      </c>
      <c r="DV842" t="s">
        <v>368</v>
      </c>
      <c r="DW842" t="s">
        <v>368</v>
      </c>
      <c r="DX842">
        <v>100</v>
      </c>
      <c r="EE842">
        <v>31270267</v>
      </c>
      <c r="EF842">
        <v>60</v>
      </c>
      <c r="EG842" t="s">
        <v>161</v>
      </c>
      <c r="EH842">
        <v>0</v>
      </c>
      <c r="EI842" t="s">
        <v>143</v>
      </c>
      <c r="EJ842">
        <v>1</v>
      </c>
      <c r="EK842">
        <v>456</v>
      </c>
      <c r="EL842" t="s">
        <v>370</v>
      </c>
      <c r="EM842" t="s">
        <v>371</v>
      </c>
      <c r="EO842" t="s">
        <v>143</v>
      </c>
      <c r="EQ842">
        <v>0</v>
      </c>
      <c r="ER842">
        <v>587.65</v>
      </c>
      <c r="ES842">
        <v>0</v>
      </c>
      <c r="ET842">
        <v>0</v>
      </c>
      <c r="EU842">
        <v>0</v>
      </c>
      <c r="EV842">
        <v>587.65</v>
      </c>
      <c r="EW842">
        <v>57.5</v>
      </c>
      <c r="EX842">
        <v>0</v>
      </c>
      <c r="EY842">
        <v>0</v>
      </c>
      <c r="FQ842">
        <v>0</v>
      </c>
      <c r="FR842">
        <f t="shared" ref="FR842:FR867" si="672">ROUND(IF(AND(BH842=3,BI842=3),P842,0),2)</f>
        <v>0</v>
      </c>
      <c r="FS842">
        <v>0</v>
      </c>
      <c r="FX842">
        <v>80</v>
      </c>
      <c r="FY842">
        <v>55</v>
      </c>
      <c r="GA842" t="s">
        <v>143</v>
      </c>
      <c r="GD842">
        <v>0</v>
      </c>
      <c r="GF842">
        <v>304045994</v>
      </c>
      <c r="GG842">
        <v>2</v>
      </c>
      <c r="GH842">
        <v>1</v>
      </c>
      <c r="GI842">
        <v>2</v>
      </c>
      <c r="GJ842">
        <v>0</v>
      </c>
      <c r="GK842">
        <f>ROUND(R842*(R12)/100,2)</f>
        <v>0</v>
      </c>
      <c r="GL842">
        <f t="shared" ref="GL842:GL867" si="673">ROUND(IF(AND(BH842=3,BI842=3,FS842&lt;&gt;0),P842,0),2)</f>
        <v>0</v>
      </c>
      <c r="GM842">
        <f t="shared" ref="GM842:GM867" si="674">ROUND(O842+X842+Y842+GK842,2)+GX842</f>
        <v>34369.89</v>
      </c>
      <c r="GN842">
        <f t="shared" ref="GN842:GN867" si="675">IF(OR(BI842=0,BI842=1),ROUND(O842+X842+Y842+GK842,2),0)</f>
        <v>34369.89</v>
      </c>
      <c r="GO842">
        <f t="shared" ref="GO842:GO867" si="676">IF(BI842=2,ROUND(O842+X842+Y842+GK842,2),0)</f>
        <v>0</v>
      </c>
      <c r="GP842">
        <f t="shared" ref="GP842:GP867" si="677">IF(BI842=4,ROUND(O842+X842+Y842+GK842,2)+GX842,0)</f>
        <v>0</v>
      </c>
      <c r="GR842">
        <v>0</v>
      </c>
      <c r="GS842">
        <v>3</v>
      </c>
      <c r="GT842">
        <v>0</v>
      </c>
      <c r="GU842" t="s">
        <v>143</v>
      </c>
      <c r="GV842">
        <f t="shared" ref="GV842:GV867" si="678">ROUND((GT842),6)</f>
        <v>0</v>
      </c>
      <c r="GW842">
        <v>1</v>
      </c>
      <c r="GX842">
        <f t="shared" ref="GX842:GX867" si="679">ROUND(HC842*I842,2)</f>
        <v>0</v>
      </c>
      <c r="HA842">
        <v>0</v>
      </c>
      <c r="HB842">
        <v>0</v>
      </c>
      <c r="HC842">
        <f t="shared" ref="HC842:HC867" si="680">GV842*GW842</f>
        <v>0</v>
      </c>
      <c r="IK842">
        <v>0</v>
      </c>
    </row>
    <row r="843" spans="1:245" x14ac:dyDescent="0.25">
      <c r="A843">
        <v>18</v>
      </c>
      <c r="B843">
        <v>1</v>
      </c>
      <c r="C843">
        <v>484</v>
      </c>
      <c r="E843" t="s">
        <v>791</v>
      </c>
      <c r="F843" t="s">
        <v>373</v>
      </c>
      <c r="G843" t="s">
        <v>374</v>
      </c>
      <c r="H843" t="s">
        <v>205</v>
      </c>
      <c r="I843">
        <v>5.0599999999999996</v>
      </c>
      <c r="J843">
        <v>4.5999999999999996</v>
      </c>
      <c r="O843">
        <f t="shared" si="643"/>
        <v>0</v>
      </c>
      <c r="P843">
        <f t="shared" si="644"/>
        <v>0</v>
      </c>
      <c r="Q843">
        <f t="shared" si="645"/>
        <v>0</v>
      </c>
      <c r="R843">
        <f t="shared" si="646"/>
        <v>0</v>
      </c>
      <c r="S843">
        <f t="shared" si="647"/>
        <v>0</v>
      </c>
      <c r="T843">
        <f t="shared" si="648"/>
        <v>0</v>
      </c>
      <c r="U843">
        <f t="shared" si="649"/>
        <v>0</v>
      </c>
      <c r="V843">
        <f t="shared" si="650"/>
        <v>0</v>
      </c>
      <c r="W843">
        <f t="shared" si="651"/>
        <v>0</v>
      </c>
      <c r="X843">
        <f t="shared" si="652"/>
        <v>0</v>
      </c>
      <c r="Y843">
        <f t="shared" si="653"/>
        <v>0</v>
      </c>
      <c r="AA843">
        <v>31709269</v>
      </c>
      <c r="AB843">
        <f t="shared" si="654"/>
        <v>0</v>
      </c>
      <c r="AC843">
        <f t="shared" si="655"/>
        <v>0</v>
      </c>
      <c r="AD843">
        <f t="shared" si="656"/>
        <v>0</v>
      </c>
      <c r="AE843">
        <f t="shared" si="657"/>
        <v>0</v>
      </c>
      <c r="AF843">
        <f t="shared" si="657"/>
        <v>0</v>
      </c>
      <c r="AG843">
        <f t="shared" si="658"/>
        <v>0</v>
      </c>
      <c r="AH843">
        <f t="shared" si="659"/>
        <v>0</v>
      </c>
      <c r="AI843">
        <f t="shared" si="659"/>
        <v>0</v>
      </c>
      <c r="AJ843">
        <f t="shared" si="660"/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1</v>
      </c>
      <c r="AW843">
        <v>1</v>
      </c>
      <c r="AZ843">
        <v>1</v>
      </c>
      <c r="BA843">
        <v>1</v>
      </c>
      <c r="BB843">
        <v>1</v>
      </c>
      <c r="BC843">
        <v>1</v>
      </c>
      <c r="BD843" t="s">
        <v>143</v>
      </c>
      <c r="BE843" t="s">
        <v>143</v>
      </c>
      <c r="BF843" t="s">
        <v>143</v>
      </c>
      <c r="BG843" t="s">
        <v>143</v>
      </c>
      <c r="BH843">
        <v>3</v>
      </c>
      <c r="BI843">
        <v>1</v>
      </c>
      <c r="BJ843" t="s">
        <v>143</v>
      </c>
      <c r="BM843">
        <v>456</v>
      </c>
      <c r="BN843">
        <v>0</v>
      </c>
      <c r="BO843" t="s">
        <v>143</v>
      </c>
      <c r="BP843">
        <v>0</v>
      </c>
      <c r="BQ843">
        <v>60</v>
      </c>
      <c r="BR843">
        <v>1</v>
      </c>
      <c r="BS843">
        <v>1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143</v>
      </c>
      <c r="BZ843">
        <v>0</v>
      </c>
      <c r="CA843">
        <v>0</v>
      </c>
      <c r="CE843">
        <v>30</v>
      </c>
      <c r="CF843">
        <v>0</v>
      </c>
      <c r="CG843">
        <v>0</v>
      </c>
      <c r="CM843">
        <v>0</v>
      </c>
      <c r="CN843" t="s">
        <v>143</v>
      </c>
      <c r="CO843">
        <v>0</v>
      </c>
      <c r="CP843">
        <f t="shared" si="661"/>
        <v>0</v>
      </c>
      <c r="CQ843">
        <f t="shared" si="662"/>
        <v>0</v>
      </c>
      <c r="CR843">
        <f t="shared" si="663"/>
        <v>0</v>
      </c>
      <c r="CS843">
        <f t="shared" si="664"/>
        <v>0</v>
      </c>
      <c r="CT843">
        <f t="shared" si="665"/>
        <v>0</v>
      </c>
      <c r="CU843">
        <f t="shared" si="666"/>
        <v>0</v>
      </c>
      <c r="CV843">
        <f t="shared" si="667"/>
        <v>0</v>
      </c>
      <c r="CW843">
        <f t="shared" si="668"/>
        <v>0</v>
      </c>
      <c r="CX843">
        <f t="shared" si="669"/>
        <v>0</v>
      </c>
      <c r="CY843">
        <f t="shared" si="670"/>
        <v>0</v>
      </c>
      <c r="CZ843">
        <f t="shared" si="671"/>
        <v>0</v>
      </c>
      <c r="DC843" t="s">
        <v>143</v>
      </c>
      <c r="DD843" t="s">
        <v>143</v>
      </c>
      <c r="DE843" t="s">
        <v>143</v>
      </c>
      <c r="DF843" t="s">
        <v>143</v>
      </c>
      <c r="DG843" t="s">
        <v>143</v>
      </c>
      <c r="DH843" t="s">
        <v>143</v>
      </c>
      <c r="DI843" t="s">
        <v>143</v>
      </c>
      <c r="DJ843" t="s">
        <v>143</v>
      </c>
      <c r="DK843" t="s">
        <v>143</v>
      </c>
      <c r="DL843" t="s">
        <v>143</v>
      </c>
      <c r="DM843" t="s">
        <v>143</v>
      </c>
      <c r="DN843">
        <v>80</v>
      </c>
      <c r="DO843">
        <v>55</v>
      </c>
      <c r="DP843">
        <v>1.0469999999999999</v>
      </c>
      <c r="DQ843">
        <v>1</v>
      </c>
      <c r="DU843">
        <v>1009</v>
      </c>
      <c r="DV843" t="s">
        <v>205</v>
      </c>
      <c r="DW843" t="s">
        <v>205</v>
      </c>
      <c r="DX843">
        <v>1000</v>
      </c>
      <c r="EE843">
        <v>31270267</v>
      </c>
      <c r="EF843">
        <v>60</v>
      </c>
      <c r="EG843" t="s">
        <v>161</v>
      </c>
      <c r="EH843">
        <v>0</v>
      </c>
      <c r="EI843" t="s">
        <v>143</v>
      </c>
      <c r="EJ843">
        <v>1</v>
      </c>
      <c r="EK843">
        <v>456</v>
      </c>
      <c r="EL843" t="s">
        <v>370</v>
      </c>
      <c r="EM843" t="s">
        <v>371</v>
      </c>
      <c r="EO843" t="s">
        <v>143</v>
      </c>
      <c r="EQ843">
        <v>32768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FQ843">
        <v>0</v>
      </c>
      <c r="FR843">
        <f t="shared" si="672"/>
        <v>0</v>
      </c>
      <c r="FS843">
        <v>0</v>
      </c>
      <c r="FX843">
        <v>80</v>
      </c>
      <c r="FY843">
        <v>55</v>
      </c>
      <c r="GA843" t="s">
        <v>143</v>
      </c>
      <c r="GD843">
        <v>0</v>
      </c>
      <c r="GF843">
        <v>-1685576198</v>
      </c>
      <c r="GG843">
        <v>2</v>
      </c>
      <c r="GH843">
        <v>1</v>
      </c>
      <c r="GI843">
        <v>-2</v>
      </c>
      <c r="GJ843">
        <v>0</v>
      </c>
      <c r="GK843">
        <f>ROUND(R843*(R12)/100,2)</f>
        <v>0</v>
      </c>
      <c r="GL843">
        <f t="shared" si="673"/>
        <v>0</v>
      </c>
      <c r="GM843">
        <f t="shared" si="674"/>
        <v>0</v>
      </c>
      <c r="GN843">
        <f t="shared" si="675"/>
        <v>0</v>
      </c>
      <c r="GO843">
        <f t="shared" si="676"/>
        <v>0</v>
      </c>
      <c r="GP843">
        <f t="shared" si="677"/>
        <v>0</v>
      </c>
      <c r="GR843">
        <v>0</v>
      </c>
      <c r="GS843">
        <v>3</v>
      </c>
      <c r="GT843">
        <v>0</v>
      </c>
      <c r="GU843" t="s">
        <v>143</v>
      </c>
      <c r="GV843">
        <f t="shared" si="678"/>
        <v>0</v>
      </c>
      <c r="GW843">
        <v>1</v>
      </c>
      <c r="GX843">
        <f t="shared" si="679"/>
        <v>0</v>
      </c>
      <c r="HA843">
        <v>0</v>
      </c>
      <c r="HB843">
        <v>0</v>
      </c>
      <c r="HC843">
        <f t="shared" si="680"/>
        <v>0</v>
      </c>
      <c r="IK843">
        <v>0</v>
      </c>
    </row>
    <row r="844" spans="1:245" x14ac:dyDescent="0.25">
      <c r="A844">
        <v>17</v>
      </c>
      <c r="B844">
        <v>1</v>
      </c>
      <c r="D844">
        <f>ROW(EtalonRes!A507)</f>
        <v>507</v>
      </c>
      <c r="E844" t="s">
        <v>792</v>
      </c>
      <c r="F844" t="s">
        <v>190</v>
      </c>
      <c r="G844" t="s">
        <v>793</v>
      </c>
      <c r="H844" t="s">
        <v>192</v>
      </c>
      <c r="I844">
        <v>4.5540000000000003</v>
      </c>
      <c r="J844">
        <v>0</v>
      </c>
      <c r="O844">
        <f t="shared" si="643"/>
        <v>365.57</v>
      </c>
      <c r="P844">
        <f t="shared" si="644"/>
        <v>0</v>
      </c>
      <c r="Q844">
        <f t="shared" si="645"/>
        <v>365.57</v>
      </c>
      <c r="R844">
        <f t="shared" si="646"/>
        <v>171.47</v>
      </c>
      <c r="S844">
        <f t="shared" si="647"/>
        <v>0</v>
      </c>
      <c r="T844">
        <f t="shared" si="648"/>
        <v>0</v>
      </c>
      <c r="U844">
        <f t="shared" si="649"/>
        <v>0</v>
      </c>
      <c r="V844">
        <f t="shared" si="650"/>
        <v>0</v>
      </c>
      <c r="W844">
        <f t="shared" si="651"/>
        <v>0</v>
      </c>
      <c r="X844">
        <f t="shared" si="652"/>
        <v>0</v>
      </c>
      <c r="Y844">
        <f t="shared" si="653"/>
        <v>0</v>
      </c>
      <c r="AA844">
        <v>31709269</v>
      </c>
      <c r="AB844">
        <f t="shared" si="654"/>
        <v>8.86</v>
      </c>
      <c r="AC844">
        <f t="shared" si="655"/>
        <v>0</v>
      </c>
      <c r="AD844">
        <f t="shared" si="656"/>
        <v>8.86</v>
      </c>
      <c r="AE844">
        <f t="shared" si="657"/>
        <v>1.48</v>
      </c>
      <c r="AF844">
        <f t="shared" si="657"/>
        <v>0</v>
      </c>
      <c r="AG844">
        <f t="shared" si="658"/>
        <v>0</v>
      </c>
      <c r="AH844">
        <f t="shared" si="659"/>
        <v>0</v>
      </c>
      <c r="AI844">
        <f t="shared" si="659"/>
        <v>0</v>
      </c>
      <c r="AJ844">
        <f t="shared" si="660"/>
        <v>0</v>
      </c>
      <c r="AK844">
        <v>8.86</v>
      </c>
      <c r="AL844">
        <v>0</v>
      </c>
      <c r="AM844">
        <v>8.86</v>
      </c>
      <c r="AN844">
        <v>1.48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73</v>
      </c>
      <c r="AU844">
        <v>41</v>
      </c>
      <c r="AV844">
        <v>1</v>
      </c>
      <c r="AW844">
        <v>1</v>
      </c>
      <c r="AZ844">
        <v>1</v>
      </c>
      <c r="BA844">
        <v>25.44</v>
      </c>
      <c r="BB844">
        <v>9.06</v>
      </c>
      <c r="BC844">
        <v>1</v>
      </c>
      <c r="BD844" t="s">
        <v>143</v>
      </c>
      <c r="BE844" t="s">
        <v>143</v>
      </c>
      <c r="BF844" t="s">
        <v>143</v>
      </c>
      <c r="BG844" t="s">
        <v>143</v>
      </c>
      <c r="BH844">
        <v>0</v>
      </c>
      <c r="BI844">
        <v>1</v>
      </c>
      <c r="BJ844" t="s">
        <v>193</v>
      </c>
      <c r="BM844">
        <v>658</v>
      </c>
      <c r="BN844">
        <v>0</v>
      </c>
      <c r="BO844" t="s">
        <v>190</v>
      </c>
      <c r="BP844">
        <v>1</v>
      </c>
      <c r="BQ844">
        <v>60</v>
      </c>
      <c r="BR844">
        <v>0</v>
      </c>
      <c r="BS844">
        <v>25.44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143</v>
      </c>
      <c r="BZ844">
        <v>73</v>
      </c>
      <c r="CA844">
        <v>41</v>
      </c>
      <c r="CE844">
        <v>30</v>
      </c>
      <c r="CF844">
        <v>0</v>
      </c>
      <c r="CG844">
        <v>0</v>
      </c>
      <c r="CM844">
        <v>0</v>
      </c>
      <c r="CN844" t="s">
        <v>143</v>
      </c>
      <c r="CO844">
        <v>0</v>
      </c>
      <c r="CP844">
        <f t="shared" si="661"/>
        <v>365.57</v>
      </c>
      <c r="CQ844">
        <f t="shared" si="662"/>
        <v>0</v>
      </c>
      <c r="CR844">
        <f t="shared" si="663"/>
        <v>80.27</v>
      </c>
      <c r="CS844">
        <f t="shared" si="664"/>
        <v>37.65</v>
      </c>
      <c r="CT844">
        <f t="shared" si="665"/>
        <v>0</v>
      </c>
      <c r="CU844">
        <f t="shared" si="666"/>
        <v>0</v>
      </c>
      <c r="CV844">
        <f t="shared" si="667"/>
        <v>0</v>
      </c>
      <c r="CW844">
        <f t="shared" si="668"/>
        <v>0</v>
      </c>
      <c r="CX844">
        <f t="shared" si="669"/>
        <v>0</v>
      </c>
      <c r="CY844">
        <f t="shared" si="670"/>
        <v>0</v>
      </c>
      <c r="CZ844">
        <f t="shared" si="671"/>
        <v>0</v>
      </c>
      <c r="DC844" t="s">
        <v>143</v>
      </c>
      <c r="DD844" t="s">
        <v>143</v>
      </c>
      <c r="DE844" t="s">
        <v>143</v>
      </c>
      <c r="DF844" t="s">
        <v>143</v>
      </c>
      <c r="DG844" t="s">
        <v>143</v>
      </c>
      <c r="DH844" t="s">
        <v>143</v>
      </c>
      <c r="DI844" t="s">
        <v>143</v>
      </c>
      <c r="DJ844" t="s">
        <v>143</v>
      </c>
      <c r="DK844" t="s">
        <v>143</v>
      </c>
      <c r="DL844" t="s">
        <v>143</v>
      </c>
      <c r="DM844" t="s">
        <v>143</v>
      </c>
      <c r="DN844">
        <v>91</v>
      </c>
      <c r="DO844">
        <v>70</v>
      </c>
      <c r="DP844">
        <v>1.0469999999999999</v>
      </c>
      <c r="DQ844">
        <v>1.002</v>
      </c>
      <c r="DU844">
        <v>1013</v>
      </c>
      <c r="DV844" t="s">
        <v>192</v>
      </c>
      <c r="DW844" t="s">
        <v>192</v>
      </c>
      <c r="DX844">
        <v>1</v>
      </c>
      <c r="EE844">
        <v>31270469</v>
      </c>
      <c r="EF844">
        <v>60</v>
      </c>
      <c r="EG844" t="s">
        <v>161</v>
      </c>
      <c r="EH844">
        <v>0</v>
      </c>
      <c r="EI844" t="s">
        <v>143</v>
      </c>
      <c r="EJ844">
        <v>1</v>
      </c>
      <c r="EK844">
        <v>658</v>
      </c>
      <c r="EL844" t="s">
        <v>194</v>
      </c>
      <c r="EM844" t="s">
        <v>195</v>
      </c>
      <c r="EO844" t="s">
        <v>143</v>
      </c>
      <c r="EQ844">
        <v>512</v>
      </c>
      <c r="ER844">
        <v>8.86</v>
      </c>
      <c r="ES844">
        <v>0</v>
      </c>
      <c r="ET844">
        <v>8.86</v>
      </c>
      <c r="EU844">
        <v>1.48</v>
      </c>
      <c r="EV844">
        <v>0</v>
      </c>
      <c r="EW844">
        <v>0</v>
      </c>
      <c r="EX844">
        <v>0</v>
      </c>
      <c r="EY844">
        <v>0</v>
      </c>
      <c r="FQ844">
        <v>0</v>
      </c>
      <c r="FR844">
        <f t="shared" si="672"/>
        <v>0</v>
      </c>
      <c r="FS844">
        <v>0</v>
      </c>
      <c r="FX844">
        <v>91</v>
      </c>
      <c r="FY844">
        <v>70</v>
      </c>
      <c r="GA844" t="s">
        <v>143</v>
      </c>
      <c r="GD844">
        <v>0</v>
      </c>
      <c r="GF844">
        <v>-374863826</v>
      </c>
      <c r="GG844">
        <v>2</v>
      </c>
      <c r="GH844">
        <v>1</v>
      </c>
      <c r="GI844">
        <v>2</v>
      </c>
      <c r="GJ844">
        <v>0</v>
      </c>
      <c r="GK844">
        <f>ROUND(R844*(R12)/100,2)</f>
        <v>269.20999999999998</v>
      </c>
      <c r="GL844">
        <f t="shared" si="673"/>
        <v>0</v>
      </c>
      <c r="GM844">
        <f t="shared" si="674"/>
        <v>634.78</v>
      </c>
      <c r="GN844">
        <f t="shared" si="675"/>
        <v>634.78</v>
      </c>
      <c r="GO844">
        <f t="shared" si="676"/>
        <v>0</v>
      </c>
      <c r="GP844">
        <f t="shared" si="677"/>
        <v>0</v>
      </c>
      <c r="GR844">
        <v>0</v>
      </c>
      <c r="GS844">
        <v>3</v>
      </c>
      <c r="GT844">
        <v>0</v>
      </c>
      <c r="GU844" t="s">
        <v>143</v>
      </c>
      <c r="GV844">
        <f t="shared" si="678"/>
        <v>0</v>
      </c>
      <c r="GW844">
        <v>1</v>
      </c>
      <c r="GX844">
        <f t="shared" si="679"/>
        <v>0</v>
      </c>
      <c r="HA844">
        <v>0</v>
      </c>
      <c r="HB844">
        <v>0</v>
      </c>
      <c r="HC844">
        <f t="shared" si="680"/>
        <v>0</v>
      </c>
      <c r="IK844">
        <v>0</v>
      </c>
    </row>
    <row r="845" spans="1:245" x14ac:dyDescent="0.25">
      <c r="A845">
        <v>17</v>
      </c>
      <c r="B845">
        <v>1</v>
      </c>
      <c r="D845">
        <f>ROW(EtalonRes!A508)</f>
        <v>508</v>
      </c>
      <c r="E845" t="s">
        <v>794</v>
      </c>
      <c r="F845" t="s">
        <v>197</v>
      </c>
      <c r="G845" t="s">
        <v>198</v>
      </c>
      <c r="H845" t="s">
        <v>192</v>
      </c>
      <c r="I845">
        <v>0.50600000000000001</v>
      </c>
      <c r="J845">
        <v>0</v>
      </c>
      <c r="O845">
        <f t="shared" si="643"/>
        <v>123.89</v>
      </c>
      <c r="P845">
        <f t="shared" si="644"/>
        <v>0</v>
      </c>
      <c r="Q845">
        <f t="shared" si="645"/>
        <v>0</v>
      </c>
      <c r="R845">
        <f t="shared" si="646"/>
        <v>0</v>
      </c>
      <c r="S845">
        <f t="shared" si="647"/>
        <v>123.89</v>
      </c>
      <c r="T845">
        <f t="shared" si="648"/>
        <v>0</v>
      </c>
      <c r="U845">
        <f t="shared" si="649"/>
        <v>0.51612000000000002</v>
      </c>
      <c r="V845">
        <f t="shared" si="650"/>
        <v>0</v>
      </c>
      <c r="W845">
        <f t="shared" si="651"/>
        <v>0</v>
      </c>
      <c r="X845">
        <f t="shared" si="652"/>
        <v>90.44</v>
      </c>
      <c r="Y845">
        <f t="shared" si="653"/>
        <v>50.79</v>
      </c>
      <c r="AA845">
        <v>31709269</v>
      </c>
      <c r="AB845">
        <f t="shared" si="654"/>
        <v>9.6199999999999992</v>
      </c>
      <c r="AC845">
        <f t="shared" si="655"/>
        <v>0</v>
      </c>
      <c r="AD845">
        <f t="shared" si="656"/>
        <v>0</v>
      </c>
      <c r="AE845">
        <f t="shared" si="657"/>
        <v>0</v>
      </c>
      <c r="AF845">
        <f t="shared" si="657"/>
        <v>9.6199999999999992</v>
      </c>
      <c r="AG845">
        <f t="shared" si="658"/>
        <v>0</v>
      </c>
      <c r="AH845">
        <f t="shared" si="659"/>
        <v>1.02</v>
      </c>
      <c r="AI845">
        <f t="shared" si="659"/>
        <v>0</v>
      </c>
      <c r="AJ845">
        <f t="shared" si="660"/>
        <v>0</v>
      </c>
      <c r="AK845">
        <v>9.6199999999999992</v>
      </c>
      <c r="AL845">
        <v>0</v>
      </c>
      <c r="AM845">
        <v>0</v>
      </c>
      <c r="AN845">
        <v>0</v>
      </c>
      <c r="AO845">
        <v>9.6199999999999992</v>
      </c>
      <c r="AP845">
        <v>0</v>
      </c>
      <c r="AQ845">
        <v>1.02</v>
      </c>
      <c r="AR845">
        <v>0</v>
      </c>
      <c r="AS845">
        <v>0</v>
      </c>
      <c r="AT845">
        <v>73</v>
      </c>
      <c r="AU845">
        <v>41</v>
      </c>
      <c r="AV845">
        <v>1</v>
      </c>
      <c r="AW845">
        <v>1</v>
      </c>
      <c r="AZ845">
        <v>1</v>
      </c>
      <c r="BA845">
        <v>25.44</v>
      </c>
      <c r="BB845">
        <v>1</v>
      </c>
      <c r="BC845">
        <v>1</v>
      </c>
      <c r="BD845" t="s">
        <v>143</v>
      </c>
      <c r="BE845" t="s">
        <v>143</v>
      </c>
      <c r="BF845" t="s">
        <v>143</v>
      </c>
      <c r="BG845" t="s">
        <v>143</v>
      </c>
      <c r="BH845">
        <v>0</v>
      </c>
      <c r="BI845">
        <v>1</v>
      </c>
      <c r="BJ845" t="s">
        <v>199</v>
      </c>
      <c r="BM845">
        <v>682</v>
      </c>
      <c r="BN845">
        <v>0</v>
      </c>
      <c r="BO845" t="s">
        <v>197</v>
      </c>
      <c r="BP845">
        <v>1</v>
      </c>
      <c r="BQ845">
        <v>60</v>
      </c>
      <c r="BR845">
        <v>0</v>
      </c>
      <c r="BS845">
        <v>25.44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143</v>
      </c>
      <c r="BZ845">
        <v>73</v>
      </c>
      <c r="CA845">
        <v>41</v>
      </c>
      <c r="CE845">
        <v>30</v>
      </c>
      <c r="CF845">
        <v>0</v>
      </c>
      <c r="CG845">
        <v>0</v>
      </c>
      <c r="CM845">
        <v>0</v>
      </c>
      <c r="CN845" t="s">
        <v>143</v>
      </c>
      <c r="CO845">
        <v>0</v>
      </c>
      <c r="CP845">
        <f t="shared" si="661"/>
        <v>123.89</v>
      </c>
      <c r="CQ845">
        <f t="shared" si="662"/>
        <v>0</v>
      </c>
      <c r="CR845">
        <f t="shared" si="663"/>
        <v>0</v>
      </c>
      <c r="CS845">
        <f t="shared" si="664"/>
        <v>0</v>
      </c>
      <c r="CT845">
        <f t="shared" si="665"/>
        <v>244.73</v>
      </c>
      <c r="CU845">
        <f t="shared" si="666"/>
        <v>0</v>
      </c>
      <c r="CV845">
        <f t="shared" si="667"/>
        <v>1.02</v>
      </c>
      <c r="CW845">
        <f t="shared" si="668"/>
        <v>0</v>
      </c>
      <c r="CX845">
        <f t="shared" si="669"/>
        <v>0</v>
      </c>
      <c r="CY845">
        <f t="shared" si="670"/>
        <v>90.439700000000002</v>
      </c>
      <c r="CZ845">
        <f t="shared" si="671"/>
        <v>50.794899999999998</v>
      </c>
      <c r="DC845" t="s">
        <v>143</v>
      </c>
      <c r="DD845" t="s">
        <v>143</v>
      </c>
      <c r="DE845" t="s">
        <v>143</v>
      </c>
      <c r="DF845" t="s">
        <v>143</v>
      </c>
      <c r="DG845" t="s">
        <v>143</v>
      </c>
      <c r="DH845" t="s">
        <v>143</v>
      </c>
      <c r="DI845" t="s">
        <v>143</v>
      </c>
      <c r="DJ845" t="s">
        <v>143</v>
      </c>
      <c r="DK845" t="s">
        <v>143</v>
      </c>
      <c r="DL845" t="s">
        <v>143</v>
      </c>
      <c r="DM845" t="s">
        <v>143</v>
      </c>
      <c r="DN845">
        <v>91</v>
      </c>
      <c r="DO845">
        <v>70</v>
      </c>
      <c r="DP845">
        <v>1.0469999999999999</v>
      </c>
      <c r="DQ845">
        <v>1.002</v>
      </c>
      <c r="DU845">
        <v>1013</v>
      </c>
      <c r="DV845" t="s">
        <v>192</v>
      </c>
      <c r="DW845" t="s">
        <v>192</v>
      </c>
      <c r="DX845">
        <v>1</v>
      </c>
      <c r="EE845">
        <v>31270493</v>
      </c>
      <c r="EF845">
        <v>60</v>
      </c>
      <c r="EG845" t="s">
        <v>161</v>
      </c>
      <c r="EH845">
        <v>0</v>
      </c>
      <c r="EI845" t="s">
        <v>143</v>
      </c>
      <c r="EJ845">
        <v>1</v>
      </c>
      <c r="EK845">
        <v>682</v>
      </c>
      <c r="EL845" t="s">
        <v>200</v>
      </c>
      <c r="EM845" t="s">
        <v>201</v>
      </c>
      <c r="EO845" t="s">
        <v>143</v>
      </c>
      <c r="EQ845">
        <v>512</v>
      </c>
      <c r="ER845">
        <v>9.6199999999999992</v>
      </c>
      <c r="ES845">
        <v>0</v>
      </c>
      <c r="ET845">
        <v>0</v>
      </c>
      <c r="EU845">
        <v>0</v>
      </c>
      <c r="EV845">
        <v>9.6199999999999992</v>
      </c>
      <c r="EW845">
        <v>1.02</v>
      </c>
      <c r="EX845">
        <v>0</v>
      </c>
      <c r="EY845">
        <v>0</v>
      </c>
      <c r="FQ845">
        <v>0</v>
      </c>
      <c r="FR845">
        <f t="shared" si="672"/>
        <v>0</v>
      </c>
      <c r="FS845">
        <v>0</v>
      </c>
      <c r="FX845">
        <v>91</v>
      </c>
      <c r="FY845">
        <v>70</v>
      </c>
      <c r="GA845" t="s">
        <v>143</v>
      </c>
      <c r="GD845">
        <v>0</v>
      </c>
      <c r="GF845">
        <v>-558152710</v>
      </c>
      <c r="GG845">
        <v>2</v>
      </c>
      <c r="GH845">
        <v>1</v>
      </c>
      <c r="GI845">
        <v>2</v>
      </c>
      <c r="GJ845">
        <v>0</v>
      </c>
      <c r="GK845">
        <f>ROUND(R845*(R12)/100,2)</f>
        <v>0</v>
      </c>
      <c r="GL845">
        <f t="shared" si="673"/>
        <v>0</v>
      </c>
      <c r="GM845">
        <f t="shared" si="674"/>
        <v>265.12</v>
      </c>
      <c r="GN845">
        <f t="shared" si="675"/>
        <v>265.12</v>
      </c>
      <c r="GO845">
        <f t="shared" si="676"/>
        <v>0</v>
      </c>
      <c r="GP845">
        <f t="shared" si="677"/>
        <v>0</v>
      </c>
      <c r="GR845">
        <v>0</v>
      </c>
      <c r="GS845">
        <v>3</v>
      </c>
      <c r="GT845">
        <v>0</v>
      </c>
      <c r="GU845" t="s">
        <v>143</v>
      </c>
      <c r="GV845">
        <f t="shared" si="678"/>
        <v>0</v>
      </c>
      <c r="GW845">
        <v>1</v>
      </c>
      <c r="GX845">
        <f t="shared" si="679"/>
        <v>0</v>
      </c>
      <c r="HA845">
        <v>0</v>
      </c>
      <c r="HB845">
        <v>0</v>
      </c>
      <c r="HC845">
        <f t="shared" si="680"/>
        <v>0</v>
      </c>
      <c r="IK845">
        <v>0</v>
      </c>
    </row>
    <row r="846" spans="1:245" x14ac:dyDescent="0.25">
      <c r="A846">
        <v>17</v>
      </c>
      <c r="B846">
        <v>1</v>
      </c>
      <c r="C846">
        <f>ROW(SmtRes!A485)</f>
        <v>485</v>
      </c>
      <c r="D846">
        <f>ROW(EtalonRes!A509)</f>
        <v>509</v>
      </c>
      <c r="E846" t="s">
        <v>795</v>
      </c>
      <c r="F846" t="s">
        <v>284</v>
      </c>
      <c r="G846" t="s">
        <v>285</v>
      </c>
      <c r="H846" t="s">
        <v>205</v>
      </c>
      <c r="I846">
        <v>5.0599999999999996</v>
      </c>
      <c r="J846">
        <v>0</v>
      </c>
      <c r="O846">
        <f t="shared" si="643"/>
        <v>2636.99</v>
      </c>
      <c r="P846">
        <f t="shared" si="644"/>
        <v>0</v>
      </c>
      <c r="Q846">
        <f t="shared" si="645"/>
        <v>2636.99</v>
      </c>
      <c r="R846">
        <f t="shared" si="646"/>
        <v>0</v>
      </c>
      <c r="S846">
        <f t="shared" si="647"/>
        <v>0</v>
      </c>
      <c r="T846">
        <f t="shared" si="648"/>
        <v>0</v>
      </c>
      <c r="U846">
        <f t="shared" si="649"/>
        <v>0</v>
      </c>
      <c r="V846">
        <f t="shared" si="650"/>
        <v>0</v>
      </c>
      <c r="W846">
        <f t="shared" si="651"/>
        <v>0</v>
      </c>
      <c r="X846">
        <f t="shared" si="652"/>
        <v>0</v>
      </c>
      <c r="Y846">
        <f t="shared" si="653"/>
        <v>0</v>
      </c>
      <c r="AA846">
        <v>31709269</v>
      </c>
      <c r="AB846">
        <f t="shared" si="654"/>
        <v>44.81</v>
      </c>
      <c r="AC846">
        <f t="shared" si="655"/>
        <v>0</v>
      </c>
      <c r="AD846">
        <f t="shared" si="656"/>
        <v>44.81</v>
      </c>
      <c r="AE846">
        <f t="shared" si="657"/>
        <v>0</v>
      </c>
      <c r="AF846">
        <f t="shared" si="657"/>
        <v>0</v>
      </c>
      <c r="AG846">
        <f t="shared" si="658"/>
        <v>0</v>
      </c>
      <c r="AH846">
        <f t="shared" si="659"/>
        <v>0</v>
      </c>
      <c r="AI846">
        <f t="shared" si="659"/>
        <v>0</v>
      </c>
      <c r="AJ846">
        <f t="shared" si="660"/>
        <v>0</v>
      </c>
      <c r="AK846">
        <v>44.81</v>
      </c>
      <c r="AL846">
        <v>0</v>
      </c>
      <c r="AM846">
        <v>44.81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93</v>
      </c>
      <c r="AU846">
        <v>64</v>
      </c>
      <c r="AV846">
        <v>1</v>
      </c>
      <c r="AW846">
        <v>1</v>
      </c>
      <c r="AZ846">
        <v>1</v>
      </c>
      <c r="BA846">
        <v>1</v>
      </c>
      <c r="BB846">
        <v>11.63</v>
      </c>
      <c r="BC846">
        <v>1</v>
      </c>
      <c r="BD846" t="s">
        <v>143</v>
      </c>
      <c r="BE846" t="s">
        <v>143</v>
      </c>
      <c r="BF846" t="s">
        <v>143</v>
      </c>
      <c r="BG846" t="s">
        <v>143</v>
      </c>
      <c r="BH846">
        <v>0</v>
      </c>
      <c r="BI846">
        <v>4</v>
      </c>
      <c r="BJ846" t="s">
        <v>286</v>
      </c>
      <c r="BM846">
        <v>1113</v>
      </c>
      <c r="BN846">
        <v>0</v>
      </c>
      <c r="BO846" t="s">
        <v>284</v>
      </c>
      <c r="BP846">
        <v>1</v>
      </c>
      <c r="BQ846">
        <v>150</v>
      </c>
      <c r="BR846">
        <v>0</v>
      </c>
      <c r="BS846">
        <v>1</v>
      </c>
      <c r="BT846">
        <v>1</v>
      </c>
      <c r="BU846">
        <v>1</v>
      </c>
      <c r="BV846">
        <v>1</v>
      </c>
      <c r="BW846">
        <v>1</v>
      </c>
      <c r="BX846">
        <v>1</v>
      </c>
      <c r="BY846" t="s">
        <v>143</v>
      </c>
      <c r="BZ846">
        <v>93</v>
      </c>
      <c r="CA846">
        <v>64</v>
      </c>
      <c r="CE846">
        <v>30</v>
      </c>
      <c r="CF846">
        <v>0</v>
      </c>
      <c r="CG846">
        <v>0</v>
      </c>
      <c r="CM846">
        <v>0</v>
      </c>
      <c r="CN846" t="s">
        <v>143</v>
      </c>
      <c r="CO846">
        <v>0</v>
      </c>
      <c r="CP846">
        <f t="shared" si="661"/>
        <v>2636.99</v>
      </c>
      <c r="CQ846">
        <f t="shared" si="662"/>
        <v>0</v>
      </c>
      <c r="CR846">
        <f t="shared" si="663"/>
        <v>521.14</v>
      </c>
      <c r="CS846">
        <f t="shared" si="664"/>
        <v>0</v>
      </c>
      <c r="CT846">
        <f t="shared" si="665"/>
        <v>0</v>
      </c>
      <c r="CU846">
        <f t="shared" si="666"/>
        <v>0</v>
      </c>
      <c r="CV846">
        <f t="shared" si="667"/>
        <v>0</v>
      </c>
      <c r="CW846">
        <f t="shared" si="668"/>
        <v>0</v>
      </c>
      <c r="CX846">
        <f t="shared" si="669"/>
        <v>0</v>
      </c>
      <c r="CY846">
        <f t="shared" si="670"/>
        <v>0</v>
      </c>
      <c r="CZ846">
        <f t="shared" si="671"/>
        <v>0</v>
      </c>
      <c r="DC846" t="s">
        <v>143</v>
      </c>
      <c r="DD846" t="s">
        <v>143</v>
      </c>
      <c r="DE846" t="s">
        <v>143</v>
      </c>
      <c r="DF846" t="s">
        <v>143</v>
      </c>
      <c r="DG846" t="s">
        <v>143</v>
      </c>
      <c r="DH846" t="s">
        <v>143</v>
      </c>
      <c r="DI846" t="s">
        <v>143</v>
      </c>
      <c r="DJ846" t="s">
        <v>143</v>
      </c>
      <c r="DK846" t="s">
        <v>143</v>
      </c>
      <c r="DL846" t="s">
        <v>143</v>
      </c>
      <c r="DM846" t="s">
        <v>143</v>
      </c>
      <c r="DN846">
        <v>0</v>
      </c>
      <c r="DO846">
        <v>0</v>
      </c>
      <c r="DP846">
        <v>1</v>
      </c>
      <c r="DQ846">
        <v>1</v>
      </c>
      <c r="DU846">
        <v>1009</v>
      </c>
      <c r="DV846" t="s">
        <v>205</v>
      </c>
      <c r="DW846" t="s">
        <v>205</v>
      </c>
      <c r="DX846">
        <v>1000</v>
      </c>
      <c r="EE846">
        <v>31270924</v>
      </c>
      <c r="EF846">
        <v>150</v>
      </c>
      <c r="EG846" t="s">
        <v>207</v>
      </c>
      <c r="EH846">
        <v>0</v>
      </c>
      <c r="EI846" t="s">
        <v>143</v>
      </c>
      <c r="EJ846">
        <v>4</v>
      </c>
      <c r="EK846">
        <v>1113</v>
      </c>
      <c r="EL846" t="s">
        <v>208</v>
      </c>
      <c r="EM846" t="s">
        <v>209</v>
      </c>
      <c r="EO846" t="s">
        <v>143</v>
      </c>
      <c r="EQ846">
        <v>0</v>
      </c>
      <c r="ER846">
        <v>44.81</v>
      </c>
      <c r="ES846">
        <v>0</v>
      </c>
      <c r="ET846">
        <v>44.81</v>
      </c>
      <c r="EU846">
        <v>0</v>
      </c>
      <c r="EV846">
        <v>0</v>
      </c>
      <c r="EW846">
        <v>0</v>
      </c>
      <c r="EX846">
        <v>0</v>
      </c>
      <c r="EY846">
        <v>0</v>
      </c>
      <c r="FQ846">
        <v>0</v>
      </c>
      <c r="FR846">
        <f t="shared" si="672"/>
        <v>0</v>
      </c>
      <c r="FS846">
        <v>0</v>
      </c>
      <c r="FX846">
        <v>0</v>
      </c>
      <c r="FY846">
        <v>0</v>
      </c>
      <c r="GA846" t="s">
        <v>143</v>
      </c>
      <c r="GD846">
        <v>0</v>
      </c>
      <c r="GF846">
        <v>338593990</v>
      </c>
      <c r="GG846">
        <v>2</v>
      </c>
      <c r="GH846">
        <v>1</v>
      </c>
      <c r="GI846">
        <v>2</v>
      </c>
      <c r="GJ846">
        <v>0</v>
      </c>
      <c r="GK846">
        <f>ROUND(R846*(R12)/100,2)</f>
        <v>0</v>
      </c>
      <c r="GL846">
        <f t="shared" si="673"/>
        <v>0</v>
      </c>
      <c r="GM846">
        <f t="shared" si="674"/>
        <v>2636.99</v>
      </c>
      <c r="GN846">
        <f t="shared" si="675"/>
        <v>0</v>
      </c>
      <c r="GO846">
        <f t="shared" si="676"/>
        <v>0</v>
      </c>
      <c r="GP846">
        <f t="shared" si="677"/>
        <v>2636.99</v>
      </c>
      <c r="GR846">
        <v>0</v>
      </c>
      <c r="GS846">
        <v>3</v>
      </c>
      <c r="GT846">
        <v>0</v>
      </c>
      <c r="GU846" t="s">
        <v>143</v>
      </c>
      <c r="GV846">
        <f t="shared" si="678"/>
        <v>0</v>
      </c>
      <c r="GW846">
        <v>1</v>
      </c>
      <c r="GX846">
        <f t="shared" si="679"/>
        <v>0</v>
      </c>
      <c r="HA846">
        <v>0</v>
      </c>
      <c r="HB846">
        <v>0</v>
      </c>
      <c r="HC846">
        <f t="shared" si="680"/>
        <v>0</v>
      </c>
      <c r="IK846">
        <v>0</v>
      </c>
    </row>
    <row r="847" spans="1:245" x14ac:dyDescent="0.25">
      <c r="A847">
        <v>17</v>
      </c>
      <c r="B847">
        <v>1</v>
      </c>
      <c r="C847">
        <f>ROW(SmtRes!A486)</f>
        <v>486</v>
      </c>
      <c r="D847">
        <f>ROW(EtalonRes!A510)</f>
        <v>510</v>
      </c>
      <c r="E847" t="s">
        <v>796</v>
      </c>
      <c r="F847" t="s">
        <v>288</v>
      </c>
      <c r="G847" t="s">
        <v>289</v>
      </c>
      <c r="H847" t="s">
        <v>192</v>
      </c>
      <c r="I847">
        <v>5.0599999999999996</v>
      </c>
      <c r="J847">
        <v>0</v>
      </c>
      <c r="O847">
        <f t="shared" si="643"/>
        <v>1222.71</v>
      </c>
      <c r="P847">
        <f t="shared" si="644"/>
        <v>0</v>
      </c>
      <c r="Q847">
        <f t="shared" si="645"/>
        <v>1222.71</v>
      </c>
      <c r="R847">
        <f t="shared" si="646"/>
        <v>0</v>
      </c>
      <c r="S847">
        <f t="shared" si="647"/>
        <v>0</v>
      </c>
      <c r="T847">
        <f t="shared" si="648"/>
        <v>0</v>
      </c>
      <c r="U847">
        <f t="shared" si="649"/>
        <v>0</v>
      </c>
      <c r="V847">
        <f t="shared" si="650"/>
        <v>0</v>
      </c>
      <c r="W847">
        <f t="shared" si="651"/>
        <v>0</v>
      </c>
      <c r="X847">
        <f t="shared" si="652"/>
        <v>0</v>
      </c>
      <c r="Y847">
        <f t="shared" si="653"/>
        <v>0</v>
      </c>
      <c r="AA847">
        <v>31709269</v>
      </c>
      <c r="AB847">
        <f t="shared" si="654"/>
        <v>31.67</v>
      </c>
      <c r="AC847">
        <f t="shared" si="655"/>
        <v>0</v>
      </c>
      <c r="AD847">
        <f t="shared" si="656"/>
        <v>31.67</v>
      </c>
      <c r="AE847">
        <f t="shared" si="657"/>
        <v>0</v>
      </c>
      <c r="AF847">
        <f t="shared" si="657"/>
        <v>0</v>
      </c>
      <c r="AG847">
        <f t="shared" si="658"/>
        <v>0</v>
      </c>
      <c r="AH847">
        <f t="shared" si="659"/>
        <v>0</v>
      </c>
      <c r="AI847">
        <f t="shared" si="659"/>
        <v>0</v>
      </c>
      <c r="AJ847">
        <f t="shared" si="660"/>
        <v>0</v>
      </c>
      <c r="AK847">
        <v>31.67</v>
      </c>
      <c r="AL847">
        <v>0</v>
      </c>
      <c r="AM847">
        <v>31.67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93</v>
      </c>
      <c r="AU847">
        <v>64</v>
      </c>
      <c r="AV847">
        <v>1</v>
      </c>
      <c r="AW847">
        <v>1</v>
      </c>
      <c r="AZ847">
        <v>1</v>
      </c>
      <c r="BA847">
        <v>1</v>
      </c>
      <c r="BB847">
        <v>7.63</v>
      </c>
      <c r="BC847">
        <v>1</v>
      </c>
      <c r="BD847" t="s">
        <v>143</v>
      </c>
      <c r="BE847" t="s">
        <v>143</v>
      </c>
      <c r="BF847" t="s">
        <v>143</v>
      </c>
      <c r="BG847" t="s">
        <v>143</v>
      </c>
      <c r="BH847">
        <v>0</v>
      </c>
      <c r="BI847">
        <v>4</v>
      </c>
      <c r="BJ847" t="s">
        <v>290</v>
      </c>
      <c r="BM847">
        <v>1113</v>
      </c>
      <c r="BN847">
        <v>0</v>
      </c>
      <c r="BO847" t="s">
        <v>288</v>
      </c>
      <c r="BP847">
        <v>1</v>
      </c>
      <c r="BQ847">
        <v>150</v>
      </c>
      <c r="BR847">
        <v>0</v>
      </c>
      <c r="BS847">
        <v>1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143</v>
      </c>
      <c r="BZ847">
        <v>93</v>
      </c>
      <c r="CA847">
        <v>64</v>
      </c>
      <c r="CE847">
        <v>30</v>
      </c>
      <c r="CF847">
        <v>0</v>
      </c>
      <c r="CG847">
        <v>0</v>
      </c>
      <c r="CM847">
        <v>0</v>
      </c>
      <c r="CN847" t="s">
        <v>143</v>
      </c>
      <c r="CO847">
        <v>0</v>
      </c>
      <c r="CP847">
        <f t="shared" si="661"/>
        <v>1222.71</v>
      </c>
      <c r="CQ847">
        <f t="shared" si="662"/>
        <v>0</v>
      </c>
      <c r="CR847">
        <f t="shared" si="663"/>
        <v>241.64</v>
      </c>
      <c r="CS847">
        <f t="shared" si="664"/>
        <v>0</v>
      </c>
      <c r="CT847">
        <f t="shared" si="665"/>
        <v>0</v>
      </c>
      <c r="CU847">
        <f t="shared" si="666"/>
        <v>0</v>
      </c>
      <c r="CV847">
        <f t="shared" si="667"/>
        <v>0</v>
      </c>
      <c r="CW847">
        <f t="shared" si="668"/>
        <v>0</v>
      </c>
      <c r="CX847">
        <f t="shared" si="669"/>
        <v>0</v>
      </c>
      <c r="CY847">
        <f t="shared" si="670"/>
        <v>0</v>
      </c>
      <c r="CZ847">
        <f t="shared" si="671"/>
        <v>0</v>
      </c>
      <c r="DC847" t="s">
        <v>143</v>
      </c>
      <c r="DD847" t="s">
        <v>143</v>
      </c>
      <c r="DE847" t="s">
        <v>143</v>
      </c>
      <c r="DF847" t="s">
        <v>143</v>
      </c>
      <c r="DG847" t="s">
        <v>143</v>
      </c>
      <c r="DH847" t="s">
        <v>143</v>
      </c>
      <c r="DI847" t="s">
        <v>143</v>
      </c>
      <c r="DJ847" t="s">
        <v>143</v>
      </c>
      <c r="DK847" t="s">
        <v>143</v>
      </c>
      <c r="DL847" t="s">
        <v>143</v>
      </c>
      <c r="DM847" t="s">
        <v>143</v>
      </c>
      <c r="DN847">
        <v>0</v>
      </c>
      <c r="DO847">
        <v>0</v>
      </c>
      <c r="DP847">
        <v>1</v>
      </c>
      <c r="DQ847">
        <v>1</v>
      </c>
      <c r="DU847">
        <v>1013</v>
      </c>
      <c r="DV847" t="s">
        <v>192</v>
      </c>
      <c r="DW847" t="s">
        <v>192</v>
      </c>
      <c r="DX847">
        <v>1</v>
      </c>
      <c r="EE847">
        <v>31270924</v>
      </c>
      <c r="EF847">
        <v>150</v>
      </c>
      <c r="EG847" t="s">
        <v>207</v>
      </c>
      <c r="EH847">
        <v>0</v>
      </c>
      <c r="EI847" t="s">
        <v>143</v>
      </c>
      <c r="EJ847">
        <v>4</v>
      </c>
      <c r="EK847">
        <v>1113</v>
      </c>
      <c r="EL847" t="s">
        <v>208</v>
      </c>
      <c r="EM847" t="s">
        <v>209</v>
      </c>
      <c r="EO847" t="s">
        <v>143</v>
      </c>
      <c r="EQ847">
        <v>0</v>
      </c>
      <c r="ER847">
        <v>31.67</v>
      </c>
      <c r="ES847">
        <v>0</v>
      </c>
      <c r="ET847">
        <v>31.67</v>
      </c>
      <c r="EU847">
        <v>0</v>
      </c>
      <c r="EV847">
        <v>0</v>
      </c>
      <c r="EW847">
        <v>0</v>
      </c>
      <c r="EX847">
        <v>0</v>
      </c>
      <c r="EY847">
        <v>0</v>
      </c>
      <c r="FQ847">
        <v>0</v>
      </c>
      <c r="FR847">
        <f t="shared" si="672"/>
        <v>0</v>
      </c>
      <c r="FS847">
        <v>0</v>
      </c>
      <c r="FX847">
        <v>0</v>
      </c>
      <c r="FY847">
        <v>0</v>
      </c>
      <c r="GA847" t="s">
        <v>143</v>
      </c>
      <c r="GD847">
        <v>0</v>
      </c>
      <c r="GF847">
        <v>-228259164</v>
      </c>
      <c r="GG847">
        <v>2</v>
      </c>
      <c r="GH847">
        <v>1</v>
      </c>
      <c r="GI847">
        <v>2</v>
      </c>
      <c r="GJ847">
        <v>0</v>
      </c>
      <c r="GK847">
        <f>ROUND(R847*(R12)/100,2)</f>
        <v>0</v>
      </c>
      <c r="GL847">
        <f t="shared" si="673"/>
        <v>0</v>
      </c>
      <c r="GM847">
        <f t="shared" si="674"/>
        <v>1222.71</v>
      </c>
      <c r="GN847">
        <f t="shared" si="675"/>
        <v>0</v>
      </c>
      <c r="GO847">
        <f t="shared" si="676"/>
        <v>0</v>
      </c>
      <c r="GP847">
        <f t="shared" si="677"/>
        <v>1222.71</v>
      </c>
      <c r="GR847">
        <v>0</v>
      </c>
      <c r="GS847">
        <v>3</v>
      </c>
      <c r="GT847">
        <v>0</v>
      </c>
      <c r="GU847" t="s">
        <v>143</v>
      </c>
      <c r="GV847">
        <f t="shared" si="678"/>
        <v>0</v>
      </c>
      <c r="GW847">
        <v>1</v>
      </c>
      <c r="GX847">
        <f t="shared" si="679"/>
        <v>0</v>
      </c>
      <c r="HA847">
        <v>0</v>
      </c>
      <c r="HB847">
        <v>0</v>
      </c>
      <c r="HC847">
        <f t="shared" si="680"/>
        <v>0</v>
      </c>
      <c r="IK847">
        <v>0</v>
      </c>
    </row>
    <row r="848" spans="1:245" x14ac:dyDescent="0.25">
      <c r="A848">
        <v>17</v>
      </c>
      <c r="B848">
        <v>1</v>
      </c>
      <c r="C848">
        <f>ROW(SmtRes!A500)</f>
        <v>500</v>
      </c>
      <c r="D848">
        <f>ROW(EtalonRes!A524)</f>
        <v>524</v>
      </c>
      <c r="E848" t="s">
        <v>797</v>
      </c>
      <c r="F848" t="s">
        <v>573</v>
      </c>
      <c r="G848" t="s">
        <v>574</v>
      </c>
      <c r="H848" t="s">
        <v>368</v>
      </c>
      <c r="I848">
        <v>1.1000000000000001</v>
      </c>
      <c r="J848">
        <v>0</v>
      </c>
      <c r="O848">
        <f t="shared" si="643"/>
        <v>52699.43</v>
      </c>
      <c r="P848">
        <f t="shared" si="644"/>
        <v>7896.74</v>
      </c>
      <c r="Q848">
        <f>(ROUND((ROUND((((ET848*1.25))*AV848*I848),2)*BB848),2)+ROUND((ROUND(((AE848-((EU848*1.25)))*AV848*I848),2)*BS848),2))</f>
        <v>1705.8</v>
      </c>
      <c r="R848">
        <f t="shared" si="646"/>
        <v>440.88</v>
      </c>
      <c r="S848">
        <f t="shared" si="647"/>
        <v>43096.89</v>
      </c>
      <c r="T848">
        <f t="shared" si="648"/>
        <v>0</v>
      </c>
      <c r="U848">
        <f t="shared" si="649"/>
        <v>140.81979999999999</v>
      </c>
      <c r="V848">
        <f t="shared" si="650"/>
        <v>0</v>
      </c>
      <c r="W848">
        <f t="shared" si="651"/>
        <v>0</v>
      </c>
      <c r="X848">
        <f t="shared" si="652"/>
        <v>34908.480000000003</v>
      </c>
      <c r="Y848">
        <f t="shared" si="653"/>
        <v>17669.72</v>
      </c>
      <c r="AA848">
        <v>31709269</v>
      </c>
      <c r="AB848">
        <f t="shared" si="654"/>
        <v>4928.9395000000004</v>
      </c>
      <c r="AC848">
        <f t="shared" si="655"/>
        <v>3219.22</v>
      </c>
      <c r="AD848">
        <f>ROUND(((((ET848*1.25))-((EU848*1.25)))+AE848),6)</f>
        <v>169.66249999999999</v>
      </c>
      <c r="AE848">
        <f>ROUND(((EU848*1.25)),6)</f>
        <v>15.75</v>
      </c>
      <c r="AF848">
        <f>ROUND(((EV848*1.15)),6)</f>
        <v>1540.057</v>
      </c>
      <c r="AG848">
        <f t="shared" si="658"/>
        <v>0</v>
      </c>
      <c r="AH848">
        <f>((EW848*1.15))</f>
        <v>128.01799999999997</v>
      </c>
      <c r="AI848">
        <f>((EX848*1.25))</f>
        <v>0</v>
      </c>
      <c r="AJ848">
        <f t="shared" si="660"/>
        <v>0</v>
      </c>
      <c r="AK848">
        <v>4694.13</v>
      </c>
      <c r="AL848">
        <v>3219.22</v>
      </c>
      <c r="AM848">
        <v>135.72999999999999</v>
      </c>
      <c r="AN848">
        <v>12.6</v>
      </c>
      <c r="AO848">
        <v>1339.18</v>
      </c>
      <c r="AP848">
        <v>0</v>
      </c>
      <c r="AQ848">
        <v>111.32</v>
      </c>
      <c r="AR848">
        <v>0</v>
      </c>
      <c r="AS848">
        <v>0</v>
      </c>
      <c r="AT848">
        <v>81</v>
      </c>
      <c r="AU848">
        <v>41</v>
      </c>
      <c r="AV848">
        <v>1</v>
      </c>
      <c r="AW848">
        <v>1</v>
      </c>
      <c r="AZ848">
        <v>1</v>
      </c>
      <c r="BA848">
        <v>25.44</v>
      </c>
      <c r="BB848">
        <v>9.14</v>
      </c>
      <c r="BC848">
        <v>2.23</v>
      </c>
      <c r="BD848" t="s">
        <v>143</v>
      </c>
      <c r="BE848" t="s">
        <v>143</v>
      </c>
      <c r="BF848" t="s">
        <v>143</v>
      </c>
      <c r="BG848" t="s">
        <v>143</v>
      </c>
      <c r="BH848">
        <v>0</v>
      </c>
      <c r="BI848">
        <v>1</v>
      </c>
      <c r="BJ848" t="s">
        <v>575</v>
      </c>
      <c r="BM848">
        <v>1382</v>
      </c>
      <c r="BN848">
        <v>0</v>
      </c>
      <c r="BO848" t="s">
        <v>573</v>
      </c>
      <c r="BP848">
        <v>1</v>
      </c>
      <c r="BQ848">
        <v>30</v>
      </c>
      <c r="BR848">
        <v>0</v>
      </c>
      <c r="BS848">
        <v>25.44</v>
      </c>
      <c r="BT848">
        <v>1</v>
      </c>
      <c r="BU848">
        <v>1</v>
      </c>
      <c r="BV848">
        <v>1</v>
      </c>
      <c r="BW848">
        <v>1</v>
      </c>
      <c r="BX848">
        <v>1</v>
      </c>
      <c r="BY848" t="s">
        <v>143</v>
      </c>
      <c r="BZ848">
        <v>81</v>
      </c>
      <c r="CA848">
        <v>41</v>
      </c>
      <c r="CE848">
        <v>30</v>
      </c>
      <c r="CF848">
        <v>0</v>
      </c>
      <c r="CG848">
        <v>0</v>
      </c>
      <c r="CM848">
        <v>0</v>
      </c>
      <c r="CN848" t="s">
        <v>143</v>
      </c>
      <c r="CO848">
        <v>0</v>
      </c>
      <c r="CP848">
        <f t="shared" si="661"/>
        <v>52699.43</v>
      </c>
      <c r="CQ848">
        <f t="shared" si="662"/>
        <v>7178.86</v>
      </c>
      <c r="CR848">
        <f>(ROUND((ROUND((((ET848*1.25))*AV848*1),2)*BB848),2)+ROUND((ROUND(((AE848-((EU848*1.25)))*AV848*1),2)*BS848),2))</f>
        <v>1550.69</v>
      </c>
      <c r="CS848">
        <f t="shared" si="664"/>
        <v>400.68</v>
      </c>
      <c r="CT848">
        <f t="shared" si="665"/>
        <v>39179.129999999997</v>
      </c>
      <c r="CU848">
        <f t="shared" si="666"/>
        <v>0</v>
      </c>
      <c r="CV848">
        <f t="shared" si="667"/>
        <v>128.01799999999997</v>
      </c>
      <c r="CW848">
        <f t="shared" si="668"/>
        <v>0</v>
      </c>
      <c r="CX848">
        <f t="shared" si="669"/>
        <v>0</v>
      </c>
      <c r="CY848">
        <f t="shared" si="670"/>
        <v>34908.480900000002</v>
      </c>
      <c r="CZ848">
        <f t="shared" si="671"/>
        <v>17669.724899999997</v>
      </c>
      <c r="DC848" t="s">
        <v>143</v>
      </c>
      <c r="DD848" t="s">
        <v>143</v>
      </c>
      <c r="DE848" t="s">
        <v>169</v>
      </c>
      <c r="DF848" t="s">
        <v>169</v>
      </c>
      <c r="DG848" t="s">
        <v>170</v>
      </c>
      <c r="DH848" t="s">
        <v>143</v>
      </c>
      <c r="DI848" t="s">
        <v>170</v>
      </c>
      <c r="DJ848" t="s">
        <v>169</v>
      </c>
      <c r="DK848" t="s">
        <v>143</v>
      </c>
      <c r="DL848" t="s">
        <v>143</v>
      </c>
      <c r="DM848" t="s">
        <v>143</v>
      </c>
      <c r="DN848">
        <v>100</v>
      </c>
      <c r="DO848">
        <v>64</v>
      </c>
      <c r="DP848">
        <v>1.0469999999999999</v>
      </c>
      <c r="DQ848">
        <v>1.0029999999999999</v>
      </c>
      <c r="DU848">
        <v>1005</v>
      </c>
      <c r="DV848" t="s">
        <v>368</v>
      </c>
      <c r="DW848" t="s">
        <v>368</v>
      </c>
      <c r="DX848">
        <v>100</v>
      </c>
      <c r="EE848">
        <v>31271193</v>
      </c>
      <c r="EF848">
        <v>30</v>
      </c>
      <c r="EG848" t="s">
        <v>171</v>
      </c>
      <c r="EH848">
        <v>0</v>
      </c>
      <c r="EI848" t="s">
        <v>143</v>
      </c>
      <c r="EJ848">
        <v>1</v>
      </c>
      <c r="EK848">
        <v>1382</v>
      </c>
      <c r="EL848" t="s">
        <v>576</v>
      </c>
      <c r="EM848" t="s">
        <v>577</v>
      </c>
      <c r="EO848" t="s">
        <v>143</v>
      </c>
      <c r="EQ848">
        <v>0</v>
      </c>
      <c r="ER848">
        <v>4694.13</v>
      </c>
      <c r="ES848">
        <v>3219.22</v>
      </c>
      <c r="ET848">
        <v>135.72999999999999</v>
      </c>
      <c r="EU848">
        <v>12.6</v>
      </c>
      <c r="EV848">
        <v>1339.18</v>
      </c>
      <c r="EW848">
        <v>111.32</v>
      </c>
      <c r="EX848">
        <v>0</v>
      </c>
      <c r="EY848">
        <v>0</v>
      </c>
      <c r="FQ848">
        <v>0</v>
      </c>
      <c r="FR848">
        <f t="shared" si="672"/>
        <v>0</v>
      </c>
      <c r="FS848">
        <v>0</v>
      </c>
      <c r="FX848">
        <v>100</v>
      </c>
      <c r="FY848">
        <v>64</v>
      </c>
      <c r="GA848" t="s">
        <v>143</v>
      </c>
      <c r="GD848">
        <v>0</v>
      </c>
      <c r="GF848">
        <v>-520229832</v>
      </c>
      <c r="GG848">
        <v>2</v>
      </c>
      <c r="GH848">
        <v>1</v>
      </c>
      <c r="GI848">
        <v>2</v>
      </c>
      <c r="GJ848">
        <v>0</v>
      </c>
      <c r="GK848">
        <f>ROUND(R848*(R12)/100,2)</f>
        <v>692.18</v>
      </c>
      <c r="GL848">
        <f t="shared" si="673"/>
        <v>0</v>
      </c>
      <c r="GM848">
        <f t="shared" si="674"/>
        <v>105969.81</v>
      </c>
      <c r="GN848">
        <f t="shared" si="675"/>
        <v>105969.81</v>
      </c>
      <c r="GO848">
        <f t="shared" si="676"/>
        <v>0</v>
      </c>
      <c r="GP848">
        <f t="shared" si="677"/>
        <v>0</v>
      </c>
      <c r="GR848">
        <v>0</v>
      </c>
      <c r="GS848">
        <v>3</v>
      </c>
      <c r="GT848">
        <v>0</v>
      </c>
      <c r="GU848" t="s">
        <v>143</v>
      </c>
      <c r="GV848">
        <f t="shared" si="678"/>
        <v>0</v>
      </c>
      <c r="GW848">
        <v>1</v>
      </c>
      <c r="GX848">
        <f t="shared" si="679"/>
        <v>0</v>
      </c>
      <c r="HA848">
        <v>0</v>
      </c>
      <c r="HB848">
        <v>0</v>
      </c>
      <c r="HC848">
        <f t="shared" si="680"/>
        <v>0</v>
      </c>
      <c r="IK848">
        <v>0</v>
      </c>
    </row>
    <row r="849" spans="1:245" x14ac:dyDescent="0.25">
      <c r="A849">
        <v>18</v>
      </c>
      <c r="B849">
        <v>1</v>
      </c>
      <c r="C849">
        <v>495</v>
      </c>
      <c r="E849" t="s">
        <v>798</v>
      </c>
      <c r="F849" t="s">
        <v>579</v>
      </c>
      <c r="G849" t="s">
        <v>580</v>
      </c>
      <c r="H849" t="s">
        <v>362</v>
      </c>
      <c r="I849">
        <v>127.6</v>
      </c>
      <c r="J849">
        <v>115.99999999999999</v>
      </c>
      <c r="O849">
        <f t="shared" si="643"/>
        <v>40310.080000000002</v>
      </c>
      <c r="P849">
        <f t="shared" si="644"/>
        <v>40310.080000000002</v>
      </c>
      <c r="Q849">
        <f>(ROUND((ROUND(((ET849)*AV849*I849),2)*BB849),2)+ROUND((ROUND(((AE849-(EU849))*AV849*I849),2)*BS849),2))</f>
        <v>0</v>
      </c>
      <c r="R849">
        <f t="shared" si="646"/>
        <v>0</v>
      </c>
      <c r="S849">
        <f t="shared" si="647"/>
        <v>0</v>
      </c>
      <c r="T849">
        <f t="shared" si="648"/>
        <v>0</v>
      </c>
      <c r="U849">
        <f t="shared" si="649"/>
        <v>0</v>
      </c>
      <c r="V849">
        <f t="shared" si="650"/>
        <v>0</v>
      </c>
      <c r="W849">
        <f t="shared" si="651"/>
        <v>0</v>
      </c>
      <c r="X849">
        <f t="shared" si="652"/>
        <v>0</v>
      </c>
      <c r="Y849">
        <f t="shared" si="653"/>
        <v>0</v>
      </c>
      <c r="AA849">
        <v>31709269</v>
      </c>
      <c r="AB849">
        <f t="shared" si="654"/>
        <v>114.46</v>
      </c>
      <c r="AC849">
        <f t="shared" si="655"/>
        <v>114.46</v>
      </c>
      <c r="AD849">
        <f>ROUND((((ET849)-(EU849))+AE849),6)</f>
        <v>0</v>
      </c>
      <c r="AE849">
        <f t="shared" ref="AE849:AF853" si="681">ROUND((EU849),6)</f>
        <v>0</v>
      </c>
      <c r="AF849">
        <f t="shared" si="681"/>
        <v>0</v>
      </c>
      <c r="AG849">
        <f t="shared" si="658"/>
        <v>0</v>
      </c>
      <c r="AH849">
        <f t="shared" ref="AH849:AI853" si="682">(EW849)</f>
        <v>0</v>
      </c>
      <c r="AI849">
        <f t="shared" si="682"/>
        <v>0</v>
      </c>
      <c r="AJ849">
        <f t="shared" si="660"/>
        <v>0</v>
      </c>
      <c r="AK849">
        <v>114.46</v>
      </c>
      <c r="AL849">
        <v>114.46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1</v>
      </c>
      <c r="AW849">
        <v>1</v>
      </c>
      <c r="AZ849">
        <v>1</v>
      </c>
      <c r="BA849">
        <v>1</v>
      </c>
      <c r="BB849">
        <v>1</v>
      </c>
      <c r="BC849">
        <v>2.76</v>
      </c>
      <c r="BD849" t="s">
        <v>143</v>
      </c>
      <c r="BE849" t="s">
        <v>143</v>
      </c>
      <c r="BF849" t="s">
        <v>143</v>
      </c>
      <c r="BG849" t="s">
        <v>143</v>
      </c>
      <c r="BH849">
        <v>3</v>
      </c>
      <c r="BI849">
        <v>1</v>
      </c>
      <c r="BJ849" t="s">
        <v>581</v>
      </c>
      <c r="BM849">
        <v>1382</v>
      </c>
      <c r="BN849">
        <v>0</v>
      </c>
      <c r="BO849" t="s">
        <v>579</v>
      </c>
      <c r="BP849">
        <v>1</v>
      </c>
      <c r="BQ849">
        <v>30</v>
      </c>
      <c r="BR849">
        <v>0</v>
      </c>
      <c r="BS849">
        <v>1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143</v>
      </c>
      <c r="BZ849">
        <v>0</v>
      </c>
      <c r="CA849">
        <v>0</v>
      </c>
      <c r="CE849">
        <v>30</v>
      </c>
      <c r="CF849">
        <v>0</v>
      </c>
      <c r="CG849">
        <v>0</v>
      </c>
      <c r="CM849">
        <v>0</v>
      </c>
      <c r="CN849" t="s">
        <v>143</v>
      </c>
      <c r="CO849">
        <v>0</v>
      </c>
      <c r="CP849">
        <f t="shared" si="661"/>
        <v>40310.080000000002</v>
      </c>
      <c r="CQ849">
        <f t="shared" si="662"/>
        <v>315.91000000000003</v>
      </c>
      <c r="CR849">
        <f>(ROUND((ROUND(((ET849)*AV849*1),2)*BB849),2)+ROUND((ROUND(((AE849-(EU849))*AV849*1),2)*BS849),2))</f>
        <v>0</v>
      </c>
      <c r="CS849">
        <f t="shared" si="664"/>
        <v>0</v>
      </c>
      <c r="CT849">
        <f t="shared" si="665"/>
        <v>0</v>
      </c>
      <c r="CU849">
        <f t="shared" si="666"/>
        <v>0</v>
      </c>
      <c r="CV849">
        <f t="shared" si="667"/>
        <v>0</v>
      </c>
      <c r="CW849">
        <f t="shared" si="668"/>
        <v>0</v>
      </c>
      <c r="CX849">
        <f t="shared" si="669"/>
        <v>0</v>
      </c>
      <c r="CY849">
        <f t="shared" si="670"/>
        <v>0</v>
      </c>
      <c r="CZ849">
        <f t="shared" si="671"/>
        <v>0</v>
      </c>
      <c r="DC849" t="s">
        <v>143</v>
      </c>
      <c r="DD849" t="s">
        <v>143</v>
      </c>
      <c r="DE849" t="s">
        <v>143</v>
      </c>
      <c r="DF849" t="s">
        <v>143</v>
      </c>
      <c r="DG849" t="s">
        <v>143</v>
      </c>
      <c r="DH849" t="s">
        <v>143</v>
      </c>
      <c r="DI849" t="s">
        <v>143</v>
      </c>
      <c r="DJ849" t="s">
        <v>143</v>
      </c>
      <c r="DK849" t="s">
        <v>143</v>
      </c>
      <c r="DL849" t="s">
        <v>143</v>
      </c>
      <c r="DM849" t="s">
        <v>143</v>
      </c>
      <c r="DN849">
        <v>100</v>
      </c>
      <c r="DO849">
        <v>64</v>
      </c>
      <c r="DP849">
        <v>1.0469999999999999</v>
      </c>
      <c r="DQ849">
        <v>1.0029999999999999</v>
      </c>
      <c r="DU849">
        <v>1005</v>
      </c>
      <c r="DV849" t="s">
        <v>362</v>
      </c>
      <c r="DW849" t="s">
        <v>362</v>
      </c>
      <c r="DX849">
        <v>1</v>
      </c>
      <c r="EE849">
        <v>31271193</v>
      </c>
      <c r="EF849">
        <v>30</v>
      </c>
      <c r="EG849" t="s">
        <v>171</v>
      </c>
      <c r="EH849">
        <v>0</v>
      </c>
      <c r="EI849" t="s">
        <v>143</v>
      </c>
      <c r="EJ849">
        <v>1</v>
      </c>
      <c r="EK849">
        <v>1382</v>
      </c>
      <c r="EL849" t="s">
        <v>576</v>
      </c>
      <c r="EM849" t="s">
        <v>577</v>
      </c>
      <c r="EO849" t="s">
        <v>143</v>
      </c>
      <c r="EQ849">
        <v>0</v>
      </c>
      <c r="ER849">
        <v>114.46</v>
      </c>
      <c r="ES849">
        <v>114.46</v>
      </c>
      <c r="ET849">
        <v>0</v>
      </c>
      <c r="EU849">
        <v>0</v>
      </c>
      <c r="EV849">
        <v>0</v>
      </c>
      <c r="EW849">
        <v>0</v>
      </c>
      <c r="EX849">
        <v>0</v>
      </c>
      <c r="FQ849">
        <v>0</v>
      </c>
      <c r="FR849">
        <f t="shared" si="672"/>
        <v>0</v>
      </c>
      <c r="FS849">
        <v>0</v>
      </c>
      <c r="FX849">
        <v>100</v>
      </c>
      <c r="FY849">
        <v>64</v>
      </c>
      <c r="GA849" t="s">
        <v>143</v>
      </c>
      <c r="GD849">
        <v>0</v>
      </c>
      <c r="GF849">
        <v>-1454799168</v>
      </c>
      <c r="GG849">
        <v>2</v>
      </c>
      <c r="GH849">
        <v>1</v>
      </c>
      <c r="GI849">
        <v>2</v>
      </c>
      <c r="GJ849">
        <v>0</v>
      </c>
      <c r="GK849">
        <f>ROUND(R849*(R12)/100,2)</f>
        <v>0</v>
      </c>
      <c r="GL849">
        <f t="shared" si="673"/>
        <v>0</v>
      </c>
      <c r="GM849">
        <f t="shared" si="674"/>
        <v>40310.080000000002</v>
      </c>
      <c r="GN849">
        <f t="shared" si="675"/>
        <v>40310.080000000002</v>
      </c>
      <c r="GO849">
        <f t="shared" si="676"/>
        <v>0</v>
      </c>
      <c r="GP849">
        <f t="shared" si="677"/>
        <v>0</v>
      </c>
      <c r="GR849">
        <v>0</v>
      </c>
      <c r="GS849">
        <v>3</v>
      </c>
      <c r="GT849">
        <v>0</v>
      </c>
      <c r="GU849" t="s">
        <v>143</v>
      </c>
      <c r="GV849">
        <f t="shared" si="678"/>
        <v>0</v>
      </c>
      <c r="GW849">
        <v>1</v>
      </c>
      <c r="GX849">
        <f t="shared" si="679"/>
        <v>0</v>
      </c>
      <c r="HA849">
        <v>0</v>
      </c>
      <c r="HB849">
        <v>0</v>
      </c>
      <c r="HC849">
        <f t="shared" si="680"/>
        <v>0</v>
      </c>
      <c r="IK849">
        <v>0</v>
      </c>
    </row>
    <row r="850" spans="1:245" x14ac:dyDescent="0.25">
      <c r="A850">
        <v>18</v>
      </c>
      <c r="B850">
        <v>1</v>
      </c>
      <c r="C850">
        <v>497</v>
      </c>
      <c r="E850" t="s">
        <v>799</v>
      </c>
      <c r="F850" t="s">
        <v>583</v>
      </c>
      <c r="G850" t="s">
        <v>584</v>
      </c>
      <c r="H850" t="s">
        <v>585</v>
      </c>
      <c r="I850">
        <v>13.2</v>
      </c>
      <c r="J850">
        <v>11.999999999999998</v>
      </c>
      <c r="O850">
        <f t="shared" si="643"/>
        <v>1799.69</v>
      </c>
      <c r="P850">
        <f t="shared" si="644"/>
        <v>1799.69</v>
      </c>
      <c r="Q850">
        <f>(ROUND((ROUND(((ET850)*AV850*I850),2)*BB850),2)+ROUND((ROUND(((AE850-(EU850))*AV850*I850),2)*BS850),2))</f>
        <v>0</v>
      </c>
      <c r="R850">
        <f t="shared" si="646"/>
        <v>0</v>
      </c>
      <c r="S850">
        <f t="shared" si="647"/>
        <v>0</v>
      </c>
      <c r="T850">
        <f t="shared" si="648"/>
        <v>0</v>
      </c>
      <c r="U850">
        <f t="shared" si="649"/>
        <v>0</v>
      </c>
      <c r="V850">
        <f t="shared" si="650"/>
        <v>0</v>
      </c>
      <c r="W850">
        <f t="shared" si="651"/>
        <v>0</v>
      </c>
      <c r="X850">
        <f t="shared" si="652"/>
        <v>0</v>
      </c>
      <c r="Y850">
        <f t="shared" si="653"/>
        <v>0</v>
      </c>
      <c r="AA850">
        <v>31709269</v>
      </c>
      <c r="AB850">
        <f t="shared" si="654"/>
        <v>42.08</v>
      </c>
      <c r="AC850">
        <f t="shared" si="655"/>
        <v>42.08</v>
      </c>
      <c r="AD850">
        <f>ROUND((((ET850)-(EU850))+AE850),6)</f>
        <v>0</v>
      </c>
      <c r="AE850">
        <f t="shared" si="681"/>
        <v>0</v>
      </c>
      <c r="AF850">
        <f t="shared" si="681"/>
        <v>0</v>
      </c>
      <c r="AG850">
        <f t="shared" si="658"/>
        <v>0</v>
      </c>
      <c r="AH850">
        <f t="shared" si="682"/>
        <v>0</v>
      </c>
      <c r="AI850">
        <f t="shared" si="682"/>
        <v>0</v>
      </c>
      <c r="AJ850">
        <f t="shared" si="660"/>
        <v>0</v>
      </c>
      <c r="AK850">
        <v>42.08</v>
      </c>
      <c r="AL850">
        <v>42.08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1</v>
      </c>
      <c r="AW850">
        <v>1</v>
      </c>
      <c r="AZ850">
        <v>1</v>
      </c>
      <c r="BA850">
        <v>1</v>
      </c>
      <c r="BB850">
        <v>1</v>
      </c>
      <c r="BC850">
        <v>3.24</v>
      </c>
      <c r="BD850" t="s">
        <v>143</v>
      </c>
      <c r="BE850" t="s">
        <v>143</v>
      </c>
      <c r="BF850" t="s">
        <v>143</v>
      </c>
      <c r="BG850" t="s">
        <v>143</v>
      </c>
      <c r="BH850">
        <v>3</v>
      </c>
      <c r="BI850">
        <v>1</v>
      </c>
      <c r="BJ850" t="s">
        <v>586</v>
      </c>
      <c r="BM850">
        <v>1382</v>
      </c>
      <c r="BN850">
        <v>0</v>
      </c>
      <c r="BO850" t="s">
        <v>583</v>
      </c>
      <c r="BP850">
        <v>1</v>
      </c>
      <c r="BQ850">
        <v>30</v>
      </c>
      <c r="BR850">
        <v>0</v>
      </c>
      <c r="BS850">
        <v>1</v>
      </c>
      <c r="BT850">
        <v>1</v>
      </c>
      <c r="BU850">
        <v>1</v>
      </c>
      <c r="BV850">
        <v>1</v>
      </c>
      <c r="BW850">
        <v>1</v>
      </c>
      <c r="BX850">
        <v>1</v>
      </c>
      <c r="BY850" t="s">
        <v>143</v>
      </c>
      <c r="BZ850">
        <v>0</v>
      </c>
      <c r="CA850">
        <v>0</v>
      </c>
      <c r="CE850">
        <v>30</v>
      </c>
      <c r="CF850">
        <v>0</v>
      </c>
      <c r="CG850">
        <v>0</v>
      </c>
      <c r="CM850">
        <v>0</v>
      </c>
      <c r="CN850" t="s">
        <v>143</v>
      </c>
      <c r="CO850">
        <v>0</v>
      </c>
      <c r="CP850">
        <f t="shared" si="661"/>
        <v>1799.69</v>
      </c>
      <c r="CQ850">
        <f t="shared" si="662"/>
        <v>136.34</v>
      </c>
      <c r="CR850">
        <f>(ROUND((ROUND(((ET850)*AV850*1),2)*BB850),2)+ROUND((ROUND(((AE850-(EU850))*AV850*1),2)*BS850),2))</f>
        <v>0</v>
      </c>
      <c r="CS850">
        <f t="shared" si="664"/>
        <v>0</v>
      </c>
      <c r="CT850">
        <f t="shared" si="665"/>
        <v>0</v>
      </c>
      <c r="CU850">
        <f t="shared" si="666"/>
        <v>0</v>
      </c>
      <c r="CV850">
        <f t="shared" si="667"/>
        <v>0</v>
      </c>
      <c r="CW850">
        <f t="shared" si="668"/>
        <v>0</v>
      </c>
      <c r="CX850">
        <f t="shared" si="669"/>
        <v>0</v>
      </c>
      <c r="CY850">
        <f t="shared" si="670"/>
        <v>0</v>
      </c>
      <c r="CZ850">
        <f t="shared" si="671"/>
        <v>0</v>
      </c>
      <c r="DC850" t="s">
        <v>143</v>
      </c>
      <c r="DD850" t="s">
        <v>143</v>
      </c>
      <c r="DE850" t="s">
        <v>143</v>
      </c>
      <c r="DF850" t="s">
        <v>143</v>
      </c>
      <c r="DG850" t="s">
        <v>143</v>
      </c>
      <c r="DH850" t="s">
        <v>143</v>
      </c>
      <c r="DI850" t="s">
        <v>143</v>
      </c>
      <c r="DJ850" t="s">
        <v>143</v>
      </c>
      <c r="DK850" t="s">
        <v>143</v>
      </c>
      <c r="DL850" t="s">
        <v>143</v>
      </c>
      <c r="DM850" t="s">
        <v>143</v>
      </c>
      <c r="DN850">
        <v>100</v>
      </c>
      <c r="DO850">
        <v>64</v>
      </c>
      <c r="DP850">
        <v>1.0469999999999999</v>
      </c>
      <c r="DQ850">
        <v>1.0029999999999999</v>
      </c>
      <c r="DU850">
        <v>1003</v>
      </c>
      <c r="DV850" t="s">
        <v>585</v>
      </c>
      <c r="DW850" t="s">
        <v>585</v>
      </c>
      <c r="DX850">
        <v>1</v>
      </c>
      <c r="EE850">
        <v>31271193</v>
      </c>
      <c r="EF850">
        <v>30</v>
      </c>
      <c r="EG850" t="s">
        <v>171</v>
      </c>
      <c r="EH850">
        <v>0</v>
      </c>
      <c r="EI850" t="s">
        <v>143</v>
      </c>
      <c r="EJ850">
        <v>1</v>
      </c>
      <c r="EK850">
        <v>1382</v>
      </c>
      <c r="EL850" t="s">
        <v>576</v>
      </c>
      <c r="EM850" t="s">
        <v>577</v>
      </c>
      <c r="EO850" t="s">
        <v>143</v>
      </c>
      <c r="EQ850">
        <v>0</v>
      </c>
      <c r="ER850">
        <v>42.08</v>
      </c>
      <c r="ES850">
        <v>42.08</v>
      </c>
      <c r="ET850">
        <v>0</v>
      </c>
      <c r="EU850">
        <v>0</v>
      </c>
      <c r="EV850">
        <v>0</v>
      </c>
      <c r="EW850">
        <v>0</v>
      </c>
      <c r="EX850">
        <v>0</v>
      </c>
      <c r="FQ850">
        <v>0</v>
      </c>
      <c r="FR850">
        <f t="shared" si="672"/>
        <v>0</v>
      </c>
      <c r="FS850">
        <v>0</v>
      </c>
      <c r="FX850">
        <v>100</v>
      </c>
      <c r="FY850">
        <v>64</v>
      </c>
      <c r="GA850" t="s">
        <v>143</v>
      </c>
      <c r="GD850">
        <v>0</v>
      </c>
      <c r="GF850">
        <v>8685955</v>
      </c>
      <c r="GG850">
        <v>2</v>
      </c>
      <c r="GH850">
        <v>1</v>
      </c>
      <c r="GI850">
        <v>2</v>
      </c>
      <c r="GJ850">
        <v>0</v>
      </c>
      <c r="GK850">
        <f>ROUND(R850*(R12)/100,2)</f>
        <v>0</v>
      </c>
      <c r="GL850">
        <f t="shared" si="673"/>
        <v>0</v>
      </c>
      <c r="GM850">
        <f t="shared" si="674"/>
        <v>1799.69</v>
      </c>
      <c r="GN850">
        <f t="shared" si="675"/>
        <v>1799.69</v>
      </c>
      <c r="GO850">
        <f t="shared" si="676"/>
        <v>0</v>
      </c>
      <c r="GP850">
        <f t="shared" si="677"/>
        <v>0</v>
      </c>
      <c r="GR850">
        <v>0</v>
      </c>
      <c r="GS850">
        <v>3</v>
      </c>
      <c r="GT850">
        <v>0</v>
      </c>
      <c r="GU850" t="s">
        <v>143</v>
      </c>
      <c r="GV850">
        <f t="shared" si="678"/>
        <v>0</v>
      </c>
      <c r="GW850">
        <v>1</v>
      </c>
      <c r="GX850">
        <f t="shared" si="679"/>
        <v>0</v>
      </c>
      <c r="HA850">
        <v>0</v>
      </c>
      <c r="HB850">
        <v>0</v>
      </c>
      <c r="HC850">
        <f t="shared" si="680"/>
        <v>0</v>
      </c>
      <c r="IK850">
        <v>0</v>
      </c>
    </row>
    <row r="851" spans="1:245" x14ac:dyDescent="0.25">
      <c r="A851">
        <v>18</v>
      </c>
      <c r="B851">
        <v>1</v>
      </c>
      <c r="C851">
        <v>498</v>
      </c>
      <c r="E851" t="s">
        <v>800</v>
      </c>
      <c r="F851" t="s">
        <v>588</v>
      </c>
      <c r="G851" t="s">
        <v>589</v>
      </c>
      <c r="H851" t="s">
        <v>585</v>
      </c>
      <c r="I851">
        <v>60.5</v>
      </c>
      <c r="J851">
        <v>54.999999999999993</v>
      </c>
      <c r="O851">
        <f t="shared" si="643"/>
        <v>9395.5300000000007</v>
      </c>
      <c r="P851">
        <f t="shared" si="644"/>
        <v>9395.5300000000007</v>
      </c>
      <c r="Q851">
        <f>(ROUND((ROUND(((ET851)*AV851*I851),2)*BB851),2)+ROUND((ROUND(((AE851-(EU851))*AV851*I851),2)*BS851),2))</f>
        <v>0</v>
      </c>
      <c r="R851">
        <f t="shared" si="646"/>
        <v>0</v>
      </c>
      <c r="S851">
        <f t="shared" si="647"/>
        <v>0</v>
      </c>
      <c r="T851">
        <f t="shared" si="648"/>
        <v>0</v>
      </c>
      <c r="U851">
        <f t="shared" si="649"/>
        <v>0</v>
      </c>
      <c r="V851">
        <f t="shared" si="650"/>
        <v>0</v>
      </c>
      <c r="W851">
        <f t="shared" si="651"/>
        <v>0</v>
      </c>
      <c r="X851">
        <f t="shared" si="652"/>
        <v>0</v>
      </c>
      <c r="Y851">
        <f t="shared" si="653"/>
        <v>0</v>
      </c>
      <c r="AA851">
        <v>31709269</v>
      </c>
      <c r="AB851">
        <f t="shared" si="654"/>
        <v>42.9</v>
      </c>
      <c r="AC851">
        <f t="shared" si="655"/>
        <v>42.9</v>
      </c>
      <c r="AD851">
        <f>ROUND((((ET851)-(EU851))+AE851),6)</f>
        <v>0</v>
      </c>
      <c r="AE851">
        <f t="shared" si="681"/>
        <v>0</v>
      </c>
      <c r="AF851">
        <f t="shared" si="681"/>
        <v>0</v>
      </c>
      <c r="AG851">
        <f t="shared" si="658"/>
        <v>0</v>
      </c>
      <c r="AH851">
        <f t="shared" si="682"/>
        <v>0</v>
      </c>
      <c r="AI851">
        <f t="shared" si="682"/>
        <v>0</v>
      </c>
      <c r="AJ851">
        <f t="shared" si="660"/>
        <v>0</v>
      </c>
      <c r="AK851">
        <v>42.9</v>
      </c>
      <c r="AL851">
        <v>42.9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1</v>
      </c>
      <c r="AW851">
        <v>1</v>
      </c>
      <c r="AZ851">
        <v>1</v>
      </c>
      <c r="BA851">
        <v>1</v>
      </c>
      <c r="BB851">
        <v>1</v>
      </c>
      <c r="BC851">
        <v>3.62</v>
      </c>
      <c r="BD851" t="s">
        <v>143</v>
      </c>
      <c r="BE851" t="s">
        <v>143</v>
      </c>
      <c r="BF851" t="s">
        <v>143</v>
      </c>
      <c r="BG851" t="s">
        <v>143</v>
      </c>
      <c r="BH851">
        <v>3</v>
      </c>
      <c r="BI851">
        <v>1</v>
      </c>
      <c r="BJ851" t="s">
        <v>590</v>
      </c>
      <c r="BM851">
        <v>1382</v>
      </c>
      <c r="BN851">
        <v>0</v>
      </c>
      <c r="BO851" t="s">
        <v>588</v>
      </c>
      <c r="BP851">
        <v>1</v>
      </c>
      <c r="BQ851">
        <v>30</v>
      </c>
      <c r="BR851">
        <v>0</v>
      </c>
      <c r="BS851">
        <v>1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143</v>
      </c>
      <c r="BZ851">
        <v>0</v>
      </c>
      <c r="CA851">
        <v>0</v>
      </c>
      <c r="CE851">
        <v>30</v>
      </c>
      <c r="CF851">
        <v>0</v>
      </c>
      <c r="CG851">
        <v>0</v>
      </c>
      <c r="CM851">
        <v>0</v>
      </c>
      <c r="CN851" t="s">
        <v>143</v>
      </c>
      <c r="CO851">
        <v>0</v>
      </c>
      <c r="CP851">
        <f t="shared" si="661"/>
        <v>9395.5300000000007</v>
      </c>
      <c r="CQ851">
        <f t="shared" si="662"/>
        <v>155.30000000000001</v>
      </c>
      <c r="CR851">
        <f>(ROUND((ROUND(((ET851)*AV851*1),2)*BB851),2)+ROUND((ROUND(((AE851-(EU851))*AV851*1),2)*BS851),2))</f>
        <v>0</v>
      </c>
      <c r="CS851">
        <f t="shared" si="664"/>
        <v>0</v>
      </c>
      <c r="CT851">
        <f t="shared" si="665"/>
        <v>0</v>
      </c>
      <c r="CU851">
        <f t="shared" si="666"/>
        <v>0</v>
      </c>
      <c r="CV851">
        <f t="shared" si="667"/>
        <v>0</v>
      </c>
      <c r="CW851">
        <f t="shared" si="668"/>
        <v>0</v>
      </c>
      <c r="CX851">
        <f t="shared" si="669"/>
        <v>0</v>
      </c>
      <c r="CY851">
        <f t="shared" si="670"/>
        <v>0</v>
      </c>
      <c r="CZ851">
        <f t="shared" si="671"/>
        <v>0</v>
      </c>
      <c r="DC851" t="s">
        <v>143</v>
      </c>
      <c r="DD851" t="s">
        <v>143</v>
      </c>
      <c r="DE851" t="s">
        <v>143</v>
      </c>
      <c r="DF851" t="s">
        <v>143</v>
      </c>
      <c r="DG851" t="s">
        <v>143</v>
      </c>
      <c r="DH851" t="s">
        <v>143</v>
      </c>
      <c r="DI851" t="s">
        <v>143</v>
      </c>
      <c r="DJ851" t="s">
        <v>143</v>
      </c>
      <c r="DK851" t="s">
        <v>143</v>
      </c>
      <c r="DL851" t="s">
        <v>143</v>
      </c>
      <c r="DM851" t="s">
        <v>143</v>
      </c>
      <c r="DN851">
        <v>100</v>
      </c>
      <c r="DO851">
        <v>64</v>
      </c>
      <c r="DP851">
        <v>1.0469999999999999</v>
      </c>
      <c r="DQ851">
        <v>1.0029999999999999</v>
      </c>
      <c r="DU851">
        <v>1003</v>
      </c>
      <c r="DV851" t="s">
        <v>585</v>
      </c>
      <c r="DW851" t="s">
        <v>585</v>
      </c>
      <c r="DX851">
        <v>1</v>
      </c>
      <c r="EE851">
        <v>31271193</v>
      </c>
      <c r="EF851">
        <v>30</v>
      </c>
      <c r="EG851" t="s">
        <v>171</v>
      </c>
      <c r="EH851">
        <v>0</v>
      </c>
      <c r="EI851" t="s">
        <v>143</v>
      </c>
      <c r="EJ851">
        <v>1</v>
      </c>
      <c r="EK851">
        <v>1382</v>
      </c>
      <c r="EL851" t="s">
        <v>576</v>
      </c>
      <c r="EM851" t="s">
        <v>577</v>
      </c>
      <c r="EO851" t="s">
        <v>143</v>
      </c>
      <c r="EQ851">
        <v>0</v>
      </c>
      <c r="ER851">
        <v>42.9</v>
      </c>
      <c r="ES851">
        <v>42.9</v>
      </c>
      <c r="ET851">
        <v>0</v>
      </c>
      <c r="EU851">
        <v>0</v>
      </c>
      <c r="EV851">
        <v>0</v>
      </c>
      <c r="EW851">
        <v>0</v>
      </c>
      <c r="EX851">
        <v>0</v>
      </c>
      <c r="FQ851">
        <v>0</v>
      </c>
      <c r="FR851">
        <f t="shared" si="672"/>
        <v>0</v>
      </c>
      <c r="FS851">
        <v>0</v>
      </c>
      <c r="FX851">
        <v>100</v>
      </c>
      <c r="FY851">
        <v>64</v>
      </c>
      <c r="GA851" t="s">
        <v>143</v>
      </c>
      <c r="GD851">
        <v>0</v>
      </c>
      <c r="GF851">
        <v>-1718192981</v>
      </c>
      <c r="GG851">
        <v>2</v>
      </c>
      <c r="GH851">
        <v>1</v>
      </c>
      <c r="GI851">
        <v>2</v>
      </c>
      <c r="GJ851">
        <v>0</v>
      </c>
      <c r="GK851">
        <f>ROUND(R851*(R12)/100,2)</f>
        <v>0</v>
      </c>
      <c r="GL851">
        <f t="shared" si="673"/>
        <v>0</v>
      </c>
      <c r="GM851">
        <f t="shared" si="674"/>
        <v>9395.5300000000007</v>
      </c>
      <c r="GN851">
        <f t="shared" si="675"/>
        <v>9395.5300000000007</v>
      </c>
      <c r="GO851">
        <f t="shared" si="676"/>
        <v>0</v>
      </c>
      <c r="GP851">
        <f t="shared" si="677"/>
        <v>0</v>
      </c>
      <c r="GR851">
        <v>0</v>
      </c>
      <c r="GS851">
        <v>3</v>
      </c>
      <c r="GT851">
        <v>0</v>
      </c>
      <c r="GU851" t="s">
        <v>143</v>
      </c>
      <c r="GV851">
        <f t="shared" si="678"/>
        <v>0</v>
      </c>
      <c r="GW851">
        <v>1</v>
      </c>
      <c r="GX851">
        <f t="shared" si="679"/>
        <v>0</v>
      </c>
      <c r="HA851">
        <v>0</v>
      </c>
      <c r="HB851">
        <v>0</v>
      </c>
      <c r="HC851">
        <f t="shared" si="680"/>
        <v>0</v>
      </c>
      <c r="IK851">
        <v>0</v>
      </c>
    </row>
    <row r="852" spans="1:245" x14ac:dyDescent="0.25">
      <c r="A852">
        <v>18</v>
      </c>
      <c r="B852">
        <v>1</v>
      </c>
      <c r="C852">
        <v>496</v>
      </c>
      <c r="E852" t="s">
        <v>801</v>
      </c>
      <c r="F852" t="s">
        <v>592</v>
      </c>
      <c r="G852" t="s">
        <v>593</v>
      </c>
      <c r="H852" t="s">
        <v>585</v>
      </c>
      <c r="I852">
        <v>46.2</v>
      </c>
      <c r="J852">
        <v>42</v>
      </c>
      <c r="O852">
        <f t="shared" si="643"/>
        <v>2084.3200000000002</v>
      </c>
      <c r="P852">
        <f t="shared" si="644"/>
        <v>2084.3200000000002</v>
      </c>
      <c r="Q852">
        <f>(ROUND((ROUND(((ET852)*AV852*I852),2)*BB852),2)+ROUND((ROUND(((AE852-(EU852))*AV852*I852),2)*BS852),2))</f>
        <v>0</v>
      </c>
      <c r="R852">
        <f t="shared" si="646"/>
        <v>0</v>
      </c>
      <c r="S852">
        <f t="shared" si="647"/>
        <v>0</v>
      </c>
      <c r="T852">
        <f t="shared" si="648"/>
        <v>0</v>
      </c>
      <c r="U852">
        <f t="shared" si="649"/>
        <v>0</v>
      </c>
      <c r="V852">
        <f t="shared" si="650"/>
        <v>0</v>
      </c>
      <c r="W852">
        <f t="shared" si="651"/>
        <v>0</v>
      </c>
      <c r="X852">
        <f t="shared" si="652"/>
        <v>0</v>
      </c>
      <c r="Y852">
        <f t="shared" si="653"/>
        <v>0</v>
      </c>
      <c r="AA852">
        <v>31709269</v>
      </c>
      <c r="AB852">
        <f t="shared" si="654"/>
        <v>12.89</v>
      </c>
      <c r="AC852">
        <f t="shared" si="655"/>
        <v>12.89</v>
      </c>
      <c r="AD852">
        <f>ROUND((((ET852)-(EU852))+AE852),6)</f>
        <v>0</v>
      </c>
      <c r="AE852">
        <f t="shared" si="681"/>
        <v>0</v>
      </c>
      <c r="AF852">
        <f t="shared" si="681"/>
        <v>0</v>
      </c>
      <c r="AG852">
        <f t="shared" si="658"/>
        <v>0</v>
      </c>
      <c r="AH852">
        <f t="shared" si="682"/>
        <v>0</v>
      </c>
      <c r="AI852">
        <f t="shared" si="682"/>
        <v>0</v>
      </c>
      <c r="AJ852">
        <f t="shared" si="660"/>
        <v>0</v>
      </c>
      <c r="AK852">
        <v>12.89</v>
      </c>
      <c r="AL852">
        <v>12.89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1</v>
      </c>
      <c r="AW852">
        <v>1</v>
      </c>
      <c r="AZ852">
        <v>1</v>
      </c>
      <c r="BA852">
        <v>1</v>
      </c>
      <c r="BB852">
        <v>1</v>
      </c>
      <c r="BC852">
        <v>3.5</v>
      </c>
      <c r="BD852" t="s">
        <v>143</v>
      </c>
      <c r="BE852" t="s">
        <v>143</v>
      </c>
      <c r="BF852" t="s">
        <v>143</v>
      </c>
      <c r="BG852" t="s">
        <v>143</v>
      </c>
      <c r="BH852">
        <v>3</v>
      </c>
      <c r="BI852">
        <v>1</v>
      </c>
      <c r="BJ852" t="s">
        <v>594</v>
      </c>
      <c r="BM852">
        <v>1382</v>
      </c>
      <c r="BN852">
        <v>0</v>
      </c>
      <c r="BO852" t="s">
        <v>592</v>
      </c>
      <c r="BP852">
        <v>1</v>
      </c>
      <c r="BQ852">
        <v>30</v>
      </c>
      <c r="BR852">
        <v>0</v>
      </c>
      <c r="BS852">
        <v>1</v>
      </c>
      <c r="BT852">
        <v>1</v>
      </c>
      <c r="BU852">
        <v>1</v>
      </c>
      <c r="BV852">
        <v>1</v>
      </c>
      <c r="BW852">
        <v>1</v>
      </c>
      <c r="BX852">
        <v>1</v>
      </c>
      <c r="BY852" t="s">
        <v>143</v>
      </c>
      <c r="BZ852">
        <v>0</v>
      </c>
      <c r="CA852">
        <v>0</v>
      </c>
      <c r="CE852">
        <v>30</v>
      </c>
      <c r="CF852">
        <v>0</v>
      </c>
      <c r="CG852">
        <v>0</v>
      </c>
      <c r="CM852">
        <v>0</v>
      </c>
      <c r="CN852" t="s">
        <v>143</v>
      </c>
      <c r="CO852">
        <v>0</v>
      </c>
      <c r="CP852">
        <f t="shared" si="661"/>
        <v>2084.3200000000002</v>
      </c>
      <c r="CQ852">
        <f t="shared" si="662"/>
        <v>45.12</v>
      </c>
      <c r="CR852">
        <f>(ROUND((ROUND(((ET852)*AV852*1),2)*BB852),2)+ROUND((ROUND(((AE852-(EU852))*AV852*1),2)*BS852),2))</f>
        <v>0</v>
      </c>
      <c r="CS852">
        <f t="shared" si="664"/>
        <v>0</v>
      </c>
      <c r="CT852">
        <f t="shared" si="665"/>
        <v>0</v>
      </c>
      <c r="CU852">
        <f t="shared" si="666"/>
        <v>0</v>
      </c>
      <c r="CV852">
        <f t="shared" si="667"/>
        <v>0</v>
      </c>
      <c r="CW852">
        <f t="shared" si="668"/>
        <v>0</v>
      </c>
      <c r="CX852">
        <f t="shared" si="669"/>
        <v>0</v>
      </c>
      <c r="CY852">
        <f t="shared" si="670"/>
        <v>0</v>
      </c>
      <c r="CZ852">
        <f t="shared" si="671"/>
        <v>0</v>
      </c>
      <c r="DC852" t="s">
        <v>143</v>
      </c>
      <c r="DD852" t="s">
        <v>143</v>
      </c>
      <c r="DE852" t="s">
        <v>143</v>
      </c>
      <c r="DF852" t="s">
        <v>143</v>
      </c>
      <c r="DG852" t="s">
        <v>143</v>
      </c>
      <c r="DH852" t="s">
        <v>143</v>
      </c>
      <c r="DI852" t="s">
        <v>143</v>
      </c>
      <c r="DJ852" t="s">
        <v>143</v>
      </c>
      <c r="DK852" t="s">
        <v>143</v>
      </c>
      <c r="DL852" t="s">
        <v>143</v>
      </c>
      <c r="DM852" t="s">
        <v>143</v>
      </c>
      <c r="DN852">
        <v>100</v>
      </c>
      <c r="DO852">
        <v>64</v>
      </c>
      <c r="DP852">
        <v>1.0469999999999999</v>
      </c>
      <c r="DQ852">
        <v>1.0029999999999999</v>
      </c>
      <c r="DU852">
        <v>1003</v>
      </c>
      <c r="DV852" t="s">
        <v>585</v>
      </c>
      <c r="DW852" t="s">
        <v>585</v>
      </c>
      <c r="DX852">
        <v>1</v>
      </c>
      <c r="EE852">
        <v>31271193</v>
      </c>
      <c r="EF852">
        <v>30</v>
      </c>
      <c r="EG852" t="s">
        <v>171</v>
      </c>
      <c r="EH852">
        <v>0</v>
      </c>
      <c r="EI852" t="s">
        <v>143</v>
      </c>
      <c r="EJ852">
        <v>1</v>
      </c>
      <c r="EK852">
        <v>1382</v>
      </c>
      <c r="EL852" t="s">
        <v>576</v>
      </c>
      <c r="EM852" t="s">
        <v>577</v>
      </c>
      <c r="EO852" t="s">
        <v>143</v>
      </c>
      <c r="EQ852">
        <v>0</v>
      </c>
      <c r="ER852">
        <v>12.89</v>
      </c>
      <c r="ES852">
        <v>12.89</v>
      </c>
      <c r="ET852">
        <v>0</v>
      </c>
      <c r="EU852">
        <v>0</v>
      </c>
      <c r="EV852">
        <v>0</v>
      </c>
      <c r="EW852">
        <v>0</v>
      </c>
      <c r="EX852">
        <v>0</v>
      </c>
      <c r="FQ852">
        <v>0</v>
      </c>
      <c r="FR852">
        <f t="shared" si="672"/>
        <v>0</v>
      </c>
      <c r="FS852">
        <v>0</v>
      </c>
      <c r="FX852">
        <v>100</v>
      </c>
      <c r="FY852">
        <v>64</v>
      </c>
      <c r="GA852" t="s">
        <v>143</v>
      </c>
      <c r="GD852">
        <v>0</v>
      </c>
      <c r="GF852">
        <v>-921509299</v>
      </c>
      <c r="GG852">
        <v>2</v>
      </c>
      <c r="GH852">
        <v>1</v>
      </c>
      <c r="GI852">
        <v>2</v>
      </c>
      <c r="GJ852">
        <v>0</v>
      </c>
      <c r="GK852">
        <f>ROUND(R852*(R12)/100,2)</f>
        <v>0</v>
      </c>
      <c r="GL852">
        <f t="shared" si="673"/>
        <v>0</v>
      </c>
      <c r="GM852">
        <f t="shared" si="674"/>
        <v>2084.3200000000002</v>
      </c>
      <c r="GN852">
        <f t="shared" si="675"/>
        <v>2084.3200000000002</v>
      </c>
      <c r="GO852">
        <f t="shared" si="676"/>
        <v>0</v>
      </c>
      <c r="GP852">
        <f t="shared" si="677"/>
        <v>0</v>
      </c>
      <c r="GR852">
        <v>0</v>
      </c>
      <c r="GS852">
        <v>3</v>
      </c>
      <c r="GT852">
        <v>0</v>
      </c>
      <c r="GU852" t="s">
        <v>143</v>
      </c>
      <c r="GV852">
        <f t="shared" si="678"/>
        <v>0</v>
      </c>
      <c r="GW852">
        <v>1</v>
      </c>
      <c r="GX852">
        <f t="shared" si="679"/>
        <v>0</v>
      </c>
      <c r="HA852">
        <v>0</v>
      </c>
      <c r="HB852">
        <v>0</v>
      </c>
      <c r="HC852">
        <f t="shared" si="680"/>
        <v>0</v>
      </c>
      <c r="IK852">
        <v>0</v>
      </c>
    </row>
    <row r="853" spans="1:245" x14ac:dyDescent="0.25">
      <c r="A853">
        <v>18</v>
      </c>
      <c r="B853">
        <v>1</v>
      </c>
      <c r="C853">
        <v>500</v>
      </c>
      <c r="E853" t="s">
        <v>802</v>
      </c>
      <c r="F853" t="s">
        <v>596</v>
      </c>
      <c r="G853" t="s">
        <v>597</v>
      </c>
      <c r="H853" t="s">
        <v>205</v>
      </c>
      <c r="I853">
        <v>0.15840000000000001</v>
      </c>
      <c r="J853">
        <v>0.14399999999999999</v>
      </c>
      <c r="O853">
        <f t="shared" si="643"/>
        <v>10556.7</v>
      </c>
      <c r="P853">
        <f t="shared" si="644"/>
        <v>10556.7</v>
      </c>
      <c r="Q853">
        <f>(ROUND((ROUND(((ET853)*AV853*I853),2)*BB853),2)+ROUND((ROUND(((AE853-(EU853))*AV853*I853),2)*BS853),2))</f>
        <v>0</v>
      </c>
      <c r="R853">
        <f t="shared" si="646"/>
        <v>0</v>
      </c>
      <c r="S853">
        <f t="shared" si="647"/>
        <v>0</v>
      </c>
      <c r="T853">
        <f t="shared" si="648"/>
        <v>0</v>
      </c>
      <c r="U853">
        <f t="shared" si="649"/>
        <v>0</v>
      </c>
      <c r="V853">
        <f t="shared" si="650"/>
        <v>0</v>
      </c>
      <c r="W853">
        <f t="shared" si="651"/>
        <v>0</v>
      </c>
      <c r="X853">
        <f t="shared" si="652"/>
        <v>0</v>
      </c>
      <c r="Y853">
        <f t="shared" si="653"/>
        <v>0</v>
      </c>
      <c r="AA853">
        <v>31709269</v>
      </c>
      <c r="AB853">
        <f t="shared" si="654"/>
        <v>27885.31</v>
      </c>
      <c r="AC853">
        <f t="shared" si="655"/>
        <v>27885.31</v>
      </c>
      <c r="AD853">
        <f>ROUND((((ET853)-(EU853))+AE853),6)</f>
        <v>0</v>
      </c>
      <c r="AE853">
        <f t="shared" si="681"/>
        <v>0</v>
      </c>
      <c r="AF853">
        <f t="shared" si="681"/>
        <v>0</v>
      </c>
      <c r="AG853">
        <f t="shared" si="658"/>
        <v>0</v>
      </c>
      <c r="AH853">
        <f t="shared" si="682"/>
        <v>0</v>
      </c>
      <c r="AI853">
        <f t="shared" si="682"/>
        <v>0</v>
      </c>
      <c r="AJ853">
        <f t="shared" si="660"/>
        <v>0</v>
      </c>
      <c r="AK853">
        <v>27885.31</v>
      </c>
      <c r="AL853">
        <v>27885.31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1</v>
      </c>
      <c r="AW853">
        <v>1</v>
      </c>
      <c r="AZ853">
        <v>1</v>
      </c>
      <c r="BA853">
        <v>1</v>
      </c>
      <c r="BB853">
        <v>1</v>
      </c>
      <c r="BC853">
        <v>2.39</v>
      </c>
      <c r="BD853" t="s">
        <v>143</v>
      </c>
      <c r="BE853" t="s">
        <v>143</v>
      </c>
      <c r="BF853" t="s">
        <v>143</v>
      </c>
      <c r="BG853" t="s">
        <v>143</v>
      </c>
      <c r="BH853">
        <v>3</v>
      </c>
      <c r="BI853">
        <v>1</v>
      </c>
      <c r="BJ853" t="s">
        <v>598</v>
      </c>
      <c r="BM853">
        <v>1382</v>
      </c>
      <c r="BN853">
        <v>0</v>
      </c>
      <c r="BO853" t="s">
        <v>596</v>
      </c>
      <c r="BP853">
        <v>1</v>
      </c>
      <c r="BQ853">
        <v>30</v>
      </c>
      <c r="BR853">
        <v>0</v>
      </c>
      <c r="BS853">
        <v>1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143</v>
      </c>
      <c r="BZ853">
        <v>0</v>
      </c>
      <c r="CA853">
        <v>0</v>
      </c>
      <c r="CE853">
        <v>30</v>
      </c>
      <c r="CF853">
        <v>0</v>
      </c>
      <c r="CG853">
        <v>0</v>
      </c>
      <c r="CM853">
        <v>0</v>
      </c>
      <c r="CN853" t="s">
        <v>143</v>
      </c>
      <c r="CO853">
        <v>0</v>
      </c>
      <c r="CP853">
        <f t="shared" si="661"/>
        <v>10556.7</v>
      </c>
      <c r="CQ853">
        <f t="shared" si="662"/>
        <v>66645.89</v>
      </c>
      <c r="CR853">
        <f>(ROUND((ROUND(((ET853)*AV853*1),2)*BB853),2)+ROUND((ROUND(((AE853-(EU853))*AV853*1),2)*BS853),2))</f>
        <v>0</v>
      </c>
      <c r="CS853">
        <f t="shared" si="664"/>
        <v>0</v>
      </c>
      <c r="CT853">
        <f t="shared" si="665"/>
        <v>0</v>
      </c>
      <c r="CU853">
        <f t="shared" si="666"/>
        <v>0</v>
      </c>
      <c r="CV853">
        <f t="shared" si="667"/>
        <v>0</v>
      </c>
      <c r="CW853">
        <f t="shared" si="668"/>
        <v>0</v>
      </c>
      <c r="CX853">
        <f t="shared" si="669"/>
        <v>0</v>
      </c>
      <c r="CY853">
        <f t="shared" si="670"/>
        <v>0</v>
      </c>
      <c r="CZ853">
        <f t="shared" si="671"/>
        <v>0</v>
      </c>
      <c r="DC853" t="s">
        <v>143</v>
      </c>
      <c r="DD853" t="s">
        <v>143</v>
      </c>
      <c r="DE853" t="s">
        <v>143</v>
      </c>
      <c r="DF853" t="s">
        <v>143</v>
      </c>
      <c r="DG853" t="s">
        <v>143</v>
      </c>
      <c r="DH853" t="s">
        <v>143</v>
      </c>
      <c r="DI853" t="s">
        <v>143</v>
      </c>
      <c r="DJ853" t="s">
        <v>143</v>
      </c>
      <c r="DK853" t="s">
        <v>143</v>
      </c>
      <c r="DL853" t="s">
        <v>143</v>
      </c>
      <c r="DM853" t="s">
        <v>143</v>
      </c>
      <c r="DN853">
        <v>100</v>
      </c>
      <c r="DO853">
        <v>64</v>
      </c>
      <c r="DP853">
        <v>1.0469999999999999</v>
      </c>
      <c r="DQ853">
        <v>1.0029999999999999</v>
      </c>
      <c r="DU853">
        <v>1009</v>
      </c>
      <c r="DV853" t="s">
        <v>205</v>
      </c>
      <c r="DW853" t="s">
        <v>205</v>
      </c>
      <c r="DX853">
        <v>1000</v>
      </c>
      <c r="EE853">
        <v>31271193</v>
      </c>
      <c r="EF853">
        <v>30</v>
      </c>
      <c r="EG853" t="s">
        <v>171</v>
      </c>
      <c r="EH853">
        <v>0</v>
      </c>
      <c r="EI853" t="s">
        <v>143</v>
      </c>
      <c r="EJ853">
        <v>1</v>
      </c>
      <c r="EK853">
        <v>1382</v>
      </c>
      <c r="EL853" t="s">
        <v>576</v>
      </c>
      <c r="EM853" t="s">
        <v>577</v>
      </c>
      <c r="EO853" t="s">
        <v>143</v>
      </c>
      <c r="EQ853">
        <v>0</v>
      </c>
      <c r="ER853">
        <v>27885.31</v>
      </c>
      <c r="ES853">
        <v>27885.31</v>
      </c>
      <c r="ET853">
        <v>0</v>
      </c>
      <c r="EU853">
        <v>0</v>
      </c>
      <c r="EV853">
        <v>0</v>
      </c>
      <c r="EW853">
        <v>0</v>
      </c>
      <c r="EX853">
        <v>0</v>
      </c>
      <c r="FQ853">
        <v>0</v>
      </c>
      <c r="FR853">
        <f t="shared" si="672"/>
        <v>0</v>
      </c>
      <c r="FS853">
        <v>0</v>
      </c>
      <c r="FX853">
        <v>100</v>
      </c>
      <c r="FY853">
        <v>64</v>
      </c>
      <c r="GA853" t="s">
        <v>143</v>
      </c>
      <c r="GD853">
        <v>0</v>
      </c>
      <c r="GF853">
        <v>-1629501050</v>
      </c>
      <c r="GG853">
        <v>2</v>
      </c>
      <c r="GH853">
        <v>1</v>
      </c>
      <c r="GI853">
        <v>2</v>
      </c>
      <c r="GJ853">
        <v>0</v>
      </c>
      <c r="GK853">
        <f>ROUND(R853*(R12)/100,2)</f>
        <v>0</v>
      </c>
      <c r="GL853">
        <f t="shared" si="673"/>
        <v>0</v>
      </c>
      <c r="GM853">
        <f t="shared" si="674"/>
        <v>10556.7</v>
      </c>
      <c r="GN853">
        <f t="shared" si="675"/>
        <v>10556.7</v>
      </c>
      <c r="GO853">
        <f t="shared" si="676"/>
        <v>0</v>
      </c>
      <c r="GP853">
        <f t="shared" si="677"/>
        <v>0</v>
      </c>
      <c r="GR853">
        <v>0</v>
      </c>
      <c r="GS853">
        <v>3</v>
      </c>
      <c r="GT853">
        <v>0</v>
      </c>
      <c r="GU853" t="s">
        <v>143</v>
      </c>
      <c r="GV853">
        <f t="shared" si="678"/>
        <v>0</v>
      </c>
      <c r="GW853">
        <v>1</v>
      </c>
      <c r="GX853">
        <f t="shared" si="679"/>
        <v>0</v>
      </c>
      <c r="HA853">
        <v>0</v>
      </c>
      <c r="HB853">
        <v>0</v>
      </c>
      <c r="HC853">
        <f t="shared" si="680"/>
        <v>0</v>
      </c>
      <c r="IK853">
        <v>0</v>
      </c>
    </row>
    <row r="854" spans="1:245" x14ac:dyDescent="0.25">
      <c r="A854">
        <v>17</v>
      </c>
      <c r="B854">
        <v>1</v>
      </c>
      <c r="C854">
        <f>ROW(SmtRes!A516)</f>
        <v>516</v>
      </c>
      <c r="D854">
        <f>ROW(EtalonRes!A538)</f>
        <v>538</v>
      </c>
      <c r="E854" t="s">
        <v>803</v>
      </c>
      <c r="F854" t="s">
        <v>600</v>
      </c>
      <c r="G854" t="s">
        <v>601</v>
      </c>
      <c r="H854" t="s">
        <v>368</v>
      </c>
      <c r="I854">
        <v>0.2</v>
      </c>
      <c r="J854">
        <v>0</v>
      </c>
      <c r="O854">
        <f t="shared" si="643"/>
        <v>22753.4</v>
      </c>
      <c r="P854">
        <f t="shared" si="644"/>
        <v>5354.01</v>
      </c>
      <c r="Q854">
        <f>(ROUND((ROUND((((ET854*1.25))*AV854*I854),2)*BB854),2)+ROUND((ROUND(((AE854-((EU854*1.25)))*AV854*I854),2)*BS854),2))</f>
        <v>372.91</v>
      </c>
      <c r="R854">
        <f t="shared" si="646"/>
        <v>79.37</v>
      </c>
      <c r="S854">
        <f t="shared" si="647"/>
        <v>17026.48</v>
      </c>
      <c r="T854">
        <f t="shared" si="648"/>
        <v>0</v>
      </c>
      <c r="U854">
        <f t="shared" si="649"/>
        <v>56.860600000000005</v>
      </c>
      <c r="V854">
        <f t="shared" si="650"/>
        <v>0</v>
      </c>
      <c r="W854">
        <f t="shared" si="651"/>
        <v>0</v>
      </c>
      <c r="X854">
        <f t="shared" si="652"/>
        <v>13791.45</v>
      </c>
      <c r="Y854">
        <f t="shared" si="653"/>
        <v>6980.86</v>
      </c>
      <c r="AA854">
        <v>31709269</v>
      </c>
      <c r="AB854">
        <f t="shared" si="654"/>
        <v>5936.0105000000003</v>
      </c>
      <c r="AC854">
        <f t="shared" si="655"/>
        <v>2383.79</v>
      </c>
      <c r="AD854">
        <f>ROUND(((((ET854*1.25))-((EU854*1.25)))+AE854),6)</f>
        <v>205.8125</v>
      </c>
      <c r="AE854">
        <f>ROUND(((EU854*1.25)),6)</f>
        <v>15.574999999999999</v>
      </c>
      <c r="AF854">
        <f>ROUND(((EV854*1.15)),6)</f>
        <v>3346.4079999999999</v>
      </c>
      <c r="AG854">
        <f t="shared" si="658"/>
        <v>0</v>
      </c>
      <c r="AH854">
        <f>((EW854*1.15))</f>
        <v>284.303</v>
      </c>
      <c r="AI854">
        <f>((EX854*1.25))</f>
        <v>0</v>
      </c>
      <c r="AJ854">
        <f t="shared" si="660"/>
        <v>0</v>
      </c>
      <c r="AK854">
        <v>5458.36</v>
      </c>
      <c r="AL854">
        <v>2383.79</v>
      </c>
      <c r="AM854">
        <v>164.65</v>
      </c>
      <c r="AN854">
        <v>12.46</v>
      </c>
      <c r="AO854">
        <v>2909.92</v>
      </c>
      <c r="AP854">
        <v>0</v>
      </c>
      <c r="AQ854">
        <v>247.22</v>
      </c>
      <c r="AR854">
        <v>0</v>
      </c>
      <c r="AS854">
        <v>0</v>
      </c>
      <c r="AT854">
        <v>81</v>
      </c>
      <c r="AU854">
        <v>41</v>
      </c>
      <c r="AV854">
        <v>1</v>
      </c>
      <c r="AW854">
        <v>1</v>
      </c>
      <c r="AZ854">
        <v>1</v>
      </c>
      <c r="BA854">
        <v>25.44</v>
      </c>
      <c r="BB854">
        <v>9.06</v>
      </c>
      <c r="BC854">
        <v>11.23</v>
      </c>
      <c r="BD854" t="s">
        <v>143</v>
      </c>
      <c r="BE854" t="s">
        <v>143</v>
      </c>
      <c r="BF854" t="s">
        <v>143</v>
      </c>
      <c r="BG854" t="s">
        <v>143</v>
      </c>
      <c r="BH854">
        <v>0</v>
      </c>
      <c r="BI854">
        <v>1</v>
      </c>
      <c r="BJ854" t="s">
        <v>602</v>
      </c>
      <c r="BM854">
        <v>1382</v>
      </c>
      <c r="BN854">
        <v>0</v>
      </c>
      <c r="BO854" t="s">
        <v>600</v>
      </c>
      <c r="BP854">
        <v>1</v>
      </c>
      <c r="BQ854">
        <v>30</v>
      </c>
      <c r="BR854">
        <v>0</v>
      </c>
      <c r="BS854">
        <v>25.44</v>
      </c>
      <c r="BT854">
        <v>1</v>
      </c>
      <c r="BU854">
        <v>1</v>
      </c>
      <c r="BV854">
        <v>1</v>
      </c>
      <c r="BW854">
        <v>1</v>
      </c>
      <c r="BX854">
        <v>1</v>
      </c>
      <c r="BY854" t="s">
        <v>143</v>
      </c>
      <c r="BZ854">
        <v>81</v>
      </c>
      <c r="CA854">
        <v>41</v>
      </c>
      <c r="CE854">
        <v>30</v>
      </c>
      <c r="CF854">
        <v>0</v>
      </c>
      <c r="CG854">
        <v>0</v>
      </c>
      <c r="CM854">
        <v>0</v>
      </c>
      <c r="CN854" t="s">
        <v>143</v>
      </c>
      <c r="CO854">
        <v>0</v>
      </c>
      <c r="CP854">
        <f t="shared" si="661"/>
        <v>22753.4</v>
      </c>
      <c r="CQ854">
        <f t="shared" si="662"/>
        <v>26769.96</v>
      </c>
      <c r="CR854">
        <f>(ROUND((ROUND((((ET854*1.25))*AV854*1),2)*BB854),2)+ROUND((ROUND(((AE854-((EU854*1.25)))*AV854*1),2)*BS854),2))</f>
        <v>1864.64</v>
      </c>
      <c r="CS854">
        <f t="shared" si="664"/>
        <v>396.36</v>
      </c>
      <c r="CT854">
        <f t="shared" si="665"/>
        <v>85132.67</v>
      </c>
      <c r="CU854">
        <f t="shared" si="666"/>
        <v>0</v>
      </c>
      <c r="CV854">
        <f t="shared" si="667"/>
        <v>284.303</v>
      </c>
      <c r="CW854">
        <f t="shared" si="668"/>
        <v>0</v>
      </c>
      <c r="CX854">
        <f t="shared" si="669"/>
        <v>0</v>
      </c>
      <c r="CY854">
        <f t="shared" si="670"/>
        <v>13791.4488</v>
      </c>
      <c r="CZ854">
        <f t="shared" si="671"/>
        <v>6980.8567999999996</v>
      </c>
      <c r="DC854" t="s">
        <v>143</v>
      </c>
      <c r="DD854" t="s">
        <v>143</v>
      </c>
      <c r="DE854" t="s">
        <v>169</v>
      </c>
      <c r="DF854" t="s">
        <v>169</v>
      </c>
      <c r="DG854" t="s">
        <v>170</v>
      </c>
      <c r="DH854" t="s">
        <v>143</v>
      </c>
      <c r="DI854" t="s">
        <v>170</v>
      </c>
      <c r="DJ854" t="s">
        <v>169</v>
      </c>
      <c r="DK854" t="s">
        <v>143</v>
      </c>
      <c r="DL854" t="s">
        <v>143</v>
      </c>
      <c r="DM854" t="s">
        <v>143</v>
      </c>
      <c r="DN854">
        <v>100</v>
      </c>
      <c r="DO854">
        <v>64</v>
      </c>
      <c r="DP854">
        <v>1.0469999999999999</v>
      </c>
      <c r="DQ854">
        <v>1.0029999999999999</v>
      </c>
      <c r="DU854">
        <v>1005</v>
      </c>
      <c r="DV854" t="s">
        <v>368</v>
      </c>
      <c r="DW854" t="s">
        <v>368</v>
      </c>
      <c r="DX854">
        <v>100</v>
      </c>
      <c r="EE854">
        <v>31271193</v>
      </c>
      <c r="EF854">
        <v>30</v>
      </c>
      <c r="EG854" t="s">
        <v>171</v>
      </c>
      <c r="EH854">
        <v>0</v>
      </c>
      <c r="EI854" t="s">
        <v>143</v>
      </c>
      <c r="EJ854">
        <v>1</v>
      </c>
      <c r="EK854">
        <v>1382</v>
      </c>
      <c r="EL854" t="s">
        <v>576</v>
      </c>
      <c r="EM854" t="s">
        <v>577</v>
      </c>
      <c r="EO854" t="s">
        <v>143</v>
      </c>
      <c r="EQ854">
        <v>0</v>
      </c>
      <c r="ER854">
        <v>5458.36</v>
      </c>
      <c r="ES854">
        <v>2383.79</v>
      </c>
      <c r="ET854">
        <v>164.65</v>
      </c>
      <c r="EU854">
        <v>12.46</v>
      </c>
      <c r="EV854">
        <v>2909.92</v>
      </c>
      <c r="EW854">
        <v>247.22</v>
      </c>
      <c r="EX854">
        <v>0</v>
      </c>
      <c r="EY854">
        <v>0</v>
      </c>
      <c r="FQ854">
        <v>0</v>
      </c>
      <c r="FR854">
        <f t="shared" si="672"/>
        <v>0</v>
      </c>
      <c r="FS854">
        <v>0</v>
      </c>
      <c r="FX854">
        <v>100</v>
      </c>
      <c r="FY854">
        <v>64</v>
      </c>
      <c r="GA854" t="s">
        <v>143</v>
      </c>
      <c r="GD854">
        <v>0</v>
      </c>
      <c r="GF854">
        <v>-426098708</v>
      </c>
      <c r="GG854">
        <v>2</v>
      </c>
      <c r="GH854">
        <v>1</v>
      </c>
      <c r="GI854">
        <v>2</v>
      </c>
      <c r="GJ854">
        <v>0</v>
      </c>
      <c r="GK854">
        <f>ROUND(R854*(R12)/100,2)</f>
        <v>124.61</v>
      </c>
      <c r="GL854">
        <f t="shared" si="673"/>
        <v>0</v>
      </c>
      <c r="GM854">
        <f t="shared" si="674"/>
        <v>43650.32</v>
      </c>
      <c r="GN854">
        <f t="shared" si="675"/>
        <v>43650.32</v>
      </c>
      <c r="GO854">
        <f t="shared" si="676"/>
        <v>0</v>
      </c>
      <c r="GP854">
        <f t="shared" si="677"/>
        <v>0</v>
      </c>
      <c r="GR854">
        <v>0</v>
      </c>
      <c r="GS854">
        <v>3</v>
      </c>
      <c r="GT854">
        <v>0</v>
      </c>
      <c r="GU854" t="s">
        <v>143</v>
      </c>
      <c r="GV854">
        <f t="shared" si="678"/>
        <v>0</v>
      </c>
      <c r="GW854">
        <v>1</v>
      </c>
      <c r="GX854">
        <f t="shared" si="679"/>
        <v>0</v>
      </c>
      <c r="HA854">
        <v>0</v>
      </c>
      <c r="HB854">
        <v>0</v>
      </c>
      <c r="HC854">
        <f t="shared" si="680"/>
        <v>0</v>
      </c>
      <c r="IK854">
        <v>0</v>
      </c>
    </row>
    <row r="855" spans="1:245" x14ac:dyDescent="0.25">
      <c r="A855">
        <v>18</v>
      </c>
      <c r="B855">
        <v>1</v>
      </c>
      <c r="C855">
        <v>508</v>
      </c>
      <c r="E855" t="s">
        <v>804</v>
      </c>
      <c r="F855" t="s">
        <v>604</v>
      </c>
      <c r="G855" t="s">
        <v>605</v>
      </c>
      <c r="H855" t="s">
        <v>606</v>
      </c>
      <c r="I855">
        <v>2.74</v>
      </c>
      <c r="J855">
        <v>13.700000000000001</v>
      </c>
      <c r="O855">
        <f t="shared" si="643"/>
        <v>5901.78</v>
      </c>
      <c r="P855">
        <f t="shared" si="644"/>
        <v>5901.78</v>
      </c>
      <c r="Q855">
        <f t="shared" ref="Q855:Q861" si="683">(ROUND((ROUND(((ET855)*AV855*I855),2)*BB855),2)+ROUND((ROUND(((AE855-(EU855))*AV855*I855),2)*BS855),2))</f>
        <v>0</v>
      </c>
      <c r="R855">
        <f t="shared" si="646"/>
        <v>0</v>
      </c>
      <c r="S855">
        <f t="shared" si="647"/>
        <v>0</v>
      </c>
      <c r="T855">
        <f t="shared" si="648"/>
        <v>0</v>
      </c>
      <c r="U855">
        <f t="shared" si="649"/>
        <v>0</v>
      </c>
      <c r="V855">
        <f t="shared" si="650"/>
        <v>0</v>
      </c>
      <c r="W855">
        <f t="shared" si="651"/>
        <v>0</v>
      </c>
      <c r="X855">
        <f t="shared" si="652"/>
        <v>0</v>
      </c>
      <c r="Y855">
        <f t="shared" si="653"/>
        <v>0</v>
      </c>
      <c r="AA855">
        <v>31709269</v>
      </c>
      <c r="AB855">
        <f t="shared" si="654"/>
        <v>425.68</v>
      </c>
      <c r="AC855">
        <f t="shared" si="655"/>
        <v>425.68</v>
      </c>
      <c r="AD855">
        <f t="shared" ref="AD855:AD861" si="684">ROUND((((ET855)-(EU855))+AE855),6)</f>
        <v>0</v>
      </c>
      <c r="AE855">
        <f t="shared" ref="AE855:AF861" si="685">ROUND((EU855),6)</f>
        <v>0</v>
      </c>
      <c r="AF855">
        <f t="shared" si="685"/>
        <v>0</v>
      </c>
      <c r="AG855">
        <f t="shared" si="658"/>
        <v>0</v>
      </c>
      <c r="AH855">
        <f t="shared" ref="AH855:AI861" si="686">(EW855)</f>
        <v>0</v>
      </c>
      <c r="AI855">
        <f t="shared" si="686"/>
        <v>0</v>
      </c>
      <c r="AJ855">
        <f t="shared" si="660"/>
        <v>0</v>
      </c>
      <c r="AK855">
        <v>425.68</v>
      </c>
      <c r="AL855">
        <v>425.68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5.0599999999999996</v>
      </c>
      <c r="BD855" t="s">
        <v>143</v>
      </c>
      <c r="BE855" t="s">
        <v>143</v>
      </c>
      <c r="BF855" t="s">
        <v>143</v>
      </c>
      <c r="BG855" t="s">
        <v>143</v>
      </c>
      <c r="BH855">
        <v>3</v>
      </c>
      <c r="BI855">
        <v>1</v>
      </c>
      <c r="BJ855" t="s">
        <v>607</v>
      </c>
      <c r="BM855">
        <v>1382</v>
      </c>
      <c r="BN855">
        <v>0</v>
      </c>
      <c r="BO855" t="s">
        <v>604</v>
      </c>
      <c r="BP855">
        <v>1</v>
      </c>
      <c r="BQ855">
        <v>30</v>
      </c>
      <c r="BR855">
        <v>0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143</v>
      </c>
      <c r="BZ855">
        <v>0</v>
      </c>
      <c r="CA855">
        <v>0</v>
      </c>
      <c r="CE855">
        <v>30</v>
      </c>
      <c r="CF855">
        <v>0</v>
      </c>
      <c r="CG855">
        <v>0</v>
      </c>
      <c r="CM855">
        <v>0</v>
      </c>
      <c r="CN855" t="s">
        <v>143</v>
      </c>
      <c r="CO855">
        <v>0</v>
      </c>
      <c r="CP855">
        <f t="shared" si="661"/>
        <v>5901.78</v>
      </c>
      <c r="CQ855">
        <f t="shared" si="662"/>
        <v>2153.94</v>
      </c>
      <c r="CR855">
        <f t="shared" ref="CR855:CR861" si="687">(ROUND((ROUND(((ET855)*AV855*1),2)*BB855),2)+ROUND((ROUND(((AE855-(EU855))*AV855*1),2)*BS855),2))</f>
        <v>0</v>
      </c>
      <c r="CS855">
        <f t="shared" si="664"/>
        <v>0</v>
      </c>
      <c r="CT855">
        <f t="shared" si="665"/>
        <v>0</v>
      </c>
      <c r="CU855">
        <f t="shared" si="666"/>
        <v>0</v>
      </c>
      <c r="CV855">
        <f t="shared" si="667"/>
        <v>0</v>
      </c>
      <c r="CW855">
        <f t="shared" si="668"/>
        <v>0</v>
      </c>
      <c r="CX855">
        <f t="shared" si="669"/>
        <v>0</v>
      </c>
      <c r="CY855">
        <f t="shared" si="670"/>
        <v>0</v>
      </c>
      <c r="CZ855">
        <f t="shared" si="671"/>
        <v>0</v>
      </c>
      <c r="DC855" t="s">
        <v>143</v>
      </c>
      <c r="DD855" t="s">
        <v>143</v>
      </c>
      <c r="DE855" t="s">
        <v>143</v>
      </c>
      <c r="DF855" t="s">
        <v>143</v>
      </c>
      <c r="DG855" t="s">
        <v>143</v>
      </c>
      <c r="DH855" t="s">
        <v>143</v>
      </c>
      <c r="DI855" t="s">
        <v>143</v>
      </c>
      <c r="DJ855" t="s">
        <v>143</v>
      </c>
      <c r="DK855" t="s">
        <v>143</v>
      </c>
      <c r="DL855" t="s">
        <v>143</v>
      </c>
      <c r="DM855" t="s">
        <v>143</v>
      </c>
      <c r="DN855">
        <v>100</v>
      </c>
      <c r="DO855">
        <v>64</v>
      </c>
      <c r="DP855">
        <v>1.0469999999999999</v>
      </c>
      <c r="DQ855">
        <v>1.0029999999999999</v>
      </c>
      <c r="DU855">
        <v>1010</v>
      </c>
      <c r="DV855" t="s">
        <v>606</v>
      </c>
      <c r="DW855" t="s">
        <v>606</v>
      </c>
      <c r="DX855">
        <v>100</v>
      </c>
      <c r="EE855">
        <v>31271193</v>
      </c>
      <c r="EF855">
        <v>30</v>
      </c>
      <c r="EG855" t="s">
        <v>171</v>
      </c>
      <c r="EH855">
        <v>0</v>
      </c>
      <c r="EI855" t="s">
        <v>143</v>
      </c>
      <c r="EJ855">
        <v>1</v>
      </c>
      <c r="EK855">
        <v>1382</v>
      </c>
      <c r="EL855" t="s">
        <v>576</v>
      </c>
      <c r="EM855" t="s">
        <v>577</v>
      </c>
      <c r="EO855" t="s">
        <v>143</v>
      </c>
      <c r="EQ855">
        <v>0</v>
      </c>
      <c r="ER855">
        <v>425.68</v>
      </c>
      <c r="ES855">
        <v>425.68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 t="shared" si="672"/>
        <v>0</v>
      </c>
      <c r="FS855">
        <v>0</v>
      </c>
      <c r="FX855">
        <v>100</v>
      </c>
      <c r="FY855">
        <v>64</v>
      </c>
      <c r="GA855" t="s">
        <v>143</v>
      </c>
      <c r="GD855">
        <v>0</v>
      </c>
      <c r="GF855">
        <v>1167762237</v>
      </c>
      <c r="GG855">
        <v>2</v>
      </c>
      <c r="GH855">
        <v>1</v>
      </c>
      <c r="GI855">
        <v>2</v>
      </c>
      <c r="GJ855">
        <v>0</v>
      </c>
      <c r="GK855">
        <f>ROUND(R855*(R12)/100,2)</f>
        <v>0</v>
      </c>
      <c r="GL855">
        <f t="shared" si="673"/>
        <v>0</v>
      </c>
      <c r="GM855">
        <f t="shared" si="674"/>
        <v>5901.78</v>
      </c>
      <c r="GN855">
        <f t="shared" si="675"/>
        <v>5901.78</v>
      </c>
      <c r="GO855">
        <f t="shared" si="676"/>
        <v>0</v>
      </c>
      <c r="GP855">
        <f t="shared" si="677"/>
        <v>0</v>
      </c>
      <c r="GR855">
        <v>0</v>
      </c>
      <c r="GS855">
        <v>3</v>
      </c>
      <c r="GT855">
        <v>0</v>
      </c>
      <c r="GU855" t="s">
        <v>143</v>
      </c>
      <c r="GV855">
        <f t="shared" si="678"/>
        <v>0</v>
      </c>
      <c r="GW855">
        <v>1</v>
      </c>
      <c r="GX855">
        <f t="shared" si="679"/>
        <v>0</v>
      </c>
      <c r="HA855">
        <v>0</v>
      </c>
      <c r="HB855">
        <v>0</v>
      </c>
      <c r="HC855">
        <f t="shared" si="680"/>
        <v>0</v>
      </c>
      <c r="IK855">
        <v>0</v>
      </c>
    </row>
    <row r="856" spans="1:245" x14ac:dyDescent="0.25">
      <c r="A856">
        <v>18</v>
      </c>
      <c r="B856">
        <v>1</v>
      </c>
      <c r="C856">
        <v>510</v>
      </c>
      <c r="E856" t="s">
        <v>805</v>
      </c>
      <c r="F856" t="s">
        <v>609</v>
      </c>
      <c r="G856" t="s">
        <v>610</v>
      </c>
      <c r="H856" t="s">
        <v>362</v>
      </c>
      <c r="I856">
        <v>20</v>
      </c>
      <c r="J856">
        <v>100</v>
      </c>
      <c r="O856">
        <f t="shared" si="643"/>
        <v>13084.8</v>
      </c>
      <c r="P856">
        <f t="shared" si="644"/>
        <v>13084.8</v>
      </c>
      <c r="Q856">
        <f t="shared" si="683"/>
        <v>0</v>
      </c>
      <c r="R856">
        <f t="shared" si="646"/>
        <v>0</v>
      </c>
      <c r="S856">
        <f t="shared" si="647"/>
        <v>0</v>
      </c>
      <c r="T856">
        <f t="shared" si="648"/>
        <v>0</v>
      </c>
      <c r="U856">
        <f t="shared" si="649"/>
        <v>0</v>
      </c>
      <c r="V856">
        <f t="shared" si="650"/>
        <v>0</v>
      </c>
      <c r="W856">
        <f t="shared" si="651"/>
        <v>0</v>
      </c>
      <c r="X856">
        <f t="shared" si="652"/>
        <v>0</v>
      </c>
      <c r="Y856">
        <f t="shared" si="653"/>
        <v>0</v>
      </c>
      <c r="AA856">
        <v>31709269</v>
      </c>
      <c r="AB856">
        <f t="shared" si="654"/>
        <v>232</v>
      </c>
      <c r="AC856">
        <f t="shared" si="655"/>
        <v>232</v>
      </c>
      <c r="AD856">
        <f t="shared" si="684"/>
        <v>0</v>
      </c>
      <c r="AE856">
        <f t="shared" si="685"/>
        <v>0</v>
      </c>
      <c r="AF856">
        <f t="shared" si="685"/>
        <v>0</v>
      </c>
      <c r="AG856">
        <f t="shared" si="658"/>
        <v>0</v>
      </c>
      <c r="AH856">
        <f t="shared" si="686"/>
        <v>0</v>
      </c>
      <c r="AI856">
        <f t="shared" si="686"/>
        <v>0</v>
      </c>
      <c r="AJ856">
        <f t="shared" si="660"/>
        <v>0</v>
      </c>
      <c r="AK856">
        <v>232</v>
      </c>
      <c r="AL856">
        <v>232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1</v>
      </c>
      <c r="AW856">
        <v>1</v>
      </c>
      <c r="AZ856">
        <v>1</v>
      </c>
      <c r="BA856">
        <v>1</v>
      </c>
      <c r="BB856">
        <v>1</v>
      </c>
      <c r="BC856">
        <v>2.82</v>
      </c>
      <c r="BD856" t="s">
        <v>143</v>
      </c>
      <c r="BE856" t="s">
        <v>143</v>
      </c>
      <c r="BF856" t="s">
        <v>143</v>
      </c>
      <c r="BG856" t="s">
        <v>143</v>
      </c>
      <c r="BH856">
        <v>3</v>
      </c>
      <c r="BI856">
        <v>1</v>
      </c>
      <c r="BJ856" t="s">
        <v>611</v>
      </c>
      <c r="BM856">
        <v>1382</v>
      </c>
      <c r="BN856">
        <v>0</v>
      </c>
      <c r="BO856" t="s">
        <v>609</v>
      </c>
      <c r="BP856">
        <v>1</v>
      </c>
      <c r="BQ856">
        <v>30</v>
      </c>
      <c r="BR856">
        <v>0</v>
      </c>
      <c r="BS856">
        <v>1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143</v>
      </c>
      <c r="BZ856">
        <v>0</v>
      </c>
      <c r="CA856">
        <v>0</v>
      </c>
      <c r="CE856">
        <v>30</v>
      </c>
      <c r="CF856">
        <v>0</v>
      </c>
      <c r="CG856">
        <v>0</v>
      </c>
      <c r="CM856">
        <v>0</v>
      </c>
      <c r="CN856" t="s">
        <v>143</v>
      </c>
      <c r="CO856">
        <v>0</v>
      </c>
      <c r="CP856">
        <f t="shared" si="661"/>
        <v>13084.8</v>
      </c>
      <c r="CQ856">
        <f t="shared" si="662"/>
        <v>654.24</v>
      </c>
      <c r="CR856">
        <f t="shared" si="687"/>
        <v>0</v>
      </c>
      <c r="CS856">
        <f t="shared" si="664"/>
        <v>0</v>
      </c>
      <c r="CT856">
        <f t="shared" si="665"/>
        <v>0</v>
      </c>
      <c r="CU856">
        <f t="shared" si="666"/>
        <v>0</v>
      </c>
      <c r="CV856">
        <f t="shared" si="667"/>
        <v>0</v>
      </c>
      <c r="CW856">
        <f t="shared" si="668"/>
        <v>0</v>
      </c>
      <c r="CX856">
        <f t="shared" si="669"/>
        <v>0</v>
      </c>
      <c r="CY856">
        <f t="shared" si="670"/>
        <v>0</v>
      </c>
      <c r="CZ856">
        <f t="shared" si="671"/>
        <v>0</v>
      </c>
      <c r="DC856" t="s">
        <v>143</v>
      </c>
      <c r="DD856" t="s">
        <v>143</v>
      </c>
      <c r="DE856" t="s">
        <v>143</v>
      </c>
      <c r="DF856" t="s">
        <v>143</v>
      </c>
      <c r="DG856" t="s">
        <v>143</v>
      </c>
      <c r="DH856" t="s">
        <v>143</v>
      </c>
      <c r="DI856" t="s">
        <v>143</v>
      </c>
      <c r="DJ856" t="s">
        <v>143</v>
      </c>
      <c r="DK856" t="s">
        <v>143</v>
      </c>
      <c r="DL856" t="s">
        <v>143</v>
      </c>
      <c r="DM856" t="s">
        <v>143</v>
      </c>
      <c r="DN856">
        <v>100</v>
      </c>
      <c r="DO856">
        <v>64</v>
      </c>
      <c r="DP856">
        <v>1.0469999999999999</v>
      </c>
      <c r="DQ856">
        <v>1.0029999999999999</v>
      </c>
      <c r="DU856">
        <v>1005</v>
      </c>
      <c r="DV856" t="s">
        <v>362</v>
      </c>
      <c r="DW856" t="s">
        <v>362</v>
      </c>
      <c r="DX856">
        <v>1</v>
      </c>
      <c r="EE856">
        <v>31271193</v>
      </c>
      <c r="EF856">
        <v>30</v>
      </c>
      <c r="EG856" t="s">
        <v>171</v>
      </c>
      <c r="EH856">
        <v>0</v>
      </c>
      <c r="EI856" t="s">
        <v>143</v>
      </c>
      <c r="EJ856">
        <v>1</v>
      </c>
      <c r="EK856">
        <v>1382</v>
      </c>
      <c r="EL856" t="s">
        <v>576</v>
      </c>
      <c r="EM856" t="s">
        <v>577</v>
      </c>
      <c r="EO856" t="s">
        <v>143</v>
      </c>
      <c r="EQ856">
        <v>0</v>
      </c>
      <c r="ER856">
        <v>232</v>
      </c>
      <c r="ES856">
        <v>232</v>
      </c>
      <c r="ET856">
        <v>0</v>
      </c>
      <c r="EU856">
        <v>0</v>
      </c>
      <c r="EV856">
        <v>0</v>
      </c>
      <c r="EW856">
        <v>0</v>
      </c>
      <c r="EX856">
        <v>0</v>
      </c>
      <c r="FQ856">
        <v>0</v>
      </c>
      <c r="FR856">
        <f t="shared" si="672"/>
        <v>0</v>
      </c>
      <c r="FS856">
        <v>0</v>
      </c>
      <c r="FX856">
        <v>100</v>
      </c>
      <c r="FY856">
        <v>64</v>
      </c>
      <c r="GA856" t="s">
        <v>143</v>
      </c>
      <c r="GD856">
        <v>0</v>
      </c>
      <c r="GF856">
        <v>-1312219370</v>
      </c>
      <c r="GG856">
        <v>2</v>
      </c>
      <c r="GH856">
        <v>1</v>
      </c>
      <c r="GI856">
        <v>2</v>
      </c>
      <c r="GJ856">
        <v>0</v>
      </c>
      <c r="GK856">
        <f>ROUND(R856*(R12)/100,2)</f>
        <v>0</v>
      </c>
      <c r="GL856">
        <f t="shared" si="673"/>
        <v>0</v>
      </c>
      <c r="GM856">
        <f t="shared" si="674"/>
        <v>13084.8</v>
      </c>
      <c r="GN856">
        <f t="shared" si="675"/>
        <v>13084.8</v>
      </c>
      <c r="GO856">
        <f t="shared" si="676"/>
        <v>0</v>
      </c>
      <c r="GP856">
        <f t="shared" si="677"/>
        <v>0</v>
      </c>
      <c r="GR856">
        <v>0</v>
      </c>
      <c r="GS856">
        <v>3</v>
      </c>
      <c r="GT856">
        <v>0</v>
      </c>
      <c r="GU856" t="s">
        <v>143</v>
      </c>
      <c r="GV856">
        <f t="shared" si="678"/>
        <v>0</v>
      </c>
      <c r="GW856">
        <v>1</v>
      </c>
      <c r="GX856">
        <f t="shared" si="679"/>
        <v>0</v>
      </c>
      <c r="HA856">
        <v>0</v>
      </c>
      <c r="HB856">
        <v>0</v>
      </c>
      <c r="HC856">
        <f t="shared" si="680"/>
        <v>0</v>
      </c>
      <c r="IK856">
        <v>0</v>
      </c>
    </row>
    <row r="857" spans="1:245" x14ac:dyDescent="0.25">
      <c r="A857">
        <v>18</v>
      </c>
      <c r="B857">
        <v>1</v>
      </c>
      <c r="C857">
        <v>512</v>
      </c>
      <c r="E857" t="s">
        <v>806</v>
      </c>
      <c r="F857" t="s">
        <v>613</v>
      </c>
      <c r="G857" t="s">
        <v>614</v>
      </c>
      <c r="H857" t="s">
        <v>585</v>
      </c>
      <c r="I857">
        <v>8.52</v>
      </c>
      <c r="J857">
        <v>42.599999999999994</v>
      </c>
      <c r="O857">
        <f t="shared" si="643"/>
        <v>3385.16</v>
      </c>
      <c r="P857">
        <f t="shared" si="644"/>
        <v>3385.16</v>
      </c>
      <c r="Q857">
        <f t="shared" si="683"/>
        <v>0</v>
      </c>
      <c r="R857">
        <f t="shared" si="646"/>
        <v>0</v>
      </c>
      <c r="S857">
        <f t="shared" si="647"/>
        <v>0</v>
      </c>
      <c r="T857">
        <f t="shared" si="648"/>
        <v>0</v>
      </c>
      <c r="U857">
        <f t="shared" si="649"/>
        <v>0</v>
      </c>
      <c r="V857">
        <f t="shared" si="650"/>
        <v>0</v>
      </c>
      <c r="W857">
        <f t="shared" si="651"/>
        <v>0</v>
      </c>
      <c r="X857">
        <f t="shared" si="652"/>
        <v>0</v>
      </c>
      <c r="Y857">
        <f t="shared" si="653"/>
        <v>0</v>
      </c>
      <c r="AA857">
        <v>31709269</v>
      </c>
      <c r="AB857">
        <f t="shared" si="654"/>
        <v>50.23</v>
      </c>
      <c r="AC857">
        <f t="shared" si="655"/>
        <v>50.23</v>
      </c>
      <c r="AD857">
        <f t="shared" si="684"/>
        <v>0</v>
      </c>
      <c r="AE857">
        <f t="shared" si="685"/>
        <v>0</v>
      </c>
      <c r="AF857">
        <f t="shared" si="685"/>
        <v>0</v>
      </c>
      <c r="AG857">
        <f t="shared" si="658"/>
        <v>0</v>
      </c>
      <c r="AH857">
        <f t="shared" si="686"/>
        <v>0</v>
      </c>
      <c r="AI857">
        <f t="shared" si="686"/>
        <v>0</v>
      </c>
      <c r="AJ857">
        <f t="shared" si="660"/>
        <v>0</v>
      </c>
      <c r="AK857">
        <v>50.23</v>
      </c>
      <c r="AL857">
        <v>50.23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1</v>
      </c>
      <c r="AW857">
        <v>1</v>
      </c>
      <c r="AZ857">
        <v>1</v>
      </c>
      <c r="BA857">
        <v>1</v>
      </c>
      <c r="BB857">
        <v>1</v>
      </c>
      <c r="BC857">
        <v>7.91</v>
      </c>
      <c r="BD857" t="s">
        <v>143</v>
      </c>
      <c r="BE857" t="s">
        <v>143</v>
      </c>
      <c r="BF857" t="s">
        <v>143</v>
      </c>
      <c r="BG857" t="s">
        <v>143</v>
      </c>
      <c r="BH857">
        <v>3</v>
      </c>
      <c r="BI857">
        <v>1</v>
      </c>
      <c r="BJ857" t="s">
        <v>615</v>
      </c>
      <c r="BM857">
        <v>1382</v>
      </c>
      <c r="BN857">
        <v>0</v>
      </c>
      <c r="BO857" t="s">
        <v>613</v>
      </c>
      <c r="BP857">
        <v>1</v>
      </c>
      <c r="BQ857">
        <v>30</v>
      </c>
      <c r="BR857">
        <v>0</v>
      </c>
      <c r="BS857">
        <v>1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143</v>
      </c>
      <c r="BZ857">
        <v>0</v>
      </c>
      <c r="CA857">
        <v>0</v>
      </c>
      <c r="CE857">
        <v>30</v>
      </c>
      <c r="CF857">
        <v>0</v>
      </c>
      <c r="CG857">
        <v>0</v>
      </c>
      <c r="CM857">
        <v>0</v>
      </c>
      <c r="CN857" t="s">
        <v>143</v>
      </c>
      <c r="CO857">
        <v>0</v>
      </c>
      <c r="CP857">
        <f t="shared" si="661"/>
        <v>3385.16</v>
      </c>
      <c r="CQ857">
        <f t="shared" si="662"/>
        <v>397.32</v>
      </c>
      <c r="CR857">
        <f t="shared" si="687"/>
        <v>0</v>
      </c>
      <c r="CS857">
        <f t="shared" si="664"/>
        <v>0</v>
      </c>
      <c r="CT857">
        <f t="shared" si="665"/>
        <v>0</v>
      </c>
      <c r="CU857">
        <f t="shared" si="666"/>
        <v>0</v>
      </c>
      <c r="CV857">
        <f t="shared" si="667"/>
        <v>0</v>
      </c>
      <c r="CW857">
        <f t="shared" si="668"/>
        <v>0</v>
      </c>
      <c r="CX857">
        <f t="shared" si="669"/>
        <v>0</v>
      </c>
      <c r="CY857">
        <f t="shared" si="670"/>
        <v>0</v>
      </c>
      <c r="CZ857">
        <f t="shared" si="671"/>
        <v>0</v>
      </c>
      <c r="DC857" t="s">
        <v>143</v>
      </c>
      <c r="DD857" t="s">
        <v>143</v>
      </c>
      <c r="DE857" t="s">
        <v>143</v>
      </c>
      <c r="DF857" t="s">
        <v>143</v>
      </c>
      <c r="DG857" t="s">
        <v>143</v>
      </c>
      <c r="DH857" t="s">
        <v>143</v>
      </c>
      <c r="DI857" t="s">
        <v>143</v>
      </c>
      <c r="DJ857" t="s">
        <v>143</v>
      </c>
      <c r="DK857" t="s">
        <v>143</v>
      </c>
      <c r="DL857" t="s">
        <v>143</v>
      </c>
      <c r="DM857" t="s">
        <v>143</v>
      </c>
      <c r="DN857">
        <v>100</v>
      </c>
      <c r="DO857">
        <v>64</v>
      </c>
      <c r="DP857">
        <v>1.0469999999999999</v>
      </c>
      <c r="DQ857">
        <v>1.0029999999999999</v>
      </c>
      <c r="DU857">
        <v>1003</v>
      </c>
      <c r="DV857" t="s">
        <v>585</v>
      </c>
      <c r="DW857" t="s">
        <v>585</v>
      </c>
      <c r="DX857">
        <v>1</v>
      </c>
      <c r="EE857">
        <v>31271193</v>
      </c>
      <c r="EF857">
        <v>30</v>
      </c>
      <c r="EG857" t="s">
        <v>171</v>
      </c>
      <c r="EH857">
        <v>0</v>
      </c>
      <c r="EI857" t="s">
        <v>143</v>
      </c>
      <c r="EJ857">
        <v>1</v>
      </c>
      <c r="EK857">
        <v>1382</v>
      </c>
      <c r="EL857" t="s">
        <v>576</v>
      </c>
      <c r="EM857" t="s">
        <v>577</v>
      </c>
      <c r="EO857" t="s">
        <v>143</v>
      </c>
      <c r="EQ857">
        <v>0</v>
      </c>
      <c r="ER857">
        <v>50.23</v>
      </c>
      <c r="ES857">
        <v>50.23</v>
      </c>
      <c r="ET857">
        <v>0</v>
      </c>
      <c r="EU857">
        <v>0</v>
      </c>
      <c r="EV857">
        <v>0</v>
      </c>
      <c r="EW857">
        <v>0</v>
      </c>
      <c r="EX857">
        <v>0</v>
      </c>
      <c r="FQ857">
        <v>0</v>
      </c>
      <c r="FR857">
        <f t="shared" si="672"/>
        <v>0</v>
      </c>
      <c r="FS857">
        <v>0</v>
      </c>
      <c r="FX857">
        <v>100</v>
      </c>
      <c r="FY857">
        <v>64</v>
      </c>
      <c r="GA857" t="s">
        <v>143</v>
      </c>
      <c r="GD857">
        <v>0</v>
      </c>
      <c r="GF857">
        <v>309293968</v>
      </c>
      <c r="GG857">
        <v>2</v>
      </c>
      <c r="GH857">
        <v>1</v>
      </c>
      <c r="GI857">
        <v>2</v>
      </c>
      <c r="GJ857">
        <v>0</v>
      </c>
      <c r="GK857">
        <f>ROUND(R857*(R12)/100,2)</f>
        <v>0</v>
      </c>
      <c r="GL857">
        <f t="shared" si="673"/>
        <v>0</v>
      </c>
      <c r="GM857">
        <f t="shared" si="674"/>
        <v>3385.16</v>
      </c>
      <c r="GN857">
        <f t="shared" si="675"/>
        <v>3385.16</v>
      </c>
      <c r="GO857">
        <f t="shared" si="676"/>
        <v>0</v>
      </c>
      <c r="GP857">
        <f t="shared" si="677"/>
        <v>0</v>
      </c>
      <c r="GR857">
        <v>0</v>
      </c>
      <c r="GS857">
        <v>3</v>
      </c>
      <c r="GT857">
        <v>0</v>
      </c>
      <c r="GU857" t="s">
        <v>143</v>
      </c>
      <c r="GV857">
        <f t="shared" si="678"/>
        <v>0</v>
      </c>
      <c r="GW857">
        <v>1</v>
      </c>
      <c r="GX857">
        <f t="shared" si="679"/>
        <v>0</v>
      </c>
      <c r="HA857">
        <v>0</v>
      </c>
      <c r="HB857">
        <v>0</v>
      </c>
      <c r="HC857">
        <f t="shared" si="680"/>
        <v>0</v>
      </c>
      <c r="IK857">
        <v>0</v>
      </c>
    </row>
    <row r="858" spans="1:245" x14ac:dyDescent="0.25">
      <c r="A858">
        <v>18</v>
      </c>
      <c r="B858">
        <v>1</v>
      </c>
      <c r="C858">
        <v>513</v>
      </c>
      <c r="E858" t="s">
        <v>807</v>
      </c>
      <c r="F858" t="s">
        <v>617</v>
      </c>
      <c r="G858" t="s">
        <v>618</v>
      </c>
      <c r="H858" t="s">
        <v>585</v>
      </c>
      <c r="I858">
        <v>8.52</v>
      </c>
      <c r="J858">
        <v>42.599999999999994</v>
      </c>
      <c r="O858">
        <f t="shared" si="643"/>
        <v>900.77</v>
      </c>
      <c r="P858">
        <f t="shared" si="644"/>
        <v>900.77</v>
      </c>
      <c r="Q858">
        <f t="shared" si="683"/>
        <v>0</v>
      </c>
      <c r="R858">
        <f t="shared" si="646"/>
        <v>0</v>
      </c>
      <c r="S858">
        <f t="shared" si="647"/>
        <v>0</v>
      </c>
      <c r="T858">
        <f t="shared" si="648"/>
        <v>0</v>
      </c>
      <c r="U858">
        <f t="shared" si="649"/>
        <v>0</v>
      </c>
      <c r="V858">
        <f t="shared" si="650"/>
        <v>0</v>
      </c>
      <c r="W858">
        <f t="shared" si="651"/>
        <v>0</v>
      </c>
      <c r="X858">
        <f t="shared" si="652"/>
        <v>0</v>
      </c>
      <c r="Y858">
        <f t="shared" si="653"/>
        <v>0</v>
      </c>
      <c r="AA858">
        <v>31709269</v>
      </c>
      <c r="AB858">
        <f t="shared" si="654"/>
        <v>20.45</v>
      </c>
      <c r="AC858">
        <f t="shared" si="655"/>
        <v>20.45</v>
      </c>
      <c r="AD858">
        <f t="shared" si="684"/>
        <v>0</v>
      </c>
      <c r="AE858">
        <f t="shared" si="685"/>
        <v>0</v>
      </c>
      <c r="AF858">
        <f t="shared" si="685"/>
        <v>0</v>
      </c>
      <c r="AG858">
        <f t="shared" si="658"/>
        <v>0</v>
      </c>
      <c r="AH858">
        <f t="shared" si="686"/>
        <v>0</v>
      </c>
      <c r="AI858">
        <f t="shared" si="686"/>
        <v>0</v>
      </c>
      <c r="AJ858">
        <f t="shared" si="660"/>
        <v>0</v>
      </c>
      <c r="AK858">
        <v>20.45</v>
      </c>
      <c r="AL858">
        <v>20.45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1</v>
      </c>
      <c r="AW858">
        <v>1</v>
      </c>
      <c r="AZ858">
        <v>1</v>
      </c>
      <c r="BA858">
        <v>1</v>
      </c>
      <c r="BB858">
        <v>1</v>
      </c>
      <c r="BC858">
        <v>5.17</v>
      </c>
      <c r="BD858" t="s">
        <v>143</v>
      </c>
      <c r="BE858" t="s">
        <v>143</v>
      </c>
      <c r="BF858" t="s">
        <v>143</v>
      </c>
      <c r="BG858" t="s">
        <v>143</v>
      </c>
      <c r="BH858">
        <v>3</v>
      </c>
      <c r="BI858">
        <v>1</v>
      </c>
      <c r="BJ858" t="s">
        <v>619</v>
      </c>
      <c r="BM858">
        <v>1382</v>
      </c>
      <c r="BN858">
        <v>0</v>
      </c>
      <c r="BO858" t="s">
        <v>617</v>
      </c>
      <c r="BP858">
        <v>1</v>
      </c>
      <c r="BQ858">
        <v>30</v>
      </c>
      <c r="BR858">
        <v>0</v>
      </c>
      <c r="BS858">
        <v>1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143</v>
      </c>
      <c r="BZ858">
        <v>0</v>
      </c>
      <c r="CA858">
        <v>0</v>
      </c>
      <c r="CE858">
        <v>30</v>
      </c>
      <c r="CF858">
        <v>0</v>
      </c>
      <c r="CG858">
        <v>0</v>
      </c>
      <c r="CM858">
        <v>0</v>
      </c>
      <c r="CN858" t="s">
        <v>143</v>
      </c>
      <c r="CO858">
        <v>0</v>
      </c>
      <c r="CP858">
        <f t="shared" si="661"/>
        <v>900.77</v>
      </c>
      <c r="CQ858">
        <f t="shared" si="662"/>
        <v>105.73</v>
      </c>
      <c r="CR858">
        <f t="shared" si="687"/>
        <v>0</v>
      </c>
      <c r="CS858">
        <f t="shared" si="664"/>
        <v>0</v>
      </c>
      <c r="CT858">
        <f t="shared" si="665"/>
        <v>0</v>
      </c>
      <c r="CU858">
        <f t="shared" si="666"/>
        <v>0</v>
      </c>
      <c r="CV858">
        <f t="shared" si="667"/>
        <v>0</v>
      </c>
      <c r="CW858">
        <f t="shared" si="668"/>
        <v>0</v>
      </c>
      <c r="CX858">
        <f t="shared" si="669"/>
        <v>0</v>
      </c>
      <c r="CY858">
        <f t="shared" si="670"/>
        <v>0</v>
      </c>
      <c r="CZ858">
        <f t="shared" si="671"/>
        <v>0</v>
      </c>
      <c r="DC858" t="s">
        <v>143</v>
      </c>
      <c r="DD858" t="s">
        <v>143</v>
      </c>
      <c r="DE858" t="s">
        <v>143</v>
      </c>
      <c r="DF858" t="s">
        <v>143</v>
      </c>
      <c r="DG858" t="s">
        <v>143</v>
      </c>
      <c r="DH858" t="s">
        <v>143</v>
      </c>
      <c r="DI858" t="s">
        <v>143</v>
      </c>
      <c r="DJ858" t="s">
        <v>143</v>
      </c>
      <c r="DK858" t="s">
        <v>143</v>
      </c>
      <c r="DL858" t="s">
        <v>143</v>
      </c>
      <c r="DM858" t="s">
        <v>143</v>
      </c>
      <c r="DN858">
        <v>100</v>
      </c>
      <c r="DO858">
        <v>64</v>
      </c>
      <c r="DP858">
        <v>1.0469999999999999</v>
      </c>
      <c r="DQ858">
        <v>1.0029999999999999</v>
      </c>
      <c r="DU858">
        <v>1003</v>
      </c>
      <c r="DV858" t="s">
        <v>585</v>
      </c>
      <c r="DW858" t="s">
        <v>585</v>
      </c>
      <c r="DX858">
        <v>1</v>
      </c>
      <c r="EE858">
        <v>31271193</v>
      </c>
      <c r="EF858">
        <v>30</v>
      </c>
      <c r="EG858" t="s">
        <v>171</v>
      </c>
      <c r="EH858">
        <v>0</v>
      </c>
      <c r="EI858" t="s">
        <v>143</v>
      </c>
      <c r="EJ858">
        <v>1</v>
      </c>
      <c r="EK858">
        <v>1382</v>
      </c>
      <c r="EL858" t="s">
        <v>576</v>
      </c>
      <c r="EM858" t="s">
        <v>577</v>
      </c>
      <c r="EO858" t="s">
        <v>143</v>
      </c>
      <c r="EQ858">
        <v>0</v>
      </c>
      <c r="ER858">
        <v>20.45</v>
      </c>
      <c r="ES858">
        <v>20.45</v>
      </c>
      <c r="ET858">
        <v>0</v>
      </c>
      <c r="EU858">
        <v>0</v>
      </c>
      <c r="EV858">
        <v>0</v>
      </c>
      <c r="EW858">
        <v>0</v>
      </c>
      <c r="EX858">
        <v>0</v>
      </c>
      <c r="FQ858">
        <v>0</v>
      </c>
      <c r="FR858">
        <f t="shared" si="672"/>
        <v>0</v>
      </c>
      <c r="FS858">
        <v>0</v>
      </c>
      <c r="FX858">
        <v>100</v>
      </c>
      <c r="FY858">
        <v>64</v>
      </c>
      <c r="GA858" t="s">
        <v>143</v>
      </c>
      <c r="GD858">
        <v>0</v>
      </c>
      <c r="GF858">
        <v>585071224</v>
      </c>
      <c r="GG858">
        <v>2</v>
      </c>
      <c r="GH858">
        <v>1</v>
      </c>
      <c r="GI858">
        <v>2</v>
      </c>
      <c r="GJ858">
        <v>0</v>
      </c>
      <c r="GK858">
        <f>ROUND(R858*(R12)/100,2)</f>
        <v>0</v>
      </c>
      <c r="GL858">
        <f t="shared" si="673"/>
        <v>0</v>
      </c>
      <c r="GM858">
        <f t="shared" si="674"/>
        <v>900.77</v>
      </c>
      <c r="GN858">
        <f t="shared" si="675"/>
        <v>900.77</v>
      </c>
      <c r="GO858">
        <f t="shared" si="676"/>
        <v>0</v>
      </c>
      <c r="GP858">
        <f t="shared" si="677"/>
        <v>0</v>
      </c>
      <c r="GR858">
        <v>0</v>
      </c>
      <c r="GS858">
        <v>3</v>
      </c>
      <c r="GT858">
        <v>0</v>
      </c>
      <c r="GU858" t="s">
        <v>143</v>
      </c>
      <c r="GV858">
        <f t="shared" si="678"/>
        <v>0</v>
      </c>
      <c r="GW858">
        <v>1</v>
      </c>
      <c r="GX858">
        <f t="shared" si="679"/>
        <v>0</v>
      </c>
      <c r="HA858">
        <v>0</v>
      </c>
      <c r="HB858">
        <v>0</v>
      </c>
      <c r="HC858">
        <f t="shared" si="680"/>
        <v>0</v>
      </c>
      <c r="IK858">
        <v>0</v>
      </c>
    </row>
    <row r="859" spans="1:245" x14ac:dyDescent="0.25">
      <c r="A859">
        <v>18</v>
      </c>
      <c r="B859">
        <v>1</v>
      </c>
      <c r="C859">
        <v>511</v>
      </c>
      <c r="E859" t="s">
        <v>808</v>
      </c>
      <c r="F859" t="s">
        <v>621</v>
      </c>
      <c r="G859" t="s">
        <v>622</v>
      </c>
      <c r="H859" t="s">
        <v>585</v>
      </c>
      <c r="I859">
        <v>16.122</v>
      </c>
      <c r="J859">
        <v>80.61</v>
      </c>
      <c r="O859">
        <f t="shared" si="643"/>
        <v>4362.46</v>
      </c>
      <c r="P859">
        <f t="shared" si="644"/>
        <v>4362.46</v>
      </c>
      <c r="Q859">
        <f t="shared" si="683"/>
        <v>0</v>
      </c>
      <c r="R859">
        <f t="shared" si="646"/>
        <v>0</v>
      </c>
      <c r="S859">
        <f t="shared" si="647"/>
        <v>0</v>
      </c>
      <c r="T859">
        <f t="shared" si="648"/>
        <v>0</v>
      </c>
      <c r="U859">
        <f t="shared" si="649"/>
        <v>0</v>
      </c>
      <c r="V859">
        <f t="shared" si="650"/>
        <v>0</v>
      </c>
      <c r="W859">
        <f t="shared" si="651"/>
        <v>0</v>
      </c>
      <c r="X859">
        <f t="shared" si="652"/>
        <v>0</v>
      </c>
      <c r="Y859">
        <f t="shared" si="653"/>
        <v>0</v>
      </c>
      <c r="AA859">
        <v>31709269</v>
      </c>
      <c r="AB859">
        <f t="shared" si="654"/>
        <v>85.36</v>
      </c>
      <c r="AC859">
        <f t="shared" si="655"/>
        <v>85.36</v>
      </c>
      <c r="AD859">
        <f t="shared" si="684"/>
        <v>0</v>
      </c>
      <c r="AE859">
        <f t="shared" si="685"/>
        <v>0</v>
      </c>
      <c r="AF859">
        <f t="shared" si="685"/>
        <v>0</v>
      </c>
      <c r="AG859">
        <f t="shared" si="658"/>
        <v>0</v>
      </c>
      <c r="AH859">
        <f t="shared" si="686"/>
        <v>0</v>
      </c>
      <c r="AI859">
        <f t="shared" si="686"/>
        <v>0</v>
      </c>
      <c r="AJ859">
        <f t="shared" si="660"/>
        <v>0</v>
      </c>
      <c r="AK859">
        <v>85.36</v>
      </c>
      <c r="AL859">
        <v>85.36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1</v>
      </c>
      <c r="AW859">
        <v>1</v>
      </c>
      <c r="AZ859">
        <v>1</v>
      </c>
      <c r="BA859">
        <v>1</v>
      </c>
      <c r="BB859">
        <v>1</v>
      </c>
      <c r="BC859">
        <v>3.17</v>
      </c>
      <c r="BD859" t="s">
        <v>143</v>
      </c>
      <c r="BE859" t="s">
        <v>143</v>
      </c>
      <c r="BF859" t="s">
        <v>143</v>
      </c>
      <c r="BG859" t="s">
        <v>143</v>
      </c>
      <c r="BH859">
        <v>3</v>
      </c>
      <c r="BI859">
        <v>1</v>
      </c>
      <c r="BJ859" t="s">
        <v>623</v>
      </c>
      <c r="BM859">
        <v>1382</v>
      </c>
      <c r="BN859">
        <v>0</v>
      </c>
      <c r="BO859" t="s">
        <v>621</v>
      </c>
      <c r="BP859">
        <v>1</v>
      </c>
      <c r="BQ859">
        <v>30</v>
      </c>
      <c r="BR859">
        <v>0</v>
      </c>
      <c r="BS859">
        <v>1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143</v>
      </c>
      <c r="BZ859">
        <v>0</v>
      </c>
      <c r="CA859">
        <v>0</v>
      </c>
      <c r="CE859">
        <v>30</v>
      </c>
      <c r="CF859">
        <v>0</v>
      </c>
      <c r="CG859">
        <v>0</v>
      </c>
      <c r="CM859">
        <v>0</v>
      </c>
      <c r="CN859" t="s">
        <v>143</v>
      </c>
      <c r="CO859">
        <v>0</v>
      </c>
      <c r="CP859">
        <f t="shared" si="661"/>
        <v>4362.46</v>
      </c>
      <c r="CQ859">
        <f t="shared" si="662"/>
        <v>270.58999999999997</v>
      </c>
      <c r="CR859">
        <f t="shared" si="687"/>
        <v>0</v>
      </c>
      <c r="CS859">
        <f t="shared" si="664"/>
        <v>0</v>
      </c>
      <c r="CT859">
        <f t="shared" si="665"/>
        <v>0</v>
      </c>
      <c r="CU859">
        <f t="shared" si="666"/>
        <v>0</v>
      </c>
      <c r="CV859">
        <f t="shared" si="667"/>
        <v>0</v>
      </c>
      <c r="CW859">
        <f t="shared" si="668"/>
        <v>0</v>
      </c>
      <c r="CX859">
        <f t="shared" si="669"/>
        <v>0</v>
      </c>
      <c r="CY859">
        <f t="shared" si="670"/>
        <v>0</v>
      </c>
      <c r="CZ859">
        <f t="shared" si="671"/>
        <v>0</v>
      </c>
      <c r="DC859" t="s">
        <v>143</v>
      </c>
      <c r="DD859" t="s">
        <v>143</v>
      </c>
      <c r="DE859" t="s">
        <v>143</v>
      </c>
      <c r="DF859" t="s">
        <v>143</v>
      </c>
      <c r="DG859" t="s">
        <v>143</v>
      </c>
      <c r="DH859" t="s">
        <v>143</v>
      </c>
      <c r="DI859" t="s">
        <v>143</v>
      </c>
      <c r="DJ859" t="s">
        <v>143</v>
      </c>
      <c r="DK859" t="s">
        <v>143</v>
      </c>
      <c r="DL859" t="s">
        <v>143</v>
      </c>
      <c r="DM859" t="s">
        <v>143</v>
      </c>
      <c r="DN859">
        <v>100</v>
      </c>
      <c r="DO859">
        <v>64</v>
      </c>
      <c r="DP859">
        <v>1.0469999999999999</v>
      </c>
      <c r="DQ859">
        <v>1.0029999999999999</v>
      </c>
      <c r="DU859">
        <v>1003</v>
      </c>
      <c r="DV859" t="s">
        <v>585</v>
      </c>
      <c r="DW859" t="s">
        <v>585</v>
      </c>
      <c r="DX859">
        <v>1</v>
      </c>
      <c r="EE859">
        <v>31271193</v>
      </c>
      <c r="EF859">
        <v>30</v>
      </c>
      <c r="EG859" t="s">
        <v>171</v>
      </c>
      <c r="EH859">
        <v>0</v>
      </c>
      <c r="EI859" t="s">
        <v>143</v>
      </c>
      <c r="EJ859">
        <v>1</v>
      </c>
      <c r="EK859">
        <v>1382</v>
      </c>
      <c r="EL859" t="s">
        <v>576</v>
      </c>
      <c r="EM859" t="s">
        <v>577</v>
      </c>
      <c r="EO859" t="s">
        <v>143</v>
      </c>
      <c r="EQ859">
        <v>0</v>
      </c>
      <c r="ER859">
        <v>85.36</v>
      </c>
      <c r="ES859">
        <v>85.36</v>
      </c>
      <c r="ET859">
        <v>0</v>
      </c>
      <c r="EU859">
        <v>0</v>
      </c>
      <c r="EV859">
        <v>0</v>
      </c>
      <c r="EW859">
        <v>0</v>
      </c>
      <c r="EX859">
        <v>0</v>
      </c>
      <c r="FQ859">
        <v>0</v>
      </c>
      <c r="FR859">
        <f t="shared" si="672"/>
        <v>0</v>
      </c>
      <c r="FS859">
        <v>0</v>
      </c>
      <c r="FX859">
        <v>100</v>
      </c>
      <c r="FY859">
        <v>64</v>
      </c>
      <c r="GA859" t="s">
        <v>143</v>
      </c>
      <c r="GD859">
        <v>0</v>
      </c>
      <c r="GF859">
        <v>1950529217</v>
      </c>
      <c r="GG859">
        <v>2</v>
      </c>
      <c r="GH859">
        <v>1</v>
      </c>
      <c r="GI859">
        <v>2</v>
      </c>
      <c r="GJ859">
        <v>0</v>
      </c>
      <c r="GK859">
        <f>ROUND(R859*(R12)/100,2)</f>
        <v>0</v>
      </c>
      <c r="GL859">
        <f t="shared" si="673"/>
        <v>0</v>
      </c>
      <c r="GM859">
        <f t="shared" si="674"/>
        <v>4362.46</v>
      </c>
      <c r="GN859">
        <f t="shared" si="675"/>
        <v>4362.46</v>
      </c>
      <c r="GO859">
        <f t="shared" si="676"/>
        <v>0</v>
      </c>
      <c r="GP859">
        <f t="shared" si="677"/>
        <v>0</v>
      </c>
      <c r="GR859">
        <v>0</v>
      </c>
      <c r="GS859">
        <v>3</v>
      </c>
      <c r="GT859">
        <v>0</v>
      </c>
      <c r="GU859" t="s">
        <v>143</v>
      </c>
      <c r="GV859">
        <f t="shared" si="678"/>
        <v>0</v>
      </c>
      <c r="GW859">
        <v>1</v>
      </c>
      <c r="GX859">
        <f t="shared" si="679"/>
        <v>0</v>
      </c>
      <c r="HA859">
        <v>0</v>
      </c>
      <c r="HB859">
        <v>0</v>
      </c>
      <c r="HC859">
        <f t="shared" si="680"/>
        <v>0</v>
      </c>
      <c r="IK859">
        <v>0</v>
      </c>
    </row>
    <row r="860" spans="1:245" x14ac:dyDescent="0.25">
      <c r="A860">
        <v>18</v>
      </c>
      <c r="B860">
        <v>1</v>
      </c>
      <c r="C860">
        <v>514</v>
      </c>
      <c r="E860" t="s">
        <v>809</v>
      </c>
      <c r="F860" t="s">
        <v>625</v>
      </c>
      <c r="G860" t="s">
        <v>626</v>
      </c>
      <c r="H860" t="s">
        <v>585</v>
      </c>
      <c r="I860">
        <v>16.122</v>
      </c>
      <c r="J860">
        <v>80.61</v>
      </c>
      <c r="O860">
        <f t="shared" si="643"/>
        <v>4599.55</v>
      </c>
      <c r="P860">
        <f t="shared" si="644"/>
        <v>4599.55</v>
      </c>
      <c r="Q860">
        <f t="shared" si="683"/>
        <v>0</v>
      </c>
      <c r="R860">
        <f t="shared" si="646"/>
        <v>0</v>
      </c>
      <c r="S860">
        <f t="shared" si="647"/>
        <v>0</v>
      </c>
      <c r="T860">
        <f t="shared" si="648"/>
        <v>0</v>
      </c>
      <c r="U860">
        <f t="shared" si="649"/>
        <v>0</v>
      </c>
      <c r="V860">
        <f t="shared" si="650"/>
        <v>0</v>
      </c>
      <c r="W860">
        <f t="shared" si="651"/>
        <v>0</v>
      </c>
      <c r="X860">
        <f t="shared" si="652"/>
        <v>0</v>
      </c>
      <c r="Y860">
        <f t="shared" si="653"/>
        <v>0</v>
      </c>
      <c r="AA860">
        <v>31709269</v>
      </c>
      <c r="AB860">
        <f t="shared" si="654"/>
        <v>49.02</v>
      </c>
      <c r="AC860">
        <f t="shared" si="655"/>
        <v>49.02</v>
      </c>
      <c r="AD860">
        <f t="shared" si="684"/>
        <v>0</v>
      </c>
      <c r="AE860">
        <f t="shared" si="685"/>
        <v>0</v>
      </c>
      <c r="AF860">
        <f t="shared" si="685"/>
        <v>0</v>
      </c>
      <c r="AG860">
        <f t="shared" si="658"/>
        <v>0</v>
      </c>
      <c r="AH860">
        <f t="shared" si="686"/>
        <v>0</v>
      </c>
      <c r="AI860">
        <f t="shared" si="686"/>
        <v>0</v>
      </c>
      <c r="AJ860">
        <f t="shared" si="660"/>
        <v>0</v>
      </c>
      <c r="AK860">
        <v>49.02</v>
      </c>
      <c r="AL860">
        <v>49.02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</v>
      </c>
      <c r="AW860">
        <v>1</v>
      </c>
      <c r="AZ860">
        <v>1</v>
      </c>
      <c r="BA860">
        <v>1</v>
      </c>
      <c r="BB860">
        <v>1</v>
      </c>
      <c r="BC860">
        <v>5.82</v>
      </c>
      <c r="BD860" t="s">
        <v>143</v>
      </c>
      <c r="BE860" t="s">
        <v>143</v>
      </c>
      <c r="BF860" t="s">
        <v>143</v>
      </c>
      <c r="BG860" t="s">
        <v>143</v>
      </c>
      <c r="BH860">
        <v>3</v>
      </c>
      <c r="BI860">
        <v>1</v>
      </c>
      <c r="BJ860" t="s">
        <v>627</v>
      </c>
      <c r="BM860">
        <v>1382</v>
      </c>
      <c r="BN860">
        <v>0</v>
      </c>
      <c r="BO860" t="s">
        <v>625</v>
      </c>
      <c r="BP860">
        <v>1</v>
      </c>
      <c r="BQ860">
        <v>30</v>
      </c>
      <c r="BR860">
        <v>0</v>
      </c>
      <c r="BS860">
        <v>1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143</v>
      </c>
      <c r="BZ860">
        <v>0</v>
      </c>
      <c r="CA860">
        <v>0</v>
      </c>
      <c r="CE860">
        <v>30</v>
      </c>
      <c r="CF860">
        <v>0</v>
      </c>
      <c r="CG860">
        <v>0</v>
      </c>
      <c r="CM860">
        <v>0</v>
      </c>
      <c r="CN860" t="s">
        <v>143</v>
      </c>
      <c r="CO860">
        <v>0</v>
      </c>
      <c r="CP860">
        <f t="shared" si="661"/>
        <v>4599.55</v>
      </c>
      <c r="CQ860">
        <f t="shared" si="662"/>
        <v>285.3</v>
      </c>
      <c r="CR860">
        <f t="shared" si="687"/>
        <v>0</v>
      </c>
      <c r="CS860">
        <f t="shared" si="664"/>
        <v>0</v>
      </c>
      <c r="CT860">
        <f t="shared" si="665"/>
        <v>0</v>
      </c>
      <c r="CU860">
        <f t="shared" si="666"/>
        <v>0</v>
      </c>
      <c r="CV860">
        <f t="shared" si="667"/>
        <v>0</v>
      </c>
      <c r="CW860">
        <f t="shared" si="668"/>
        <v>0</v>
      </c>
      <c r="CX860">
        <f t="shared" si="669"/>
        <v>0</v>
      </c>
      <c r="CY860">
        <f t="shared" si="670"/>
        <v>0</v>
      </c>
      <c r="CZ860">
        <f t="shared" si="671"/>
        <v>0</v>
      </c>
      <c r="DC860" t="s">
        <v>143</v>
      </c>
      <c r="DD860" t="s">
        <v>143</v>
      </c>
      <c r="DE860" t="s">
        <v>143</v>
      </c>
      <c r="DF860" t="s">
        <v>143</v>
      </c>
      <c r="DG860" t="s">
        <v>143</v>
      </c>
      <c r="DH860" t="s">
        <v>143</v>
      </c>
      <c r="DI860" t="s">
        <v>143</v>
      </c>
      <c r="DJ860" t="s">
        <v>143</v>
      </c>
      <c r="DK860" t="s">
        <v>143</v>
      </c>
      <c r="DL860" t="s">
        <v>143</v>
      </c>
      <c r="DM860" t="s">
        <v>143</v>
      </c>
      <c r="DN860">
        <v>100</v>
      </c>
      <c r="DO860">
        <v>64</v>
      </c>
      <c r="DP860">
        <v>1.0469999999999999</v>
      </c>
      <c r="DQ860">
        <v>1.0029999999999999</v>
      </c>
      <c r="DU860">
        <v>1003</v>
      </c>
      <c r="DV860" t="s">
        <v>585</v>
      </c>
      <c r="DW860" t="s">
        <v>585</v>
      </c>
      <c r="DX860">
        <v>1</v>
      </c>
      <c r="EE860">
        <v>31271193</v>
      </c>
      <c r="EF860">
        <v>30</v>
      </c>
      <c r="EG860" t="s">
        <v>171</v>
      </c>
      <c r="EH860">
        <v>0</v>
      </c>
      <c r="EI860" t="s">
        <v>143</v>
      </c>
      <c r="EJ860">
        <v>1</v>
      </c>
      <c r="EK860">
        <v>1382</v>
      </c>
      <c r="EL860" t="s">
        <v>576</v>
      </c>
      <c r="EM860" t="s">
        <v>577</v>
      </c>
      <c r="EO860" t="s">
        <v>143</v>
      </c>
      <c r="EQ860">
        <v>0</v>
      </c>
      <c r="ER860">
        <v>49.02</v>
      </c>
      <c r="ES860">
        <v>49.02</v>
      </c>
      <c r="ET860">
        <v>0</v>
      </c>
      <c r="EU860">
        <v>0</v>
      </c>
      <c r="EV860">
        <v>0</v>
      </c>
      <c r="EW860">
        <v>0</v>
      </c>
      <c r="EX860">
        <v>0</v>
      </c>
      <c r="FQ860">
        <v>0</v>
      </c>
      <c r="FR860">
        <f t="shared" si="672"/>
        <v>0</v>
      </c>
      <c r="FS860">
        <v>0</v>
      </c>
      <c r="FX860">
        <v>100</v>
      </c>
      <c r="FY860">
        <v>64</v>
      </c>
      <c r="GA860" t="s">
        <v>143</v>
      </c>
      <c r="GD860">
        <v>0</v>
      </c>
      <c r="GF860">
        <v>-244276458</v>
      </c>
      <c r="GG860">
        <v>2</v>
      </c>
      <c r="GH860">
        <v>1</v>
      </c>
      <c r="GI860">
        <v>2</v>
      </c>
      <c r="GJ860">
        <v>0</v>
      </c>
      <c r="GK860">
        <f>ROUND(R860*(R12)/100,2)</f>
        <v>0</v>
      </c>
      <c r="GL860">
        <f t="shared" si="673"/>
        <v>0</v>
      </c>
      <c r="GM860">
        <f t="shared" si="674"/>
        <v>4599.55</v>
      </c>
      <c r="GN860">
        <f t="shared" si="675"/>
        <v>4599.55</v>
      </c>
      <c r="GO860">
        <f t="shared" si="676"/>
        <v>0</v>
      </c>
      <c r="GP860">
        <f t="shared" si="677"/>
        <v>0</v>
      </c>
      <c r="GR860">
        <v>0</v>
      </c>
      <c r="GS860">
        <v>3</v>
      </c>
      <c r="GT860">
        <v>0</v>
      </c>
      <c r="GU860" t="s">
        <v>143</v>
      </c>
      <c r="GV860">
        <f t="shared" si="678"/>
        <v>0</v>
      </c>
      <c r="GW860">
        <v>1</v>
      </c>
      <c r="GX860">
        <f t="shared" si="679"/>
        <v>0</v>
      </c>
      <c r="HA860">
        <v>0</v>
      </c>
      <c r="HB860">
        <v>0</v>
      </c>
      <c r="HC860">
        <f t="shared" si="680"/>
        <v>0</v>
      </c>
      <c r="IK860">
        <v>0</v>
      </c>
    </row>
    <row r="861" spans="1:245" x14ac:dyDescent="0.25">
      <c r="A861">
        <v>18</v>
      </c>
      <c r="B861">
        <v>1</v>
      </c>
      <c r="C861">
        <v>509</v>
      </c>
      <c r="E861" t="s">
        <v>810</v>
      </c>
      <c r="F861" t="s">
        <v>629</v>
      </c>
      <c r="G861" t="s">
        <v>630</v>
      </c>
      <c r="H861" t="s">
        <v>401</v>
      </c>
      <c r="I861">
        <v>129</v>
      </c>
      <c r="J861">
        <v>645</v>
      </c>
      <c r="O861">
        <f t="shared" si="643"/>
        <v>32638.73</v>
      </c>
      <c r="P861">
        <f t="shared" si="644"/>
        <v>32638.73</v>
      </c>
      <c r="Q861">
        <f t="shared" si="683"/>
        <v>0</v>
      </c>
      <c r="R861">
        <f t="shared" si="646"/>
        <v>0</v>
      </c>
      <c r="S861">
        <f t="shared" si="647"/>
        <v>0</v>
      </c>
      <c r="T861">
        <f t="shared" si="648"/>
        <v>0</v>
      </c>
      <c r="U861">
        <f t="shared" si="649"/>
        <v>0</v>
      </c>
      <c r="V861">
        <f t="shared" si="650"/>
        <v>0</v>
      </c>
      <c r="W861">
        <f t="shared" si="651"/>
        <v>0</v>
      </c>
      <c r="X861">
        <f t="shared" si="652"/>
        <v>0</v>
      </c>
      <c r="Y861">
        <f t="shared" si="653"/>
        <v>0</v>
      </c>
      <c r="AA861">
        <v>31709269</v>
      </c>
      <c r="AB861">
        <f t="shared" si="654"/>
        <v>48.47</v>
      </c>
      <c r="AC861">
        <f t="shared" si="655"/>
        <v>48.47</v>
      </c>
      <c r="AD861">
        <f t="shared" si="684"/>
        <v>0</v>
      </c>
      <c r="AE861">
        <f t="shared" si="685"/>
        <v>0</v>
      </c>
      <c r="AF861">
        <f t="shared" si="685"/>
        <v>0</v>
      </c>
      <c r="AG861">
        <f t="shared" si="658"/>
        <v>0</v>
      </c>
      <c r="AH861">
        <f t="shared" si="686"/>
        <v>0</v>
      </c>
      <c r="AI861">
        <f t="shared" si="686"/>
        <v>0</v>
      </c>
      <c r="AJ861">
        <f t="shared" si="660"/>
        <v>0</v>
      </c>
      <c r="AK861">
        <v>48.47</v>
      </c>
      <c r="AL861">
        <v>48.47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5.22</v>
      </c>
      <c r="BD861" t="s">
        <v>143</v>
      </c>
      <c r="BE861" t="s">
        <v>143</v>
      </c>
      <c r="BF861" t="s">
        <v>143</v>
      </c>
      <c r="BG861" t="s">
        <v>143</v>
      </c>
      <c r="BH861">
        <v>3</v>
      </c>
      <c r="BI861">
        <v>1</v>
      </c>
      <c r="BJ861" t="s">
        <v>631</v>
      </c>
      <c r="BM861">
        <v>1382</v>
      </c>
      <c r="BN861">
        <v>0</v>
      </c>
      <c r="BO861" t="s">
        <v>629</v>
      </c>
      <c r="BP861">
        <v>1</v>
      </c>
      <c r="BQ861">
        <v>30</v>
      </c>
      <c r="BR861">
        <v>0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143</v>
      </c>
      <c r="BZ861">
        <v>0</v>
      </c>
      <c r="CA861">
        <v>0</v>
      </c>
      <c r="CE861">
        <v>30</v>
      </c>
      <c r="CF861">
        <v>0</v>
      </c>
      <c r="CG861">
        <v>0</v>
      </c>
      <c r="CM861">
        <v>0</v>
      </c>
      <c r="CN861" t="s">
        <v>143</v>
      </c>
      <c r="CO861">
        <v>0</v>
      </c>
      <c r="CP861">
        <f t="shared" si="661"/>
        <v>32638.73</v>
      </c>
      <c r="CQ861">
        <f t="shared" si="662"/>
        <v>253.01</v>
      </c>
      <c r="CR861">
        <f t="shared" si="687"/>
        <v>0</v>
      </c>
      <c r="CS861">
        <f t="shared" si="664"/>
        <v>0</v>
      </c>
      <c r="CT861">
        <f t="shared" si="665"/>
        <v>0</v>
      </c>
      <c r="CU861">
        <f t="shared" si="666"/>
        <v>0</v>
      </c>
      <c r="CV861">
        <f t="shared" si="667"/>
        <v>0</v>
      </c>
      <c r="CW861">
        <f t="shared" si="668"/>
        <v>0</v>
      </c>
      <c r="CX861">
        <f t="shared" si="669"/>
        <v>0</v>
      </c>
      <c r="CY861">
        <f t="shared" si="670"/>
        <v>0</v>
      </c>
      <c r="CZ861">
        <f t="shared" si="671"/>
        <v>0</v>
      </c>
      <c r="DC861" t="s">
        <v>143</v>
      </c>
      <c r="DD861" t="s">
        <v>143</v>
      </c>
      <c r="DE861" t="s">
        <v>143</v>
      </c>
      <c r="DF861" t="s">
        <v>143</v>
      </c>
      <c r="DG861" t="s">
        <v>143</v>
      </c>
      <c r="DH861" t="s">
        <v>143</v>
      </c>
      <c r="DI861" t="s">
        <v>143</v>
      </c>
      <c r="DJ861" t="s">
        <v>143</v>
      </c>
      <c r="DK861" t="s">
        <v>143</v>
      </c>
      <c r="DL861" t="s">
        <v>143</v>
      </c>
      <c r="DM861" t="s">
        <v>143</v>
      </c>
      <c r="DN861">
        <v>100</v>
      </c>
      <c r="DO861">
        <v>64</v>
      </c>
      <c r="DP861">
        <v>1.0469999999999999</v>
      </c>
      <c r="DQ861">
        <v>1.0029999999999999</v>
      </c>
      <c r="DU861">
        <v>1010</v>
      </c>
      <c r="DV861" t="s">
        <v>401</v>
      </c>
      <c r="DW861" t="s">
        <v>401</v>
      </c>
      <c r="DX861">
        <v>1</v>
      </c>
      <c r="EE861">
        <v>31271193</v>
      </c>
      <c r="EF861">
        <v>30</v>
      </c>
      <c r="EG861" t="s">
        <v>171</v>
      </c>
      <c r="EH861">
        <v>0</v>
      </c>
      <c r="EI861" t="s">
        <v>143</v>
      </c>
      <c r="EJ861">
        <v>1</v>
      </c>
      <c r="EK861">
        <v>1382</v>
      </c>
      <c r="EL861" t="s">
        <v>576</v>
      </c>
      <c r="EM861" t="s">
        <v>577</v>
      </c>
      <c r="EO861" t="s">
        <v>143</v>
      </c>
      <c r="EQ861">
        <v>0</v>
      </c>
      <c r="ER861">
        <v>48.47</v>
      </c>
      <c r="ES861">
        <v>48.47</v>
      </c>
      <c r="ET861">
        <v>0</v>
      </c>
      <c r="EU861">
        <v>0</v>
      </c>
      <c r="EV861">
        <v>0</v>
      </c>
      <c r="EW861">
        <v>0</v>
      </c>
      <c r="EX861">
        <v>0</v>
      </c>
      <c r="FQ861">
        <v>0</v>
      </c>
      <c r="FR861">
        <f t="shared" si="672"/>
        <v>0</v>
      </c>
      <c r="FS861">
        <v>0</v>
      </c>
      <c r="FX861">
        <v>100</v>
      </c>
      <c r="FY861">
        <v>64</v>
      </c>
      <c r="GA861" t="s">
        <v>143</v>
      </c>
      <c r="GD861">
        <v>0</v>
      </c>
      <c r="GF861">
        <v>432746128</v>
      </c>
      <c r="GG861">
        <v>2</v>
      </c>
      <c r="GH861">
        <v>1</v>
      </c>
      <c r="GI861">
        <v>2</v>
      </c>
      <c r="GJ861">
        <v>0</v>
      </c>
      <c r="GK861">
        <f>ROUND(R861*(R12)/100,2)</f>
        <v>0</v>
      </c>
      <c r="GL861">
        <f t="shared" si="673"/>
        <v>0</v>
      </c>
      <c r="GM861">
        <f t="shared" si="674"/>
        <v>32638.73</v>
      </c>
      <c r="GN861">
        <f t="shared" si="675"/>
        <v>32638.73</v>
      </c>
      <c r="GO861">
        <f t="shared" si="676"/>
        <v>0</v>
      </c>
      <c r="GP861">
        <f t="shared" si="677"/>
        <v>0</v>
      </c>
      <c r="GR861">
        <v>0</v>
      </c>
      <c r="GS861">
        <v>3</v>
      </c>
      <c r="GT861">
        <v>0</v>
      </c>
      <c r="GU861" t="s">
        <v>143</v>
      </c>
      <c r="GV861">
        <f t="shared" si="678"/>
        <v>0</v>
      </c>
      <c r="GW861">
        <v>1</v>
      </c>
      <c r="GX861">
        <f t="shared" si="679"/>
        <v>0</v>
      </c>
      <c r="HA861">
        <v>0</v>
      </c>
      <c r="HB861">
        <v>0</v>
      </c>
      <c r="HC861">
        <f t="shared" si="680"/>
        <v>0</v>
      </c>
      <c r="IK861">
        <v>0</v>
      </c>
    </row>
    <row r="862" spans="1:245" x14ac:dyDescent="0.25">
      <c r="A862">
        <v>17</v>
      </c>
      <c r="B862">
        <v>1</v>
      </c>
      <c r="C862">
        <f>ROW(SmtRes!A527)</f>
        <v>527</v>
      </c>
      <c r="D862">
        <f>ROW(EtalonRes!A549)</f>
        <v>549</v>
      </c>
      <c r="E862" t="s">
        <v>811</v>
      </c>
      <c r="F862" t="s">
        <v>633</v>
      </c>
      <c r="G862" t="s">
        <v>634</v>
      </c>
      <c r="H862" t="s">
        <v>368</v>
      </c>
      <c r="I862">
        <v>0.32</v>
      </c>
      <c r="J862">
        <v>0</v>
      </c>
      <c r="O862">
        <f t="shared" si="643"/>
        <v>27587.52</v>
      </c>
      <c r="P862">
        <f t="shared" si="644"/>
        <v>9654.02</v>
      </c>
      <c r="Q862">
        <f>(ROUND((ROUND((((ET862*1.25))*AV862*I862),2)*BB862),2)+ROUND((ROUND(((AE862-((EU862*1.25)))*AV862*I862),2)*BS862),2))</f>
        <v>275.60000000000002</v>
      </c>
      <c r="R862">
        <f t="shared" si="646"/>
        <v>87.51</v>
      </c>
      <c r="S862">
        <f t="shared" si="647"/>
        <v>17657.900000000001</v>
      </c>
      <c r="T862">
        <f t="shared" si="648"/>
        <v>0</v>
      </c>
      <c r="U862">
        <f t="shared" si="649"/>
        <v>54.206400000000002</v>
      </c>
      <c r="V862">
        <f t="shared" si="650"/>
        <v>0</v>
      </c>
      <c r="W862">
        <f t="shared" si="651"/>
        <v>0</v>
      </c>
      <c r="X862">
        <f t="shared" si="652"/>
        <v>14302.9</v>
      </c>
      <c r="Y862">
        <f t="shared" si="653"/>
        <v>7239.74</v>
      </c>
      <c r="AA862">
        <v>31709269</v>
      </c>
      <c r="AB862">
        <f t="shared" si="654"/>
        <v>4919.0924999999997</v>
      </c>
      <c r="AC862">
        <f t="shared" si="655"/>
        <v>2623.37</v>
      </c>
      <c r="AD862">
        <f>ROUND(((((ET862*1.25))-((EU862*1.25)))+AE862),6)</f>
        <v>126.65</v>
      </c>
      <c r="AE862">
        <f>ROUND(((EU862*1.25)),6)</f>
        <v>10.762499999999999</v>
      </c>
      <c r="AF862">
        <f>ROUND(((EV862*1.15)),6)</f>
        <v>2169.0725000000002</v>
      </c>
      <c r="AG862">
        <f t="shared" si="658"/>
        <v>0</v>
      </c>
      <c r="AH862">
        <f>((EW862*1.15))</f>
        <v>169.39500000000001</v>
      </c>
      <c r="AI862">
        <f>((EX862*1.25))</f>
        <v>0</v>
      </c>
      <c r="AJ862">
        <f t="shared" si="660"/>
        <v>0</v>
      </c>
      <c r="AK862">
        <v>4610.84</v>
      </c>
      <c r="AL862">
        <v>2623.37</v>
      </c>
      <c r="AM862">
        <v>101.32</v>
      </c>
      <c r="AN862">
        <v>8.61</v>
      </c>
      <c r="AO862">
        <v>1886.15</v>
      </c>
      <c r="AP862">
        <v>0</v>
      </c>
      <c r="AQ862">
        <v>147.30000000000001</v>
      </c>
      <c r="AR862">
        <v>0</v>
      </c>
      <c r="AS862">
        <v>0</v>
      </c>
      <c r="AT862">
        <v>81</v>
      </c>
      <c r="AU862">
        <v>41</v>
      </c>
      <c r="AV862">
        <v>1</v>
      </c>
      <c r="AW862">
        <v>1</v>
      </c>
      <c r="AZ862">
        <v>1</v>
      </c>
      <c r="BA862">
        <v>25.44</v>
      </c>
      <c r="BB862">
        <v>6.8</v>
      </c>
      <c r="BC862">
        <v>11.5</v>
      </c>
      <c r="BD862" t="s">
        <v>143</v>
      </c>
      <c r="BE862" t="s">
        <v>143</v>
      </c>
      <c r="BF862" t="s">
        <v>143</v>
      </c>
      <c r="BG862" t="s">
        <v>143</v>
      </c>
      <c r="BH862">
        <v>0</v>
      </c>
      <c r="BI862">
        <v>1</v>
      </c>
      <c r="BJ862" t="s">
        <v>635</v>
      </c>
      <c r="BM862">
        <v>1382</v>
      </c>
      <c r="BN862">
        <v>0</v>
      </c>
      <c r="BO862" t="s">
        <v>633</v>
      </c>
      <c r="BP862">
        <v>1</v>
      </c>
      <c r="BQ862">
        <v>30</v>
      </c>
      <c r="BR862">
        <v>0</v>
      </c>
      <c r="BS862">
        <v>25.44</v>
      </c>
      <c r="BT862">
        <v>1</v>
      </c>
      <c r="BU862">
        <v>1</v>
      </c>
      <c r="BV862">
        <v>1</v>
      </c>
      <c r="BW862">
        <v>1</v>
      </c>
      <c r="BX862">
        <v>1</v>
      </c>
      <c r="BY862" t="s">
        <v>143</v>
      </c>
      <c r="BZ862">
        <v>81</v>
      </c>
      <c r="CA862">
        <v>41</v>
      </c>
      <c r="CE862">
        <v>30</v>
      </c>
      <c r="CF862">
        <v>0</v>
      </c>
      <c r="CG862">
        <v>0</v>
      </c>
      <c r="CM862">
        <v>0</v>
      </c>
      <c r="CN862" t="s">
        <v>143</v>
      </c>
      <c r="CO862">
        <v>0</v>
      </c>
      <c r="CP862">
        <f t="shared" si="661"/>
        <v>27587.520000000004</v>
      </c>
      <c r="CQ862">
        <f t="shared" si="662"/>
        <v>30168.76</v>
      </c>
      <c r="CR862">
        <f>(ROUND((ROUND((((ET862*1.25))*AV862*1),2)*BB862),2)+ROUND((ROUND(((AE862-((EU862*1.25)))*AV862*1),2)*BS862),2))</f>
        <v>861.22</v>
      </c>
      <c r="CS862">
        <f t="shared" si="664"/>
        <v>273.73</v>
      </c>
      <c r="CT862">
        <f t="shared" si="665"/>
        <v>55181.14</v>
      </c>
      <c r="CU862">
        <f t="shared" si="666"/>
        <v>0</v>
      </c>
      <c r="CV862">
        <f t="shared" si="667"/>
        <v>169.39500000000001</v>
      </c>
      <c r="CW862">
        <f t="shared" si="668"/>
        <v>0</v>
      </c>
      <c r="CX862">
        <f t="shared" si="669"/>
        <v>0</v>
      </c>
      <c r="CY862">
        <f t="shared" si="670"/>
        <v>14302.899000000001</v>
      </c>
      <c r="CZ862">
        <f t="shared" si="671"/>
        <v>7239.7390000000005</v>
      </c>
      <c r="DC862" t="s">
        <v>143</v>
      </c>
      <c r="DD862" t="s">
        <v>143</v>
      </c>
      <c r="DE862" t="s">
        <v>169</v>
      </c>
      <c r="DF862" t="s">
        <v>169</v>
      </c>
      <c r="DG862" t="s">
        <v>170</v>
      </c>
      <c r="DH862" t="s">
        <v>143</v>
      </c>
      <c r="DI862" t="s">
        <v>170</v>
      </c>
      <c r="DJ862" t="s">
        <v>169</v>
      </c>
      <c r="DK862" t="s">
        <v>143</v>
      </c>
      <c r="DL862" t="s">
        <v>143</v>
      </c>
      <c r="DM862" t="s">
        <v>143</v>
      </c>
      <c r="DN862">
        <v>100</v>
      </c>
      <c r="DO862">
        <v>64</v>
      </c>
      <c r="DP862">
        <v>1.0469999999999999</v>
      </c>
      <c r="DQ862">
        <v>1.0029999999999999</v>
      </c>
      <c r="DU862">
        <v>1005</v>
      </c>
      <c r="DV862" t="s">
        <v>368</v>
      </c>
      <c r="DW862" t="s">
        <v>368</v>
      </c>
      <c r="DX862">
        <v>100</v>
      </c>
      <c r="EE862">
        <v>31271193</v>
      </c>
      <c r="EF862">
        <v>30</v>
      </c>
      <c r="EG862" t="s">
        <v>171</v>
      </c>
      <c r="EH862">
        <v>0</v>
      </c>
      <c r="EI862" t="s">
        <v>143</v>
      </c>
      <c r="EJ862">
        <v>1</v>
      </c>
      <c r="EK862">
        <v>1382</v>
      </c>
      <c r="EL862" t="s">
        <v>576</v>
      </c>
      <c r="EM862" t="s">
        <v>577</v>
      </c>
      <c r="EO862" t="s">
        <v>143</v>
      </c>
      <c r="EQ862">
        <v>0</v>
      </c>
      <c r="ER862">
        <v>4610.84</v>
      </c>
      <c r="ES862">
        <v>2623.37</v>
      </c>
      <c r="ET862">
        <v>101.32</v>
      </c>
      <c r="EU862">
        <v>8.61</v>
      </c>
      <c r="EV862">
        <v>1886.15</v>
      </c>
      <c r="EW862">
        <v>147.30000000000001</v>
      </c>
      <c r="EX862">
        <v>0</v>
      </c>
      <c r="EY862">
        <v>0</v>
      </c>
      <c r="FQ862">
        <v>0</v>
      </c>
      <c r="FR862">
        <f t="shared" si="672"/>
        <v>0</v>
      </c>
      <c r="FS862">
        <v>0</v>
      </c>
      <c r="FX862">
        <v>100</v>
      </c>
      <c r="FY862">
        <v>64</v>
      </c>
      <c r="GA862" t="s">
        <v>143</v>
      </c>
      <c r="GD862">
        <v>0</v>
      </c>
      <c r="GF862">
        <v>-448097099</v>
      </c>
      <c r="GG862">
        <v>2</v>
      </c>
      <c r="GH862">
        <v>1</v>
      </c>
      <c r="GI862">
        <v>2</v>
      </c>
      <c r="GJ862">
        <v>0</v>
      </c>
      <c r="GK862">
        <f>ROUND(R862*(R12)/100,2)</f>
        <v>137.38999999999999</v>
      </c>
      <c r="GL862">
        <f t="shared" si="673"/>
        <v>0</v>
      </c>
      <c r="GM862">
        <f t="shared" si="674"/>
        <v>49267.55</v>
      </c>
      <c r="GN862">
        <f t="shared" si="675"/>
        <v>49267.55</v>
      </c>
      <c r="GO862">
        <f t="shared" si="676"/>
        <v>0</v>
      </c>
      <c r="GP862">
        <f t="shared" si="677"/>
        <v>0</v>
      </c>
      <c r="GR862">
        <v>0</v>
      </c>
      <c r="GS862">
        <v>3</v>
      </c>
      <c r="GT862">
        <v>0</v>
      </c>
      <c r="GU862" t="s">
        <v>143</v>
      </c>
      <c r="GV862">
        <f t="shared" si="678"/>
        <v>0</v>
      </c>
      <c r="GW862">
        <v>1</v>
      </c>
      <c r="GX862">
        <f t="shared" si="679"/>
        <v>0</v>
      </c>
      <c r="HA862">
        <v>0</v>
      </c>
      <c r="HB862">
        <v>0</v>
      </c>
      <c r="HC862">
        <f t="shared" si="680"/>
        <v>0</v>
      </c>
      <c r="IK862">
        <v>0</v>
      </c>
    </row>
    <row r="863" spans="1:245" x14ac:dyDescent="0.25">
      <c r="A863">
        <v>18</v>
      </c>
      <c r="B863">
        <v>1</v>
      </c>
      <c r="C863">
        <v>523</v>
      </c>
      <c r="E863" t="s">
        <v>812</v>
      </c>
      <c r="F863" t="s">
        <v>604</v>
      </c>
      <c r="G863" t="s">
        <v>605</v>
      </c>
      <c r="H863" t="s">
        <v>606</v>
      </c>
      <c r="I863">
        <v>1.7023999999999999</v>
      </c>
      <c r="J863">
        <v>5.3199999999999994</v>
      </c>
      <c r="O863">
        <f t="shared" si="643"/>
        <v>3666.88</v>
      </c>
      <c r="P863">
        <f t="shared" si="644"/>
        <v>3666.88</v>
      </c>
      <c r="Q863">
        <f>(ROUND((ROUND(((ET863)*AV863*I863),2)*BB863),2)+ROUND((ROUND(((AE863-(EU863))*AV863*I863),2)*BS863),2))</f>
        <v>0</v>
      </c>
      <c r="R863">
        <f t="shared" si="646"/>
        <v>0</v>
      </c>
      <c r="S863">
        <f t="shared" si="647"/>
        <v>0</v>
      </c>
      <c r="T863">
        <f t="shared" si="648"/>
        <v>0</v>
      </c>
      <c r="U863">
        <f t="shared" si="649"/>
        <v>0</v>
      </c>
      <c r="V863">
        <f t="shared" si="650"/>
        <v>0</v>
      </c>
      <c r="W863">
        <f t="shared" si="651"/>
        <v>0</v>
      </c>
      <c r="X863">
        <f t="shared" si="652"/>
        <v>0</v>
      </c>
      <c r="Y863">
        <f t="shared" si="653"/>
        <v>0</v>
      </c>
      <c r="AA863">
        <v>31709269</v>
      </c>
      <c r="AB863">
        <f t="shared" si="654"/>
        <v>425.68</v>
      </c>
      <c r="AC863">
        <f t="shared" si="655"/>
        <v>425.68</v>
      </c>
      <c r="AD863">
        <f>ROUND((((ET863)-(EU863))+AE863),6)</f>
        <v>0</v>
      </c>
      <c r="AE863">
        <f>ROUND((EU863),6)</f>
        <v>0</v>
      </c>
      <c r="AF863">
        <f>ROUND((EV863),6)</f>
        <v>0</v>
      </c>
      <c r="AG863">
        <f t="shared" si="658"/>
        <v>0</v>
      </c>
      <c r="AH863">
        <f>(EW863)</f>
        <v>0</v>
      </c>
      <c r="AI863">
        <f>(EX863)</f>
        <v>0</v>
      </c>
      <c r="AJ863">
        <f t="shared" si="660"/>
        <v>0</v>
      </c>
      <c r="AK863">
        <v>425.68</v>
      </c>
      <c r="AL863">
        <v>425.68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</v>
      </c>
      <c r="AW863">
        <v>1</v>
      </c>
      <c r="AZ863">
        <v>1</v>
      </c>
      <c r="BA863">
        <v>1</v>
      </c>
      <c r="BB863">
        <v>1</v>
      </c>
      <c r="BC863">
        <v>5.0599999999999996</v>
      </c>
      <c r="BD863" t="s">
        <v>143</v>
      </c>
      <c r="BE863" t="s">
        <v>143</v>
      </c>
      <c r="BF863" t="s">
        <v>143</v>
      </c>
      <c r="BG863" t="s">
        <v>143</v>
      </c>
      <c r="BH863">
        <v>3</v>
      </c>
      <c r="BI863">
        <v>1</v>
      </c>
      <c r="BJ863" t="s">
        <v>607</v>
      </c>
      <c r="BM863">
        <v>1382</v>
      </c>
      <c r="BN863">
        <v>0</v>
      </c>
      <c r="BO863" t="s">
        <v>604</v>
      </c>
      <c r="BP863">
        <v>1</v>
      </c>
      <c r="BQ863">
        <v>30</v>
      </c>
      <c r="BR863">
        <v>0</v>
      </c>
      <c r="BS863">
        <v>1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143</v>
      </c>
      <c r="BZ863">
        <v>0</v>
      </c>
      <c r="CA863">
        <v>0</v>
      </c>
      <c r="CE863">
        <v>30</v>
      </c>
      <c r="CF863">
        <v>0</v>
      </c>
      <c r="CG863">
        <v>0</v>
      </c>
      <c r="CM863">
        <v>0</v>
      </c>
      <c r="CN863" t="s">
        <v>143</v>
      </c>
      <c r="CO863">
        <v>0</v>
      </c>
      <c r="CP863">
        <f t="shared" si="661"/>
        <v>3666.88</v>
      </c>
      <c r="CQ863">
        <f t="shared" si="662"/>
        <v>2153.94</v>
      </c>
      <c r="CR863">
        <f>(ROUND((ROUND(((ET863)*AV863*1),2)*BB863),2)+ROUND((ROUND(((AE863-(EU863))*AV863*1),2)*BS863),2))</f>
        <v>0</v>
      </c>
      <c r="CS863">
        <f t="shared" si="664"/>
        <v>0</v>
      </c>
      <c r="CT863">
        <f t="shared" si="665"/>
        <v>0</v>
      </c>
      <c r="CU863">
        <f t="shared" si="666"/>
        <v>0</v>
      </c>
      <c r="CV863">
        <f t="shared" si="667"/>
        <v>0</v>
      </c>
      <c r="CW863">
        <f t="shared" si="668"/>
        <v>0</v>
      </c>
      <c r="CX863">
        <f t="shared" si="669"/>
        <v>0</v>
      </c>
      <c r="CY863">
        <f t="shared" si="670"/>
        <v>0</v>
      </c>
      <c r="CZ863">
        <f t="shared" si="671"/>
        <v>0</v>
      </c>
      <c r="DC863" t="s">
        <v>143</v>
      </c>
      <c r="DD863" t="s">
        <v>143</v>
      </c>
      <c r="DE863" t="s">
        <v>143</v>
      </c>
      <c r="DF863" t="s">
        <v>143</v>
      </c>
      <c r="DG863" t="s">
        <v>143</v>
      </c>
      <c r="DH863" t="s">
        <v>143</v>
      </c>
      <c r="DI863" t="s">
        <v>143</v>
      </c>
      <c r="DJ863" t="s">
        <v>143</v>
      </c>
      <c r="DK863" t="s">
        <v>143</v>
      </c>
      <c r="DL863" t="s">
        <v>143</v>
      </c>
      <c r="DM863" t="s">
        <v>143</v>
      </c>
      <c r="DN863">
        <v>100</v>
      </c>
      <c r="DO863">
        <v>64</v>
      </c>
      <c r="DP863">
        <v>1.0469999999999999</v>
      </c>
      <c r="DQ863">
        <v>1.0029999999999999</v>
      </c>
      <c r="DU863">
        <v>1010</v>
      </c>
      <c r="DV863" t="s">
        <v>606</v>
      </c>
      <c r="DW863" t="s">
        <v>606</v>
      </c>
      <c r="DX863">
        <v>100</v>
      </c>
      <c r="EE863">
        <v>31271193</v>
      </c>
      <c r="EF863">
        <v>30</v>
      </c>
      <c r="EG863" t="s">
        <v>171</v>
      </c>
      <c r="EH863">
        <v>0</v>
      </c>
      <c r="EI863" t="s">
        <v>143</v>
      </c>
      <c r="EJ863">
        <v>1</v>
      </c>
      <c r="EK863">
        <v>1382</v>
      </c>
      <c r="EL863" t="s">
        <v>576</v>
      </c>
      <c r="EM863" t="s">
        <v>577</v>
      </c>
      <c r="EO863" t="s">
        <v>143</v>
      </c>
      <c r="EQ863">
        <v>0</v>
      </c>
      <c r="ER863">
        <v>425.68</v>
      </c>
      <c r="ES863">
        <v>425.68</v>
      </c>
      <c r="ET863">
        <v>0</v>
      </c>
      <c r="EU863">
        <v>0</v>
      </c>
      <c r="EV863">
        <v>0</v>
      </c>
      <c r="EW863">
        <v>0</v>
      </c>
      <c r="EX863">
        <v>0</v>
      </c>
      <c r="FQ863">
        <v>0</v>
      </c>
      <c r="FR863">
        <f t="shared" si="672"/>
        <v>0</v>
      </c>
      <c r="FS863">
        <v>0</v>
      </c>
      <c r="FX863">
        <v>100</v>
      </c>
      <c r="FY863">
        <v>64</v>
      </c>
      <c r="GA863" t="s">
        <v>143</v>
      </c>
      <c r="GD863">
        <v>0</v>
      </c>
      <c r="GF863">
        <v>1167762237</v>
      </c>
      <c r="GG863">
        <v>2</v>
      </c>
      <c r="GH863">
        <v>1</v>
      </c>
      <c r="GI863">
        <v>2</v>
      </c>
      <c r="GJ863">
        <v>0</v>
      </c>
      <c r="GK863">
        <f>ROUND(R863*(R12)/100,2)</f>
        <v>0</v>
      </c>
      <c r="GL863">
        <f t="shared" si="673"/>
        <v>0</v>
      </c>
      <c r="GM863">
        <f t="shared" si="674"/>
        <v>3666.88</v>
      </c>
      <c r="GN863">
        <f t="shared" si="675"/>
        <v>3666.88</v>
      </c>
      <c r="GO863">
        <f t="shared" si="676"/>
        <v>0</v>
      </c>
      <c r="GP863">
        <f t="shared" si="677"/>
        <v>0</v>
      </c>
      <c r="GR863">
        <v>0</v>
      </c>
      <c r="GS863">
        <v>3</v>
      </c>
      <c r="GT863">
        <v>0</v>
      </c>
      <c r="GU863" t="s">
        <v>143</v>
      </c>
      <c r="GV863">
        <f t="shared" si="678"/>
        <v>0</v>
      </c>
      <c r="GW863">
        <v>1</v>
      </c>
      <c r="GX863">
        <f t="shared" si="679"/>
        <v>0</v>
      </c>
      <c r="HA863">
        <v>0</v>
      </c>
      <c r="HB863">
        <v>0</v>
      </c>
      <c r="HC863">
        <f t="shared" si="680"/>
        <v>0</v>
      </c>
      <c r="IK863">
        <v>0</v>
      </c>
    </row>
    <row r="864" spans="1:245" x14ac:dyDescent="0.25">
      <c r="A864">
        <v>18</v>
      </c>
      <c r="B864">
        <v>1</v>
      </c>
      <c r="C864">
        <v>524</v>
      </c>
      <c r="E864" t="s">
        <v>813</v>
      </c>
      <c r="F864" t="s">
        <v>609</v>
      </c>
      <c r="G864" t="s">
        <v>610</v>
      </c>
      <c r="H864" t="s">
        <v>362</v>
      </c>
      <c r="I864">
        <v>32</v>
      </c>
      <c r="J864">
        <v>100</v>
      </c>
      <c r="O864">
        <f t="shared" si="643"/>
        <v>20935.68</v>
      </c>
      <c r="P864">
        <f t="shared" si="644"/>
        <v>20935.68</v>
      </c>
      <c r="Q864">
        <f>(ROUND((ROUND(((ET864)*AV864*I864),2)*BB864),2)+ROUND((ROUND(((AE864-(EU864))*AV864*I864),2)*BS864),2))</f>
        <v>0</v>
      </c>
      <c r="R864">
        <f t="shared" si="646"/>
        <v>0</v>
      </c>
      <c r="S864">
        <f t="shared" si="647"/>
        <v>0</v>
      </c>
      <c r="T864">
        <f t="shared" si="648"/>
        <v>0</v>
      </c>
      <c r="U864">
        <f t="shared" si="649"/>
        <v>0</v>
      </c>
      <c r="V864">
        <f t="shared" si="650"/>
        <v>0</v>
      </c>
      <c r="W864">
        <f t="shared" si="651"/>
        <v>0</v>
      </c>
      <c r="X864">
        <f t="shared" si="652"/>
        <v>0</v>
      </c>
      <c r="Y864">
        <f t="shared" si="653"/>
        <v>0</v>
      </c>
      <c r="AA864">
        <v>31709269</v>
      </c>
      <c r="AB864">
        <f t="shared" si="654"/>
        <v>232</v>
      </c>
      <c r="AC864">
        <f t="shared" si="655"/>
        <v>232</v>
      </c>
      <c r="AD864">
        <f>ROUND((((ET864)-(EU864))+AE864),6)</f>
        <v>0</v>
      </c>
      <c r="AE864">
        <f>ROUND((EU864),6)</f>
        <v>0</v>
      </c>
      <c r="AF864">
        <f>ROUND((EV864),6)</f>
        <v>0</v>
      </c>
      <c r="AG864">
        <f t="shared" si="658"/>
        <v>0</v>
      </c>
      <c r="AH864">
        <f>(EW864)</f>
        <v>0</v>
      </c>
      <c r="AI864">
        <f>(EX864)</f>
        <v>0</v>
      </c>
      <c r="AJ864">
        <f t="shared" si="660"/>
        <v>0</v>
      </c>
      <c r="AK864">
        <v>232</v>
      </c>
      <c r="AL864">
        <v>232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1</v>
      </c>
      <c r="AW864">
        <v>1</v>
      </c>
      <c r="AZ864">
        <v>1</v>
      </c>
      <c r="BA864">
        <v>1</v>
      </c>
      <c r="BB864">
        <v>1</v>
      </c>
      <c r="BC864">
        <v>2.82</v>
      </c>
      <c r="BD864" t="s">
        <v>143</v>
      </c>
      <c r="BE864" t="s">
        <v>143</v>
      </c>
      <c r="BF864" t="s">
        <v>143</v>
      </c>
      <c r="BG864" t="s">
        <v>143</v>
      </c>
      <c r="BH864">
        <v>3</v>
      </c>
      <c r="BI864">
        <v>1</v>
      </c>
      <c r="BJ864" t="s">
        <v>611</v>
      </c>
      <c r="BM864">
        <v>1382</v>
      </c>
      <c r="BN864">
        <v>0</v>
      </c>
      <c r="BO864" t="s">
        <v>609</v>
      </c>
      <c r="BP864">
        <v>1</v>
      </c>
      <c r="BQ864">
        <v>30</v>
      </c>
      <c r="BR864">
        <v>0</v>
      </c>
      <c r="BS864">
        <v>1</v>
      </c>
      <c r="BT864">
        <v>1</v>
      </c>
      <c r="BU864">
        <v>1</v>
      </c>
      <c r="BV864">
        <v>1</v>
      </c>
      <c r="BW864">
        <v>1</v>
      </c>
      <c r="BX864">
        <v>1</v>
      </c>
      <c r="BY864" t="s">
        <v>143</v>
      </c>
      <c r="BZ864">
        <v>0</v>
      </c>
      <c r="CA864">
        <v>0</v>
      </c>
      <c r="CE864">
        <v>30</v>
      </c>
      <c r="CF864">
        <v>0</v>
      </c>
      <c r="CG864">
        <v>0</v>
      </c>
      <c r="CM864">
        <v>0</v>
      </c>
      <c r="CN864" t="s">
        <v>143</v>
      </c>
      <c r="CO864">
        <v>0</v>
      </c>
      <c r="CP864">
        <f t="shared" si="661"/>
        <v>20935.68</v>
      </c>
      <c r="CQ864">
        <f t="shared" si="662"/>
        <v>654.24</v>
      </c>
      <c r="CR864">
        <f>(ROUND((ROUND(((ET864)*AV864*1),2)*BB864),2)+ROUND((ROUND(((AE864-(EU864))*AV864*1),2)*BS864),2))</f>
        <v>0</v>
      </c>
      <c r="CS864">
        <f t="shared" si="664"/>
        <v>0</v>
      </c>
      <c r="CT864">
        <f t="shared" si="665"/>
        <v>0</v>
      </c>
      <c r="CU864">
        <f t="shared" si="666"/>
        <v>0</v>
      </c>
      <c r="CV864">
        <f t="shared" si="667"/>
        <v>0</v>
      </c>
      <c r="CW864">
        <f t="shared" si="668"/>
        <v>0</v>
      </c>
      <c r="CX864">
        <f t="shared" si="669"/>
        <v>0</v>
      </c>
      <c r="CY864">
        <f t="shared" si="670"/>
        <v>0</v>
      </c>
      <c r="CZ864">
        <f t="shared" si="671"/>
        <v>0</v>
      </c>
      <c r="DC864" t="s">
        <v>143</v>
      </c>
      <c r="DD864" t="s">
        <v>143</v>
      </c>
      <c r="DE864" t="s">
        <v>143</v>
      </c>
      <c r="DF864" t="s">
        <v>143</v>
      </c>
      <c r="DG864" t="s">
        <v>143</v>
      </c>
      <c r="DH864" t="s">
        <v>143</v>
      </c>
      <c r="DI864" t="s">
        <v>143</v>
      </c>
      <c r="DJ864" t="s">
        <v>143</v>
      </c>
      <c r="DK864" t="s">
        <v>143</v>
      </c>
      <c r="DL864" t="s">
        <v>143</v>
      </c>
      <c r="DM864" t="s">
        <v>143</v>
      </c>
      <c r="DN864">
        <v>100</v>
      </c>
      <c r="DO864">
        <v>64</v>
      </c>
      <c r="DP864">
        <v>1.0469999999999999</v>
      </c>
      <c r="DQ864">
        <v>1.0029999999999999</v>
      </c>
      <c r="DU864">
        <v>1005</v>
      </c>
      <c r="DV864" t="s">
        <v>362</v>
      </c>
      <c r="DW864" t="s">
        <v>362</v>
      </c>
      <c r="DX864">
        <v>1</v>
      </c>
      <c r="EE864">
        <v>31271193</v>
      </c>
      <c r="EF864">
        <v>30</v>
      </c>
      <c r="EG864" t="s">
        <v>171</v>
      </c>
      <c r="EH864">
        <v>0</v>
      </c>
      <c r="EI864" t="s">
        <v>143</v>
      </c>
      <c r="EJ864">
        <v>1</v>
      </c>
      <c r="EK864">
        <v>1382</v>
      </c>
      <c r="EL864" t="s">
        <v>576</v>
      </c>
      <c r="EM864" t="s">
        <v>577</v>
      </c>
      <c r="EO864" t="s">
        <v>143</v>
      </c>
      <c r="EQ864">
        <v>0</v>
      </c>
      <c r="ER864">
        <v>232</v>
      </c>
      <c r="ES864">
        <v>232</v>
      </c>
      <c r="ET864">
        <v>0</v>
      </c>
      <c r="EU864">
        <v>0</v>
      </c>
      <c r="EV864">
        <v>0</v>
      </c>
      <c r="EW864">
        <v>0</v>
      </c>
      <c r="EX864">
        <v>0</v>
      </c>
      <c r="FQ864">
        <v>0</v>
      </c>
      <c r="FR864">
        <f t="shared" si="672"/>
        <v>0</v>
      </c>
      <c r="FS864">
        <v>0</v>
      </c>
      <c r="FX864">
        <v>100</v>
      </c>
      <c r="FY864">
        <v>64</v>
      </c>
      <c r="GA864" t="s">
        <v>143</v>
      </c>
      <c r="GD864">
        <v>0</v>
      </c>
      <c r="GF864">
        <v>-1312219370</v>
      </c>
      <c r="GG864">
        <v>2</v>
      </c>
      <c r="GH864">
        <v>1</v>
      </c>
      <c r="GI864">
        <v>2</v>
      </c>
      <c r="GJ864">
        <v>0</v>
      </c>
      <c r="GK864">
        <f>ROUND(R864*(R12)/100,2)</f>
        <v>0</v>
      </c>
      <c r="GL864">
        <f t="shared" si="673"/>
        <v>0</v>
      </c>
      <c r="GM864">
        <f t="shared" si="674"/>
        <v>20935.68</v>
      </c>
      <c r="GN864">
        <f t="shared" si="675"/>
        <v>20935.68</v>
      </c>
      <c r="GO864">
        <f t="shared" si="676"/>
        <v>0</v>
      </c>
      <c r="GP864">
        <f t="shared" si="677"/>
        <v>0</v>
      </c>
      <c r="GR864">
        <v>0</v>
      </c>
      <c r="GS864">
        <v>3</v>
      </c>
      <c r="GT864">
        <v>0</v>
      </c>
      <c r="GU864" t="s">
        <v>143</v>
      </c>
      <c r="GV864">
        <f t="shared" si="678"/>
        <v>0</v>
      </c>
      <c r="GW864">
        <v>1</v>
      </c>
      <c r="GX864">
        <f t="shared" si="679"/>
        <v>0</v>
      </c>
      <c r="HA864">
        <v>0</v>
      </c>
      <c r="HB864">
        <v>0</v>
      </c>
      <c r="HC864">
        <f t="shared" si="680"/>
        <v>0</v>
      </c>
      <c r="IK864">
        <v>0</v>
      </c>
    </row>
    <row r="865" spans="1:245" x14ac:dyDescent="0.25">
      <c r="A865">
        <v>17</v>
      </c>
      <c r="B865">
        <v>1</v>
      </c>
      <c r="C865">
        <f>ROW(SmtRes!A535)</f>
        <v>535</v>
      </c>
      <c r="D865">
        <f>ROW(EtalonRes!A557)</f>
        <v>557</v>
      </c>
      <c r="E865" t="s">
        <v>814</v>
      </c>
      <c r="F865" t="s">
        <v>639</v>
      </c>
      <c r="G865" t="s">
        <v>640</v>
      </c>
      <c r="H865" t="s">
        <v>368</v>
      </c>
      <c r="I865">
        <v>0.52</v>
      </c>
      <c r="J865">
        <v>0</v>
      </c>
      <c r="O865">
        <f t="shared" si="643"/>
        <v>48078.97</v>
      </c>
      <c r="P865">
        <f t="shared" si="644"/>
        <v>34522.51</v>
      </c>
      <c r="Q865">
        <f>(ROUND((ROUND((((ET865*1.25))*AV865*I865),2)*BB865),2)+ROUND((ROUND(((AE865-((EU865*1.25)))*AV865*I865),2)*BS865),2))</f>
        <v>260.24</v>
      </c>
      <c r="R865">
        <f t="shared" si="646"/>
        <v>81.150000000000006</v>
      </c>
      <c r="S865">
        <f t="shared" si="647"/>
        <v>13296.22</v>
      </c>
      <c r="T865">
        <f t="shared" si="648"/>
        <v>0</v>
      </c>
      <c r="U865">
        <f t="shared" si="649"/>
        <v>36.346439999999994</v>
      </c>
      <c r="V865">
        <f t="shared" si="650"/>
        <v>0</v>
      </c>
      <c r="W865">
        <f t="shared" si="651"/>
        <v>0</v>
      </c>
      <c r="X865">
        <f t="shared" si="652"/>
        <v>10769.94</v>
      </c>
      <c r="Y865">
        <f t="shared" si="653"/>
        <v>5451.45</v>
      </c>
      <c r="AA865">
        <v>31709269</v>
      </c>
      <c r="AB865">
        <f t="shared" si="654"/>
        <v>8197.7175000000007</v>
      </c>
      <c r="AC865">
        <f t="shared" si="655"/>
        <v>7108.08</v>
      </c>
      <c r="AD865">
        <f>ROUND(((((ET865*1.25))-((EU865*1.25)))+AE865),6)</f>
        <v>84.537499999999994</v>
      </c>
      <c r="AE865">
        <f>ROUND(((EU865*1.25)),6)</f>
        <v>6.1375000000000002</v>
      </c>
      <c r="AF865">
        <f>ROUND(((EV865*1.15)),6)</f>
        <v>1005.1</v>
      </c>
      <c r="AG865">
        <f t="shared" si="658"/>
        <v>0</v>
      </c>
      <c r="AH865">
        <f>((EW865*1.15))</f>
        <v>69.896999999999991</v>
      </c>
      <c r="AI865">
        <f>((EX865*1.25))</f>
        <v>0</v>
      </c>
      <c r="AJ865">
        <f t="shared" si="660"/>
        <v>0</v>
      </c>
      <c r="AK865">
        <v>8049.71</v>
      </c>
      <c r="AL865">
        <v>7108.08</v>
      </c>
      <c r="AM865">
        <v>67.63</v>
      </c>
      <c r="AN865">
        <v>4.91</v>
      </c>
      <c r="AO865">
        <v>874</v>
      </c>
      <c r="AP865">
        <v>0</v>
      </c>
      <c r="AQ865">
        <v>60.78</v>
      </c>
      <c r="AR865">
        <v>0</v>
      </c>
      <c r="AS865">
        <v>0</v>
      </c>
      <c r="AT865">
        <v>81</v>
      </c>
      <c r="AU865">
        <v>41</v>
      </c>
      <c r="AV865">
        <v>1</v>
      </c>
      <c r="AW865">
        <v>1</v>
      </c>
      <c r="AZ865">
        <v>1</v>
      </c>
      <c r="BA865">
        <v>25.44</v>
      </c>
      <c r="BB865">
        <v>5.92</v>
      </c>
      <c r="BC865">
        <v>9.34</v>
      </c>
      <c r="BD865" t="s">
        <v>143</v>
      </c>
      <c r="BE865" t="s">
        <v>143</v>
      </c>
      <c r="BF865" t="s">
        <v>143</v>
      </c>
      <c r="BG865" t="s">
        <v>143</v>
      </c>
      <c r="BH865">
        <v>0</v>
      </c>
      <c r="BI865">
        <v>1</v>
      </c>
      <c r="BJ865" t="s">
        <v>641</v>
      </c>
      <c r="BM865">
        <v>2104</v>
      </c>
      <c r="BN865">
        <v>0</v>
      </c>
      <c r="BO865" t="s">
        <v>639</v>
      </c>
      <c r="BP865">
        <v>1</v>
      </c>
      <c r="BQ865">
        <v>30</v>
      </c>
      <c r="BR865">
        <v>0</v>
      </c>
      <c r="BS865">
        <v>25.44</v>
      </c>
      <c r="BT865">
        <v>1</v>
      </c>
      <c r="BU865">
        <v>1</v>
      </c>
      <c r="BV865">
        <v>1</v>
      </c>
      <c r="BW865">
        <v>1</v>
      </c>
      <c r="BX865">
        <v>1</v>
      </c>
      <c r="BY865" t="s">
        <v>143</v>
      </c>
      <c r="BZ865">
        <v>81</v>
      </c>
      <c r="CA865">
        <v>41</v>
      </c>
      <c r="CE865">
        <v>30</v>
      </c>
      <c r="CF865">
        <v>0</v>
      </c>
      <c r="CG865">
        <v>0</v>
      </c>
      <c r="CM865">
        <v>0</v>
      </c>
      <c r="CN865" t="s">
        <v>143</v>
      </c>
      <c r="CO865">
        <v>0</v>
      </c>
      <c r="CP865">
        <f t="shared" si="661"/>
        <v>48078.97</v>
      </c>
      <c r="CQ865">
        <f t="shared" si="662"/>
        <v>66389.47</v>
      </c>
      <c r="CR865">
        <f>(ROUND((ROUND((((ET865*1.25))*AV865*1),2)*BB865),2)+ROUND((ROUND(((AE865-((EU865*1.25)))*AV865*1),2)*BS865),2))</f>
        <v>500.48</v>
      </c>
      <c r="CS865">
        <f t="shared" si="664"/>
        <v>156.19999999999999</v>
      </c>
      <c r="CT865">
        <f t="shared" si="665"/>
        <v>25569.74</v>
      </c>
      <c r="CU865">
        <f t="shared" si="666"/>
        <v>0</v>
      </c>
      <c r="CV865">
        <f t="shared" si="667"/>
        <v>69.896999999999991</v>
      </c>
      <c r="CW865">
        <f t="shared" si="668"/>
        <v>0</v>
      </c>
      <c r="CX865">
        <f t="shared" si="669"/>
        <v>0</v>
      </c>
      <c r="CY865">
        <f t="shared" si="670"/>
        <v>10769.938200000001</v>
      </c>
      <c r="CZ865">
        <f t="shared" si="671"/>
        <v>5451.4501999999993</v>
      </c>
      <c r="DC865" t="s">
        <v>143</v>
      </c>
      <c r="DD865" t="s">
        <v>143</v>
      </c>
      <c r="DE865" t="s">
        <v>169</v>
      </c>
      <c r="DF865" t="s">
        <v>169</v>
      </c>
      <c r="DG865" t="s">
        <v>170</v>
      </c>
      <c r="DH865" t="s">
        <v>143</v>
      </c>
      <c r="DI865" t="s">
        <v>170</v>
      </c>
      <c r="DJ865" t="s">
        <v>169</v>
      </c>
      <c r="DK865" t="s">
        <v>143</v>
      </c>
      <c r="DL865" t="s">
        <v>143</v>
      </c>
      <c r="DM865" t="s">
        <v>143</v>
      </c>
      <c r="DN865">
        <v>100</v>
      </c>
      <c r="DO865">
        <v>64</v>
      </c>
      <c r="DP865">
        <v>1.0469999999999999</v>
      </c>
      <c r="DQ865">
        <v>1.0029999999999999</v>
      </c>
      <c r="DU865">
        <v>1005</v>
      </c>
      <c r="DV865" t="s">
        <v>368</v>
      </c>
      <c r="DW865" t="s">
        <v>368</v>
      </c>
      <c r="DX865">
        <v>100</v>
      </c>
      <c r="EE865">
        <v>31271947</v>
      </c>
      <c r="EF865">
        <v>30</v>
      </c>
      <c r="EG865" t="s">
        <v>171</v>
      </c>
      <c r="EH865">
        <v>0</v>
      </c>
      <c r="EI865" t="s">
        <v>143</v>
      </c>
      <c r="EJ865">
        <v>1</v>
      </c>
      <c r="EK865">
        <v>2104</v>
      </c>
      <c r="EL865" t="s">
        <v>642</v>
      </c>
      <c r="EM865" t="s">
        <v>643</v>
      </c>
      <c r="EO865" t="s">
        <v>143</v>
      </c>
      <c r="EQ865">
        <v>0</v>
      </c>
      <c r="ER865">
        <v>8049.71</v>
      </c>
      <c r="ES865">
        <v>7108.08</v>
      </c>
      <c r="ET865">
        <v>67.63</v>
      </c>
      <c r="EU865">
        <v>4.91</v>
      </c>
      <c r="EV865">
        <v>874</v>
      </c>
      <c r="EW865">
        <v>60.78</v>
      </c>
      <c r="EX865">
        <v>0</v>
      </c>
      <c r="EY865">
        <v>0</v>
      </c>
      <c r="FQ865">
        <v>0</v>
      </c>
      <c r="FR865">
        <f t="shared" si="672"/>
        <v>0</v>
      </c>
      <c r="FS865">
        <v>0</v>
      </c>
      <c r="FX865">
        <v>100</v>
      </c>
      <c r="FY865">
        <v>64</v>
      </c>
      <c r="GA865" t="s">
        <v>143</v>
      </c>
      <c r="GD865">
        <v>0</v>
      </c>
      <c r="GF865">
        <v>2025077455</v>
      </c>
      <c r="GG865">
        <v>2</v>
      </c>
      <c r="GH865">
        <v>1</v>
      </c>
      <c r="GI865">
        <v>2</v>
      </c>
      <c r="GJ865">
        <v>0</v>
      </c>
      <c r="GK865">
        <f>ROUND(R865*(R12)/100,2)</f>
        <v>127.41</v>
      </c>
      <c r="GL865">
        <f t="shared" si="673"/>
        <v>0</v>
      </c>
      <c r="GM865">
        <f t="shared" si="674"/>
        <v>64427.77</v>
      </c>
      <c r="GN865">
        <f t="shared" si="675"/>
        <v>64427.77</v>
      </c>
      <c r="GO865">
        <f t="shared" si="676"/>
        <v>0</v>
      </c>
      <c r="GP865">
        <f t="shared" si="677"/>
        <v>0</v>
      </c>
      <c r="GR865">
        <v>0</v>
      </c>
      <c r="GS865">
        <v>3</v>
      </c>
      <c r="GT865">
        <v>0</v>
      </c>
      <c r="GU865" t="s">
        <v>143</v>
      </c>
      <c r="GV865">
        <f t="shared" si="678"/>
        <v>0</v>
      </c>
      <c r="GW865">
        <v>1</v>
      </c>
      <c r="GX865">
        <f t="shared" si="679"/>
        <v>0</v>
      </c>
      <c r="HA865">
        <v>0</v>
      </c>
      <c r="HB865">
        <v>0</v>
      </c>
      <c r="HC865">
        <f t="shared" si="680"/>
        <v>0</v>
      </c>
      <c r="IK865">
        <v>0</v>
      </c>
    </row>
    <row r="866" spans="1:245" x14ac:dyDescent="0.25">
      <c r="A866">
        <v>18</v>
      </c>
      <c r="B866">
        <v>1</v>
      </c>
      <c r="C866">
        <v>535</v>
      </c>
      <c r="E866" t="s">
        <v>815</v>
      </c>
      <c r="F866" t="s">
        <v>645</v>
      </c>
      <c r="G866" t="s">
        <v>646</v>
      </c>
      <c r="H866" t="s">
        <v>401</v>
      </c>
      <c r="I866">
        <v>1.04</v>
      </c>
      <c r="J866">
        <v>2</v>
      </c>
      <c r="O866">
        <f t="shared" si="643"/>
        <v>5508</v>
      </c>
      <c r="P866">
        <f t="shared" si="644"/>
        <v>5508</v>
      </c>
      <c r="Q866">
        <f>(ROUND((ROUND(((ET866)*AV866*I866),2)*BB866),2)+ROUND((ROUND(((AE866-(EU866))*AV866*I866),2)*BS866),2))</f>
        <v>0</v>
      </c>
      <c r="R866">
        <f t="shared" si="646"/>
        <v>0</v>
      </c>
      <c r="S866">
        <f t="shared" si="647"/>
        <v>0</v>
      </c>
      <c r="T866">
        <f t="shared" si="648"/>
        <v>0</v>
      </c>
      <c r="U866">
        <f t="shared" si="649"/>
        <v>0</v>
      </c>
      <c r="V866">
        <f t="shared" si="650"/>
        <v>0</v>
      </c>
      <c r="W866">
        <f t="shared" si="651"/>
        <v>0</v>
      </c>
      <c r="X866">
        <f t="shared" si="652"/>
        <v>0</v>
      </c>
      <c r="Y866">
        <f t="shared" si="653"/>
        <v>0</v>
      </c>
      <c r="AA866">
        <v>31709269</v>
      </c>
      <c r="AB866">
        <f t="shared" si="654"/>
        <v>2634.9</v>
      </c>
      <c r="AC866">
        <f t="shared" si="655"/>
        <v>2634.9</v>
      </c>
      <c r="AD866">
        <f>ROUND((((ET866)-(EU866))+AE866),6)</f>
        <v>0</v>
      </c>
      <c r="AE866">
        <f>ROUND((EU866),6)</f>
        <v>0</v>
      </c>
      <c r="AF866">
        <f>ROUND((EV866),6)</f>
        <v>0</v>
      </c>
      <c r="AG866">
        <f t="shared" si="658"/>
        <v>0</v>
      </c>
      <c r="AH866">
        <f>(EW866)</f>
        <v>0</v>
      </c>
      <c r="AI866">
        <f>(EX866)</f>
        <v>0</v>
      </c>
      <c r="AJ866">
        <f t="shared" si="660"/>
        <v>0</v>
      </c>
      <c r="AK866">
        <v>2634.9</v>
      </c>
      <c r="AL866">
        <v>2634.9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1</v>
      </c>
      <c r="AW866">
        <v>1</v>
      </c>
      <c r="AZ866">
        <v>1</v>
      </c>
      <c r="BA866">
        <v>1</v>
      </c>
      <c r="BB866">
        <v>1</v>
      </c>
      <c r="BC866">
        <v>2.0099999999999998</v>
      </c>
      <c r="BD866" t="s">
        <v>143</v>
      </c>
      <c r="BE866" t="s">
        <v>143</v>
      </c>
      <c r="BF866" t="s">
        <v>143</v>
      </c>
      <c r="BG866" t="s">
        <v>143</v>
      </c>
      <c r="BH866">
        <v>3</v>
      </c>
      <c r="BI866">
        <v>1</v>
      </c>
      <c r="BJ866" t="s">
        <v>647</v>
      </c>
      <c r="BM866">
        <v>2104</v>
      </c>
      <c r="BN866">
        <v>0</v>
      </c>
      <c r="BO866" t="s">
        <v>645</v>
      </c>
      <c r="BP866">
        <v>1</v>
      </c>
      <c r="BQ866">
        <v>30</v>
      </c>
      <c r="BR866">
        <v>0</v>
      </c>
      <c r="BS866">
        <v>1</v>
      </c>
      <c r="BT866">
        <v>1</v>
      </c>
      <c r="BU866">
        <v>1</v>
      </c>
      <c r="BV866">
        <v>1</v>
      </c>
      <c r="BW866">
        <v>1</v>
      </c>
      <c r="BX866">
        <v>1</v>
      </c>
      <c r="BY866" t="s">
        <v>143</v>
      </c>
      <c r="BZ866">
        <v>0</v>
      </c>
      <c r="CA866">
        <v>0</v>
      </c>
      <c r="CE866">
        <v>30</v>
      </c>
      <c r="CF866">
        <v>0</v>
      </c>
      <c r="CG866">
        <v>0</v>
      </c>
      <c r="CM866">
        <v>0</v>
      </c>
      <c r="CN866" t="s">
        <v>143</v>
      </c>
      <c r="CO866">
        <v>0</v>
      </c>
      <c r="CP866">
        <f t="shared" si="661"/>
        <v>5508</v>
      </c>
      <c r="CQ866">
        <f t="shared" si="662"/>
        <v>5296.15</v>
      </c>
      <c r="CR866">
        <f>(ROUND((ROUND(((ET866)*AV866*1),2)*BB866),2)+ROUND((ROUND(((AE866-(EU866))*AV866*1),2)*BS866),2))</f>
        <v>0</v>
      </c>
      <c r="CS866">
        <f t="shared" si="664"/>
        <v>0</v>
      </c>
      <c r="CT866">
        <f t="shared" si="665"/>
        <v>0</v>
      </c>
      <c r="CU866">
        <f t="shared" si="666"/>
        <v>0</v>
      </c>
      <c r="CV866">
        <f t="shared" si="667"/>
        <v>0</v>
      </c>
      <c r="CW866">
        <f t="shared" si="668"/>
        <v>0</v>
      </c>
      <c r="CX866">
        <f t="shared" si="669"/>
        <v>0</v>
      </c>
      <c r="CY866">
        <f t="shared" si="670"/>
        <v>0</v>
      </c>
      <c r="CZ866">
        <f t="shared" si="671"/>
        <v>0</v>
      </c>
      <c r="DC866" t="s">
        <v>143</v>
      </c>
      <c r="DD866" t="s">
        <v>143</v>
      </c>
      <c r="DE866" t="s">
        <v>143</v>
      </c>
      <c r="DF866" t="s">
        <v>143</v>
      </c>
      <c r="DG866" t="s">
        <v>143</v>
      </c>
      <c r="DH866" t="s">
        <v>143</v>
      </c>
      <c r="DI866" t="s">
        <v>143</v>
      </c>
      <c r="DJ866" t="s">
        <v>143</v>
      </c>
      <c r="DK866" t="s">
        <v>143</v>
      </c>
      <c r="DL866" t="s">
        <v>143</v>
      </c>
      <c r="DM866" t="s">
        <v>143</v>
      </c>
      <c r="DN866">
        <v>100</v>
      </c>
      <c r="DO866">
        <v>64</v>
      </c>
      <c r="DP866">
        <v>1.0469999999999999</v>
      </c>
      <c r="DQ866">
        <v>1.0029999999999999</v>
      </c>
      <c r="DU866">
        <v>1010</v>
      </c>
      <c r="DV866" t="s">
        <v>401</v>
      </c>
      <c r="DW866" t="s">
        <v>401</v>
      </c>
      <c r="DX866">
        <v>1</v>
      </c>
      <c r="EE866">
        <v>31271947</v>
      </c>
      <c r="EF866">
        <v>30</v>
      </c>
      <c r="EG866" t="s">
        <v>171</v>
      </c>
      <c r="EH866">
        <v>0</v>
      </c>
      <c r="EI866" t="s">
        <v>143</v>
      </c>
      <c r="EJ866">
        <v>1</v>
      </c>
      <c r="EK866">
        <v>2104</v>
      </c>
      <c r="EL866" t="s">
        <v>642</v>
      </c>
      <c r="EM866" t="s">
        <v>643</v>
      </c>
      <c r="EO866" t="s">
        <v>143</v>
      </c>
      <c r="EQ866">
        <v>0</v>
      </c>
      <c r="ER866">
        <v>2634.9</v>
      </c>
      <c r="ES866">
        <v>2634.9</v>
      </c>
      <c r="ET866">
        <v>0</v>
      </c>
      <c r="EU866">
        <v>0</v>
      </c>
      <c r="EV866">
        <v>0</v>
      </c>
      <c r="EW866">
        <v>0</v>
      </c>
      <c r="EX866">
        <v>0</v>
      </c>
      <c r="FQ866">
        <v>0</v>
      </c>
      <c r="FR866">
        <f t="shared" si="672"/>
        <v>0</v>
      </c>
      <c r="FS866">
        <v>0</v>
      </c>
      <c r="FX866">
        <v>100</v>
      </c>
      <c r="FY866">
        <v>64</v>
      </c>
      <c r="GA866" t="s">
        <v>143</v>
      </c>
      <c r="GD866">
        <v>0</v>
      </c>
      <c r="GF866">
        <v>1978578417</v>
      </c>
      <c r="GG866">
        <v>2</v>
      </c>
      <c r="GH866">
        <v>1</v>
      </c>
      <c r="GI866">
        <v>2</v>
      </c>
      <c r="GJ866">
        <v>0</v>
      </c>
      <c r="GK866">
        <f>ROUND(R866*(R12)/100,2)</f>
        <v>0</v>
      </c>
      <c r="GL866">
        <f t="shared" si="673"/>
        <v>0</v>
      </c>
      <c r="GM866">
        <f t="shared" si="674"/>
        <v>5508</v>
      </c>
      <c r="GN866">
        <f t="shared" si="675"/>
        <v>5508</v>
      </c>
      <c r="GO866">
        <f t="shared" si="676"/>
        <v>0</v>
      </c>
      <c r="GP866">
        <f t="shared" si="677"/>
        <v>0</v>
      </c>
      <c r="GR866">
        <v>0</v>
      </c>
      <c r="GS866">
        <v>3</v>
      </c>
      <c r="GT866">
        <v>0</v>
      </c>
      <c r="GU866" t="s">
        <v>143</v>
      </c>
      <c r="GV866">
        <f t="shared" si="678"/>
        <v>0</v>
      </c>
      <c r="GW866">
        <v>1</v>
      </c>
      <c r="GX866">
        <f t="shared" si="679"/>
        <v>0</v>
      </c>
      <c r="HA866">
        <v>0</v>
      </c>
      <c r="HB866">
        <v>0</v>
      </c>
      <c r="HC866">
        <f t="shared" si="680"/>
        <v>0</v>
      </c>
      <c r="IK866">
        <v>0</v>
      </c>
    </row>
    <row r="867" spans="1:245" x14ac:dyDescent="0.25">
      <c r="A867">
        <v>18</v>
      </c>
      <c r="B867">
        <v>1</v>
      </c>
      <c r="C867">
        <v>534</v>
      </c>
      <c r="E867" t="s">
        <v>816</v>
      </c>
      <c r="F867" t="s">
        <v>604</v>
      </c>
      <c r="G867" t="s">
        <v>605</v>
      </c>
      <c r="H867" t="s">
        <v>606</v>
      </c>
      <c r="I867">
        <v>7.1239999999999997</v>
      </c>
      <c r="J867">
        <v>13.7</v>
      </c>
      <c r="O867">
        <f t="shared" si="643"/>
        <v>15344.65</v>
      </c>
      <c r="P867">
        <f t="shared" si="644"/>
        <v>15344.65</v>
      </c>
      <c r="Q867">
        <f>(ROUND((ROUND(((ET867)*AV867*I867),2)*BB867),2)+ROUND((ROUND(((AE867-(EU867))*AV867*I867),2)*BS867),2))</f>
        <v>0</v>
      </c>
      <c r="R867">
        <f t="shared" si="646"/>
        <v>0</v>
      </c>
      <c r="S867">
        <f t="shared" si="647"/>
        <v>0</v>
      </c>
      <c r="T867">
        <f t="shared" si="648"/>
        <v>0</v>
      </c>
      <c r="U867">
        <f t="shared" si="649"/>
        <v>0</v>
      </c>
      <c r="V867">
        <f t="shared" si="650"/>
        <v>0</v>
      </c>
      <c r="W867">
        <f t="shared" si="651"/>
        <v>0</v>
      </c>
      <c r="X867">
        <f t="shared" si="652"/>
        <v>0</v>
      </c>
      <c r="Y867">
        <f t="shared" si="653"/>
        <v>0</v>
      </c>
      <c r="AA867">
        <v>31709269</v>
      </c>
      <c r="AB867">
        <f t="shared" si="654"/>
        <v>425.68</v>
      </c>
      <c r="AC867">
        <f t="shared" si="655"/>
        <v>425.68</v>
      </c>
      <c r="AD867">
        <f>ROUND((((ET867)-(EU867))+AE867),6)</f>
        <v>0</v>
      </c>
      <c r="AE867">
        <f>ROUND((EU867),6)</f>
        <v>0</v>
      </c>
      <c r="AF867">
        <f>ROUND((EV867),6)</f>
        <v>0</v>
      </c>
      <c r="AG867">
        <f t="shared" si="658"/>
        <v>0</v>
      </c>
      <c r="AH867">
        <f>(EW867)</f>
        <v>0</v>
      </c>
      <c r="AI867">
        <f>(EX867)</f>
        <v>0</v>
      </c>
      <c r="AJ867">
        <f t="shared" si="660"/>
        <v>0</v>
      </c>
      <c r="AK867">
        <v>425.68</v>
      </c>
      <c r="AL867">
        <v>425.68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1</v>
      </c>
      <c r="AW867">
        <v>1</v>
      </c>
      <c r="AZ867">
        <v>1</v>
      </c>
      <c r="BA867">
        <v>1</v>
      </c>
      <c r="BB867">
        <v>1</v>
      </c>
      <c r="BC867">
        <v>5.0599999999999996</v>
      </c>
      <c r="BD867" t="s">
        <v>143</v>
      </c>
      <c r="BE867" t="s">
        <v>143</v>
      </c>
      <c r="BF867" t="s">
        <v>143</v>
      </c>
      <c r="BG867" t="s">
        <v>143</v>
      </c>
      <c r="BH867">
        <v>3</v>
      </c>
      <c r="BI867">
        <v>1</v>
      </c>
      <c r="BJ867" t="s">
        <v>607</v>
      </c>
      <c r="BM867">
        <v>2104</v>
      </c>
      <c r="BN867">
        <v>0</v>
      </c>
      <c r="BO867" t="s">
        <v>604</v>
      </c>
      <c r="BP867">
        <v>1</v>
      </c>
      <c r="BQ867">
        <v>30</v>
      </c>
      <c r="BR867">
        <v>0</v>
      </c>
      <c r="BS867">
        <v>1</v>
      </c>
      <c r="BT867">
        <v>1</v>
      </c>
      <c r="BU867">
        <v>1</v>
      </c>
      <c r="BV867">
        <v>1</v>
      </c>
      <c r="BW867">
        <v>1</v>
      </c>
      <c r="BX867">
        <v>1</v>
      </c>
      <c r="BY867" t="s">
        <v>143</v>
      </c>
      <c r="BZ867">
        <v>0</v>
      </c>
      <c r="CA867">
        <v>0</v>
      </c>
      <c r="CE867">
        <v>30</v>
      </c>
      <c r="CF867">
        <v>0</v>
      </c>
      <c r="CG867">
        <v>0</v>
      </c>
      <c r="CM867">
        <v>0</v>
      </c>
      <c r="CN867" t="s">
        <v>143</v>
      </c>
      <c r="CO867">
        <v>0</v>
      </c>
      <c r="CP867">
        <f t="shared" si="661"/>
        <v>15344.65</v>
      </c>
      <c r="CQ867">
        <f t="shared" si="662"/>
        <v>2153.94</v>
      </c>
      <c r="CR867">
        <f>(ROUND((ROUND(((ET867)*AV867*1),2)*BB867),2)+ROUND((ROUND(((AE867-(EU867))*AV867*1),2)*BS867),2))</f>
        <v>0</v>
      </c>
      <c r="CS867">
        <f t="shared" si="664"/>
        <v>0</v>
      </c>
      <c r="CT867">
        <f t="shared" si="665"/>
        <v>0</v>
      </c>
      <c r="CU867">
        <f t="shared" si="666"/>
        <v>0</v>
      </c>
      <c r="CV867">
        <f t="shared" si="667"/>
        <v>0</v>
      </c>
      <c r="CW867">
        <f t="shared" si="668"/>
        <v>0</v>
      </c>
      <c r="CX867">
        <f t="shared" si="669"/>
        <v>0</v>
      </c>
      <c r="CY867">
        <f t="shared" si="670"/>
        <v>0</v>
      </c>
      <c r="CZ867">
        <f t="shared" si="671"/>
        <v>0</v>
      </c>
      <c r="DC867" t="s">
        <v>143</v>
      </c>
      <c r="DD867" t="s">
        <v>143</v>
      </c>
      <c r="DE867" t="s">
        <v>143</v>
      </c>
      <c r="DF867" t="s">
        <v>143</v>
      </c>
      <c r="DG867" t="s">
        <v>143</v>
      </c>
      <c r="DH867" t="s">
        <v>143</v>
      </c>
      <c r="DI867" t="s">
        <v>143</v>
      </c>
      <c r="DJ867" t="s">
        <v>143</v>
      </c>
      <c r="DK867" t="s">
        <v>143</v>
      </c>
      <c r="DL867" t="s">
        <v>143</v>
      </c>
      <c r="DM867" t="s">
        <v>143</v>
      </c>
      <c r="DN867">
        <v>100</v>
      </c>
      <c r="DO867">
        <v>64</v>
      </c>
      <c r="DP867">
        <v>1.0469999999999999</v>
      </c>
      <c r="DQ867">
        <v>1.0029999999999999</v>
      </c>
      <c r="DU867">
        <v>1010</v>
      </c>
      <c r="DV867" t="s">
        <v>606</v>
      </c>
      <c r="DW867" t="s">
        <v>606</v>
      </c>
      <c r="DX867">
        <v>100</v>
      </c>
      <c r="EE867">
        <v>31271947</v>
      </c>
      <c r="EF867">
        <v>30</v>
      </c>
      <c r="EG867" t="s">
        <v>171</v>
      </c>
      <c r="EH867">
        <v>0</v>
      </c>
      <c r="EI867" t="s">
        <v>143</v>
      </c>
      <c r="EJ867">
        <v>1</v>
      </c>
      <c r="EK867">
        <v>2104</v>
      </c>
      <c r="EL867" t="s">
        <v>642</v>
      </c>
      <c r="EM867" t="s">
        <v>643</v>
      </c>
      <c r="EO867" t="s">
        <v>143</v>
      </c>
      <c r="EQ867">
        <v>0</v>
      </c>
      <c r="ER867">
        <v>425.68</v>
      </c>
      <c r="ES867">
        <v>425.68</v>
      </c>
      <c r="ET867">
        <v>0</v>
      </c>
      <c r="EU867">
        <v>0</v>
      </c>
      <c r="EV867">
        <v>0</v>
      </c>
      <c r="EW867">
        <v>0</v>
      </c>
      <c r="EX867">
        <v>0</v>
      </c>
      <c r="FQ867">
        <v>0</v>
      </c>
      <c r="FR867">
        <f t="shared" si="672"/>
        <v>0</v>
      </c>
      <c r="FS867">
        <v>0</v>
      </c>
      <c r="FX867">
        <v>100</v>
      </c>
      <c r="FY867">
        <v>64</v>
      </c>
      <c r="GA867" t="s">
        <v>143</v>
      </c>
      <c r="GD867">
        <v>0</v>
      </c>
      <c r="GF867">
        <v>1167762237</v>
      </c>
      <c r="GG867">
        <v>2</v>
      </c>
      <c r="GH867">
        <v>1</v>
      </c>
      <c r="GI867">
        <v>2</v>
      </c>
      <c r="GJ867">
        <v>0</v>
      </c>
      <c r="GK867">
        <f>ROUND(R867*(R12)/100,2)</f>
        <v>0</v>
      </c>
      <c r="GL867">
        <f t="shared" si="673"/>
        <v>0</v>
      </c>
      <c r="GM867">
        <f t="shared" si="674"/>
        <v>15344.65</v>
      </c>
      <c r="GN867">
        <f t="shared" si="675"/>
        <v>15344.65</v>
      </c>
      <c r="GO867">
        <f t="shared" si="676"/>
        <v>0</v>
      </c>
      <c r="GP867">
        <f t="shared" si="677"/>
        <v>0</v>
      </c>
      <c r="GR867">
        <v>0</v>
      </c>
      <c r="GS867">
        <v>3</v>
      </c>
      <c r="GT867">
        <v>0</v>
      </c>
      <c r="GU867" t="s">
        <v>143</v>
      </c>
      <c r="GV867">
        <f t="shared" si="678"/>
        <v>0</v>
      </c>
      <c r="GW867">
        <v>1</v>
      </c>
      <c r="GX867">
        <f t="shared" si="679"/>
        <v>0</v>
      </c>
      <c r="HA867">
        <v>0</v>
      </c>
      <c r="HB867">
        <v>0</v>
      </c>
      <c r="HC867">
        <f t="shared" si="680"/>
        <v>0</v>
      </c>
      <c r="IK867">
        <v>0</v>
      </c>
    </row>
    <row r="869" spans="1:245" x14ac:dyDescent="0.25">
      <c r="A869" s="2">
        <v>51</v>
      </c>
      <c r="B869" s="2">
        <f>B838</f>
        <v>1</v>
      </c>
      <c r="C869" s="2">
        <f>A838</f>
        <v>5</v>
      </c>
      <c r="D869" s="2">
        <f>ROW(A838)</f>
        <v>838</v>
      </c>
      <c r="E869" s="2"/>
      <c r="F869" s="2" t="str">
        <f>IF(F838&lt;&gt;"",F838,"")</f>
        <v>Новый подраздел</v>
      </c>
      <c r="G869" s="2" t="s">
        <v>564</v>
      </c>
      <c r="H869" s="2">
        <v>0</v>
      </c>
      <c r="I869" s="2"/>
      <c r="J869" s="2"/>
      <c r="K869" s="2"/>
      <c r="L869" s="2"/>
      <c r="M869" s="2"/>
      <c r="N869" s="2"/>
      <c r="O869" s="2">
        <f t="shared" ref="O869:T869" si="688">ROUND(AB869,2)</f>
        <v>346388.18</v>
      </c>
      <c r="P869" s="2">
        <f t="shared" si="688"/>
        <v>231902.06</v>
      </c>
      <c r="Q869" s="2">
        <f t="shared" si="688"/>
        <v>6839.82</v>
      </c>
      <c r="R869" s="2">
        <f t="shared" si="688"/>
        <v>860.38</v>
      </c>
      <c r="S869" s="2">
        <f t="shared" si="688"/>
        <v>107646.3</v>
      </c>
      <c r="T869" s="2">
        <f t="shared" si="688"/>
        <v>0</v>
      </c>
      <c r="U869" s="2">
        <f>AH869</f>
        <v>351.99935999999997</v>
      </c>
      <c r="V869" s="2">
        <f>AI869</f>
        <v>0</v>
      </c>
      <c r="W869" s="2">
        <f>ROUND(AJ869,2)</f>
        <v>0</v>
      </c>
      <c r="X869" s="2">
        <f>ROUND(AK869,2)</f>
        <v>85045.759999999995</v>
      </c>
      <c r="Y869" s="2">
        <f>ROUND(AL869,2)</f>
        <v>44134.98</v>
      </c>
      <c r="Z869" s="2"/>
      <c r="AA869" s="2"/>
      <c r="AB869" s="2">
        <f>ROUND(SUMIF(AA842:AA867,"=31709269",O842:O867),2)</f>
        <v>346388.18</v>
      </c>
      <c r="AC869" s="2">
        <f>ROUND(SUMIF(AA842:AA867,"=31709269",P842:P867),2)</f>
        <v>231902.06</v>
      </c>
      <c r="AD869" s="2">
        <f>ROUND(SUMIF(AA842:AA867,"=31709269",Q842:Q867),2)</f>
        <v>6839.82</v>
      </c>
      <c r="AE869" s="2">
        <f>ROUND(SUMIF(AA842:AA867,"=31709269",R842:R867),2)</f>
        <v>860.38</v>
      </c>
      <c r="AF869" s="2">
        <f>ROUND(SUMIF(AA842:AA867,"=31709269",S842:S867),2)</f>
        <v>107646.3</v>
      </c>
      <c r="AG869" s="2">
        <f>ROUND(SUMIF(AA842:AA867,"=31709269",T842:T867),2)</f>
        <v>0</v>
      </c>
      <c r="AH869" s="2">
        <f>SUMIF(AA842:AA867,"=31709269",U842:U867)</f>
        <v>351.99935999999997</v>
      </c>
      <c r="AI869" s="2">
        <f>SUMIF(AA842:AA867,"=31709269",V842:V867)</f>
        <v>0</v>
      </c>
      <c r="AJ869" s="2">
        <f>ROUND(SUMIF(AA842:AA867,"=31709269",W842:W867),2)</f>
        <v>0</v>
      </c>
      <c r="AK869" s="2">
        <f>ROUND(SUMIF(AA842:AA867,"=31709269",X842:X867),2)</f>
        <v>85045.759999999995</v>
      </c>
      <c r="AL869" s="2">
        <f>ROUND(SUMIF(AA842:AA867,"=31709269",Y842:Y867),2)</f>
        <v>44134.98</v>
      </c>
      <c r="AM869" s="2"/>
      <c r="AN869" s="2"/>
      <c r="AO869" s="2">
        <f t="shared" ref="AO869:BC869" si="689">ROUND(BX869,2)</f>
        <v>0</v>
      </c>
      <c r="AP869" s="2">
        <f t="shared" si="689"/>
        <v>0</v>
      </c>
      <c r="AQ869" s="2">
        <f t="shared" si="689"/>
        <v>0</v>
      </c>
      <c r="AR869" s="2">
        <f t="shared" si="689"/>
        <v>476919.72</v>
      </c>
      <c r="AS869" s="2">
        <f t="shared" si="689"/>
        <v>473060.02</v>
      </c>
      <c r="AT869" s="2">
        <f t="shared" si="689"/>
        <v>0</v>
      </c>
      <c r="AU869" s="2">
        <f t="shared" si="689"/>
        <v>3859.7</v>
      </c>
      <c r="AV869" s="2">
        <f t="shared" si="689"/>
        <v>231902.06</v>
      </c>
      <c r="AW869" s="2">
        <f t="shared" si="689"/>
        <v>231902.06</v>
      </c>
      <c r="AX869" s="2">
        <f t="shared" si="689"/>
        <v>0</v>
      </c>
      <c r="AY869" s="2">
        <f t="shared" si="689"/>
        <v>231902.06</v>
      </c>
      <c r="AZ869" s="2">
        <f t="shared" si="689"/>
        <v>0</v>
      </c>
      <c r="BA869" s="2">
        <f t="shared" si="689"/>
        <v>0</v>
      </c>
      <c r="BB869" s="2">
        <f t="shared" si="689"/>
        <v>0</v>
      </c>
      <c r="BC869" s="2">
        <f t="shared" si="689"/>
        <v>0</v>
      </c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>
        <f>ROUND(SUMIF(AA842:AA867,"=31709269",FQ842:FQ867),2)</f>
        <v>0</v>
      </c>
      <c r="BY869" s="2">
        <f>ROUND(SUMIF(AA842:AA867,"=31709269",FR842:FR867),2)</f>
        <v>0</v>
      </c>
      <c r="BZ869" s="2">
        <f>ROUND(SUMIF(AA842:AA867,"=31709269",GL842:GL867),2)</f>
        <v>0</v>
      </c>
      <c r="CA869" s="2">
        <f>ROUND(SUMIF(AA842:AA867,"=31709269",GM842:GM867),2)</f>
        <v>476919.72</v>
      </c>
      <c r="CB869" s="2">
        <f>ROUND(SUMIF(AA842:AA867,"=31709269",GN842:GN867),2)</f>
        <v>473060.02</v>
      </c>
      <c r="CC869" s="2">
        <f>ROUND(SUMIF(AA842:AA867,"=31709269",GO842:GO867),2)</f>
        <v>0</v>
      </c>
      <c r="CD869" s="2">
        <f>ROUND(SUMIF(AA842:AA867,"=31709269",GP842:GP867),2)</f>
        <v>3859.7</v>
      </c>
      <c r="CE869" s="2">
        <f>AC869-BX869</f>
        <v>231902.06</v>
      </c>
      <c r="CF869" s="2">
        <f>AC869-BY869</f>
        <v>231902.06</v>
      </c>
      <c r="CG869" s="2">
        <f>BX869-BZ869</f>
        <v>0</v>
      </c>
      <c r="CH869" s="2">
        <f>AC869-BX869-BY869+BZ869</f>
        <v>231902.06</v>
      </c>
      <c r="CI869" s="2">
        <f>BY869-BZ869</f>
        <v>0</v>
      </c>
      <c r="CJ869" s="2">
        <f>ROUND(SUMIF(AA842:AA867,"=31709269",GX842:GX867),2)</f>
        <v>0</v>
      </c>
      <c r="CK869" s="2">
        <f>ROUND(SUMIF(AA842:AA867,"=31709269",GY842:GY867),2)</f>
        <v>0</v>
      </c>
      <c r="CL869" s="2">
        <f>ROUND(SUMIF(AA842:AA867,"=31709269",GZ842:GZ867),2)</f>
        <v>0</v>
      </c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>
        <v>0</v>
      </c>
    </row>
    <row r="871" spans="1:245" x14ac:dyDescent="0.25">
      <c r="A871" s="4">
        <v>50</v>
      </c>
      <c r="B871" s="4">
        <v>0</v>
      </c>
      <c r="C871" s="4">
        <v>0</v>
      </c>
      <c r="D871" s="4">
        <v>1</v>
      </c>
      <c r="E871" s="4">
        <v>201</v>
      </c>
      <c r="F871" s="4">
        <f>ROUND(Source!O869,O871)</f>
        <v>346388.18</v>
      </c>
      <c r="G871" s="4" t="s">
        <v>222</v>
      </c>
      <c r="H871" s="4" t="s">
        <v>223</v>
      </c>
      <c r="I871" s="4"/>
      <c r="J871" s="4"/>
      <c r="K871" s="4">
        <v>201</v>
      </c>
      <c r="L871" s="4">
        <v>1</v>
      </c>
      <c r="M871" s="4">
        <v>3</v>
      </c>
      <c r="N871" s="4" t="s">
        <v>143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45" x14ac:dyDescent="0.25">
      <c r="A872" s="4">
        <v>50</v>
      </c>
      <c r="B872" s="4">
        <v>0</v>
      </c>
      <c r="C872" s="4">
        <v>0</v>
      </c>
      <c r="D872" s="4">
        <v>1</v>
      </c>
      <c r="E872" s="4">
        <v>202</v>
      </c>
      <c r="F872" s="4">
        <f>ROUND(Source!P869,O872)</f>
        <v>231902.06</v>
      </c>
      <c r="G872" s="4" t="s">
        <v>224</v>
      </c>
      <c r="H872" s="4" t="s">
        <v>225</v>
      </c>
      <c r="I872" s="4"/>
      <c r="J872" s="4"/>
      <c r="K872" s="4">
        <v>202</v>
      </c>
      <c r="L872" s="4">
        <v>2</v>
      </c>
      <c r="M872" s="4">
        <v>3</v>
      </c>
      <c r="N872" s="4" t="s">
        <v>143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45" x14ac:dyDescent="0.25">
      <c r="A873" s="4">
        <v>50</v>
      </c>
      <c r="B873" s="4">
        <v>0</v>
      </c>
      <c r="C873" s="4">
        <v>0</v>
      </c>
      <c r="D873" s="4">
        <v>1</v>
      </c>
      <c r="E873" s="4">
        <v>222</v>
      </c>
      <c r="F873" s="4">
        <f>ROUND(Source!AO869,O873)</f>
        <v>0</v>
      </c>
      <c r="G873" s="4" t="s">
        <v>226</v>
      </c>
      <c r="H873" s="4" t="s">
        <v>227</v>
      </c>
      <c r="I873" s="4"/>
      <c r="J873" s="4"/>
      <c r="K873" s="4">
        <v>222</v>
      </c>
      <c r="L873" s="4">
        <v>3</v>
      </c>
      <c r="M873" s="4">
        <v>3</v>
      </c>
      <c r="N873" s="4" t="s">
        <v>143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45" x14ac:dyDescent="0.25">
      <c r="A874" s="4">
        <v>50</v>
      </c>
      <c r="B874" s="4">
        <v>0</v>
      </c>
      <c r="C874" s="4">
        <v>0</v>
      </c>
      <c r="D874" s="4">
        <v>1</v>
      </c>
      <c r="E874" s="4">
        <v>225</v>
      </c>
      <c r="F874" s="4">
        <f>ROUND(Source!AV869,O874)</f>
        <v>231902.06</v>
      </c>
      <c r="G874" s="4" t="s">
        <v>228</v>
      </c>
      <c r="H874" s="4" t="s">
        <v>229</v>
      </c>
      <c r="I874" s="4"/>
      <c r="J874" s="4"/>
      <c r="K874" s="4">
        <v>225</v>
      </c>
      <c r="L874" s="4">
        <v>4</v>
      </c>
      <c r="M874" s="4">
        <v>3</v>
      </c>
      <c r="N874" s="4" t="s">
        <v>143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5" spans="1:245" x14ac:dyDescent="0.25">
      <c r="A875" s="4">
        <v>50</v>
      </c>
      <c r="B875" s="4">
        <v>0</v>
      </c>
      <c r="C875" s="4">
        <v>0</v>
      </c>
      <c r="D875" s="4">
        <v>1</v>
      </c>
      <c r="E875" s="4">
        <v>226</v>
      </c>
      <c r="F875" s="4">
        <f>ROUND(Source!AW869,O875)</f>
        <v>231902.06</v>
      </c>
      <c r="G875" s="4" t="s">
        <v>230</v>
      </c>
      <c r="H875" s="4" t="s">
        <v>231</v>
      </c>
      <c r="I875" s="4"/>
      <c r="J875" s="4"/>
      <c r="K875" s="4">
        <v>226</v>
      </c>
      <c r="L875" s="4">
        <v>5</v>
      </c>
      <c r="M875" s="4">
        <v>3</v>
      </c>
      <c r="N875" s="4" t="s">
        <v>143</v>
      </c>
      <c r="O875" s="4">
        <v>2</v>
      </c>
      <c r="P875" s="4"/>
      <c r="Q875" s="4"/>
      <c r="R875" s="4"/>
      <c r="S875" s="4"/>
      <c r="T875" s="4"/>
      <c r="U875" s="4"/>
      <c r="V875" s="4"/>
      <c r="W875" s="4"/>
    </row>
    <row r="876" spans="1:245" x14ac:dyDescent="0.25">
      <c r="A876" s="4">
        <v>50</v>
      </c>
      <c r="B876" s="4">
        <v>0</v>
      </c>
      <c r="C876" s="4">
        <v>0</v>
      </c>
      <c r="D876" s="4">
        <v>1</v>
      </c>
      <c r="E876" s="4">
        <v>227</v>
      </c>
      <c r="F876" s="4">
        <f>ROUND(Source!AX869,O876)</f>
        <v>0</v>
      </c>
      <c r="G876" s="4" t="s">
        <v>232</v>
      </c>
      <c r="H876" s="4" t="s">
        <v>233</v>
      </c>
      <c r="I876" s="4"/>
      <c r="J876" s="4"/>
      <c r="K876" s="4">
        <v>227</v>
      </c>
      <c r="L876" s="4">
        <v>6</v>
      </c>
      <c r="M876" s="4">
        <v>3</v>
      </c>
      <c r="N876" s="4" t="s">
        <v>143</v>
      </c>
      <c r="O876" s="4">
        <v>2</v>
      </c>
      <c r="P876" s="4"/>
      <c r="Q876" s="4"/>
      <c r="R876" s="4"/>
      <c r="S876" s="4"/>
      <c r="T876" s="4"/>
      <c r="U876" s="4"/>
      <c r="V876" s="4"/>
      <c r="W876" s="4"/>
    </row>
    <row r="877" spans="1:245" x14ac:dyDescent="0.25">
      <c r="A877" s="4">
        <v>50</v>
      </c>
      <c r="B877" s="4">
        <v>0</v>
      </c>
      <c r="C877" s="4">
        <v>0</v>
      </c>
      <c r="D877" s="4">
        <v>1</v>
      </c>
      <c r="E877" s="4">
        <v>228</v>
      </c>
      <c r="F877" s="4">
        <f>ROUND(Source!AY869,O877)</f>
        <v>231902.06</v>
      </c>
      <c r="G877" s="4" t="s">
        <v>234</v>
      </c>
      <c r="H877" s="4" t="s">
        <v>235</v>
      </c>
      <c r="I877" s="4"/>
      <c r="J877" s="4"/>
      <c r="K877" s="4">
        <v>228</v>
      </c>
      <c r="L877" s="4">
        <v>7</v>
      </c>
      <c r="M877" s="4">
        <v>3</v>
      </c>
      <c r="N877" s="4" t="s">
        <v>143</v>
      </c>
      <c r="O877" s="4">
        <v>2</v>
      </c>
      <c r="P877" s="4"/>
      <c r="Q877" s="4"/>
      <c r="R877" s="4"/>
      <c r="S877" s="4"/>
      <c r="T877" s="4"/>
      <c r="U877" s="4"/>
      <c r="V877" s="4"/>
      <c r="W877" s="4"/>
    </row>
    <row r="878" spans="1:245" x14ac:dyDescent="0.25">
      <c r="A878" s="4">
        <v>50</v>
      </c>
      <c r="B878" s="4">
        <v>0</v>
      </c>
      <c r="C878" s="4">
        <v>0</v>
      </c>
      <c r="D878" s="4">
        <v>1</v>
      </c>
      <c r="E878" s="4">
        <v>216</v>
      </c>
      <c r="F878" s="4">
        <f>ROUND(Source!AP869,O878)</f>
        <v>0</v>
      </c>
      <c r="G878" s="4" t="s">
        <v>236</v>
      </c>
      <c r="H878" s="4" t="s">
        <v>237</v>
      </c>
      <c r="I878" s="4"/>
      <c r="J878" s="4"/>
      <c r="K878" s="4">
        <v>216</v>
      </c>
      <c r="L878" s="4">
        <v>8</v>
      </c>
      <c r="M878" s="4">
        <v>3</v>
      </c>
      <c r="N878" s="4" t="s">
        <v>143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45" x14ac:dyDescent="0.25">
      <c r="A879" s="4">
        <v>50</v>
      </c>
      <c r="B879" s="4">
        <v>0</v>
      </c>
      <c r="C879" s="4">
        <v>0</v>
      </c>
      <c r="D879" s="4">
        <v>1</v>
      </c>
      <c r="E879" s="4">
        <v>223</v>
      </c>
      <c r="F879" s="4">
        <f>ROUND(Source!AQ869,O879)</f>
        <v>0</v>
      </c>
      <c r="G879" s="4" t="s">
        <v>238</v>
      </c>
      <c r="H879" s="4" t="s">
        <v>239</v>
      </c>
      <c r="I879" s="4"/>
      <c r="J879" s="4"/>
      <c r="K879" s="4">
        <v>223</v>
      </c>
      <c r="L879" s="4">
        <v>9</v>
      </c>
      <c r="M879" s="4">
        <v>3</v>
      </c>
      <c r="N879" s="4" t="s">
        <v>143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45" x14ac:dyDescent="0.25">
      <c r="A880" s="4">
        <v>50</v>
      </c>
      <c r="B880" s="4">
        <v>0</v>
      </c>
      <c r="C880" s="4">
        <v>0</v>
      </c>
      <c r="D880" s="4">
        <v>1</v>
      </c>
      <c r="E880" s="4">
        <v>229</v>
      </c>
      <c r="F880" s="4">
        <f>ROUND(Source!AZ869,O880)</f>
        <v>0</v>
      </c>
      <c r="G880" s="4" t="s">
        <v>240</v>
      </c>
      <c r="H880" s="4" t="s">
        <v>241</v>
      </c>
      <c r="I880" s="4"/>
      <c r="J880" s="4"/>
      <c r="K880" s="4">
        <v>229</v>
      </c>
      <c r="L880" s="4">
        <v>10</v>
      </c>
      <c r="M880" s="4">
        <v>3</v>
      </c>
      <c r="N880" s="4" t="s">
        <v>143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3" x14ac:dyDescent="0.25">
      <c r="A881" s="4">
        <v>50</v>
      </c>
      <c r="B881" s="4">
        <v>0</v>
      </c>
      <c r="C881" s="4">
        <v>0</v>
      </c>
      <c r="D881" s="4">
        <v>1</v>
      </c>
      <c r="E881" s="4">
        <v>203</v>
      </c>
      <c r="F881" s="4">
        <f>ROUND(Source!Q869,O881)</f>
        <v>6839.82</v>
      </c>
      <c r="G881" s="4" t="s">
        <v>242</v>
      </c>
      <c r="H881" s="4" t="s">
        <v>243</v>
      </c>
      <c r="I881" s="4"/>
      <c r="J881" s="4"/>
      <c r="K881" s="4">
        <v>203</v>
      </c>
      <c r="L881" s="4">
        <v>11</v>
      </c>
      <c r="M881" s="4">
        <v>3</v>
      </c>
      <c r="N881" s="4" t="s">
        <v>143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3" x14ac:dyDescent="0.25">
      <c r="A882" s="4">
        <v>50</v>
      </c>
      <c r="B882" s="4">
        <v>0</v>
      </c>
      <c r="C882" s="4">
        <v>0</v>
      </c>
      <c r="D882" s="4">
        <v>1</v>
      </c>
      <c r="E882" s="4">
        <v>231</v>
      </c>
      <c r="F882" s="4">
        <f>ROUND(Source!BB869,O882)</f>
        <v>0</v>
      </c>
      <c r="G882" s="4" t="s">
        <v>244</v>
      </c>
      <c r="H882" s="4" t="s">
        <v>245</v>
      </c>
      <c r="I882" s="4"/>
      <c r="J882" s="4"/>
      <c r="K882" s="4">
        <v>231</v>
      </c>
      <c r="L882" s="4">
        <v>12</v>
      </c>
      <c r="M882" s="4">
        <v>3</v>
      </c>
      <c r="N882" s="4" t="s">
        <v>143</v>
      </c>
      <c r="O882" s="4">
        <v>2</v>
      </c>
      <c r="P882" s="4"/>
      <c r="Q882" s="4"/>
      <c r="R882" s="4"/>
      <c r="S882" s="4"/>
      <c r="T882" s="4"/>
      <c r="U882" s="4"/>
      <c r="V882" s="4"/>
      <c r="W882" s="4"/>
    </row>
    <row r="883" spans="1:23" x14ac:dyDescent="0.25">
      <c r="A883" s="4">
        <v>50</v>
      </c>
      <c r="B883" s="4">
        <v>0</v>
      </c>
      <c r="C883" s="4">
        <v>0</v>
      </c>
      <c r="D883" s="4">
        <v>1</v>
      </c>
      <c r="E883" s="4">
        <v>204</v>
      </c>
      <c r="F883" s="4">
        <f>ROUND(Source!R869,O883)</f>
        <v>860.38</v>
      </c>
      <c r="G883" s="4" t="s">
        <v>246</v>
      </c>
      <c r="H883" s="4" t="s">
        <v>247</v>
      </c>
      <c r="I883" s="4"/>
      <c r="J883" s="4"/>
      <c r="K883" s="4">
        <v>204</v>
      </c>
      <c r="L883" s="4">
        <v>13</v>
      </c>
      <c r="M883" s="4">
        <v>3</v>
      </c>
      <c r="N883" s="4" t="s">
        <v>143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3" x14ac:dyDescent="0.25">
      <c r="A884" s="4">
        <v>50</v>
      </c>
      <c r="B884" s="4">
        <v>0</v>
      </c>
      <c r="C884" s="4">
        <v>0</v>
      </c>
      <c r="D884" s="4">
        <v>1</v>
      </c>
      <c r="E884" s="4">
        <v>205</v>
      </c>
      <c r="F884" s="4">
        <f>ROUND(Source!S869,O884)</f>
        <v>107646.3</v>
      </c>
      <c r="G884" s="4" t="s">
        <v>248</v>
      </c>
      <c r="H884" s="4" t="s">
        <v>249</v>
      </c>
      <c r="I884" s="4"/>
      <c r="J884" s="4"/>
      <c r="K884" s="4">
        <v>205</v>
      </c>
      <c r="L884" s="4">
        <v>14</v>
      </c>
      <c r="M884" s="4">
        <v>3</v>
      </c>
      <c r="N884" s="4" t="s">
        <v>143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3" x14ac:dyDescent="0.25">
      <c r="A885" s="4">
        <v>50</v>
      </c>
      <c r="B885" s="4">
        <v>0</v>
      </c>
      <c r="C885" s="4">
        <v>0</v>
      </c>
      <c r="D885" s="4">
        <v>1</v>
      </c>
      <c r="E885" s="4">
        <v>232</v>
      </c>
      <c r="F885" s="4">
        <f>ROUND(Source!BC869,O885)</f>
        <v>0</v>
      </c>
      <c r="G885" s="4" t="s">
        <v>250</v>
      </c>
      <c r="H885" s="4" t="s">
        <v>251</v>
      </c>
      <c r="I885" s="4"/>
      <c r="J885" s="4"/>
      <c r="K885" s="4">
        <v>232</v>
      </c>
      <c r="L885" s="4">
        <v>15</v>
      </c>
      <c r="M885" s="4">
        <v>3</v>
      </c>
      <c r="N885" s="4" t="s">
        <v>143</v>
      </c>
      <c r="O885" s="4">
        <v>2</v>
      </c>
      <c r="P885" s="4"/>
      <c r="Q885" s="4"/>
      <c r="R885" s="4"/>
      <c r="S885" s="4"/>
      <c r="T885" s="4"/>
      <c r="U885" s="4"/>
      <c r="V885" s="4"/>
      <c r="W885" s="4"/>
    </row>
    <row r="886" spans="1:23" x14ac:dyDescent="0.25">
      <c r="A886" s="4">
        <v>50</v>
      </c>
      <c r="B886" s="4">
        <v>0</v>
      </c>
      <c r="C886" s="4">
        <v>0</v>
      </c>
      <c r="D886" s="4">
        <v>1</v>
      </c>
      <c r="E886" s="4">
        <v>214</v>
      </c>
      <c r="F886" s="4">
        <f>ROUND(Source!AS869,O886)</f>
        <v>473060.02</v>
      </c>
      <c r="G886" s="4" t="s">
        <v>252</v>
      </c>
      <c r="H886" s="4" t="s">
        <v>253</v>
      </c>
      <c r="I886" s="4"/>
      <c r="J886" s="4"/>
      <c r="K886" s="4">
        <v>214</v>
      </c>
      <c r="L886" s="4">
        <v>16</v>
      </c>
      <c r="M886" s="4">
        <v>3</v>
      </c>
      <c r="N886" s="4" t="s">
        <v>143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</row>
    <row r="887" spans="1:23" x14ac:dyDescent="0.25">
      <c r="A887" s="4">
        <v>50</v>
      </c>
      <c r="B887" s="4">
        <v>0</v>
      </c>
      <c r="C887" s="4">
        <v>0</v>
      </c>
      <c r="D887" s="4">
        <v>1</v>
      </c>
      <c r="E887" s="4">
        <v>215</v>
      </c>
      <c r="F887" s="4">
        <f>ROUND(Source!AT869,O887)</f>
        <v>0</v>
      </c>
      <c r="G887" s="4" t="s">
        <v>254</v>
      </c>
      <c r="H887" s="4" t="s">
        <v>255</v>
      </c>
      <c r="I887" s="4"/>
      <c r="J887" s="4"/>
      <c r="K887" s="4">
        <v>215</v>
      </c>
      <c r="L887" s="4">
        <v>17</v>
      </c>
      <c r="M887" s="4">
        <v>3</v>
      </c>
      <c r="N887" s="4" t="s">
        <v>143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3" x14ac:dyDescent="0.25">
      <c r="A888" s="4">
        <v>50</v>
      </c>
      <c r="B888" s="4">
        <v>0</v>
      </c>
      <c r="C888" s="4">
        <v>0</v>
      </c>
      <c r="D888" s="4">
        <v>1</v>
      </c>
      <c r="E888" s="4">
        <v>217</v>
      </c>
      <c r="F888" s="4">
        <f>ROUND(Source!AU869,O888)</f>
        <v>3859.7</v>
      </c>
      <c r="G888" s="4" t="s">
        <v>256</v>
      </c>
      <c r="H888" s="4" t="s">
        <v>257</v>
      </c>
      <c r="I888" s="4"/>
      <c r="J888" s="4"/>
      <c r="K888" s="4">
        <v>217</v>
      </c>
      <c r="L888" s="4">
        <v>18</v>
      </c>
      <c r="M888" s="4">
        <v>3</v>
      </c>
      <c r="N888" s="4" t="s">
        <v>143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3" x14ac:dyDescent="0.25">
      <c r="A889" s="4">
        <v>50</v>
      </c>
      <c r="B889" s="4">
        <v>0</v>
      </c>
      <c r="C889" s="4">
        <v>0</v>
      </c>
      <c r="D889" s="4">
        <v>1</v>
      </c>
      <c r="E889" s="4">
        <v>230</v>
      </c>
      <c r="F889" s="4">
        <f>ROUND(Source!BA869,O889)</f>
        <v>0</v>
      </c>
      <c r="G889" s="4" t="s">
        <v>258</v>
      </c>
      <c r="H889" s="4" t="s">
        <v>259</v>
      </c>
      <c r="I889" s="4"/>
      <c r="J889" s="4"/>
      <c r="K889" s="4">
        <v>230</v>
      </c>
      <c r="L889" s="4">
        <v>19</v>
      </c>
      <c r="M889" s="4">
        <v>3</v>
      </c>
      <c r="N889" s="4" t="s">
        <v>143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3" x14ac:dyDescent="0.25">
      <c r="A890" s="4">
        <v>50</v>
      </c>
      <c r="B890" s="4">
        <v>0</v>
      </c>
      <c r="C890" s="4">
        <v>0</v>
      </c>
      <c r="D890" s="4">
        <v>1</v>
      </c>
      <c r="E890" s="4">
        <v>206</v>
      </c>
      <c r="F890" s="4">
        <f>ROUND(Source!T869,O890)</f>
        <v>0</v>
      </c>
      <c r="G890" s="4" t="s">
        <v>260</v>
      </c>
      <c r="H890" s="4" t="s">
        <v>261</v>
      </c>
      <c r="I890" s="4"/>
      <c r="J890" s="4"/>
      <c r="K890" s="4">
        <v>206</v>
      </c>
      <c r="L890" s="4">
        <v>20</v>
      </c>
      <c r="M890" s="4">
        <v>3</v>
      </c>
      <c r="N890" s="4" t="s">
        <v>143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3" x14ac:dyDescent="0.25">
      <c r="A891" s="4">
        <v>50</v>
      </c>
      <c r="B891" s="4">
        <v>0</v>
      </c>
      <c r="C891" s="4">
        <v>0</v>
      </c>
      <c r="D891" s="4">
        <v>1</v>
      </c>
      <c r="E891" s="4">
        <v>207</v>
      </c>
      <c r="F891" s="4">
        <f>Source!U869</f>
        <v>351.99935999999997</v>
      </c>
      <c r="G891" s="4" t="s">
        <v>262</v>
      </c>
      <c r="H891" s="4" t="s">
        <v>263</v>
      </c>
      <c r="I891" s="4"/>
      <c r="J891" s="4"/>
      <c r="K891" s="4">
        <v>207</v>
      </c>
      <c r="L891" s="4">
        <v>21</v>
      </c>
      <c r="M891" s="4">
        <v>3</v>
      </c>
      <c r="N891" s="4" t="s">
        <v>143</v>
      </c>
      <c r="O891" s="4">
        <v>-1</v>
      </c>
      <c r="P891" s="4"/>
      <c r="Q891" s="4"/>
      <c r="R891" s="4"/>
      <c r="S891" s="4"/>
      <c r="T891" s="4"/>
      <c r="U891" s="4"/>
      <c r="V891" s="4"/>
      <c r="W891" s="4"/>
    </row>
    <row r="892" spans="1:23" x14ac:dyDescent="0.25">
      <c r="A892" s="4">
        <v>50</v>
      </c>
      <c r="B892" s="4">
        <v>0</v>
      </c>
      <c r="C892" s="4">
        <v>0</v>
      </c>
      <c r="D892" s="4">
        <v>1</v>
      </c>
      <c r="E892" s="4">
        <v>208</v>
      </c>
      <c r="F892" s="4">
        <f>Source!V869</f>
        <v>0</v>
      </c>
      <c r="G892" s="4" t="s">
        <v>264</v>
      </c>
      <c r="H892" s="4" t="s">
        <v>265</v>
      </c>
      <c r="I892" s="4"/>
      <c r="J892" s="4"/>
      <c r="K892" s="4">
        <v>208</v>
      </c>
      <c r="L892" s="4">
        <v>22</v>
      </c>
      <c r="M892" s="4">
        <v>3</v>
      </c>
      <c r="N892" s="4" t="s">
        <v>143</v>
      </c>
      <c r="O892" s="4">
        <v>-1</v>
      </c>
      <c r="P892" s="4"/>
      <c r="Q892" s="4"/>
      <c r="R892" s="4"/>
      <c r="S892" s="4"/>
      <c r="T892" s="4"/>
      <c r="U892" s="4"/>
      <c r="V892" s="4"/>
      <c r="W892" s="4"/>
    </row>
    <row r="893" spans="1:23" x14ac:dyDescent="0.25">
      <c r="A893" s="4">
        <v>50</v>
      </c>
      <c r="B893" s="4">
        <v>0</v>
      </c>
      <c r="C893" s="4">
        <v>0</v>
      </c>
      <c r="D893" s="4">
        <v>1</v>
      </c>
      <c r="E893" s="4">
        <v>209</v>
      </c>
      <c r="F893" s="4">
        <f>ROUND(Source!W869,O893)</f>
        <v>0</v>
      </c>
      <c r="G893" s="4" t="s">
        <v>266</v>
      </c>
      <c r="H893" s="4" t="s">
        <v>267</v>
      </c>
      <c r="I893" s="4"/>
      <c r="J893" s="4"/>
      <c r="K893" s="4">
        <v>209</v>
      </c>
      <c r="L893" s="4">
        <v>23</v>
      </c>
      <c r="M893" s="4">
        <v>3</v>
      </c>
      <c r="N893" s="4" t="s">
        <v>143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3" x14ac:dyDescent="0.25">
      <c r="A894" s="4">
        <v>50</v>
      </c>
      <c r="B894" s="4">
        <v>0</v>
      </c>
      <c r="C894" s="4">
        <v>0</v>
      </c>
      <c r="D894" s="4">
        <v>1</v>
      </c>
      <c r="E894" s="4">
        <v>210</v>
      </c>
      <c r="F894" s="4">
        <f>ROUND(Source!X869,O894)</f>
        <v>85045.759999999995</v>
      </c>
      <c r="G894" s="4" t="s">
        <v>268</v>
      </c>
      <c r="H894" s="4" t="s">
        <v>269</v>
      </c>
      <c r="I894" s="4"/>
      <c r="J894" s="4"/>
      <c r="K894" s="4">
        <v>210</v>
      </c>
      <c r="L894" s="4">
        <v>24</v>
      </c>
      <c r="M894" s="4">
        <v>3</v>
      </c>
      <c r="N894" s="4" t="s">
        <v>143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3" x14ac:dyDescent="0.25">
      <c r="A895" s="4">
        <v>50</v>
      </c>
      <c r="B895" s="4">
        <v>0</v>
      </c>
      <c r="C895" s="4">
        <v>0</v>
      </c>
      <c r="D895" s="4">
        <v>1</v>
      </c>
      <c r="E895" s="4">
        <v>211</v>
      </c>
      <c r="F895" s="4">
        <f>ROUND(Source!Y869,O895)</f>
        <v>44134.98</v>
      </c>
      <c r="G895" s="4" t="s">
        <v>270</v>
      </c>
      <c r="H895" s="4" t="s">
        <v>271</v>
      </c>
      <c r="I895" s="4"/>
      <c r="J895" s="4"/>
      <c r="K895" s="4">
        <v>211</v>
      </c>
      <c r="L895" s="4">
        <v>25</v>
      </c>
      <c r="M895" s="4">
        <v>3</v>
      </c>
      <c r="N895" s="4" t="s">
        <v>143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3" x14ac:dyDescent="0.25">
      <c r="A896" s="4">
        <v>50</v>
      </c>
      <c r="B896" s="4">
        <v>0</v>
      </c>
      <c r="C896" s="4">
        <v>0</v>
      </c>
      <c r="D896" s="4">
        <v>1</v>
      </c>
      <c r="E896" s="4">
        <v>224</v>
      </c>
      <c r="F896" s="4">
        <f>ROUND(Source!AR869,O896)</f>
        <v>476919.72</v>
      </c>
      <c r="G896" s="4" t="s">
        <v>272</v>
      </c>
      <c r="H896" s="4" t="s">
        <v>273</v>
      </c>
      <c r="I896" s="4"/>
      <c r="J896" s="4"/>
      <c r="K896" s="4">
        <v>224</v>
      </c>
      <c r="L896" s="4">
        <v>26</v>
      </c>
      <c r="M896" s="4">
        <v>3</v>
      </c>
      <c r="N896" s="4" t="s">
        <v>143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8" spans="1:245" x14ac:dyDescent="0.25">
      <c r="A898" s="1">
        <v>5</v>
      </c>
      <c r="B898" s="1">
        <v>1</v>
      </c>
      <c r="C898" s="1"/>
      <c r="D898" s="1">
        <f>ROW(A918)</f>
        <v>918</v>
      </c>
      <c r="E898" s="1"/>
      <c r="F898" s="1" t="s">
        <v>154</v>
      </c>
      <c r="G898" s="1" t="s">
        <v>649</v>
      </c>
      <c r="H898" s="1" t="s">
        <v>143</v>
      </c>
      <c r="I898" s="1">
        <v>0</v>
      </c>
      <c r="J898" s="1"/>
      <c r="K898" s="1">
        <v>0</v>
      </c>
      <c r="L898" s="1"/>
      <c r="M898" s="1"/>
      <c r="N898" s="1"/>
      <c r="O898" s="1"/>
      <c r="P898" s="1"/>
      <c r="Q898" s="1"/>
      <c r="R898" s="1"/>
      <c r="S898" s="1"/>
      <c r="T898" s="1"/>
      <c r="U898" s="1" t="s">
        <v>143</v>
      </c>
      <c r="V898" s="1">
        <v>0</v>
      </c>
      <c r="W898" s="1"/>
      <c r="X898" s="1"/>
      <c r="Y898" s="1"/>
      <c r="Z898" s="1"/>
      <c r="AA898" s="1"/>
      <c r="AB898" s="1" t="s">
        <v>143</v>
      </c>
      <c r="AC898" s="1" t="s">
        <v>143</v>
      </c>
      <c r="AD898" s="1" t="s">
        <v>143</v>
      </c>
      <c r="AE898" s="1" t="s">
        <v>143</v>
      </c>
      <c r="AF898" s="1" t="s">
        <v>143</v>
      </c>
      <c r="AG898" s="1" t="s">
        <v>143</v>
      </c>
      <c r="AH898" s="1"/>
      <c r="AI898" s="1"/>
      <c r="AJ898" s="1"/>
      <c r="AK898" s="1"/>
      <c r="AL898" s="1"/>
      <c r="AM898" s="1"/>
      <c r="AN898" s="1"/>
      <c r="AO898" s="1"/>
      <c r="AP898" s="1" t="s">
        <v>143</v>
      </c>
      <c r="AQ898" s="1" t="s">
        <v>143</v>
      </c>
      <c r="AR898" s="1" t="s">
        <v>143</v>
      </c>
      <c r="AS898" s="1"/>
      <c r="AT898" s="1"/>
      <c r="AU898" s="1"/>
      <c r="AV898" s="1"/>
      <c r="AW898" s="1"/>
      <c r="AX898" s="1"/>
      <c r="AY898" s="1"/>
      <c r="AZ898" s="1" t="s">
        <v>143</v>
      </c>
      <c r="BA898" s="1"/>
      <c r="BB898" s="1" t="s">
        <v>143</v>
      </c>
      <c r="BC898" s="1" t="s">
        <v>143</v>
      </c>
      <c r="BD898" s="1" t="s">
        <v>143</v>
      </c>
      <c r="BE898" s="1" t="s">
        <v>143</v>
      </c>
      <c r="BF898" s="1" t="s">
        <v>143</v>
      </c>
      <c r="BG898" s="1" t="s">
        <v>143</v>
      </c>
      <c r="BH898" s="1" t="s">
        <v>143</v>
      </c>
      <c r="BI898" s="1" t="s">
        <v>143</v>
      </c>
      <c r="BJ898" s="1" t="s">
        <v>143</v>
      </c>
      <c r="BK898" s="1" t="s">
        <v>143</v>
      </c>
      <c r="BL898" s="1" t="s">
        <v>143</v>
      </c>
      <c r="BM898" s="1" t="s">
        <v>143</v>
      </c>
      <c r="BN898" s="1" t="s">
        <v>143</v>
      </c>
      <c r="BO898" s="1" t="s">
        <v>143</v>
      </c>
      <c r="BP898" s="1" t="s">
        <v>143</v>
      </c>
      <c r="BQ898" s="1"/>
      <c r="BR898" s="1"/>
      <c r="BS898" s="1"/>
      <c r="BT898" s="1"/>
      <c r="BU898" s="1"/>
      <c r="BV898" s="1"/>
      <c r="BW898" s="1"/>
      <c r="BX898" s="1">
        <v>0</v>
      </c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>
        <v>0</v>
      </c>
    </row>
    <row r="900" spans="1:245" x14ac:dyDescent="0.25">
      <c r="A900" s="2">
        <v>52</v>
      </c>
      <c r="B900" s="2">
        <f>B918</f>
        <v>1</v>
      </c>
      <c r="C900" s="2">
        <f>C918</f>
        <v>5</v>
      </c>
      <c r="D900" s="2">
        <f>D918</f>
        <v>898</v>
      </c>
      <c r="E900" s="2">
        <f>E918</f>
        <v>0</v>
      </c>
      <c r="F900" s="2" t="str">
        <f>F918</f>
        <v>Новый подраздел</v>
      </c>
      <c r="G900" s="2" t="s">
        <v>649</v>
      </c>
      <c r="H900" s="2"/>
      <c r="I900" s="2"/>
      <c r="J900" s="2"/>
      <c r="K900" s="2"/>
      <c r="L900" s="2"/>
      <c r="M900" s="2"/>
      <c r="N900" s="2"/>
      <c r="O900" s="2">
        <f t="shared" ref="O900:AT900" si="690">O918</f>
        <v>141005.26999999999</v>
      </c>
      <c r="P900" s="2">
        <f t="shared" si="690"/>
        <v>111970.87</v>
      </c>
      <c r="Q900" s="2">
        <f t="shared" si="690"/>
        <v>2789.73</v>
      </c>
      <c r="R900" s="2">
        <f t="shared" si="690"/>
        <v>814.85</v>
      </c>
      <c r="S900" s="2">
        <f t="shared" si="690"/>
        <v>26244.67</v>
      </c>
      <c r="T900" s="2">
        <f t="shared" si="690"/>
        <v>0</v>
      </c>
      <c r="U900" s="2">
        <f t="shared" si="690"/>
        <v>90.959111999999976</v>
      </c>
      <c r="V900" s="2">
        <f t="shared" si="690"/>
        <v>0</v>
      </c>
      <c r="W900" s="2">
        <f t="shared" si="690"/>
        <v>0</v>
      </c>
      <c r="X900" s="2">
        <f t="shared" si="690"/>
        <v>20555.3</v>
      </c>
      <c r="Y900" s="2">
        <f t="shared" si="690"/>
        <v>10760.31</v>
      </c>
      <c r="Z900" s="2">
        <f t="shared" si="690"/>
        <v>0</v>
      </c>
      <c r="AA900" s="2">
        <f t="shared" si="690"/>
        <v>0</v>
      </c>
      <c r="AB900" s="2">
        <f t="shared" si="690"/>
        <v>141005.26999999999</v>
      </c>
      <c r="AC900" s="2">
        <f t="shared" si="690"/>
        <v>111970.87</v>
      </c>
      <c r="AD900" s="2">
        <f t="shared" si="690"/>
        <v>2789.73</v>
      </c>
      <c r="AE900" s="2">
        <f t="shared" si="690"/>
        <v>814.85</v>
      </c>
      <c r="AF900" s="2">
        <f t="shared" si="690"/>
        <v>26244.67</v>
      </c>
      <c r="AG900" s="2">
        <f t="shared" si="690"/>
        <v>0</v>
      </c>
      <c r="AH900" s="2">
        <f t="shared" si="690"/>
        <v>90.959111999999976</v>
      </c>
      <c r="AI900" s="2">
        <f t="shared" si="690"/>
        <v>0</v>
      </c>
      <c r="AJ900" s="2">
        <f t="shared" si="690"/>
        <v>0</v>
      </c>
      <c r="AK900" s="2">
        <f t="shared" si="690"/>
        <v>20555.3</v>
      </c>
      <c r="AL900" s="2">
        <f t="shared" si="690"/>
        <v>10760.31</v>
      </c>
      <c r="AM900" s="2">
        <f t="shared" si="690"/>
        <v>0</v>
      </c>
      <c r="AN900" s="2">
        <f t="shared" si="690"/>
        <v>0</v>
      </c>
      <c r="AO900" s="2">
        <f t="shared" si="690"/>
        <v>0</v>
      </c>
      <c r="AP900" s="2">
        <f t="shared" si="690"/>
        <v>0</v>
      </c>
      <c r="AQ900" s="2">
        <f t="shared" si="690"/>
        <v>0</v>
      </c>
      <c r="AR900" s="2">
        <f t="shared" si="690"/>
        <v>173600.19</v>
      </c>
      <c r="AS900" s="2">
        <f t="shared" si="690"/>
        <v>172336.94</v>
      </c>
      <c r="AT900" s="2">
        <f t="shared" si="690"/>
        <v>0</v>
      </c>
      <c r="AU900" s="2">
        <f t="shared" ref="AU900:BZ900" si="691">AU918</f>
        <v>1263.25</v>
      </c>
      <c r="AV900" s="2">
        <f t="shared" si="691"/>
        <v>111970.87</v>
      </c>
      <c r="AW900" s="2">
        <f t="shared" si="691"/>
        <v>111970.87</v>
      </c>
      <c r="AX900" s="2">
        <f t="shared" si="691"/>
        <v>0</v>
      </c>
      <c r="AY900" s="2">
        <f t="shared" si="691"/>
        <v>111970.87</v>
      </c>
      <c r="AZ900" s="2">
        <f t="shared" si="691"/>
        <v>0</v>
      </c>
      <c r="BA900" s="2">
        <f t="shared" si="691"/>
        <v>0</v>
      </c>
      <c r="BB900" s="2">
        <f t="shared" si="691"/>
        <v>0</v>
      </c>
      <c r="BC900" s="2">
        <f t="shared" si="691"/>
        <v>0</v>
      </c>
      <c r="BD900" s="2">
        <f t="shared" si="691"/>
        <v>0</v>
      </c>
      <c r="BE900" s="2">
        <f t="shared" si="691"/>
        <v>0</v>
      </c>
      <c r="BF900" s="2">
        <f t="shared" si="691"/>
        <v>0</v>
      </c>
      <c r="BG900" s="2">
        <f t="shared" si="691"/>
        <v>0</v>
      </c>
      <c r="BH900" s="2">
        <f t="shared" si="691"/>
        <v>0</v>
      </c>
      <c r="BI900" s="2">
        <f t="shared" si="691"/>
        <v>0</v>
      </c>
      <c r="BJ900" s="2">
        <f t="shared" si="691"/>
        <v>0</v>
      </c>
      <c r="BK900" s="2">
        <f t="shared" si="691"/>
        <v>0</v>
      </c>
      <c r="BL900" s="2">
        <f t="shared" si="691"/>
        <v>0</v>
      </c>
      <c r="BM900" s="2">
        <f t="shared" si="691"/>
        <v>0</v>
      </c>
      <c r="BN900" s="2">
        <f t="shared" si="691"/>
        <v>0</v>
      </c>
      <c r="BO900" s="2">
        <f t="shared" si="691"/>
        <v>0</v>
      </c>
      <c r="BP900" s="2">
        <f t="shared" si="691"/>
        <v>0</v>
      </c>
      <c r="BQ900" s="2">
        <f t="shared" si="691"/>
        <v>0</v>
      </c>
      <c r="BR900" s="2">
        <f t="shared" si="691"/>
        <v>0</v>
      </c>
      <c r="BS900" s="2">
        <f t="shared" si="691"/>
        <v>0</v>
      </c>
      <c r="BT900" s="2">
        <f t="shared" si="691"/>
        <v>0</v>
      </c>
      <c r="BU900" s="2">
        <f t="shared" si="691"/>
        <v>0</v>
      </c>
      <c r="BV900" s="2">
        <f t="shared" si="691"/>
        <v>0</v>
      </c>
      <c r="BW900" s="2">
        <f t="shared" si="691"/>
        <v>0</v>
      </c>
      <c r="BX900" s="2">
        <f t="shared" si="691"/>
        <v>0</v>
      </c>
      <c r="BY900" s="2">
        <f t="shared" si="691"/>
        <v>0</v>
      </c>
      <c r="BZ900" s="2">
        <f t="shared" si="691"/>
        <v>0</v>
      </c>
      <c r="CA900" s="2">
        <f t="shared" ref="CA900:DF900" si="692">CA918</f>
        <v>173600.19</v>
      </c>
      <c r="CB900" s="2">
        <f t="shared" si="692"/>
        <v>172336.94</v>
      </c>
      <c r="CC900" s="2">
        <f t="shared" si="692"/>
        <v>0</v>
      </c>
      <c r="CD900" s="2">
        <f t="shared" si="692"/>
        <v>1263.25</v>
      </c>
      <c r="CE900" s="2">
        <f t="shared" si="692"/>
        <v>111970.87</v>
      </c>
      <c r="CF900" s="2">
        <f t="shared" si="692"/>
        <v>111970.87</v>
      </c>
      <c r="CG900" s="2">
        <f t="shared" si="692"/>
        <v>0</v>
      </c>
      <c r="CH900" s="2">
        <f t="shared" si="692"/>
        <v>111970.87</v>
      </c>
      <c r="CI900" s="2">
        <f t="shared" si="692"/>
        <v>0</v>
      </c>
      <c r="CJ900" s="2">
        <f t="shared" si="692"/>
        <v>0</v>
      </c>
      <c r="CK900" s="2">
        <f t="shared" si="692"/>
        <v>0</v>
      </c>
      <c r="CL900" s="2">
        <f t="shared" si="692"/>
        <v>0</v>
      </c>
      <c r="CM900" s="2">
        <f t="shared" si="692"/>
        <v>0</v>
      </c>
      <c r="CN900" s="2">
        <f t="shared" si="692"/>
        <v>0</v>
      </c>
      <c r="CO900" s="2">
        <f t="shared" si="692"/>
        <v>0</v>
      </c>
      <c r="CP900" s="2">
        <f t="shared" si="692"/>
        <v>0</v>
      </c>
      <c r="CQ900" s="2">
        <f t="shared" si="692"/>
        <v>0</v>
      </c>
      <c r="CR900" s="2">
        <f t="shared" si="692"/>
        <v>0</v>
      </c>
      <c r="CS900" s="2">
        <f t="shared" si="692"/>
        <v>0</v>
      </c>
      <c r="CT900" s="2">
        <f t="shared" si="692"/>
        <v>0</v>
      </c>
      <c r="CU900" s="2">
        <f t="shared" si="692"/>
        <v>0</v>
      </c>
      <c r="CV900" s="2">
        <f t="shared" si="692"/>
        <v>0</v>
      </c>
      <c r="CW900" s="2">
        <f t="shared" si="692"/>
        <v>0</v>
      </c>
      <c r="CX900" s="2">
        <f t="shared" si="692"/>
        <v>0</v>
      </c>
      <c r="CY900" s="2">
        <f t="shared" si="692"/>
        <v>0</v>
      </c>
      <c r="CZ900" s="2">
        <f t="shared" si="692"/>
        <v>0</v>
      </c>
      <c r="DA900" s="2">
        <f t="shared" si="692"/>
        <v>0</v>
      </c>
      <c r="DB900" s="2">
        <f t="shared" si="692"/>
        <v>0</v>
      </c>
      <c r="DC900" s="2">
        <f t="shared" si="692"/>
        <v>0</v>
      </c>
      <c r="DD900" s="2">
        <f t="shared" si="692"/>
        <v>0</v>
      </c>
      <c r="DE900" s="2">
        <f t="shared" si="692"/>
        <v>0</v>
      </c>
      <c r="DF900" s="2">
        <f t="shared" si="692"/>
        <v>0</v>
      </c>
      <c r="DG900" s="3">
        <f t="shared" ref="DG900:EL900" si="693">DG918</f>
        <v>0</v>
      </c>
      <c r="DH900" s="3">
        <f t="shared" si="693"/>
        <v>0</v>
      </c>
      <c r="DI900" s="3">
        <f t="shared" si="693"/>
        <v>0</v>
      </c>
      <c r="DJ900" s="3">
        <f t="shared" si="693"/>
        <v>0</v>
      </c>
      <c r="DK900" s="3">
        <f t="shared" si="693"/>
        <v>0</v>
      </c>
      <c r="DL900" s="3">
        <f t="shared" si="693"/>
        <v>0</v>
      </c>
      <c r="DM900" s="3">
        <f t="shared" si="693"/>
        <v>0</v>
      </c>
      <c r="DN900" s="3">
        <f t="shared" si="693"/>
        <v>0</v>
      </c>
      <c r="DO900" s="3">
        <f t="shared" si="693"/>
        <v>0</v>
      </c>
      <c r="DP900" s="3">
        <f t="shared" si="693"/>
        <v>0</v>
      </c>
      <c r="DQ900" s="3">
        <f t="shared" si="693"/>
        <v>0</v>
      </c>
      <c r="DR900" s="3">
        <f t="shared" si="693"/>
        <v>0</v>
      </c>
      <c r="DS900" s="3">
        <f t="shared" si="693"/>
        <v>0</v>
      </c>
      <c r="DT900" s="3">
        <f t="shared" si="693"/>
        <v>0</v>
      </c>
      <c r="DU900" s="3">
        <f t="shared" si="693"/>
        <v>0</v>
      </c>
      <c r="DV900" s="3">
        <f t="shared" si="693"/>
        <v>0</v>
      </c>
      <c r="DW900" s="3">
        <f t="shared" si="693"/>
        <v>0</v>
      </c>
      <c r="DX900" s="3">
        <f t="shared" si="693"/>
        <v>0</v>
      </c>
      <c r="DY900" s="3">
        <f t="shared" si="693"/>
        <v>0</v>
      </c>
      <c r="DZ900" s="3">
        <f t="shared" si="693"/>
        <v>0</v>
      </c>
      <c r="EA900" s="3">
        <f t="shared" si="693"/>
        <v>0</v>
      </c>
      <c r="EB900" s="3">
        <f t="shared" si="693"/>
        <v>0</v>
      </c>
      <c r="EC900" s="3">
        <f t="shared" si="693"/>
        <v>0</v>
      </c>
      <c r="ED900" s="3">
        <f t="shared" si="693"/>
        <v>0</v>
      </c>
      <c r="EE900" s="3">
        <f t="shared" si="693"/>
        <v>0</v>
      </c>
      <c r="EF900" s="3">
        <f t="shared" si="693"/>
        <v>0</v>
      </c>
      <c r="EG900" s="3">
        <f t="shared" si="693"/>
        <v>0</v>
      </c>
      <c r="EH900" s="3">
        <f t="shared" si="693"/>
        <v>0</v>
      </c>
      <c r="EI900" s="3">
        <f t="shared" si="693"/>
        <v>0</v>
      </c>
      <c r="EJ900" s="3">
        <f t="shared" si="693"/>
        <v>0</v>
      </c>
      <c r="EK900" s="3">
        <f t="shared" si="693"/>
        <v>0</v>
      </c>
      <c r="EL900" s="3">
        <f t="shared" si="693"/>
        <v>0</v>
      </c>
      <c r="EM900" s="3">
        <f t="shared" ref="EM900:FR900" si="694">EM918</f>
        <v>0</v>
      </c>
      <c r="EN900" s="3">
        <f t="shared" si="694"/>
        <v>0</v>
      </c>
      <c r="EO900" s="3">
        <f t="shared" si="694"/>
        <v>0</v>
      </c>
      <c r="EP900" s="3">
        <f t="shared" si="694"/>
        <v>0</v>
      </c>
      <c r="EQ900" s="3">
        <f t="shared" si="694"/>
        <v>0</v>
      </c>
      <c r="ER900" s="3">
        <f t="shared" si="694"/>
        <v>0</v>
      </c>
      <c r="ES900" s="3">
        <f t="shared" si="694"/>
        <v>0</v>
      </c>
      <c r="ET900" s="3">
        <f t="shared" si="694"/>
        <v>0</v>
      </c>
      <c r="EU900" s="3">
        <f t="shared" si="694"/>
        <v>0</v>
      </c>
      <c r="EV900" s="3">
        <f t="shared" si="694"/>
        <v>0</v>
      </c>
      <c r="EW900" s="3">
        <f t="shared" si="694"/>
        <v>0</v>
      </c>
      <c r="EX900" s="3">
        <f t="shared" si="694"/>
        <v>0</v>
      </c>
      <c r="EY900" s="3">
        <f t="shared" si="694"/>
        <v>0</v>
      </c>
      <c r="EZ900" s="3">
        <f t="shared" si="694"/>
        <v>0</v>
      </c>
      <c r="FA900" s="3">
        <f t="shared" si="694"/>
        <v>0</v>
      </c>
      <c r="FB900" s="3">
        <f t="shared" si="694"/>
        <v>0</v>
      </c>
      <c r="FC900" s="3">
        <f t="shared" si="694"/>
        <v>0</v>
      </c>
      <c r="FD900" s="3">
        <f t="shared" si="694"/>
        <v>0</v>
      </c>
      <c r="FE900" s="3">
        <f t="shared" si="694"/>
        <v>0</v>
      </c>
      <c r="FF900" s="3">
        <f t="shared" si="694"/>
        <v>0</v>
      </c>
      <c r="FG900" s="3">
        <f t="shared" si="694"/>
        <v>0</v>
      </c>
      <c r="FH900" s="3">
        <f t="shared" si="694"/>
        <v>0</v>
      </c>
      <c r="FI900" s="3">
        <f t="shared" si="694"/>
        <v>0</v>
      </c>
      <c r="FJ900" s="3">
        <f t="shared" si="694"/>
        <v>0</v>
      </c>
      <c r="FK900" s="3">
        <f t="shared" si="694"/>
        <v>0</v>
      </c>
      <c r="FL900" s="3">
        <f t="shared" si="694"/>
        <v>0</v>
      </c>
      <c r="FM900" s="3">
        <f t="shared" si="694"/>
        <v>0</v>
      </c>
      <c r="FN900" s="3">
        <f t="shared" si="694"/>
        <v>0</v>
      </c>
      <c r="FO900" s="3">
        <f t="shared" si="694"/>
        <v>0</v>
      </c>
      <c r="FP900" s="3">
        <f t="shared" si="694"/>
        <v>0</v>
      </c>
      <c r="FQ900" s="3">
        <f t="shared" si="694"/>
        <v>0</v>
      </c>
      <c r="FR900" s="3">
        <f t="shared" si="694"/>
        <v>0</v>
      </c>
      <c r="FS900" s="3">
        <f t="shared" ref="FS900:GX900" si="695">FS918</f>
        <v>0</v>
      </c>
      <c r="FT900" s="3">
        <f t="shared" si="695"/>
        <v>0</v>
      </c>
      <c r="FU900" s="3">
        <f t="shared" si="695"/>
        <v>0</v>
      </c>
      <c r="FV900" s="3">
        <f t="shared" si="695"/>
        <v>0</v>
      </c>
      <c r="FW900" s="3">
        <f t="shared" si="695"/>
        <v>0</v>
      </c>
      <c r="FX900" s="3">
        <f t="shared" si="695"/>
        <v>0</v>
      </c>
      <c r="FY900" s="3">
        <f t="shared" si="695"/>
        <v>0</v>
      </c>
      <c r="FZ900" s="3">
        <f t="shared" si="695"/>
        <v>0</v>
      </c>
      <c r="GA900" s="3">
        <f t="shared" si="695"/>
        <v>0</v>
      </c>
      <c r="GB900" s="3">
        <f t="shared" si="695"/>
        <v>0</v>
      </c>
      <c r="GC900" s="3">
        <f t="shared" si="695"/>
        <v>0</v>
      </c>
      <c r="GD900" s="3">
        <f t="shared" si="695"/>
        <v>0</v>
      </c>
      <c r="GE900" s="3">
        <f t="shared" si="695"/>
        <v>0</v>
      </c>
      <c r="GF900" s="3">
        <f t="shared" si="695"/>
        <v>0</v>
      </c>
      <c r="GG900" s="3">
        <f t="shared" si="695"/>
        <v>0</v>
      </c>
      <c r="GH900" s="3">
        <f t="shared" si="695"/>
        <v>0</v>
      </c>
      <c r="GI900" s="3">
        <f t="shared" si="695"/>
        <v>0</v>
      </c>
      <c r="GJ900" s="3">
        <f t="shared" si="695"/>
        <v>0</v>
      </c>
      <c r="GK900" s="3">
        <f t="shared" si="695"/>
        <v>0</v>
      </c>
      <c r="GL900" s="3">
        <f t="shared" si="695"/>
        <v>0</v>
      </c>
      <c r="GM900" s="3">
        <f t="shared" si="695"/>
        <v>0</v>
      </c>
      <c r="GN900" s="3">
        <f t="shared" si="695"/>
        <v>0</v>
      </c>
      <c r="GO900" s="3">
        <f t="shared" si="695"/>
        <v>0</v>
      </c>
      <c r="GP900" s="3">
        <f t="shared" si="695"/>
        <v>0</v>
      </c>
      <c r="GQ900" s="3">
        <f t="shared" si="695"/>
        <v>0</v>
      </c>
      <c r="GR900" s="3">
        <f t="shared" si="695"/>
        <v>0</v>
      </c>
      <c r="GS900" s="3">
        <f t="shared" si="695"/>
        <v>0</v>
      </c>
      <c r="GT900" s="3">
        <f t="shared" si="695"/>
        <v>0</v>
      </c>
      <c r="GU900" s="3">
        <f t="shared" si="695"/>
        <v>0</v>
      </c>
      <c r="GV900" s="3">
        <f t="shared" si="695"/>
        <v>0</v>
      </c>
      <c r="GW900" s="3">
        <f t="shared" si="695"/>
        <v>0</v>
      </c>
      <c r="GX900" s="3">
        <f t="shared" si="695"/>
        <v>0</v>
      </c>
    </row>
    <row r="902" spans="1:245" x14ac:dyDescent="0.25">
      <c r="A902">
        <v>17</v>
      </c>
      <c r="B902">
        <v>1</v>
      </c>
      <c r="C902">
        <f>ROW(SmtRes!A537)</f>
        <v>537</v>
      </c>
      <c r="D902">
        <f>ROW(EtalonRes!A559)</f>
        <v>559</v>
      </c>
      <c r="E902" t="s">
        <v>817</v>
      </c>
      <c r="F902" t="s">
        <v>366</v>
      </c>
      <c r="G902" t="s">
        <v>367</v>
      </c>
      <c r="H902" t="s">
        <v>368</v>
      </c>
      <c r="I902">
        <v>0.36</v>
      </c>
      <c r="J902">
        <v>0</v>
      </c>
      <c r="O902">
        <f t="shared" ref="O902:O916" si="696">ROUND(CP902,2)</f>
        <v>5381.83</v>
      </c>
      <c r="P902">
        <f t="shared" ref="P902:P916" si="697">ROUND((ROUND((AC902*AW902*I902),2)*BC902),2)</f>
        <v>0</v>
      </c>
      <c r="Q902">
        <f t="shared" ref="Q902:Q907" si="698">(ROUND((ROUND(((ET902)*AV902*I902),2)*BB902),2)+ROUND((ROUND(((AE902-(EU902))*AV902*I902),2)*BS902),2))</f>
        <v>0</v>
      </c>
      <c r="R902">
        <f t="shared" ref="R902:R916" si="699">ROUND((ROUND((AE902*AV902*I902),2)*BS902),2)</f>
        <v>0</v>
      </c>
      <c r="S902">
        <f t="shared" ref="S902:S916" si="700">ROUND((ROUND((AF902*AV902*I902),2)*BA902),2)</f>
        <v>5381.83</v>
      </c>
      <c r="T902">
        <f t="shared" ref="T902:T916" si="701">ROUND(CU902*I902,2)</f>
        <v>0</v>
      </c>
      <c r="U902">
        <f t="shared" ref="U902:U916" si="702">CV902*I902</f>
        <v>20.7</v>
      </c>
      <c r="V902">
        <f t="shared" ref="V902:V916" si="703">CW902*I902</f>
        <v>0</v>
      </c>
      <c r="W902">
        <f t="shared" ref="W902:W916" si="704">ROUND(CX902*I902,2)</f>
        <v>0</v>
      </c>
      <c r="X902">
        <f t="shared" ref="X902:X916" si="705">ROUND(CY902,2)</f>
        <v>3659.64</v>
      </c>
      <c r="Y902">
        <f t="shared" ref="Y902:Y916" si="706">ROUND(CZ902,2)</f>
        <v>2206.5500000000002</v>
      </c>
      <c r="AA902">
        <v>31709269</v>
      </c>
      <c r="AB902">
        <f t="shared" ref="AB902:AB916" si="707">ROUND((AC902+AD902+AF902),6)</f>
        <v>587.65</v>
      </c>
      <c r="AC902">
        <f t="shared" ref="AC902:AC916" si="708">ROUND((ES902),6)</f>
        <v>0</v>
      </c>
      <c r="AD902">
        <f t="shared" ref="AD902:AD907" si="709">ROUND((((ET902)-(EU902))+AE902),6)</f>
        <v>0</v>
      </c>
      <c r="AE902">
        <f t="shared" ref="AE902:AF907" si="710">ROUND((EU902),6)</f>
        <v>0</v>
      </c>
      <c r="AF902">
        <f t="shared" si="710"/>
        <v>587.65</v>
      </c>
      <c r="AG902">
        <f t="shared" ref="AG902:AG916" si="711">ROUND((AP902),6)</f>
        <v>0</v>
      </c>
      <c r="AH902">
        <f t="shared" ref="AH902:AI907" si="712">(EW902)</f>
        <v>57.5</v>
      </c>
      <c r="AI902">
        <f t="shared" si="712"/>
        <v>0</v>
      </c>
      <c r="AJ902">
        <f t="shared" ref="AJ902:AJ916" si="713">(AS902)</f>
        <v>0</v>
      </c>
      <c r="AK902">
        <v>587.65</v>
      </c>
      <c r="AL902">
        <v>0</v>
      </c>
      <c r="AM902">
        <v>0</v>
      </c>
      <c r="AN902">
        <v>0</v>
      </c>
      <c r="AO902">
        <v>587.65</v>
      </c>
      <c r="AP902">
        <v>0</v>
      </c>
      <c r="AQ902">
        <v>57.5</v>
      </c>
      <c r="AR902">
        <v>0</v>
      </c>
      <c r="AS902">
        <v>0</v>
      </c>
      <c r="AT902">
        <v>68</v>
      </c>
      <c r="AU902">
        <v>41</v>
      </c>
      <c r="AV902">
        <v>1</v>
      </c>
      <c r="AW902">
        <v>1</v>
      </c>
      <c r="AZ902">
        <v>1</v>
      </c>
      <c r="BA902">
        <v>25.44</v>
      </c>
      <c r="BB902">
        <v>1</v>
      </c>
      <c r="BC902">
        <v>1</v>
      </c>
      <c r="BD902" t="s">
        <v>143</v>
      </c>
      <c r="BE902" t="s">
        <v>143</v>
      </c>
      <c r="BF902" t="s">
        <v>143</v>
      </c>
      <c r="BG902" t="s">
        <v>143</v>
      </c>
      <c r="BH902">
        <v>0</v>
      </c>
      <c r="BI902">
        <v>1</v>
      </c>
      <c r="BJ902" t="s">
        <v>369</v>
      </c>
      <c r="BM902">
        <v>456</v>
      </c>
      <c r="BN902">
        <v>0</v>
      </c>
      <c r="BO902" t="s">
        <v>366</v>
      </c>
      <c r="BP902">
        <v>1</v>
      </c>
      <c r="BQ902">
        <v>60</v>
      </c>
      <c r="BR902">
        <v>0</v>
      </c>
      <c r="BS902">
        <v>25.44</v>
      </c>
      <c r="BT902">
        <v>1</v>
      </c>
      <c r="BU902">
        <v>1</v>
      </c>
      <c r="BV902">
        <v>1</v>
      </c>
      <c r="BW902">
        <v>1</v>
      </c>
      <c r="BX902">
        <v>1</v>
      </c>
      <c r="BY902" t="s">
        <v>143</v>
      </c>
      <c r="BZ902">
        <v>68</v>
      </c>
      <c r="CA902">
        <v>41</v>
      </c>
      <c r="CE902">
        <v>30</v>
      </c>
      <c r="CF902">
        <v>0</v>
      </c>
      <c r="CG902">
        <v>0</v>
      </c>
      <c r="CM902">
        <v>0</v>
      </c>
      <c r="CN902" t="s">
        <v>143</v>
      </c>
      <c r="CO902">
        <v>0</v>
      </c>
      <c r="CP902">
        <f t="shared" ref="CP902:CP916" si="714">(P902+Q902+S902)</f>
        <v>5381.83</v>
      </c>
      <c r="CQ902">
        <f t="shared" ref="CQ902:CQ916" si="715">ROUND((ROUND((AC902*AW902*1),2)*BC902),2)</f>
        <v>0</v>
      </c>
      <c r="CR902">
        <f t="shared" ref="CR902:CR907" si="716">(ROUND((ROUND(((ET902)*AV902*1),2)*BB902),2)+ROUND((ROUND(((AE902-(EU902))*AV902*1),2)*BS902),2))</f>
        <v>0</v>
      </c>
      <c r="CS902">
        <f t="shared" ref="CS902:CS916" si="717">ROUND((ROUND((AE902*AV902*1),2)*BS902),2)</f>
        <v>0</v>
      </c>
      <c r="CT902">
        <f t="shared" ref="CT902:CT916" si="718">ROUND((ROUND((AF902*AV902*1),2)*BA902),2)</f>
        <v>14949.82</v>
      </c>
      <c r="CU902">
        <f t="shared" ref="CU902:CU916" si="719">AG902</f>
        <v>0</v>
      </c>
      <c r="CV902">
        <f t="shared" ref="CV902:CV916" si="720">(AH902*AV902)</f>
        <v>57.5</v>
      </c>
      <c r="CW902">
        <f t="shared" ref="CW902:CW916" si="721">AI902</f>
        <v>0</v>
      </c>
      <c r="CX902">
        <f t="shared" ref="CX902:CX916" si="722">AJ902</f>
        <v>0</v>
      </c>
      <c r="CY902">
        <f t="shared" ref="CY902:CY916" si="723">S902*(BZ902/100)</f>
        <v>3659.6444000000001</v>
      </c>
      <c r="CZ902">
        <f t="shared" ref="CZ902:CZ916" si="724">S902*(CA902/100)</f>
        <v>2206.5502999999999</v>
      </c>
      <c r="DC902" t="s">
        <v>143</v>
      </c>
      <c r="DD902" t="s">
        <v>143</v>
      </c>
      <c r="DE902" t="s">
        <v>143</v>
      </c>
      <c r="DF902" t="s">
        <v>143</v>
      </c>
      <c r="DG902" t="s">
        <v>143</v>
      </c>
      <c r="DH902" t="s">
        <v>143</v>
      </c>
      <c r="DI902" t="s">
        <v>143</v>
      </c>
      <c r="DJ902" t="s">
        <v>143</v>
      </c>
      <c r="DK902" t="s">
        <v>143</v>
      </c>
      <c r="DL902" t="s">
        <v>143</v>
      </c>
      <c r="DM902" t="s">
        <v>143</v>
      </c>
      <c r="DN902">
        <v>80</v>
      </c>
      <c r="DO902">
        <v>55</v>
      </c>
      <c r="DP902">
        <v>1.0469999999999999</v>
      </c>
      <c r="DQ902">
        <v>1</v>
      </c>
      <c r="DU902">
        <v>1005</v>
      </c>
      <c r="DV902" t="s">
        <v>368</v>
      </c>
      <c r="DW902" t="s">
        <v>368</v>
      </c>
      <c r="DX902">
        <v>100</v>
      </c>
      <c r="EE902">
        <v>31270267</v>
      </c>
      <c r="EF902">
        <v>60</v>
      </c>
      <c r="EG902" t="s">
        <v>161</v>
      </c>
      <c r="EH902">
        <v>0</v>
      </c>
      <c r="EI902" t="s">
        <v>143</v>
      </c>
      <c r="EJ902">
        <v>1</v>
      </c>
      <c r="EK902">
        <v>456</v>
      </c>
      <c r="EL902" t="s">
        <v>370</v>
      </c>
      <c r="EM902" t="s">
        <v>371</v>
      </c>
      <c r="EO902" t="s">
        <v>143</v>
      </c>
      <c r="EQ902">
        <v>0</v>
      </c>
      <c r="ER902">
        <v>587.65</v>
      </c>
      <c r="ES902">
        <v>0</v>
      </c>
      <c r="ET902">
        <v>0</v>
      </c>
      <c r="EU902">
        <v>0</v>
      </c>
      <c r="EV902">
        <v>587.65</v>
      </c>
      <c r="EW902">
        <v>57.5</v>
      </c>
      <c r="EX902">
        <v>0</v>
      </c>
      <c r="EY902">
        <v>0</v>
      </c>
      <c r="FQ902">
        <v>0</v>
      </c>
      <c r="FR902">
        <f t="shared" ref="FR902:FR916" si="725">ROUND(IF(AND(BH902=3,BI902=3),P902,0),2)</f>
        <v>0</v>
      </c>
      <c r="FS902">
        <v>0</v>
      </c>
      <c r="FX902">
        <v>80</v>
      </c>
      <c r="FY902">
        <v>55</v>
      </c>
      <c r="GA902" t="s">
        <v>143</v>
      </c>
      <c r="GD902">
        <v>0</v>
      </c>
      <c r="GF902">
        <v>304045994</v>
      </c>
      <c r="GG902">
        <v>2</v>
      </c>
      <c r="GH902">
        <v>1</v>
      </c>
      <c r="GI902">
        <v>2</v>
      </c>
      <c r="GJ902">
        <v>0</v>
      </c>
      <c r="GK902">
        <f>ROUND(R902*(R12)/100,2)</f>
        <v>0</v>
      </c>
      <c r="GL902">
        <f t="shared" ref="GL902:GL916" si="726">ROUND(IF(AND(BH902=3,BI902=3,FS902&lt;&gt;0),P902,0),2)</f>
        <v>0</v>
      </c>
      <c r="GM902">
        <f t="shared" ref="GM902:GM916" si="727">ROUND(O902+X902+Y902+GK902,2)+GX902</f>
        <v>11248.02</v>
      </c>
      <c r="GN902">
        <f t="shared" ref="GN902:GN916" si="728">IF(OR(BI902=0,BI902=1),ROUND(O902+X902+Y902+GK902,2),0)</f>
        <v>11248.02</v>
      </c>
      <c r="GO902">
        <f t="shared" ref="GO902:GO916" si="729">IF(BI902=2,ROUND(O902+X902+Y902+GK902,2),0)</f>
        <v>0</v>
      </c>
      <c r="GP902">
        <f t="shared" ref="GP902:GP916" si="730">IF(BI902=4,ROUND(O902+X902+Y902+GK902,2)+GX902,0)</f>
        <v>0</v>
      </c>
      <c r="GR902">
        <v>0</v>
      </c>
      <c r="GS902">
        <v>3</v>
      </c>
      <c r="GT902">
        <v>0</v>
      </c>
      <c r="GU902" t="s">
        <v>143</v>
      </c>
      <c r="GV902">
        <f t="shared" ref="GV902:GV916" si="731">ROUND((GT902),6)</f>
        <v>0</v>
      </c>
      <c r="GW902">
        <v>1</v>
      </c>
      <c r="GX902">
        <f t="shared" ref="GX902:GX916" si="732">ROUND(HC902*I902,2)</f>
        <v>0</v>
      </c>
      <c r="HA902">
        <v>0</v>
      </c>
      <c r="HB902">
        <v>0</v>
      </c>
      <c r="HC902">
        <f t="shared" ref="HC902:HC916" si="733">GV902*GW902</f>
        <v>0</v>
      </c>
      <c r="IK902">
        <v>0</v>
      </c>
    </row>
    <row r="903" spans="1:245" x14ac:dyDescent="0.25">
      <c r="A903">
        <v>18</v>
      </c>
      <c r="B903">
        <v>1</v>
      </c>
      <c r="C903">
        <v>537</v>
      </c>
      <c r="E903" t="s">
        <v>818</v>
      </c>
      <c r="F903" t="s">
        <v>373</v>
      </c>
      <c r="G903" t="s">
        <v>374</v>
      </c>
      <c r="H903" t="s">
        <v>205</v>
      </c>
      <c r="I903">
        <v>1.6559999999999999</v>
      </c>
      <c r="J903">
        <v>4.5999999999999996</v>
      </c>
      <c r="O903">
        <f t="shared" si="696"/>
        <v>0</v>
      </c>
      <c r="P903">
        <f t="shared" si="697"/>
        <v>0</v>
      </c>
      <c r="Q903">
        <f t="shared" si="698"/>
        <v>0</v>
      </c>
      <c r="R903">
        <f t="shared" si="699"/>
        <v>0</v>
      </c>
      <c r="S903">
        <f t="shared" si="700"/>
        <v>0</v>
      </c>
      <c r="T903">
        <f t="shared" si="701"/>
        <v>0</v>
      </c>
      <c r="U903">
        <f t="shared" si="702"/>
        <v>0</v>
      </c>
      <c r="V903">
        <f t="shared" si="703"/>
        <v>0</v>
      </c>
      <c r="W903">
        <f t="shared" si="704"/>
        <v>0</v>
      </c>
      <c r="X903">
        <f t="shared" si="705"/>
        <v>0</v>
      </c>
      <c r="Y903">
        <f t="shared" si="706"/>
        <v>0</v>
      </c>
      <c r="AA903">
        <v>31709269</v>
      </c>
      <c r="AB903">
        <f t="shared" si="707"/>
        <v>0</v>
      </c>
      <c r="AC903">
        <f t="shared" si="708"/>
        <v>0</v>
      </c>
      <c r="AD903">
        <f t="shared" si="709"/>
        <v>0</v>
      </c>
      <c r="AE903">
        <f t="shared" si="710"/>
        <v>0</v>
      </c>
      <c r="AF903">
        <f t="shared" si="710"/>
        <v>0</v>
      </c>
      <c r="AG903">
        <f t="shared" si="711"/>
        <v>0</v>
      </c>
      <c r="AH903">
        <f t="shared" si="712"/>
        <v>0</v>
      </c>
      <c r="AI903">
        <f t="shared" si="712"/>
        <v>0</v>
      </c>
      <c r="AJ903">
        <f t="shared" si="713"/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1</v>
      </c>
      <c r="AW903">
        <v>1</v>
      </c>
      <c r="AZ903">
        <v>1</v>
      </c>
      <c r="BA903">
        <v>1</v>
      </c>
      <c r="BB903">
        <v>1</v>
      </c>
      <c r="BC903">
        <v>1</v>
      </c>
      <c r="BD903" t="s">
        <v>143</v>
      </c>
      <c r="BE903" t="s">
        <v>143</v>
      </c>
      <c r="BF903" t="s">
        <v>143</v>
      </c>
      <c r="BG903" t="s">
        <v>143</v>
      </c>
      <c r="BH903">
        <v>3</v>
      </c>
      <c r="BI903">
        <v>1</v>
      </c>
      <c r="BJ903" t="s">
        <v>143</v>
      </c>
      <c r="BM903">
        <v>456</v>
      </c>
      <c r="BN903">
        <v>0</v>
      </c>
      <c r="BO903" t="s">
        <v>143</v>
      </c>
      <c r="BP903">
        <v>0</v>
      </c>
      <c r="BQ903">
        <v>60</v>
      </c>
      <c r="BR903">
        <v>1</v>
      </c>
      <c r="BS903">
        <v>1</v>
      </c>
      <c r="BT903">
        <v>1</v>
      </c>
      <c r="BU903">
        <v>1</v>
      </c>
      <c r="BV903">
        <v>1</v>
      </c>
      <c r="BW903">
        <v>1</v>
      </c>
      <c r="BX903">
        <v>1</v>
      </c>
      <c r="BY903" t="s">
        <v>143</v>
      </c>
      <c r="BZ903">
        <v>0</v>
      </c>
      <c r="CA903">
        <v>0</v>
      </c>
      <c r="CE903">
        <v>30</v>
      </c>
      <c r="CF903">
        <v>0</v>
      </c>
      <c r="CG903">
        <v>0</v>
      </c>
      <c r="CM903">
        <v>0</v>
      </c>
      <c r="CN903" t="s">
        <v>143</v>
      </c>
      <c r="CO903">
        <v>0</v>
      </c>
      <c r="CP903">
        <f t="shared" si="714"/>
        <v>0</v>
      </c>
      <c r="CQ903">
        <f t="shared" si="715"/>
        <v>0</v>
      </c>
      <c r="CR903">
        <f t="shared" si="716"/>
        <v>0</v>
      </c>
      <c r="CS903">
        <f t="shared" si="717"/>
        <v>0</v>
      </c>
      <c r="CT903">
        <f t="shared" si="718"/>
        <v>0</v>
      </c>
      <c r="CU903">
        <f t="shared" si="719"/>
        <v>0</v>
      </c>
      <c r="CV903">
        <f t="shared" si="720"/>
        <v>0</v>
      </c>
      <c r="CW903">
        <f t="shared" si="721"/>
        <v>0</v>
      </c>
      <c r="CX903">
        <f t="shared" si="722"/>
        <v>0</v>
      </c>
      <c r="CY903">
        <f t="shared" si="723"/>
        <v>0</v>
      </c>
      <c r="CZ903">
        <f t="shared" si="724"/>
        <v>0</v>
      </c>
      <c r="DC903" t="s">
        <v>143</v>
      </c>
      <c r="DD903" t="s">
        <v>143</v>
      </c>
      <c r="DE903" t="s">
        <v>143</v>
      </c>
      <c r="DF903" t="s">
        <v>143</v>
      </c>
      <c r="DG903" t="s">
        <v>143</v>
      </c>
      <c r="DH903" t="s">
        <v>143</v>
      </c>
      <c r="DI903" t="s">
        <v>143</v>
      </c>
      <c r="DJ903" t="s">
        <v>143</v>
      </c>
      <c r="DK903" t="s">
        <v>143</v>
      </c>
      <c r="DL903" t="s">
        <v>143</v>
      </c>
      <c r="DM903" t="s">
        <v>143</v>
      </c>
      <c r="DN903">
        <v>80</v>
      </c>
      <c r="DO903">
        <v>55</v>
      </c>
      <c r="DP903">
        <v>1.0469999999999999</v>
      </c>
      <c r="DQ903">
        <v>1</v>
      </c>
      <c r="DU903">
        <v>1009</v>
      </c>
      <c r="DV903" t="s">
        <v>205</v>
      </c>
      <c r="DW903" t="s">
        <v>205</v>
      </c>
      <c r="DX903">
        <v>1000</v>
      </c>
      <c r="EE903">
        <v>31270267</v>
      </c>
      <c r="EF903">
        <v>60</v>
      </c>
      <c r="EG903" t="s">
        <v>161</v>
      </c>
      <c r="EH903">
        <v>0</v>
      </c>
      <c r="EI903" t="s">
        <v>143</v>
      </c>
      <c r="EJ903">
        <v>1</v>
      </c>
      <c r="EK903">
        <v>456</v>
      </c>
      <c r="EL903" t="s">
        <v>370</v>
      </c>
      <c r="EM903" t="s">
        <v>371</v>
      </c>
      <c r="EO903" t="s">
        <v>143</v>
      </c>
      <c r="EQ903">
        <v>32768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FQ903">
        <v>0</v>
      </c>
      <c r="FR903">
        <f t="shared" si="725"/>
        <v>0</v>
      </c>
      <c r="FS903">
        <v>0</v>
      </c>
      <c r="FX903">
        <v>80</v>
      </c>
      <c r="FY903">
        <v>55</v>
      </c>
      <c r="GA903" t="s">
        <v>143</v>
      </c>
      <c r="GD903">
        <v>0</v>
      </c>
      <c r="GF903">
        <v>-1685576198</v>
      </c>
      <c r="GG903">
        <v>2</v>
      </c>
      <c r="GH903">
        <v>1</v>
      </c>
      <c r="GI903">
        <v>-2</v>
      </c>
      <c r="GJ903">
        <v>0</v>
      </c>
      <c r="GK903">
        <f>ROUND(R903*(R12)/100,2)</f>
        <v>0</v>
      </c>
      <c r="GL903">
        <f t="shared" si="726"/>
        <v>0</v>
      </c>
      <c r="GM903">
        <f t="shared" si="727"/>
        <v>0</v>
      </c>
      <c r="GN903">
        <f t="shared" si="728"/>
        <v>0</v>
      </c>
      <c r="GO903">
        <f t="shared" si="729"/>
        <v>0</v>
      </c>
      <c r="GP903">
        <f t="shared" si="730"/>
        <v>0</v>
      </c>
      <c r="GR903">
        <v>0</v>
      </c>
      <c r="GS903">
        <v>3</v>
      </c>
      <c r="GT903">
        <v>0</v>
      </c>
      <c r="GU903" t="s">
        <v>143</v>
      </c>
      <c r="GV903">
        <f t="shared" si="731"/>
        <v>0</v>
      </c>
      <c r="GW903">
        <v>1</v>
      </c>
      <c r="GX903">
        <f t="shared" si="732"/>
        <v>0</v>
      </c>
      <c r="HA903">
        <v>0</v>
      </c>
      <c r="HB903">
        <v>0</v>
      </c>
      <c r="HC903">
        <f t="shared" si="733"/>
        <v>0</v>
      </c>
      <c r="IK903">
        <v>0</v>
      </c>
    </row>
    <row r="904" spans="1:245" x14ac:dyDescent="0.25">
      <c r="A904">
        <v>17</v>
      </c>
      <c r="B904">
        <v>1</v>
      </c>
      <c r="D904">
        <f>ROW(EtalonRes!A560)</f>
        <v>560</v>
      </c>
      <c r="E904" t="s">
        <v>819</v>
      </c>
      <c r="F904" t="s">
        <v>190</v>
      </c>
      <c r="G904" t="s">
        <v>820</v>
      </c>
      <c r="H904" t="s">
        <v>192</v>
      </c>
      <c r="I904">
        <v>1.4903999999999999</v>
      </c>
      <c r="J904">
        <v>0</v>
      </c>
      <c r="O904">
        <f t="shared" si="696"/>
        <v>119.59</v>
      </c>
      <c r="P904">
        <f t="shared" si="697"/>
        <v>0</v>
      </c>
      <c r="Q904">
        <f t="shared" si="698"/>
        <v>119.59</v>
      </c>
      <c r="R904">
        <f t="shared" si="699"/>
        <v>56.22</v>
      </c>
      <c r="S904">
        <f t="shared" si="700"/>
        <v>0</v>
      </c>
      <c r="T904">
        <f t="shared" si="701"/>
        <v>0</v>
      </c>
      <c r="U904">
        <f t="shared" si="702"/>
        <v>0</v>
      </c>
      <c r="V904">
        <f t="shared" si="703"/>
        <v>0</v>
      </c>
      <c r="W904">
        <f t="shared" si="704"/>
        <v>0</v>
      </c>
      <c r="X904">
        <f t="shared" si="705"/>
        <v>0</v>
      </c>
      <c r="Y904">
        <f t="shared" si="706"/>
        <v>0</v>
      </c>
      <c r="AA904">
        <v>31709269</v>
      </c>
      <c r="AB904">
        <f t="shared" si="707"/>
        <v>8.86</v>
      </c>
      <c r="AC904">
        <f t="shared" si="708"/>
        <v>0</v>
      </c>
      <c r="AD904">
        <f t="shared" si="709"/>
        <v>8.86</v>
      </c>
      <c r="AE904">
        <f t="shared" si="710"/>
        <v>1.48</v>
      </c>
      <c r="AF904">
        <f t="shared" si="710"/>
        <v>0</v>
      </c>
      <c r="AG904">
        <f t="shared" si="711"/>
        <v>0</v>
      </c>
      <c r="AH904">
        <f t="shared" si="712"/>
        <v>0</v>
      </c>
      <c r="AI904">
        <f t="shared" si="712"/>
        <v>0</v>
      </c>
      <c r="AJ904">
        <f t="shared" si="713"/>
        <v>0</v>
      </c>
      <c r="AK904">
        <v>8.86</v>
      </c>
      <c r="AL904">
        <v>0</v>
      </c>
      <c r="AM904">
        <v>8.86</v>
      </c>
      <c r="AN904">
        <v>1.48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73</v>
      </c>
      <c r="AU904">
        <v>41</v>
      </c>
      <c r="AV904">
        <v>1</v>
      </c>
      <c r="AW904">
        <v>1</v>
      </c>
      <c r="AZ904">
        <v>1</v>
      </c>
      <c r="BA904">
        <v>25.44</v>
      </c>
      <c r="BB904">
        <v>9.06</v>
      </c>
      <c r="BC904">
        <v>1</v>
      </c>
      <c r="BD904" t="s">
        <v>143</v>
      </c>
      <c r="BE904" t="s">
        <v>143</v>
      </c>
      <c r="BF904" t="s">
        <v>143</v>
      </c>
      <c r="BG904" t="s">
        <v>143</v>
      </c>
      <c r="BH904">
        <v>0</v>
      </c>
      <c r="BI904">
        <v>1</v>
      </c>
      <c r="BJ904" t="s">
        <v>193</v>
      </c>
      <c r="BM904">
        <v>658</v>
      </c>
      <c r="BN904">
        <v>0</v>
      </c>
      <c r="BO904" t="s">
        <v>190</v>
      </c>
      <c r="BP904">
        <v>1</v>
      </c>
      <c r="BQ904">
        <v>60</v>
      </c>
      <c r="BR904">
        <v>0</v>
      </c>
      <c r="BS904">
        <v>25.44</v>
      </c>
      <c r="BT904">
        <v>1</v>
      </c>
      <c r="BU904">
        <v>1</v>
      </c>
      <c r="BV904">
        <v>1</v>
      </c>
      <c r="BW904">
        <v>1</v>
      </c>
      <c r="BX904">
        <v>1</v>
      </c>
      <c r="BY904" t="s">
        <v>143</v>
      </c>
      <c r="BZ904">
        <v>73</v>
      </c>
      <c r="CA904">
        <v>41</v>
      </c>
      <c r="CE904">
        <v>30</v>
      </c>
      <c r="CF904">
        <v>0</v>
      </c>
      <c r="CG904">
        <v>0</v>
      </c>
      <c r="CM904">
        <v>0</v>
      </c>
      <c r="CN904" t="s">
        <v>143</v>
      </c>
      <c r="CO904">
        <v>0</v>
      </c>
      <c r="CP904">
        <f t="shared" si="714"/>
        <v>119.59</v>
      </c>
      <c r="CQ904">
        <f t="shared" si="715"/>
        <v>0</v>
      </c>
      <c r="CR904">
        <f t="shared" si="716"/>
        <v>80.27</v>
      </c>
      <c r="CS904">
        <f t="shared" si="717"/>
        <v>37.65</v>
      </c>
      <c r="CT904">
        <f t="shared" si="718"/>
        <v>0</v>
      </c>
      <c r="CU904">
        <f t="shared" si="719"/>
        <v>0</v>
      </c>
      <c r="CV904">
        <f t="shared" si="720"/>
        <v>0</v>
      </c>
      <c r="CW904">
        <f t="shared" si="721"/>
        <v>0</v>
      </c>
      <c r="CX904">
        <f t="shared" si="722"/>
        <v>0</v>
      </c>
      <c r="CY904">
        <f t="shared" si="723"/>
        <v>0</v>
      </c>
      <c r="CZ904">
        <f t="shared" si="724"/>
        <v>0</v>
      </c>
      <c r="DC904" t="s">
        <v>143</v>
      </c>
      <c r="DD904" t="s">
        <v>143</v>
      </c>
      <c r="DE904" t="s">
        <v>143</v>
      </c>
      <c r="DF904" t="s">
        <v>143</v>
      </c>
      <c r="DG904" t="s">
        <v>143</v>
      </c>
      <c r="DH904" t="s">
        <v>143</v>
      </c>
      <c r="DI904" t="s">
        <v>143</v>
      </c>
      <c r="DJ904" t="s">
        <v>143</v>
      </c>
      <c r="DK904" t="s">
        <v>143</v>
      </c>
      <c r="DL904" t="s">
        <v>143</v>
      </c>
      <c r="DM904" t="s">
        <v>143</v>
      </c>
      <c r="DN904">
        <v>91</v>
      </c>
      <c r="DO904">
        <v>70</v>
      </c>
      <c r="DP904">
        <v>1.0469999999999999</v>
      </c>
      <c r="DQ904">
        <v>1.002</v>
      </c>
      <c r="DU904">
        <v>1013</v>
      </c>
      <c r="DV904" t="s">
        <v>192</v>
      </c>
      <c r="DW904" t="s">
        <v>192</v>
      </c>
      <c r="DX904">
        <v>1</v>
      </c>
      <c r="EE904">
        <v>31270469</v>
      </c>
      <c r="EF904">
        <v>60</v>
      </c>
      <c r="EG904" t="s">
        <v>161</v>
      </c>
      <c r="EH904">
        <v>0</v>
      </c>
      <c r="EI904" t="s">
        <v>143</v>
      </c>
      <c r="EJ904">
        <v>1</v>
      </c>
      <c r="EK904">
        <v>658</v>
      </c>
      <c r="EL904" t="s">
        <v>194</v>
      </c>
      <c r="EM904" t="s">
        <v>195</v>
      </c>
      <c r="EO904" t="s">
        <v>143</v>
      </c>
      <c r="EQ904">
        <v>512</v>
      </c>
      <c r="ER904">
        <v>8.86</v>
      </c>
      <c r="ES904">
        <v>0</v>
      </c>
      <c r="ET904">
        <v>8.86</v>
      </c>
      <c r="EU904">
        <v>1.48</v>
      </c>
      <c r="EV904">
        <v>0</v>
      </c>
      <c r="EW904">
        <v>0</v>
      </c>
      <c r="EX904">
        <v>0</v>
      </c>
      <c r="EY904">
        <v>0</v>
      </c>
      <c r="FQ904">
        <v>0</v>
      </c>
      <c r="FR904">
        <f t="shared" si="725"/>
        <v>0</v>
      </c>
      <c r="FS904">
        <v>0</v>
      </c>
      <c r="FX904">
        <v>91</v>
      </c>
      <c r="FY904">
        <v>70</v>
      </c>
      <c r="GA904" t="s">
        <v>143</v>
      </c>
      <c r="GD904">
        <v>0</v>
      </c>
      <c r="GF904">
        <v>-1587877130</v>
      </c>
      <c r="GG904">
        <v>2</v>
      </c>
      <c r="GH904">
        <v>1</v>
      </c>
      <c r="GI904">
        <v>2</v>
      </c>
      <c r="GJ904">
        <v>0</v>
      </c>
      <c r="GK904">
        <f>ROUND(R904*(R12)/100,2)</f>
        <v>88.27</v>
      </c>
      <c r="GL904">
        <f t="shared" si="726"/>
        <v>0</v>
      </c>
      <c r="GM904">
        <f t="shared" si="727"/>
        <v>207.86</v>
      </c>
      <c r="GN904">
        <f t="shared" si="728"/>
        <v>207.86</v>
      </c>
      <c r="GO904">
        <f t="shared" si="729"/>
        <v>0</v>
      </c>
      <c r="GP904">
        <f t="shared" si="730"/>
        <v>0</v>
      </c>
      <c r="GR904">
        <v>0</v>
      </c>
      <c r="GS904">
        <v>3</v>
      </c>
      <c r="GT904">
        <v>0</v>
      </c>
      <c r="GU904" t="s">
        <v>143</v>
      </c>
      <c r="GV904">
        <f t="shared" si="731"/>
        <v>0</v>
      </c>
      <c r="GW904">
        <v>1</v>
      </c>
      <c r="GX904">
        <f t="shared" si="732"/>
        <v>0</v>
      </c>
      <c r="HA904">
        <v>0</v>
      </c>
      <c r="HB904">
        <v>0</v>
      </c>
      <c r="HC904">
        <f t="shared" si="733"/>
        <v>0</v>
      </c>
      <c r="IK904">
        <v>0</v>
      </c>
    </row>
    <row r="905" spans="1:245" x14ac:dyDescent="0.25">
      <c r="A905">
        <v>17</v>
      </c>
      <c r="B905">
        <v>1</v>
      </c>
      <c r="D905">
        <f>ROW(EtalonRes!A561)</f>
        <v>561</v>
      </c>
      <c r="E905" t="s">
        <v>821</v>
      </c>
      <c r="F905" t="s">
        <v>197</v>
      </c>
      <c r="G905" t="s">
        <v>198</v>
      </c>
      <c r="H905" t="s">
        <v>192</v>
      </c>
      <c r="I905">
        <v>0.1656</v>
      </c>
      <c r="J905">
        <v>0</v>
      </c>
      <c r="O905">
        <f t="shared" si="696"/>
        <v>40.450000000000003</v>
      </c>
      <c r="P905">
        <f t="shared" si="697"/>
        <v>0</v>
      </c>
      <c r="Q905">
        <f t="shared" si="698"/>
        <v>0</v>
      </c>
      <c r="R905">
        <f t="shared" si="699"/>
        <v>0</v>
      </c>
      <c r="S905">
        <f t="shared" si="700"/>
        <v>40.450000000000003</v>
      </c>
      <c r="T905">
        <f t="shared" si="701"/>
        <v>0</v>
      </c>
      <c r="U905">
        <f t="shared" si="702"/>
        <v>0.16891200000000001</v>
      </c>
      <c r="V905">
        <f t="shared" si="703"/>
        <v>0</v>
      </c>
      <c r="W905">
        <f t="shared" si="704"/>
        <v>0</v>
      </c>
      <c r="X905">
        <f t="shared" si="705"/>
        <v>29.53</v>
      </c>
      <c r="Y905">
        <f t="shared" si="706"/>
        <v>16.579999999999998</v>
      </c>
      <c r="AA905">
        <v>31709269</v>
      </c>
      <c r="AB905">
        <f t="shared" si="707"/>
        <v>9.6199999999999992</v>
      </c>
      <c r="AC905">
        <f t="shared" si="708"/>
        <v>0</v>
      </c>
      <c r="AD905">
        <f t="shared" si="709"/>
        <v>0</v>
      </c>
      <c r="AE905">
        <f t="shared" si="710"/>
        <v>0</v>
      </c>
      <c r="AF905">
        <f t="shared" si="710"/>
        <v>9.6199999999999992</v>
      </c>
      <c r="AG905">
        <f t="shared" si="711"/>
        <v>0</v>
      </c>
      <c r="AH905">
        <f t="shared" si="712"/>
        <v>1.02</v>
      </c>
      <c r="AI905">
        <f t="shared" si="712"/>
        <v>0</v>
      </c>
      <c r="AJ905">
        <f t="shared" si="713"/>
        <v>0</v>
      </c>
      <c r="AK905">
        <v>9.6199999999999992</v>
      </c>
      <c r="AL905">
        <v>0</v>
      </c>
      <c r="AM905">
        <v>0</v>
      </c>
      <c r="AN905">
        <v>0</v>
      </c>
      <c r="AO905">
        <v>9.6199999999999992</v>
      </c>
      <c r="AP905">
        <v>0</v>
      </c>
      <c r="AQ905">
        <v>1.02</v>
      </c>
      <c r="AR905">
        <v>0</v>
      </c>
      <c r="AS905">
        <v>0</v>
      </c>
      <c r="AT905">
        <v>73</v>
      </c>
      <c r="AU905">
        <v>41</v>
      </c>
      <c r="AV905">
        <v>1</v>
      </c>
      <c r="AW905">
        <v>1</v>
      </c>
      <c r="AZ905">
        <v>1</v>
      </c>
      <c r="BA905">
        <v>25.44</v>
      </c>
      <c r="BB905">
        <v>1</v>
      </c>
      <c r="BC905">
        <v>1</v>
      </c>
      <c r="BD905" t="s">
        <v>143</v>
      </c>
      <c r="BE905" t="s">
        <v>143</v>
      </c>
      <c r="BF905" t="s">
        <v>143</v>
      </c>
      <c r="BG905" t="s">
        <v>143</v>
      </c>
      <c r="BH905">
        <v>0</v>
      </c>
      <c r="BI905">
        <v>1</v>
      </c>
      <c r="BJ905" t="s">
        <v>199</v>
      </c>
      <c r="BM905">
        <v>682</v>
      </c>
      <c r="BN905">
        <v>0</v>
      </c>
      <c r="BO905" t="s">
        <v>197</v>
      </c>
      <c r="BP905">
        <v>1</v>
      </c>
      <c r="BQ905">
        <v>60</v>
      </c>
      <c r="BR905">
        <v>0</v>
      </c>
      <c r="BS905">
        <v>25.44</v>
      </c>
      <c r="BT905">
        <v>1</v>
      </c>
      <c r="BU905">
        <v>1</v>
      </c>
      <c r="BV905">
        <v>1</v>
      </c>
      <c r="BW905">
        <v>1</v>
      </c>
      <c r="BX905">
        <v>1</v>
      </c>
      <c r="BY905" t="s">
        <v>143</v>
      </c>
      <c r="BZ905">
        <v>73</v>
      </c>
      <c r="CA905">
        <v>41</v>
      </c>
      <c r="CE905">
        <v>30</v>
      </c>
      <c r="CF905">
        <v>0</v>
      </c>
      <c r="CG905">
        <v>0</v>
      </c>
      <c r="CM905">
        <v>0</v>
      </c>
      <c r="CN905" t="s">
        <v>143</v>
      </c>
      <c r="CO905">
        <v>0</v>
      </c>
      <c r="CP905">
        <f t="shared" si="714"/>
        <v>40.450000000000003</v>
      </c>
      <c r="CQ905">
        <f t="shared" si="715"/>
        <v>0</v>
      </c>
      <c r="CR905">
        <f t="shared" si="716"/>
        <v>0</v>
      </c>
      <c r="CS905">
        <f t="shared" si="717"/>
        <v>0</v>
      </c>
      <c r="CT905">
        <f t="shared" si="718"/>
        <v>244.73</v>
      </c>
      <c r="CU905">
        <f t="shared" si="719"/>
        <v>0</v>
      </c>
      <c r="CV905">
        <f t="shared" si="720"/>
        <v>1.02</v>
      </c>
      <c r="CW905">
        <f t="shared" si="721"/>
        <v>0</v>
      </c>
      <c r="CX905">
        <f t="shared" si="722"/>
        <v>0</v>
      </c>
      <c r="CY905">
        <f t="shared" si="723"/>
        <v>29.528500000000001</v>
      </c>
      <c r="CZ905">
        <f t="shared" si="724"/>
        <v>16.584499999999998</v>
      </c>
      <c r="DC905" t="s">
        <v>143</v>
      </c>
      <c r="DD905" t="s">
        <v>143</v>
      </c>
      <c r="DE905" t="s">
        <v>143</v>
      </c>
      <c r="DF905" t="s">
        <v>143</v>
      </c>
      <c r="DG905" t="s">
        <v>143</v>
      </c>
      <c r="DH905" t="s">
        <v>143</v>
      </c>
      <c r="DI905" t="s">
        <v>143</v>
      </c>
      <c r="DJ905" t="s">
        <v>143</v>
      </c>
      <c r="DK905" t="s">
        <v>143</v>
      </c>
      <c r="DL905" t="s">
        <v>143</v>
      </c>
      <c r="DM905" t="s">
        <v>143</v>
      </c>
      <c r="DN905">
        <v>91</v>
      </c>
      <c r="DO905">
        <v>70</v>
      </c>
      <c r="DP905">
        <v>1.0469999999999999</v>
      </c>
      <c r="DQ905">
        <v>1.002</v>
      </c>
      <c r="DU905">
        <v>1013</v>
      </c>
      <c r="DV905" t="s">
        <v>192</v>
      </c>
      <c r="DW905" t="s">
        <v>192</v>
      </c>
      <c r="DX905">
        <v>1</v>
      </c>
      <c r="EE905">
        <v>31270493</v>
      </c>
      <c r="EF905">
        <v>60</v>
      </c>
      <c r="EG905" t="s">
        <v>161</v>
      </c>
      <c r="EH905">
        <v>0</v>
      </c>
      <c r="EI905" t="s">
        <v>143</v>
      </c>
      <c r="EJ905">
        <v>1</v>
      </c>
      <c r="EK905">
        <v>682</v>
      </c>
      <c r="EL905" t="s">
        <v>200</v>
      </c>
      <c r="EM905" t="s">
        <v>201</v>
      </c>
      <c r="EO905" t="s">
        <v>143</v>
      </c>
      <c r="EQ905">
        <v>512</v>
      </c>
      <c r="ER905">
        <v>9.6199999999999992</v>
      </c>
      <c r="ES905">
        <v>0</v>
      </c>
      <c r="ET905">
        <v>0</v>
      </c>
      <c r="EU905">
        <v>0</v>
      </c>
      <c r="EV905">
        <v>9.6199999999999992</v>
      </c>
      <c r="EW905">
        <v>1.02</v>
      </c>
      <c r="EX905">
        <v>0</v>
      </c>
      <c r="EY905">
        <v>0</v>
      </c>
      <c r="FQ905">
        <v>0</v>
      </c>
      <c r="FR905">
        <f t="shared" si="725"/>
        <v>0</v>
      </c>
      <c r="FS905">
        <v>0</v>
      </c>
      <c r="FX905">
        <v>91</v>
      </c>
      <c r="FY905">
        <v>70</v>
      </c>
      <c r="GA905" t="s">
        <v>143</v>
      </c>
      <c r="GD905">
        <v>0</v>
      </c>
      <c r="GF905">
        <v>-558152710</v>
      </c>
      <c r="GG905">
        <v>2</v>
      </c>
      <c r="GH905">
        <v>1</v>
      </c>
      <c r="GI905">
        <v>2</v>
      </c>
      <c r="GJ905">
        <v>0</v>
      </c>
      <c r="GK905">
        <f>ROUND(R905*(R12)/100,2)</f>
        <v>0</v>
      </c>
      <c r="GL905">
        <f t="shared" si="726"/>
        <v>0</v>
      </c>
      <c r="GM905">
        <f t="shared" si="727"/>
        <v>86.56</v>
      </c>
      <c r="GN905">
        <f t="shared" si="728"/>
        <v>86.56</v>
      </c>
      <c r="GO905">
        <f t="shared" si="729"/>
        <v>0</v>
      </c>
      <c r="GP905">
        <f t="shared" si="730"/>
        <v>0</v>
      </c>
      <c r="GR905">
        <v>0</v>
      </c>
      <c r="GS905">
        <v>3</v>
      </c>
      <c r="GT905">
        <v>0</v>
      </c>
      <c r="GU905" t="s">
        <v>143</v>
      </c>
      <c r="GV905">
        <f t="shared" si="731"/>
        <v>0</v>
      </c>
      <c r="GW905">
        <v>1</v>
      </c>
      <c r="GX905">
        <f t="shared" si="732"/>
        <v>0</v>
      </c>
      <c r="HA905">
        <v>0</v>
      </c>
      <c r="HB905">
        <v>0</v>
      </c>
      <c r="HC905">
        <f t="shared" si="733"/>
        <v>0</v>
      </c>
      <c r="IK905">
        <v>0</v>
      </c>
    </row>
    <row r="906" spans="1:245" x14ac:dyDescent="0.25">
      <c r="A906">
        <v>17</v>
      </c>
      <c r="B906">
        <v>1</v>
      </c>
      <c r="C906">
        <f>ROW(SmtRes!A538)</f>
        <v>538</v>
      </c>
      <c r="D906">
        <f>ROW(EtalonRes!A562)</f>
        <v>562</v>
      </c>
      <c r="E906" t="s">
        <v>822</v>
      </c>
      <c r="F906" t="s">
        <v>284</v>
      </c>
      <c r="G906" t="s">
        <v>285</v>
      </c>
      <c r="H906" t="s">
        <v>205</v>
      </c>
      <c r="I906">
        <v>1.6559999999999999</v>
      </c>
      <c r="J906">
        <v>0</v>
      </c>
      <c r="O906">
        <f t="shared" si="696"/>
        <v>863.06</v>
      </c>
      <c r="P906">
        <f t="shared" si="697"/>
        <v>0</v>
      </c>
      <c r="Q906">
        <f t="shared" si="698"/>
        <v>863.06</v>
      </c>
      <c r="R906">
        <f t="shared" si="699"/>
        <v>0</v>
      </c>
      <c r="S906">
        <f t="shared" si="700"/>
        <v>0</v>
      </c>
      <c r="T906">
        <f t="shared" si="701"/>
        <v>0</v>
      </c>
      <c r="U906">
        <f t="shared" si="702"/>
        <v>0</v>
      </c>
      <c r="V906">
        <f t="shared" si="703"/>
        <v>0</v>
      </c>
      <c r="W906">
        <f t="shared" si="704"/>
        <v>0</v>
      </c>
      <c r="X906">
        <f t="shared" si="705"/>
        <v>0</v>
      </c>
      <c r="Y906">
        <f t="shared" si="706"/>
        <v>0</v>
      </c>
      <c r="AA906">
        <v>31709269</v>
      </c>
      <c r="AB906">
        <f t="shared" si="707"/>
        <v>44.81</v>
      </c>
      <c r="AC906">
        <f t="shared" si="708"/>
        <v>0</v>
      </c>
      <c r="AD906">
        <f t="shared" si="709"/>
        <v>44.81</v>
      </c>
      <c r="AE906">
        <f t="shared" si="710"/>
        <v>0</v>
      </c>
      <c r="AF906">
        <f t="shared" si="710"/>
        <v>0</v>
      </c>
      <c r="AG906">
        <f t="shared" si="711"/>
        <v>0</v>
      </c>
      <c r="AH906">
        <f t="shared" si="712"/>
        <v>0</v>
      </c>
      <c r="AI906">
        <f t="shared" si="712"/>
        <v>0</v>
      </c>
      <c r="AJ906">
        <f t="shared" si="713"/>
        <v>0</v>
      </c>
      <c r="AK906">
        <v>44.81</v>
      </c>
      <c r="AL906">
        <v>0</v>
      </c>
      <c r="AM906">
        <v>44.81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93</v>
      </c>
      <c r="AU906">
        <v>64</v>
      </c>
      <c r="AV906">
        <v>1</v>
      </c>
      <c r="AW906">
        <v>1</v>
      </c>
      <c r="AZ906">
        <v>1</v>
      </c>
      <c r="BA906">
        <v>1</v>
      </c>
      <c r="BB906">
        <v>11.63</v>
      </c>
      <c r="BC906">
        <v>1</v>
      </c>
      <c r="BD906" t="s">
        <v>143</v>
      </c>
      <c r="BE906" t="s">
        <v>143</v>
      </c>
      <c r="BF906" t="s">
        <v>143</v>
      </c>
      <c r="BG906" t="s">
        <v>143</v>
      </c>
      <c r="BH906">
        <v>0</v>
      </c>
      <c r="BI906">
        <v>4</v>
      </c>
      <c r="BJ906" t="s">
        <v>286</v>
      </c>
      <c r="BM906">
        <v>1113</v>
      </c>
      <c r="BN906">
        <v>0</v>
      </c>
      <c r="BO906" t="s">
        <v>284</v>
      </c>
      <c r="BP906">
        <v>1</v>
      </c>
      <c r="BQ906">
        <v>150</v>
      </c>
      <c r="BR906">
        <v>0</v>
      </c>
      <c r="BS906">
        <v>1</v>
      </c>
      <c r="BT906">
        <v>1</v>
      </c>
      <c r="BU906">
        <v>1</v>
      </c>
      <c r="BV906">
        <v>1</v>
      </c>
      <c r="BW906">
        <v>1</v>
      </c>
      <c r="BX906">
        <v>1</v>
      </c>
      <c r="BY906" t="s">
        <v>143</v>
      </c>
      <c r="BZ906">
        <v>93</v>
      </c>
      <c r="CA906">
        <v>64</v>
      </c>
      <c r="CE906">
        <v>30</v>
      </c>
      <c r="CF906">
        <v>0</v>
      </c>
      <c r="CG906">
        <v>0</v>
      </c>
      <c r="CM906">
        <v>0</v>
      </c>
      <c r="CN906" t="s">
        <v>143</v>
      </c>
      <c r="CO906">
        <v>0</v>
      </c>
      <c r="CP906">
        <f t="shared" si="714"/>
        <v>863.06</v>
      </c>
      <c r="CQ906">
        <f t="shared" si="715"/>
        <v>0</v>
      </c>
      <c r="CR906">
        <f t="shared" si="716"/>
        <v>521.14</v>
      </c>
      <c r="CS906">
        <f t="shared" si="717"/>
        <v>0</v>
      </c>
      <c r="CT906">
        <f t="shared" si="718"/>
        <v>0</v>
      </c>
      <c r="CU906">
        <f t="shared" si="719"/>
        <v>0</v>
      </c>
      <c r="CV906">
        <f t="shared" si="720"/>
        <v>0</v>
      </c>
      <c r="CW906">
        <f t="shared" si="721"/>
        <v>0</v>
      </c>
      <c r="CX906">
        <f t="shared" si="722"/>
        <v>0</v>
      </c>
      <c r="CY906">
        <f t="shared" si="723"/>
        <v>0</v>
      </c>
      <c r="CZ906">
        <f t="shared" si="724"/>
        <v>0</v>
      </c>
      <c r="DC906" t="s">
        <v>143</v>
      </c>
      <c r="DD906" t="s">
        <v>143</v>
      </c>
      <c r="DE906" t="s">
        <v>143</v>
      </c>
      <c r="DF906" t="s">
        <v>143</v>
      </c>
      <c r="DG906" t="s">
        <v>143</v>
      </c>
      <c r="DH906" t="s">
        <v>143</v>
      </c>
      <c r="DI906" t="s">
        <v>143</v>
      </c>
      <c r="DJ906" t="s">
        <v>143</v>
      </c>
      <c r="DK906" t="s">
        <v>143</v>
      </c>
      <c r="DL906" t="s">
        <v>143</v>
      </c>
      <c r="DM906" t="s">
        <v>143</v>
      </c>
      <c r="DN906">
        <v>0</v>
      </c>
      <c r="DO906">
        <v>0</v>
      </c>
      <c r="DP906">
        <v>1</v>
      </c>
      <c r="DQ906">
        <v>1</v>
      </c>
      <c r="DU906">
        <v>1009</v>
      </c>
      <c r="DV906" t="s">
        <v>205</v>
      </c>
      <c r="DW906" t="s">
        <v>205</v>
      </c>
      <c r="DX906">
        <v>1000</v>
      </c>
      <c r="EE906">
        <v>31270924</v>
      </c>
      <c r="EF906">
        <v>150</v>
      </c>
      <c r="EG906" t="s">
        <v>207</v>
      </c>
      <c r="EH906">
        <v>0</v>
      </c>
      <c r="EI906" t="s">
        <v>143</v>
      </c>
      <c r="EJ906">
        <v>4</v>
      </c>
      <c r="EK906">
        <v>1113</v>
      </c>
      <c r="EL906" t="s">
        <v>208</v>
      </c>
      <c r="EM906" t="s">
        <v>209</v>
      </c>
      <c r="EO906" t="s">
        <v>143</v>
      </c>
      <c r="EQ906">
        <v>0</v>
      </c>
      <c r="ER906">
        <v>44.81</v>
      </c>
      <c r="ES906">
        <v>0</v>
      </c>
      <c r="ET906">
        <v>44.81</v>
      </c>
      <c r="EU906">
        <v>0</v>
      </c>
      <c r="EV906">
        <v>0</v>
      </c>
      <c r="EW906">
        <v>0</v>
      </c>
      <c r="EX906">
        <v>0</v>
      </c>
      <c r="EY906">
        <v>0</v>
      </c>
      <c r="FQ906">
        <v>0</v>
      </c>
      <c r="FR906">
        <f t="shared" si="725"/>
        <v>0</v>
      </c>
      <c r="FS906">
        <v>0</v>
      </c>
      <c r="FX906">
        <v>0</v>
      </c>
      <c r="FY906">
        <v>0</v>
      </c>
      <c r="GA906" t="s">
        <v>143</v>
      </c>
      <c r="GD906">
        <v>0</v>
      </c>
      <c r="GF906">
        <v>338593990</v>
      </c>
      <c r="GG906">
        <v>2</v>
      </c>
      <c r="GH906">
        <v>1</v>
      </c>
      <c r="GI906">
        <v>2</v>
      </c>
      <c r="GJ906">
        <v>0</v>
      </c>
      <c r="GK906">
        <f>ROUND(R906*(R12)/100,2)</f>
        <v>0</v>
      </c>
      <c r="GL906">
        <f t="shared" si="726"/>
        <v>0</v>
      </c>
      <c r="GM906">
        <f t="shared" si="727"/>
        <v>863.06</v>
      </c>
      <c r="GN906">
        <f t="shared" si="728"/>
        <v>0</v>
      </c>
      <c r="GO906">
        <f t="shared" si="729"/>
        <v>0</v>
      </c>
      <c r="GP906">
        <f t="shared" si="730"/>
        <v>863.06</v>
      </c>
      <c r="GR906">
        <v>0</v>
      </c>
      <c r="GS906">
        <v>3</v>
      </c>
      <c r="GT906">
        <v>0</v>
      </c>
      <c r="GU906" t="s">
        <v>143</v>
      </c>
      <c r="GV906">
        <f t="shared" si="731"/>
        <v>0</v>
      </c>
      <c r="GW906">
        <v>1</v>
      </c>
      <c r="GX906">
        <f t="shared" si="732"/>
        <v>0</v>
      </c>
      <c r="HA906">
        <v>0</v>
      </c>
      <c r="HB906">
        <v>0</v>
      </c>
      <c r="HC906">
        <f t="shared" si="733"/>
        <v>0</v>
      </c>
      <c r="IK906">
        <v>0</v>
      </c>
    </row>
    <row r="907" spans="1:245" x14ac:dyDescent="0.25">
      <c r="A907">
        <v>17</v>
      </c>
      <c r="B907">
        <v>1</v>
      </c>
      <c r="C907">
        <f>ROW(SmtRes!A539)</f>
        <v>539</v>
      </c>
      <c r="D907">
        <f>ROW(EtalonRes!A563)</f>
        <v>563</v>
      </c>
      <c r="E907" t="s">
        <v>823</v>
      </c>
      <c r="F907" t="s">
        <v>288</v>
      </c>
      <c r="G907" t="s">
        <v>289</v>
      </c>
      <c r="H907" t="s">
        <v>192</v>
      </c>
      <c r="I907">
        <v>1.6559999999999999</v>
      </c>
      <c r="J907">
        <v>0</v>
      </c>
      <c r="O907">
        <f t="shared" si="696"/>
        <v>400.19</v>
      </c>
      <c r="P907">
        <f t="shared" si="697"/>
        <v>0</v>
      </c>
      <c r="Q907">
        <f t="shared" si="698"/>
        <v>400.19</v>
      </c>
      <c r="R907">
        <f t="shared" si="699"/>
        <v>0</v>
      </c>
      <c r="S907">
        <f t="shared" si="700"/>
        <v>0</v>
      </c>
      <c r="T907">
        <f t="shared" si="701"/>
        <v>0</v>
      </c>
      <c r="U907">
        <f t="shared" si="702"/>
        <v>0</v>
      </c>
      <c r="V907">
        <f t="shared" si="703"/>
        <v>0</v>
      </c>
      <c r="W907">
        <f t="shared" si="704"/>
        <v>0</v>
      </c>
      <c r="X907">
        <f t="shared" si="705"/>
        <v>0</v>
      </c>
      <c r="Y907">
        <f t="shared" si="706"/>
        <v>0</v>
      </c>
      <c r="AA907">
        <v>31709269</v>
      </c>
      <c r="AB907">
        <f t="shared" si="707"/>
        <v>31.67</v>
      </c>
      <c r="AC907">
        <f t="shared" si="708"/>
        <v>0</v>
      </c>
      <c r="AD907">
        <f t="shared" si="709"/>
        <v>31.67</v>
      </c>
      <c r="AE907">
        <f t="shared" si="710"/>
        <v>0</v>
      </c>
      <c r="AF907">
        <f t="shared" si="710"/>
        <v>0</v>
      </c>
      <c r="AG907">
        <f t="shared" si="711"/>
        <v>0</v>
      </c>
      <c r="AH907">
        <f t="shared" si="712"/>
        <v>0</v>
      </c>
      <c r="AI907">
        <f t="shared" si="712"/>
        <v>0</v>
      </c>
      <c r="AJ907">
        <f t="shared" si="713"/>
        <v>0</v>
      </c>
      <c r="AK907">
        <v>31.67</v>
      </c>
      <c r="AL907">
        <v>0</v>
      </c>
      <c r="AM907">
        <v>31.67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93</v>
      </c>
      <c r="AU907">
        <v>64</v>
      </c>
      <c r="AV907">
        <v>1</v>
      </c>
      <c r="AW907">
        <v>1</v>
      </c>
      <c r="AZ907">
        <v>1</v>
      </c>
      <c r="BA907">
        <v>1</v>
      </c>
      <c r="BB907">
        <v>7.63</v>
      </c>
      <c r="BC907">
        <v>1</v>
      </c>
      <c r="BD907" t="s">
        <v>143</v>
      </c>
      <c r="BE907" t="s">
        <v>143</v>
      </c>
      <c r="BF907" t="s">
        <v>143</v>
      </c>
      <c r="BG907" t="s">
        <v>143</v>
      </c>
      <c r="BH907">
        <v>0</v>
      </c>
      <c r="BI907">
        <v>4</v>
      </c>
      <c r="BJ907" t="s">
        <v>290</v>
      </c>
      <c r="BM907">
        <v>1113</v>
      </c>
      <c r="BN907">
        <v>0</v>
      </c>
      <c r="BO907" t="s">
        <v>288</v>
      </c>
      <c r="BP907">
        <v>1</v>
      </c>
      <c r="BQ907">
        <v>150</v>
      </c>
      <c r="BR907">
        <v>0</v>
      </c>
      <c r="BS907">
        <v>1</v>
      </c>
      <c r="BT907">
        <v>1</v>
      </c>
      <c r="BU907">
        <v>1</v>
      </c>
      <c r="BV907">
        <v>1</v>
      </c>
      <c r="BW907">
        <v>1</v>
      </c>
      <c r="BX907">
        <v>1</v>
      </c>
      <c r="BY907" t="s">
        <v>143</v>
      </c>
      <c r="BZ907">
        <v>93</v>
      </c>
      <c r="CA907">
        <v>64</v>
      </c>
      <c r="CE907">
        <v>30</v>
      </c>
      <c r="CF907">
        <v>0</v>
      </c>
      <c r="CG907">
        <v>0</v>
      </c>
      <c r="CM907">
        <v>0</v>
      </c>
      <c r="CN907" t="s">
        <v>143</v>
      </c>
      <c r="CO907">
        <v>0</v>
      </c>
      <c r="CP907">
        <f t="shared" si="714"/>
        <v>400.19</v>
      </c>
      <c r="CQ907">
        <f t="shared" si="715"/>
        <v>0</v>
      </c>
      <c r="CR907">
        <f t="shared" si="716"/>
        <v>241.64</v>
      </c>
      <c r="CS907">
        <f t="shared" si="717"/>
        <v>0</v>
      </c>
      <c r="CT907">
        <f t="shared" si="718"/>
        <v>0</v>
      </c>
      <c r="CU907">
        <f t="shared" si="719"/>
        <v>0</v>
      </c>
      <c r="CV907">
        <f t="shared" si="720"/>
        <v>0</v>
      </c>
      <c r="CW907">
        <f t="shared" si="721"/>
        <v>0</v>
      </c>
      <c r="CX907">
        <f t="shared" si="722"/>
        <v>0</v>
      </c>
      <c r="CY907">
        <f t="shared" si="723"/>
        <v>0</v>
      </c>
      <c r="CZ907">
        <f t="shared" si="724"/>
        <v>0</v>
      </c>
      <c r="DC907" t="s">
        <v>143</v>
      </c>
      <c r="DD907" t="s">
        <v>143</v>
      </c>
      <c r="DE907" t="s">
        <v>143</v>
      </c>
      <c r="DF907" t="s">
        <v>143</v>
      </c>
      <c r="DG907" t="s">
        <v>143</v>
      </c>
      <c r="DH907" t="s">
        <v>143</v>
      </c>
      <c r="DI907" t="s">
        <v>143</v>
      </c>
      <c r="DJ907" t="s">
        <v>143</v>
      </c>
      <c r="DK907" t="s">
        <v>143</v>
      </c>
      <c r="DL907" t="s">
        <v>143</v>
      </c>
      <c r="DM907" t="s">
        <v>143</v>
      </c>
      <c r="DN907">
        <v>0</v>
      </c>
      <c r="DO907">
        <v>0</v>
      </c>
      <c r="DP907">
        <v>1</v>
      </c>
      <c r="DQ907">
        <v>1</v>
      </c>
      <c r="DU907">
        <v>1013</v>
      </c>
      <c r="DV907" t="s">
        <v>192</v>
      </c>
      <c r="DW907" t="s">
        <v>192</v>
      </c>
      <c r="DX907">
        <v>1</v>
      </c>
      <c r="EE907">
        <v>31270924</v>
      </c>
      <c r="EF907">
        <v>150</v>
      </c>
      <c r="EG907" t="s">
        <v>207</v>
      </c>
      <c r="EH907">
        <v>0</v>
      </c>
      <c r="EI907" t="s">
        <v>143</v>
      </c>
      <c r="EJ907">
        <v>4</v>
      </c>
      <c r="EK907">
        <v>1113</v>
      </c>
      <c r="EL907" t="s">
        <v>208</v>
      </c>
      <c r="EM907" t="s">
        <v>209</v>
      </c>
      <c r="EO907" t="s">
        <v>143</v>
      </c>
      <c r="EQ907">
        <v>0</v>
      </c>
      <c r="ER907">
        <v>31.67</v>
      </c>
      <c r="ES907">
        <v>0</v>
      </c>
      <c r="ET907">
        <v>31.67</v>
      </c>
      <c r="EU907">
        <v>0</v>
      </c>
      <c r="EV907">
        <v>0</v>
      </c>
      <c r="EW907">
        <v>0</v>
      </c>
      <c r="EX907">
        <v>0</v>
      </c>
      <c r="EY907">
        <v>0</v>
      </c>
      <c r="FQ907">
        <v>0</v>
      </c>
      <c r="FR907">
        <f t="shared" si="725"/>
        <v>0</v>
      </c>
      <c r="FS907">
        <v>0</v>
      </c>
      <c r="FX907">
        <v>0</v>
      </c>
      <c r="FY907">
        <v>0</v>
      </c>
      <c r="GA907" t="s">
        <v>143</v>
      </c>
      <c r="GD907">
        <v>0</v>
      </c>
      <c r="GF907">
        <v>-228259164</v>
      </c>
      <c r="GG907">
        <v>2</v>
      </c>
      <c r="GH907">
        <v>1</v>
      </c>
      <c r="GI907">
        <v>2</v>
      </c>
      <c r="GJ907">
        <v>0</v>
      </c>
      <c r="GK907">
        <f>ROUND(R907*(R12)/100,2)</f>
        <v>0</v>
      </c>
      <c r="GL907">
        <f t="shared" si="726"/>
        <v>0</v>
      </c>
      <c r="GM907">
        <f t="shared" si="727"/>
        <v>400.19</v>
      </c>
      <c r="GN907">
        <f t="shared" si="728"/>
        <v>0</v>
      </c>
      <c r="GO907">
        <f t="shared" si="729"/>
        <v>0</v>
      </c>
      <c r="GP907">
        <f t="shared" si="730"/>
        <v>400.19</v>
      </c>
      <c r="GR907">
        <v>0</v>
      </c>
      <c r="GS907">
        <v>3</v>
      </c>
      <c r="GT907">
        <v>0</v>
      </c>
      <c r="GU907" t="s">
        <v>143</v>
      </c>
      <c r="GV907">
        <f t="shared" si="731"/>
        <v>0</v>
      </c>
      <c r="GW907">
        <v>1</v>
      </c>
      <c r="GX907">
        <f t="shared" si="732"/>
        <v>0</v>
      </c>
      <c r="HA907">
        <v>0</v>
      </c>
      <c r="HB907">
        <v>0</v>
      </c>
      <c r="HC907">
        <f t="shared" si="733"/>
        <v>0</v>
      </c>
      <c r="IK907">
        <v>0</v>
      </c>
    </row>
    <row r="908" spans="1:245" x14ac:dyDescent="0.25">
      <c r="A908">
        <v>17</v>
      </c>
      <c r="B908">
        <v>1</v>
      </c>
      <c r="C908">
        <f>ROW(SmtRes!A543)</f>
        <v>543</v>
      </c>
      <c r="D908">
        <f>ROW(EtalonRes!A567)</f>
        <v>567</v>
      </c>
      <c r="E908" t="s">
        <v>824</v>
      </c>
      <c r="F908" t="s">
        <v>412</v>
      </c>
      <c r="G908" t="s">
        <v>413</v>
      </c>
      <c r="H908" t="s">
        <v>414</v>
      </c>
      <c r="I908">
        <v>0.36</v>
      </c>
      <c r="J908">
        <v>0</v>
      </c>
      <c r="O908">
        <f t="shared" si="696"/>
        <v>2910.16</v>
      </c>
      <c r="P908">
        <f t="shared" si="697"/>
        <v>7.99</v>
      </c>
      <c r="Q908">
        <f>(ROUND((ROUND((((ET908*1.25))*AV908*I908),2)*BB908),2)+ROUND((ROUND(((AE908-((EU908*1.25)))*AV908*I908),2)*BS908),2))</f>
        <v>76.8</v>
      </c>
      <c r="R908">
        <f t="shared" si="699"/>
        <v>44.27</v>
      </c>
      <c r="S908">
        <f t="shared" si="700"/>
        <v>2825.37</v>
      </c>
      <c r="T908">
        <f t="shared" si="701"/>
        <v>0</v>
      </c>
      <c r="U908">
        <f t="shared" si="702"/>
        <v>9.2321999999999989</v>
      </c>
      <c r="V908">
        <f t="shared" si="703"/>
        <v>0</v>
      </c>
      <c r="W908">
        <f t="shared" si="704"/>
        <v>0</v>
      </c>
      <c r="X908">
        <f t="shared" si="705"/>
        <v>2288.5500000000002</v>
      </c>
      <c r="Y908">
        <f t="shared" si="706"/>
        <v>1158.4000000000001</v>
      </c>
      <c r="AA908">
        <v>31709269</v>
      </c>
      <c r="AB908">
        <f t="shared" si="707"/>
        <v>332.4855</v>
      </c>
      <c r="AC908">
        <f t="shared" si="708"/>
        <v>3.5</v>
      </c>
      <c r="AD908">
        <f>ROUND(((((ET908*1.25))-((EU908*1.25)))+AE908),6)</f>
        <v>20.475000000000001</v>
      </c>
      <c r="AE908">
        <f>ROUND(((EU908*1.25)),6)</f>
        <v>4.8375000000000004</v>
      </c>
      <c r="AF908">
        <f>ROUND(((EV908*1.15)),6)</f>
        <v>308.51049999999998</v>
      </c>
      <c r="AG908">
        <f t="shared" si="711"/>
        <v>0</v>
      </c>
      <c r="AH908">
        <f>((EW908*1.15))</f>
        <v>25.645</v>
      </c>
      <c r="AI908">
        <f>((EX908*1.25))</f>
        <v>0</v>
      </c>
      <c r="AJ908">
        <f t="shared" si="713"/>
        <v>0</v>
      </c>
      <c r="AK908">
        <v>288.14999999999998</v>
      </c>
      <c r="AL908">
        <v>3.5</v>
      </c>
      <c r="AM908">
        <v>16.38</v>
      </c>
      <c r="AN908">
        <v>3.87</v>
      </c>
      <c r="AO908">
        <v>268.27</v>
      </c>
      <c r="AP908">
        <v>0</v>
      </c>
      <c r="AQ908">
        <v>22.3</v>
      </c>
      <c r="AR908">
        <v>0</v>
      </c>
      <c r="AS908">
        <v>0</v>
      </c>
      <c r="AT908">
        <v>81</v>
      </c>
      <c r="AU908">
        <v>41</v>
      </c>
      <c r="AV908">
        <v>1</v>
      </c>
      <c r="AW908">
        <v>1</v>
      </c>
      <c r="AZ908">
        <v>1</v>
      </c>
      <c r="BA908">
        <v>25.44</v>
      </c>
      <c r="BB908">
        <v>10.42</v>
      </c>
      <c r="BC908">
        <v>6.34</v>
      </c>
      <c r="BD908" t="s">
        <v>143</v>
      </c>
      <c r="BE908" t="s">
        <v>143</v>
      </c>
      <c r="BF908" t="s">
        <v>143</v>
      </c>
      <c r="BG908" t="s">
        <v>143</v>
      </c>
      <c r="BH908">
        <v>0</v>
      </c>
      <c r="BI908">
        <v>1</v>
      </c>
      <c r="BJ908" t="s">
        <v>415</v>
      </c>
      <c r="BM908">
        <v>115</v>
      </c>
      <c r="BN908">
        <v>0</v>
      </c>
      <c r="BO908" t="s">
        <v>412</v>
      </c>
      <c r="BP908">
        <v>1</v>
      </c>
      <c r="BQ908">
        <v>30</v>
      </c>
      <c r="BR908">
        <v>0</v>
      </c>
      <c r="BS908">
        <v>25.44</v>
      </c>
      <c r="BT908">
        <v>1</v>
      </c>
      <c r="BU908">
        <v>1</v>
      </c>
      <c r="BV908">
        <v>1</v>
      </c>
      <c r="BW908">
        <v>1</v>
      </c>
      <c r="BX908">
        <v>1</v>
      </c>
      <c r="BY908" t="s">
        <v>143</v>
      </c>
      <c r="BZ908">
        <v>81</v>
      </c>
      <c r="CA908">
        <v>41</v>
      </c>
      <c r="CE908">
        <v>30</v>
      </c>
      <c r="CF908">
        <v>0</v>
      </c>
      <c r="CG908">
        <v>0</v>
      </c>
      <c r="CM908">
        <v>0</v>
      </c>
      <c r="CN908" t="s">
        <v>143</v>
      </c>
      <c r="CO908">
        <v>0</v>
      </c>
      <c r="CP908">
        <f t="shared" si="714"/>
        <v>2910.16</v>
      </c>
      <c r="CQ908">
        <f t="shared" si="715"/>
        <v>22.19</v>
      </c>
      <c r="CR908">
        <f>(ROUND((ROUND((((ET908*1.25))*AV908*1),2)*BB908),2)+ROUND((ROUND(((AE908-((EU908*1.25)))*AV908*1),2)*BS908),2))</f>
        <v>213.4</v>
      </c>
      <c r="CS908">
        <f t="shared" si="717"/>
        <v>123.13</v>
      </c>
      <c r="CT908">
        <f t="shared" si="718"/>
        <v>7848.49</v>
      </c>
      <c r="CU908">
        <f t="shared" si="719"/>
        <v>0</v>
      </c>
      <c r="CV908">
        <f t="shared" si="720"/>
        <v>25.645</v>
      </c>
      <c r="CW908">
        <f t="shared" si="721"/>
        <v>0</v>
      </c>
      <c r="CX908">
        <f t="shared" si="722"/>
        <v>0</v>
      </c>
      <c r="CY908">
        <f t="shared" si="723"/>
        <v>2288.5497</v>
      </c>
      <c r="CZ908">
        <f t="shared" si="724"/>
        <v>1158.4016999999999</v>
      </c>
      <c r="DC908" t="s">
        <v>143</v>
      </c>
      <c r="DD908" t="s">
        <v>143</v>
      </c>
      <c r="DE908" t="s">
        <v>169</v>
      </c>
      <c r="DF908" t="s">
        <v>169</v>
      </c>
      <c r="DG908" t="s">
        <v>170</v>
      </c>
      <c r="DH908" t="s">
        <v>143</v>
      </c>
      <c r="DI908" t="s">
        <v>170</v>
      </c>
      <c r="DJ908" t="s">
        <v>169</v>
      </c>
      <c r="DK908" t="s">
        <v>143</v>
      </c>
      <c r="DL908" t="s">
        <v>143</v>
      </c>
      <c r="DM908" t="s">
        <v>143</v>
      </c>
      <c r="DN908">
        <v>100</v>
      </c>
      <c r="DO908">
        <v>64</v>
      </c>
      <c r="DP908">
        <v>1.0249999999999999</v>
      </c>
      <c r="DQ908">
        <v>1</v>
      </c>
      <c r="DU908">
        <v>1013</v>
      </c>
      <c r="DV908" t="s">
        <v>414</v>
      </c>
      <c r="DW908" t="s">
        <v>414</v>
      </c>
      <c r="DX908">
        <v>1</v>
      </c>
      <c r="EE908">
        <v>31269926</v>
      </c>
      <c r="EF908">
        <v>30</v>
      </c>
      <c r="EG908" t="s">
        <v>171</v>
      </c>
      <c r="EH908">
        <v>0</v>
      </c>
      <c r="EI908" t="s">
        <v>143</v>
      </c>
      <c r="EJ908">
        <v>1</v>
      </c>
      <c r="EK908">
        <v>115</v>
      </c>
      <c r="EL908" t="s">
        <v>416</v>
      </c>
      <c r="EM908" t="s">
        <v>417</v>
      </c>
      <c r="EO908" t="s">
        <v>143</v>
      </c>
      <c r="EQ908">
        <v>0</v>
      </c>
      <c r="ER908">
        <v>288.14999999999998</v>
      </c>
      <c r="ES908">
        <v>3.5</v>
      </c>
      <c r="ET908">
        <v>16.38</v>
      </c>
      <c r="EU908">
        <v>3.87</v>
      </c>
      <c r="EV908">
        <v>268.27</v>
      </c>
      <c r="EW908">
        <v>22.3</v>
      </c>
      <c r="EX908">
        <v>0</v>
      </c>
      <c r="EY908">
        <v>0</v>
      </c>
      <c r="FQ908">
        <v>0</v>
      </c>
      <c r="FR908">
        <f t="shared" si="725"/>
        <v>0</v>
      </c>
      <c r="FS908">
        <v>0</v>
      </c>
      <c r="FX908">
        <v>100</v>
      </c>
      <c r="FY908">
        <v>64</v>
      </c>
      <c r="GA908" t="s">
        <v>143</v>
      </c>
      <c r="GD908">
        <v>0</v>
      </c>
      <c r="GF908">
        <v>-590353651</v>
      </c>
      <c r="GG908">
        <v>2</v>
      </c>
      <c r="GH908">
        <v>1</v>
      </c>
      <c r="GI908">
        <v>2</v>
      </c>
      <c r="GJ908">
        <v>0</v>
      </c>
      <c r="GK908">
        <f>ROUND(R908*(R12)/100,2)</f>
        <v>69.5</v>
      </c>
      <c r="GL908">
        <f t="shared" si="726"/>
        <v>0</v>
      </c>
      <c r="GM908">
        <f t="shared" si="727"/>
        <v>6426.61</v>
      </c>
      <c r="GN908">
        <f t="shared" si="728"/>
        <v>6426.61</v>
      </c>
      <c r="GO908">
        <f t="shared" si="729"/>
        <v>0</v>
      </c>
      <c r="GP908">
        <f t="shared" si="730"/>
        <v>0</v>
      </c>
      <c r="GR908">
        <v>0</v>
      </c>
      <c r="GS908">
        <v>3</v>
      </c>
      <c r="GT908">
        <v>0</v>
      </c>
      <c r="GU908" t="s">
        <v>143</v>
      </c>
      <c r="GV908">
        <f t="shared" si="731"/>
        <v>0</v>
      </c>
      <c r="GW908">
        <v>1</v>
      </c>
      <c r="GX908">
        <f t="shared" si="732"/>
        <v>0</v>
      </c>
      <c r="HA908">
        <v>0</v>
      </c>
      <c r="HB908">
        <v>0</v>
      </c>
      <c r="HC908">
        <f t="shared" si="733"/>
        <v>0</v>
      </c>
      <c r="IK908">
        <v>0</v>
      </c>
    </row>
    <row r="909" spans="1:245" x14ac:dyDescent="0.25">
      <c r="A909">
        <v>18</v>
      </c>
      <c r="B909">
        <v>1</v>
      </c>
      <c r="C909">
        <v>542</v>
      </c>
      <c r="E909" t="s">
        <v>825</v>
      </c>
      <c r="F909" t="s">
        <v>419</v>
      </c>
      <c r="G909" t="s">
        <v>420</v>
      </c>
      <c r="H909" t="s">
        <v>205</v>
      </c>
      <c r="I909">
        <v>0.12959999999999999</v>
      </c>
      <c r="J909">
        <v>0.36</v>
      </c>
      <c r="O909">
        <f t="shared" si="696"/>
        <v>8163.24</v>
      </c>
      <c r="P909">
        <f t="shared" si="697"/>
        <v>8163.24</v>
      </c>
      <c r="Q909">
        <f>(ROUND((ROUND(((ET909)*AV909*I909),2)*BB909),2)+ROUND((ROUND(((AE909-(EU909))*AV909*I909),2)*BS909),2))</f>
        <v>0</v>
      </c>
      <c r="R909">
        <f t="shared" si="699"/>
        <v>0</v>
      </c>
      <c r="S909">
        <f t="shared" si="700"/>
        <v>0</v>
      </c>
      <c r="T909">
        <f t="shared" si="701"/>
        <v>0</v>
      </c>
      <c r="U909">
        <f t="shared" si="702"/>
        <v>0</v>
      </c>
      <c r="V909">
        <f t="shared" si="703"/>
        <v>0</v>
      </c>
      <c r="W909">
        <f t="shared" si="704"/>
        <v>0</v>
      </c>
      <c r="X909">
        <f t="shared" si="705"/>
        <v>0</v>
      </c>
      <c r="Y909">
        <f t="shared" si="706"/>
        <v>0</v>
      </c>
      <c r="AA909">
        <v>31709269</v>
      </c>
      <c r="AB909">
        <f t="shared" si="707"/>
        <v>4350.01</v>
      </c>
      <c r="AC909">
        <f t="shared" si="708"/>
        <v>4350.01</v>
      </c>
      <c r="AD909">
        <f>ROUND((((ET909)-(EU909))+AE909),6)</f>
        <v>0</v>
      </c>
      <c r="AE909">
        <f>ROUND((EU909),6)</f>
        <v>0</v>
      </c>
      <c r="AF909">
        <f>ROUND((EV909),6)</f>
        <v>0</v>
      </c>
      <c r="AG909">
        <f t="shared" si="711"/>
        <v>0</v>
      </c>
      <c r="AH909">
        <f>(EW909)</f>
        <v>0</v>
      </c>
      <c r="AI909">
        <f>(EX909)</f>
        <v>0</v>
      </c>
      <c r="AJ909">
        <f t="shared" si="713"/>
        <v>0</v>
      </c>
      <c r="AK909">
        <v>4350.01</v>
      </c>
      <c r="AL909">
        <v>4350.01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1</v>
      </c>
      <c r="AW909">
        <v>1</v>
      </c>
      <c r="AZ909">
        <v>1</v>
      </c>
      <c r="BA909">
        <v>1</v>
      </c>
      <c r="BB909">
        <v>1</v>
      </c>
      <c r="BC909">
        <v>14.48</v>
      </c>
      <c r="BD909" t="s">
        <v>143</v>
      </c>
      <c r="BE909" t="s">
        <v>143</v>
      </c>
      <c r="BF909" t="s">
        <v>143</v>
      </c>
      <c r="BG909" t="s">
        <v>143</v>
      </c>
      <c r="BH909">
        <v>3</v>
      </c>
      <c r="BI909">
        <v>1</v>
      </c>
      <c r="BJ909" t="s">
        <v>421</v>
      </c>
      <c r="BM909">
        <v>115</v>
      </c>
      <c r="BN909">
        <v>0</v>
      </c>
      <c r="BO909" t="s">
        <v>419</v>
      </c>
      <c r="BP909">
        <v>1</v>
      </c>
      <c r="BQ909">
        <v>30</v>
      </c>
      <c r="BR909">
        <v>0</v>
      </c>
      <c r="BS909">
        <v>1</v>
      </c>
      <c r="BT909">
        <v>1</v>
      </c>
      <c r="BU909">
        <v>1</v>
      </c>
      <c r="BV909">
        <v>1</v>
      </c>
      <c r="BW909">
        <v>1</v>
      </c>
      <c r="BX909">
        <v>1</v>
      </c>
      <c r="BY909" t="s">
        <v>143</v>
      </c>
      <c r="BZ909">
        <v>0</v>
      </c>
      <c r="CA909">
        <v>0</v>
      </c>
      <c r="CE909">
        <v>30</v>
      </c>
      <c r="CF909">
        <v>0</v>
      </c>
      <c r="CG909">
        <v>0</v>
      </c>
      <c r="CM909">
        <v>0</v>
      </c>
      <c r="CN909" t="s">
        <v>143</v>
      </c>
      <c r="CO909">
        <v>0</v>
      </c>
      <c r="CP909">
        <f t="shared" si="714"/>
        <v>8163.24</v>
      </c>
      <c r="CQ909">
        <f t="shared" si="715"/>
        <v>62988.14</v>
      </c>
      <c r="CR909">
        <f>(ROUND((ROUND(((ET909)*AV909*1),2)*BB909),2)+ROUND((ROUND(((AE909-(EU909))*AV909*1),2)*BS909),2))</f>
        <v>0</v>
      </c>
      <c r="CS909">
        <f t="shared" si="717"/>
        <v>0</v>
      </c>
      <c r="CT909">
        <f t="shared" si="718"/>
        <v>0</v>
      </c>
      <c r="CU909">
        <f t="shared" si="719"/>
        <v>0</v>
      </c>
      <c r="CV909">
        <f t="shared" si="720"/>
        <v>0</v>
      </c>
      <c r="CW909">
        <f t="shared" si="721"/>
        <v>0</v>
      </c>
      <c r="CX909">
        <f t="shared" si="722"/>
        <v>0</v>
      </c>
      <c r="CY909">
        <f t="shared" si="723"/>
        <v>0</v>
      </c>
      <c r="CZ909">
        <f t="shared" si="724"/>
        <v>0</v>
      </c>
      <c r="DC909" t="s">
        <v>143</v>
      </c>
      <c r="DD909" t="s">
        <v>143</v>
      </c>
      <c r="DE909" t="s">
        <v>143</v>
      </c>
      <c r="DF909" t="s">
        <v>143</v>
      </c>
      <c r="DG909" t="s">
        <v>143</v>
      </c>
      <c r="DH909" t="s">
        <v>143</v>
      </c>
      <c r="DI909" t="s">
        <v>143</v>
      </c>
      <c r="DJ909" t="s">
        <v>143</v>
      </c>
      <c r="DK909" t="s">
        <v>143</v>
      </c>
      <c r="DL909" t="s">
        <v>143</v>
      </c>
      <c r="DM909" t="s">
        <v>143</v>
      </c>
      <c r="DN909">
        <v>100</v>
      </c>
      <c r="DO909">
        <v>64</v>
      </c>
      <c r="DP909">
        <v>1.0249999999999999</v>
      </c>
      <c r="DQ909">
        <v>1</v>
      </c>
      <c r="DU909">
        <v>1009</v>
      </c>
      <c r="DV909" t="s">
        <v>205</v>
      </c>
      <c r="DW909" t="s">
        <v>205</v>
      </c>
      <c r="DX909">
        <v>1000</v>
      </c>
      <c r="EE909">
        <v>31269926</v>
      </c>
      <c r="EF909">
        <v>30</v>
      </c>
      <c r="EG909" t="s">
        <v>171</v>
      </c>
      <c r="EH909">
        <v>0</v>
      </c>
      <c r="EI909" t="s">
        <v>143</v>
      </c>
      <c r="EJ909">
        <v>1</v>
      </c>
      <c r="EK909">
        <v>115</v>
      </c>
      <c r="EL909" t="s">
        <v>416</v>
      </c>
      <c r="EM909" t="s">
        <v>417</v>
      </c>
      <c r="EO909" t="s">
        <v>143</v>
      </c>
      <c r="EQ909">
        <v>0</v>
      </c>
      <c r="ER909">
        <v>4350.01</v>
      </c>
      <c r="ES909">
        <v>4350.01</v>
      </c>
      <c r="ET909">
        <v>0</v>
      </c>
      <c r="EU909">
        <v>0</v>
      </c>
      <c r="EV909">
        <v>0</v>
      </c>
      <c r="EW909">
        <v>0</v>
      </c>
      <c r="EX909">
        <v>0</v>
      </c>
      <c r="FQ909">
        <v>0</v>
      </c>
      <c r="FR909">
        <f t="shared" si="725"/>
        <v>0</v>
      </c>
      <c r="FS909">
        <v>0</v>
      </c>
      <c r="FX909">
        <v>100</v>
      </c>
      <c r="FY909">
        <v>64</v>
      </c>
      <c r="GA909" t="s">
        <v>143</v>
      </c>
      <c r="GD909">
        <v>0</v>
      </c>
      <c r="GF909">
        <v>-223488198</v>
      </c>
      <c r="GG909">
        <v>2</v>
      </c>
      <c r="GH909">
        <v>1</v>
      </c>
      <c r="GI909">
        <v>2</v>
      </c>
      <c r="GJ909">
        <v>0</v>
      </c>
      <c r="GK909">
        <f>ROUND(R909*(R12)/100,2)</f>
        <v>0</v>
      </c>
      <c r="GL909">
        <f t="shared" si="726"/>
        <v>0</v>
      </c>
      <c r="GM909">
        <f t="shared" si="727"/>
        <v>8163.24</v>
      </c>
      <c r="GN909">
        <f t="shared" si="728"/>
        <v>8163.24</v>
      </c>
      <c r="GO909">
        <f t="shared" si="729"/>
        <v>0</v>
      </c>
      <c r="GP909">
        <f t="shared" si="730"/>
        <v>0</v>
      </c>
      <c r="GR909">
        <v>0</v>
      </c>
      <c r="GS909">
        <v>3</v>
      </c>
      <c r="GT909">
        <v>0</v>
      </c>
      <c r="GU909" t="s">
        <v>143</v>
      </c>
      <c r="GV909">
        <f t="shared" si="731"/>
        <v>0</v>
      </c>
      <c r="GW909">
        <v>1</v>
      </c>
      <c r="GX909">
        <f t="shared" si="732"/>
        <v>0</v>
      </c>
      <c r="HA909">
        <v>0</v>
      </c>
      <c r="HB909">
        <v>0</v>
      </c>
      <c r="HC909">
        <f t="shared" si="733"/>
        <v>0</v>
      </c>
      <c r="IK909">
        <v>0</v>
      </c>
    </row>
    <row r="910" spans="1:245" x14ac:dyDescent="0.25">
      <c r="A910">
        <v>17</v>
      </c>
      <c r="B910">
        <v>1</v>
      </c>
      <c r="C910">
        <f>ROW(SmtRes!A552)</f>
        <v>552</v>
      </c>
      <c r="D910">
        <f>ROW(EtalonRes!A576)</f>
        <v>576</v>
      </c>
      <c r="E910" t="s">
        <v>826</v>
      </c>
      <c r="F910" t="s">
        <v>423</v>
      </c>
      <c r="G910" t="s">
        <v>424</v>
      </c>
      <c r="H910" t="s">
        <v>414</v>
      </c>
      <c r="I910">
        <v>0.36</v>
      </c>
      <c r="J910">
        <v>0</v>
      </c>
      <c r="O910">
        <f t="shared" si="696"/>
        <v>43047.34</v>
      </c>
      <c r="P910">
        <f t="shared" si="697"/>
        <v>25556.17</v>
      </c>
      <c r="Q910">
        <f>(ROUND((ROUND((((ET910*1.25))*AV910*I910),2)*BB910),2)+ROUND((ROUND(((AE910-((EU910*1.25)))*AV910*I910),2)*BS910),2))</f>
        <v>1228.1400000000001</v>
      </c>
      <c r="R910">
        <f t="shared" si="699"/>
        <v>691.46</v>
      </c>
      <c r="S910">
        <f t="shared" si="700"/>
        <v>16263.03</v>
      </c>
      <c r="T910">
        <f t="shared" si="701"/>
        <v>0</v>
      </c>
      <c r="U910">
        <f t="shared" si="702"/>
        <v>55.061999999999991</v>
      </c>
      <c r="V910">
        <f t="shared" si="703"/>
        <v>0</v>
      </c>
      <c r="W910">
        <f t="shared" si="704"/>
        <v>0</v>
      </c>
      <c r="X910">
        <f t="shared" si="705"/>
        <v>13173.05</v>
      </c>
      <c r="Y910">
        <f t="shared" si="706"/>
        <v>6667.84</v>
      </c>
      <c r="AA910">
        <v>31709269</v>
      </c>
      <c r="AB910">
        <f t="shared" si="707"/>
        <v>5905.7820000000002</v>
      </c>
      <c r="AC910">
        <f t="shared" si="708"/>
        <v>3796.22</v>
      </c>
      <c r="AD910">
        <f>ROUND(((((ET910*1.25))-((EU910*1.25)))+AE910),6)</f>
        <v>333.8125</v>
      </c>
      <c r="AE910">
        <f>ROUND(((EU910*1.25)),6)</f>
        <v>75.5</v>
      </c>
      <c r="AF910">
        <f>ROUND(((EV910*1.15)),6)</f>
        <v>1775.7494999999999</v>
      </c>
      <c r="AG910">
        <f t="shared" si="711"/>
        <v>0</v>
      </c>
      <c r="AH910">
        <f>((EW910*1.15))</f>
        <v>152.94999999999999</v>
      </c>
      <c r="AI910">
        <f>((EX910*1.25))</f>
        <v>0</v>
      </c>
      <c r="AJ910">
        <f t="shared" si="713"/>
        <v>0</v>
      </c>
      <c r="AK910">
        <v>5607.4</v>
      </c>
      <c r="AL910">
        <v>3796.22</v>
      </c>
      <c r="AM910">
        <v>267.05</v>
      </c>
      <c r="AN910">
        <v>60.4</v>
      </c>
      <c r="AO910">
        <v>1544.13</v>
      </c>
      <c r="AP910">
        <v>0</v>
      </c>
      <c r="AQ910">
        <v>133</v>
      </c>
      <c r="AR910">
        <v>0</v>
      </c>
      <c r="AS910">
        <v>0</v>
      </c>
      <c r="AT910">
        <v>81</v>
      </c>
      <c r="AU910">
        <v>41</v>
      </c>
      <c r="AV910">
        <v>1</v>
      </c>
      <c r="AW910">
        <v>1</v>
      </c>
      <c r="AZ910">
        <v>1</v>
      </c>
      <c r="BA910">
        <v>25.44</v>
      </c>
      <c r="BB910">
        <v>10.220000000000001</v>
      </c>
      <c r="BC910">
        <v>18.7</v>
      </c>
      <c r="BD910" t="s">
        <v>143</v>
      </c>
      <c r="BE910" t="s">
        <v>143</v>
      </c>
      <c r="BF910" t="s">
        <v>143</v>
      </c>
      <c r="BG910" t="s">
        <v>143</v>
      </c>
      <c r="BH910">
        <v>0</v>
      </c>
      <c r="BI910">
        <v>1</v>
      </c>
      <c r="BJ910" t="s">
        <v>425</v>
      </c>
      <c r="BM910">
        <v>115</v>
      </c>
      <c r="BN910">
        <v>0</v>
      </c>
      <c r="BO910" t="s">
        <v>423</v>
      </c>
      <c r="BP910">
        <v>1</v>
      </c>
      <c r="BQ910">
        <v>30</v>
      </c>
      <c r="BR910">
        <v>0</v>
      </c>
      <c r="BS910">
        <v>25.44</v>
      </c>
      <c r="BT910">
        <v>1</v>
      </c>
      <c r="BU910">
        <v>1</v>
      </c>
      <c r="BV910">
        <v>1</v>
      </c>
      <c r="BW910">
        <v>1</v>
      </c>
      <c r="BX910">
        <v>1</v>
      </c>
      <c r="BY910" t="s">
        <v>143</v>
      </c>
      <c r="BZ910">
        <v>81</v>
      </c>
      <c r="CA910">
        <v>41</v>
      </c>
      <c r="CE910">
        <v>30</v>
      </c>
      <c r="CF910">
        <v>0</v>
      </c>
      <c r="CG910">
        <v>0</v>
      </c>
      <c r="CM910">
        <v>0</v>
      </c>
      <c r="CN910" t="s">
        <v>143</v>
      </c>
      <c r="CO910">
        <v>0</v>
      </c>
      <c r="CP910">
        <f t="shared" si="714"/>
        <v>43047.34</v>
      </c>
      <c r="CQ910">
        <f t="shared" si="715"/>
        <v>70989.31</v>
      </c>
      <c r="CR910">
        <f>(ROUND((ROUND((((ET910*1.25))*AV910*1),2)*BB910),2)+ROUND((ROUND(((AE910-((EU910*1.25)))*AV910*1),2)*BS910),2))</f>
        <v>3411.54</v>
      </c>
      <c r="CS910">
        <f t="shared" si="717"/>
        <v>1920.72</v>
      </c>
      <c r="CT910">
        <f t="shared" si="718"/>
        <v>45175.08</v>
      </c>
      <c r="CU910">
        <f t="shared" si="719"/>
        <v>0</v>
      </c>
      <c r="CV910">
        <f t="shared" si="720"/>
        <v>152.94999999999999</v>
      </c>
      <c r="CW910">
        <f t="shared" si="721"/>
        <v>0</v>
      </c>
      <c r="CX910">
        <f t="shared" si="722"/>
        <v>0</v>
      </c>
      <c r="CY910">
        <f t="shared" si="723"/>
        <v>13173.054300000002</v>
      </c>
      <c r="CZ910">
        <f t="shared" si="724"/>
        <v>6667.8423000000003</v>
      </c>
      <c r="DC910" t="s">
        <v>143</v>
      </c>
      <c r="DD910" t="s">
        <v>143</v>
      </c>
      <c r="DE910" t="s">
        <v>169</v>
      </c>
      <c r="DF910" t="s">
        <v>169</v>
      </c>
      <c r="DG910" t="s">
        <v>170</v>
      </c>
      <c r="DH910" t="s">
        <v>143</v>
      </c>
      <c r="DI910" t="s">
        <v>170</v>
      </c>
      <c r="DJ910" t="s">
        <v>169</v>
      </c>
      <c r="DK910" t="s">
        <v>143</v>
      </c>
      <c r="DL910" t="s">
        <v>143</v>
      </c>
      <c r="DM910" t="s">
        <v>143</v>
      </c>
      <c r="DN910">
        <v>100</v>
      </c>
      <c r="DO910">
        <v>64</v>
      </c>
      <c r="DP910">
        <v>1.0249999999999999</v>
      </c>
      <c r="DQ910">
        <v>1</v>
      </c>
      <c r="DU910">
        <v>1013</v>
      </c>
      <c r="DV910" t="s">
        <v>414</v>
      </c>
      <c r="DW910" t="s">
        <v>414</v>
      </c>
      <c r="DX910">
        <v>1</v>
      </c>
      <c r="EE910">
        <v>31269926</v>
      </c>
      <c r="EF910">
        <v>30</v>
      </c>
      <c r="EG910" t="s">
        <v>171</v>
      </c>
      <c r="EH910">
        <v>0</v>
      </c>
      <c r="EI910" t="s">
        <v>143</v>
      </c>
      <c r="EJ910">
        <v>1</v>
      </c>
      <c r="EK910">
        <v>115</v>
      </c>
      <c r="EL910" t="s">
        <v>416</v>
      </c>
      <c r="EM910" t="s">
        <v>417</v>
      </c>
      <c r="EO910" t="s">
        <v>143</v>
      </c>
      <c r="EQ910">
        <v>0</v>
      </c>
      <c r="ER910">
        <v>5607.4</v>
      </c>
      <c r="ES910">
        <v>3796.22</v>
      </c>
      <c r="ET910">
        <v>267.05</v>
      </c>
      <c r="EU910">
        <v>60.4</v>
      </c>
      <c r="EV910">
        <v>1544.13</v>
      </c>
      <c r="EW910">
        <v>133</v>
      </c>
      <c r="EX910">
        <v>0</v>
      </c>
      <c r="EY910">
        <v>0</v>
      </c>
      <c r="FQ910">
        <v>0</v>
      </c>
      <c r="FR910">
        <f t="shared" si="725"/>
        <v>0</v>
      </c>
      <c r="FS910">
        <v>0</v>
      </c>
      <c r="FX910">
        <v>100</v>
      </c>
      <c r="FY910">
        <v>64</v>
      </c>
      <c r="GA910" t="s">
        <v>143</v>
      </c>
      <c r="GD910">
        <v>0</v>
      </c>
      <c r="GF910">
        <v>1747766186</v>
      </c>
      <c r="GG910">
        <v>2</v>
      </c>
      <c r="GH910">
        <v>1</v>
      </c>
      <c r="GI910">
        <v>2</v>
      </c>
      <c r="GJ910">
        <v>0</v>
      </c>
      <c r="GK910">
        <f>ROUND(R910*(R12)/100,2)</f>
        <v>1085.5899999999999</v>
      </c>
      <c r="GL910">
        <f t="shared" si="726"/>
        <v>0</v>
      </c>
      <c r="GM910">
        <f t="shared" si="727"/>
        <v>63973.82</v>
      </c>
      <c r="GN910">
        <f t="shared" si="728"/>
        <v>63973.82</v>
      </c>
      <c r="GO910">
        <f t="shared" si="729"/>
        <v>0</v>
      </c>
      <c r="GP910">
        <f t="shared" si="730"/>
        <v>0</v>
      </c>
      <c r="GR910">
        <v>0</v>
      </c>
      <c r="GS910">
        <v>3</v>
      </c>
      <c r="GT910">
        <v>0</v>
      </c>
      <c r="GU910" t="s">
        <v>143</v>
      </c>
      <c r="GV910">
        <f t="shared" si="731"/>
        <v>0</v>
      </c>
      <c r="GW910">
        <v>1</v>
      </c>
      <c r="GX910">
        <f t="shared" si="732"/>
        <v>0</v>
      </c>
      <c r="HA910">
        <v>0</v>
      </c>
      <c r="HB910">
        <v>0</v>
      </c>
      <c r="HC910">
        <f t="shared" si="733"/>
        <v>0</v>
      </c>
      <c r="IK910">
        <v>0</v>
      </c>
    </row>
    <row r="911" spans="1:245" x14ac:dyDescent="0.25">
      <c r="A911">
        <v>18</v>
      </c>
      <c r="B911">
        <v>1</v>
      </c>
      <c r="C911">
        <v>547</v>
      </c>
      <c r="E911" t="s">
        <v>827</v>
      </c>
      <c r="F911" t="s">
        <v>427</v>
      </c>
      <c r="G911" t="s">
        <v>428</v>
      </c>
      <c r="H911" t="s">
        <v>323</v>
      </c>
      <c r="I911">
        <v>6.5620999999999999E-2</v>
      </c>
      <c r="J911">
        <v>0.18228055555555556</v>
      </c>
      <c r="O911">
        <f t="shared" si="696"/>
        <v>2.2999999999999998</v>
      </c>
      <c r="P911">
        <f t="shared" si="697"/>
        <v>2.2999999999999998</v>
      </c>
      <c r="Q911">
        <f>(ROUND((ROUND(((ET911)*AV911*I911),2)*BB911),2)+ROUND((ROUND(((AE911-(EU911))*AV911*I911),2)*BS911),2))</f>
        <v>0</v>
      </c>
      <c r="R911">
        <f t="shared" si="699"/>
        <v>0</v>
      </c>
      <c r="S911">
        <f t="shared" si="700"/>
        <v>0</v>
      </c>
      <c r="T911">
        <f t="shared" si="701"/>
        <v>0</v>
      </c>
      <c r="U911">
        <f t="shared" si="702"/>
        <v>0</v>
      </c>
      <c r="V911">
        <f t="shared" si="703"/>
        <v>0</v>
      </c>
      <c r="W911">
        <f t="shared" si="704"/>
        <v>0</v>
      </c>
      <c r="X911">
        <f t="shared" si="705"/>
        <v>0</v>
      </c>
      <c r="Y911">
        <f t="shared" si="706"/>
        <v>0</v>
      </c>
      <c r="AA911">
        <v>31709269</v>
      </c>
      <c r="AB911">
        <f t="shared" si="707"/>
        <v>7.07</v>
      </c>
      <c r="AC911">
        <f t="shared" si="708"/>
        <v>7.07</v>
      </c>
      <c r="AD911">
        <f>ROUND((((ET911)-(EU911))+AE911),6)</f>
        <v>0</v>
      </c>
      <c r="AE911">
        <f t="shared" ref="AE911:AF913" si="734">ROUND((EU911),6)</f>
        <v>0</v>
      </c>
      <c r="AF911">
        <f t="shared" si="734"/>
        <v>0</v>
      </c>
      <c r="AG911">
        <f t="shared" si="711"/>
        <v>0</v>
      </c>
      <c r="AH911">
        <f t="shared" ref="AH911:AI913" si="735">(EW911)</f>
        <v>0</v>
      </c>
      <c r="AI911">
        <f t="shared" si="735"/>
        <v>0</v>
      </c>
      <c r="AJ911">
        <f t="shared" si="713"/>
        <v>0</v>
      </c>
      <c r="AK911">
        <v>7.07</v>
      </c>
      <c r="AL911">
        <v>7.07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1</v>
      </c>
      <c r="AW911">
        <v>1</v>
      </c>
      <c r="AZ911">
        <v>1</v>
      </c>
      <c r="BA911">
        <v>1</v>
      </c>
      <c r="BB911">
        <v>1</v>
      </c>
      <c r="BC911">
        <v>4.99</v>
      </c>
      <c r="BD911" t="s">
        <v>143</v>
      </c>
      <c r="BE911" t="s">
        <v>143</v>
      </c>
      <c r="BF911" t="s">
        <v>143</v>
      </c>
      <c r="BG911" t="s">
        <v>143</v>
      </c>
      <c r="BH911">
        <v>3</v>
      </c>
      <c r="BI911">
        <v>1</v>
      </c>
      <c r="BJ911" t="s">
        <v>429</v>
      </c>
      <c r="BM911">
        <v>115</v>
      </c>
      <c r="BN911">
        <v>0</v>
      </c>
      <c r="BO911" t="s">
        <v>427</v>
      </c>
      <c r="BP911">
        <v>1</v>
      </c>
      <c r="BQ911">
        <v>30</v>
      </c>
      <c r="BR911">
        <v>0</v>
      </c>
      <c r="BS911">
        <v>1</v>
      </c>
      <c r="BT911">
        <v>1</v>
      </c>
      <c r="BU911">
        <v>1</v>
      </c>
      <c r="BV911">
        <v>1</v>
      </c>
      <c r="BW911">
        <v>1</v>
      </c>
      <c r="BX911">
        <v>1</v>
      </c>
      <c r="BY911" t="s">
        <v>143</v>
      </c>
      <c r="BZ911">
        <v>0</v>
      </c>
      <c r="CA911">
        <v>0</v>
      </c>
      <c r="CE911">
        <v>30</v>
      </c>
      <c r="CF911">
        <v>0</v>
      </c>
      <c r="CG911">
        <v>0</v>
      </c>
      <c r="CM911">
        <v>0</v>
      </c>
      <c r="CN911" t="s">
        <v>143</v>
      </c>
      <c r="CO911">
        <v>0</v>
      </c>
      <c r="CP911">
        <f t="shared" si="714"/>
        <v>2.2999999999999998</v>
      </c>
      <c r="CQ911">
        <f t="shared" si="715"/>
        <v>35.28</v>
      </c>
      <c r="CR911">
        <f>(ROUND((ROUND(((ET911)*AV911*1),2)*BB911),2)+ROUND((ROUND(((AE911-(EU911))*AV911*1),2)*BS911),2))</f>
        <v>0</v>
      </c>
      <c r="CS911">
        <f t="shared" si="717"/>
        <v>0</v>
      </c>
      <c r="CT911">
        <f t="shared" si="718"/>
        <v>0</v>
      </c>
      <c r="CU911">
        <f t="shared" si="719"/>
        <v>0</v>
      </c>
      <c r="CV911">
        <f t="shared" si="720"/>
        <v>0</v>
      </c>
      <c r="CW911">
        <f t="shared" si="721"/>
        <v>0</v>
      </c>
      <c r="CX911">
        <f t="shared" si="722"/>
        <v>0</v>
      </c>
      <c r="CY911">
        <f t="shared" si="723"/>
        <v>0</v>
      </c>
      <c r="CZ911">
        <f t="shared" si="724"/>
        <v>0</v>
      </c>
      <c r="DC911" t="s">
        <v>143</v>
      </c>
      <c r="DD911" t="s">
        <v>143</v>
      </c>
      <c r="DE911" t="s">
        <v>143</v>
      </c>
      <c r="DF911" t="s">
        <v>143</v>
      </c>
      <c r="DG911" t="s">
        <v>143</v>
      </c>
      <c r="DH911" t="s">
        <v>143</v>
      </c>
      <c r="DI911" t="s">
        <v>143</v>
      </c>
      <c r="DJ911" t="s">
        <v>143</v>
      </c>
      <c r="DK911" t="s">
        <v>143</v>
      </c>
      <c r="DL911" t="s">
        <v>143</v>
      </c>
      <c r="DM911" t="s">
        <v>143</v>
      </c>
      <c r="DN911">
        <v>100</v>
      </c>
      <c r="DO911">
        <v>64</v>
      </c>
      <c r="DP911">
        <v>1.0249999999999999</v>
      </c>
      <c r="DQ911">
        <v>1</v>
      </c>
      <c r="DU911">
        <v>1007</v>
      </c>
      <c r="DV911" t="s">
        <v>323</v>
      </c>
      <c r="DW911" t="s">
        <v>323</v>
      </c>
      <c r="DX911">
        <v>1</v>
      </c>
      <c r="EE911">
        <v>31269926</v>
      </c>
      <c r="EF911">
        <v>30</v>
      </c>
      <c r="EG911" t="s">
        <v>171</v>
      </c>
      <c r="EH911">
        <v>0</v>
      </c>
      <c r="EI911" t="s">
        <v>143</v>
      </c>
      <c r="EJ911">
        <v>1</v>
      </c>
      <c r="EK911">
        <v>115</v>
      </c>
      <c r="EL911" t="s">
        <v>416</v>
      </c>
      <c r="EM911" t="s">
        <v>417</v>
      </c>
      <c r="EO911" t="s">
        <v>143</v>
      </c>
      <c r="EQ911">
        <v>0</v>
      </c>
      <c r="ER911">
        <v>7.07</v>
      </c>
      <c r="ES911">
        <v>7.07</v>
      </c>
      <c r="ET911">
        <v>0</v>
      </c>
      <c r="EU911">
        <v>0</v>
      </c>
      <c r="EV911">
        <v>0</v>
      </c>
      <c r="EW911">
        <v>0</v>
      </c>
      <c r="EX911">
        <v>0</v>
      </c>
      <c r="FQ911">
        <v>0</v>
      </c>
      <c r="FR911">
        <f t="shared" si="725"/>
        <v>0</v>
      </c>
      <c r="FS911">
        <v>0</v>
      </c>
      <c r="FX911">
        <v>100</v>
      </c>
      <c r="FY911">
        <v>64</v>
      </c>
      <c r="GA911" t="s">
        <v>143</v>
      </c>
      <c r="GD911">
        <v>0</v>
      </c>
      <c r="GF911">
        <v>-862991314</v>
      </c>
      <c r="GG911">
        <v>2</v>
      </c>
      <c r="GH911">
        <v>1</v>
      </c>
      <c r="GI911">
        <v>2</v>
      </c>
      <c r="GJ911">
        <v>0</v>
      </c>
      <c r="GK911">
        <f>ROUND(R911*(R12)/100,2)</f>
        <v>0</v>
      </c>
      <c r="GL911">
        <f t="shared" si="726"/>
        <v>0</v>
      </c>
      <c r="GM911">
        <f t="shared" si="727"/>
        <v>2.2999999999999998</v>
      </c>
      <c r="GN911">
        <f t="shared" si="728"/>
        <v>2.2999999999999998</v>
      </c>
      <c r="GO911">
        <f t="shared" si="729"/>
        <v>0</v>
      </c>
      <c r="GP911">
        <f t="shared" si="730"/>
        <v>0</v>
      </c>
      <c r="GR911">
        <v>0</v>
      </c>
      <c r="GS911">
        <v>3</v>
      </c>
      <c r="GT911">
        <v>0</v>
      </c>
      <c r="GU911" t="s">
        <v>143</v>
      </c>
      <c r="GV911">
        <f t="shared" si="731"/>
        <v>0</v>
      </c>
      <c r="GW911">
        <v>1</v>
      </c>
      <c r="GX911">
        <f t="shared" si="732"/>
        <v>0</v>
      </c>
      <c r="HA911">
        <v>0</v>
      </c>
      <c r="HB911">
        <v>0</v>
      </c>
      <c r="HC911">
        <f t="shared" si="733"/>
        <v>0</v>
      </c>
      <c r="IK911">
        <v>0</v>
      </c>
    </row>
    <row r="912" spans="1:245" x14ac:dyDescent="0.25">
      <c r="A912">
        <v>18</v>
      </c>
      <c r="B912">
        <v>1</v>
      </c>
      <c r="C912">
        <v>550</v>
      </c>
      <c r="E912" t="s">
        <v>828</v>
      </c>
      <c r="F912" t="s">
        <v>431</v>
      </c>
      <c r="G912" t="s">
        <v>135</v>
      </c>
      <c r="H912" t="s">
        <v>432</v>
      </c>
      <c r="I912">
        <v>374.97600000000006</v>
      </c>
      <c r="J912">
        <v>1041.6000000000001</v>
      </c>
      <c r="O912">
        <f t="shared" si="696"/>
        <v>59637.51</v>
      </c>
      <c r="P912">
        <f t="shared" si="697"/>
        <v>59637.51</v>
      </c>
      <c r="Q912">
        <f>(ROUND((ROUND(((ET912)*AV912*I912),2)*BB912),2)+ROUND((ROUND(((AE912-(EU912))*AV912*I912),2)*BS912),2))</f>
        <v>0</v>
      </c>
      <c r="R912">
        <f t="shared" si="699"/>
        <v>0</v>
      </c>
      <c r="S912">
        <f t="shared" si="700"/>
        <v>0</v>
      </c>
      <c r="T912">
        <f t="shared" si="701"/>
        <v>0</v>
      </c>
      <c r="U912">
        <f t="shared" si="702"/>
        <v>0</v>
      </c>
      <c r="V912">
        <f t="shared" si="703"/>
        <v>0</v>
      </c>
      <c r="W912">
        <f t="shared" si="704"/>
        <v>0</v>
      </c>
      <c r="X912">
        <f t="shared" si="705"/>
        <v>0</v>
      </c>
      <c r="Y912">
        <f t="shared" si="706"/>
        <v>0</v>
      </c>
      <c r="AA912">
        <v>31709269</v>
      </c>
      <c r="AB912">
        <f t="shared" si="707"/>
        <v>28.05</v>
      </c>
      <c r="AC912">
        <f t="shared" si="708"/>
        <v>28.05</v>
      </c>
      <c r="AD912">
        <f>ROUND((((ET912)-(EU912))+AE912),6)</f>
        <v>0</v>
      </c>
      <c r="AE912">
        <f t="shared" si="734"/>
        <v>0</v>
      </c>
      <c r="AF912">
        <f t="shared" si="734"/>
        <v>0</v>
      </c>
      <c r="AG912">
        <f t="shared" si="711"/>
        <v>0</v>
      </c>
      <c r="AH912">
        <f t="shared" si="735"/>
        <v>0</v>
      </c>
      <c r="AI912">
        <f t="shared" si="735"/>
        <v>0</v>
      </c>
      <c r="AJ912">
        <f t="shared" si="713"/>
        <v>0</v>
      </c>
      <c r="AK912">
        <v>28.05</v>
      </c>
      <c r="AL912">
        <v>28.05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1</v>
      </c>
      <c r="AW912">
        <v>1</v>
      </c>
      <c r="AZ912">
        <v>1</v>
      </c>
      <c r="BA912">
        <v>1</v>
      </c>
      <c r="BB912">
        <v>1</v>
      </c>
      <c r="BC912">
        <v>5.67</v>
      </c>
      <c r="BD912" t="s">
        <v>143</v>
      </c>
      <c r="BE912" t="s">
        <v>143</v>
      </c>
      <c r="BF912" t="s">
        <v>143</v>
      </c>
      <c r="BG912" t="s">
        <v>143</v>
      </c>
      <c r="BH912">
        <v>3</v>
      </c>
      <c r="BI912">
        <v>1</v>
      </c>
      <c r="BJ912" t="s">
        <v>433</v>
      </c>
      <c r="BM912">
        <v>115</v>
      </c>
      <c r="BN912">
        <v>0</v>
      </c>
      <c r="BO912" t="s">
        <v>431</v>
      </c>
      <c r="BP912">
        <v>1</v>
      </c>
      <c r="BQ912">
        <v>30</v>
      </c>
      <c r="BR912">
        <v>0</v>
      </c>
      <c r="BS912">
        <v>1</v>
      </c>
      <c r="BT912">
        <v>1</v>
      </c>
      <c r="BU912">
        <v>1</v>
      </c>
      <c r="BV912">
        <v>1</v>
      </c>
      <c r="BW912">
        <v>1</v>
      </c>
      <c r="BX912">
        <v>1</v>
      </c>
      <c r="BY912" t="s">
        <v>143</v>
      </c>
      <c r="BZ912">
        <v>0</v>
      </c>
      <c r="CA912">
        <v>0</v>
      </c>
      <c r="CE912">
        <v>30</v>
      </c>
      <c r="CF912">
        <v>0</v>
      </c>
      <c r="CG912">
        <v>0</v>
      </c>
      <c r="CM912">
        <v>0</v>
      </c>
      <c r="CN912" t="s">
        <v>143</v>
      </c>
      <c r="CO912">
        <v>0</v>
      </c>
      <c r="CP912">
        <f t="shared" si="714"/>
        <v>59637.51</v>
      </c>
      <c r="CQ912">
        <f t="shared" si="715"/>
        <v>159.04</v>
      </c>
      <c r="CR912">
        <f>(ROUND((ROUND(((ET912)*AV912*1),2)*BB912),2)+ROUND((ROUND(((AE912-(EU912))*AV912*1),2)*BS912),2))</f>
        <v>0</v>
      </c>
      <c r="CS912">
        <f t="shared" si="717"/>
        <v>0</v>
      </c>
      <c r="CT912">
        <f t="shared" si="718"/>
        <v>0</v>
      </c>
      <c r="CU912">
        <f t="shared" si="719"/>
        <v>0</v>
      </c>
      <c r="CV912">
        <f t="shared" si="720"/>
        <v>0</v>
      </c>
      <c r="CW912">
        <f t="shared" si="721"/>
        <v>0</v>
      </c>
      <c r="CX912">
        <f t="shared" si="722"/>
        <v>0</v>
      </c>
      <c r="CY912">
        <f t="shared" si="723"/>
        <v>0</v>
      </c>
      <c r="CZ912">
        <f t="shared" si="724"/>
        <v>0</v>
      </c>
      <c r="DC912" t="s">
        <v>143</v>
      </c>
      <c r="DD912" t="s">
        <v>143</v>
      </c>
      <c r="DE912" t="s">
        <v>143</v>
      </c>
      <c r="DF912" t="s">
        <v>143</v>
      </c>
      <c r="DG912" t="s">
        <v>143</v>
      </c>
      <c r="DH912" t="s">
        <v>143</v>
      </c>
      <c r="DI912" t="s">
        <v>143</v>
      </c>
      <c r="DJ912" t="s">
        <v>143</v>
      </c>
      <c r="DK912" t="s">
        <v>143</v>
      </c>
      <c r="DL912" t="s">
        <v>143</v>
      </c>
      <c r="DM912" t="s">
        <v>143</v>
      </c>
      <c r="DN912">
        <v>100</v>
      </c>
      <c r="DO912">
        <v>64</v>
      </c>
      <c r="DP912">
        <v>1.0249999999999999</v>
      </c>
      <c r="DQ912">
        <v>1</v>
      </c>
      <c r="DU912">
        <v>1009</v>
      </c>
      <c r="DV912" t="s">
        <v>432</v>
      </c>
      <c r="DW912" t="s">
        <v>432</v>
      </c>
      <c r="DX912">
        <v>1</v>
      </c>
      <c r="EE912">
        <v>31269926</v>
      </c>
      <c r="EF912">
        <v>30</v>
      </c>
      <c r="EG912" t="s">
        <v>171</v>
      </c>
      <c r="EH912">
        <v>0</v>
      </c>
      <c r="EI912" t="s">
        <v>143</v>
      </c>
      <c r="EJ912">
        <v>1</v>
      </c>
      <c r="EK912">
        <v>115</v>
      </c>
      <c r="EL912" t="s">
        <v>416</v>
      </c>
      <c r="EM912" t="s">
        <v>417</v>
      </c>
      <c r="EO912" t="s">
        <v>143</v>
      </c>
      <c r="EQ912">
        <v>0</v>
      </c>
      <c r="ER912">
        <v>28.05</v>
      </c>
      <c r="ES912">
        <v>28.05</v>
      </c>
      <c r="ET912">
        <v>0</v>
      </c>
      <c r="EU912">
        <v>0</v>
      </c>
      <c r="EV912">
        <v>0</v>
      </c>
      <c r="EW912">
        <v>0</v>
      </c>
      <c r="EX912">
        <v>0</v>
      </c>
      <c r="FQ912">
        <v>0</v>
      </c>
      <c r="FR912">
        <f t="shared" si="725"/>
        <v>0</v>
      </c>
      <c r="FS912">
        <v>0</v>
      </c>
      <c r="FX912">
        <v>100</v>
      </c>
      <c r="FY912">
        <v>64</v>
      </c>
      <c r="GA912" t="s">
        <v>143</v>
      </c>
      <c r="GD912">
        <v>0</v>
      </c>
      <c r="GF912">
        <v>-1890929938</v>
      </c>
      <c r="GG912">
        <v>2</v>
      </c>
      <c r="GH912">
        <v>1</v>
      </c>
      <c r="GI912">
        <v>2</v>
      </c>
      <c r="GJ912">
        <v>0</v>
      </c>
      <c r="GK912">
        <f>ROUND(R912*(R12)/100,2)</f>
        <v>0</v>
      </c>
      <c r="GL912">
        <f t="shared" si="726"/>
        <v>0</v>
      </c>
      <c r="GM912">
        <f t="shared" si="727"/>
        <v>59637.51</v>
      </c>
      <c r="GN912">
        <f t="shared" si="728"/>
        <v>59637.51</v>
      </c>
      <c r="GO912">
        <f t="shared" si="729"/>
        <v>0</v>
      </c>
      <c r="GP912">
        <f t="shared" si="730"/>
        <v>0</v>
      </c>
      <c r="GR912">
        <v>0</v>
      </c>
      <c r="GS912">
        <v>3</v>
      </c>
      <c r="GT912">
        <v>0</v>
      </c>
      <c r="GU912" t="s">
        <v>143</v>
      </c>
      <c r="GV912">
        <f t="shared" si="731"/>
        <v>0</v>
      </c>
      <c r="GW912">
        <v>1</v>
      </c>
      <c r="GX912">
        <f t="shared" si="732"/>
        <v>0</v>
      </c>
      <c r="HA912">
        <v>0</v>
      </c>
      <c r="HB912">
        <v>0</v>
      </c>
      <c r="HC912">
        <f t="shared" si="733"/>
        <v>0</v>
      </c>
      <c r="IK912">
        <v>0</v>
      </c>
    </row>
    <row r="913" spans="1:245" x14ac:dyDescent="0.25">
      <c r="A913">
        <v>18</v>
      </c>
      <c r="B913">
        <v>1</v>
      </c>
      <c r="C913">
        <v>551</v>
      </c>
      <c r="E913" t="s">
        <v>829</v>
      </c>
      <c r="F913" t="s">
        <v>435</v>
      </c>
      <c r="G913" t="s">
        <v>436</v>
      </c>
      <c r="H913" t="s">
        <v>323</v>
      </c>
      <c r="I913">
        <v>0.93744000000000005</v>
      </c>
      <c r="J913">
        <v>2.6040000000000001</v>
      </c>
      <c r="O913">
        <f t="shared" si="696"/>
        <v>2914.01</v>
      </c>
      <c r="P913">
        <f t="shared" si="697"/>
        <v>2914.01</v>
      </c>
      <c r="Q913">
        <f>(ROUND((ROUND(((ET913)*AV913*I913),2)*BB913),2)+ROUND((ROUND(((AE913-(EU913))*AV913*I913),2)*BS913),2))</f>
        <v>0</v>
      </c>
      <c r="R913">
        <f t="shared" si="699"/>
        <v>0</v>
      </c>
      <c r="S913">
        <f t="shared" si="700"/>
        <v>0</v>
      </c>
      <c r="T913">
        <f t="shared" si="701"/>
        <v>0</v>
      </c>
      <c r="U913">
        <f t="shared" si="702"/>
        <v>0</v>
      </c>
      <c r="V913">
        <f t="shared" si="703"/>
        <v>0</v>
      </c>
      <c r="W913">
        <f t="shared" si="704"/>
        <v>0</v>
      </c>
      <c r="X913">
        <f t="shared" si="705"/>
        <v>0</v>
      </c>
      <c r="Y913">
        <f t="shared" si="706"/>
        <v>0</v>
      </c>
      <c r="AA913">
        <v>31709269</v>
      </c>
      <c r="AB913">
        <f t="shared" si="707"/>
        <v>478.96</v>
      </c>
      <c r="AC913">
        <f t="shared" si="708"/>
        <v>478.96</v>
      </c>
      <c r="AD913">
        <f>ROUND((((ET913)-(EU913))+AE913),6)</f>
        <v>0</v>
      </c>
      <c r="AE913">
        <f t="shared" si="734"/>
        <v>0</v>
      </c>
      <c r="AF913">
        <f t="shared" si="734"/>
        <v>0</v>
      </c>
      <c r="AG913">
        <f t="shared" si="711"/>
        <v>0</v>
      </c>
      <c r="AH913">
        <f t="shared" si="735"/>
        <v>0</v>
      </c>
      <c r="AI913">
        <f t="shared" si="735"/>
        <v>0</v>
      </c>
      <c r="AJ913">
        <f t="shared" si="713"/>
        <v>0</v>
      </c>
      <c r="AK913">
        <v>478.96</v>
      </c>
      <c r="AL913">
        <v>478.96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</v>
      </c>
      <c r="AW913">
        <v>1</v>
      </c>
      <c r="AZ913">
        <v>1</v>
      </c>
      <c r="BA913">
        <v>1</v>
      </c>
      <c r="BB913">
        <v>1</v>
      </c>
      <c r="BC913">
        <v>6.49</v>
      </c>
      <c r="BD913" t="s">
        <v>143</v>
      </c>
      <c r="BE913" t="s">
        <v>143</v>
      </c>
      <c r="BF913" t="s">
        <v>143</v>
      </c>
      <c r="BG913" t="s">
        <v>143</v>
      </c>
      <c r="BH913">
        <v>3</v>
      </c>
      <c r="BI913">
        <v>1</v>
      </c>
      <c r="BJ913" t="s">
        <v>437</v>
      </c>
      <c r="BM913">
        <v>115</v>
      </c>
      <c r="BN913">
        <v>0</v>
      </c>
      <c r="BO913" t="s">
        <v>435</v>
      </c>
      <c r="BP913">
        <v>1</v>
      </c>
      <c r="BQ913">
        <v>30</v>
      </c>
      <c r="BR913">
        <v>0</v>
      </c>
      <c r="BS913">
        <v>1</v>
      </c>
      <c r="BT913">
        <v>1</v>
      </c>
      <c r="BU913">
        <v>1</v>
      </c>
      <c r="BV913">
        <v>1</v>
      </c>
      <c r="BW913">
        <v>1</v>
      </c>
      <c r="BX913">
        <v>1</v>
      </c>
      <c r="BY913" t="s">
        <v>143</v>
      </c>
      <c r="BZ913">
        <v>0</v>
      </c>
      <c r="CA913">
        <v>0</v>
      </c>
      <c r="CE913">
        <v>30</v>
      </c>
      <c r="CF913">
        <v>0</v>
      </c>
      <c r="CG913">
        <v>0</v>
      </c>
      <c r="CM913">
        <v>0</v>
      </c>
      <c r="CN913" t="s">
        <v>143</v>
      </c>
      <c r="CO913">
        <v>0</v>
      </c>
      <c r="CP913">
        <f t="shared" si="714"/>
        <v>2914.01</v>
      </c>
      <c r="CQ913">
        <f t="shared" si="715"/>
        <v>3108.45</v>
      </c>
      <c r="CR913">
        <f>(ROUND((ROUND(((ET913)*AV913*1),2)*BB913),2)+ROUND((ROUND(((AE913-(EU913))*AV913*1),2)*BS913),2))</f>
        <v>0</v>
      </c>
      <c r="CS913">
        <f t="shared" si="717"/>
        <v>0</v>
      </c>
      <c r="CT913">
        <f t="shared" si="718"/>
        <v>0</v>
      </c>
      <c r="CU913">
        <f t="shared" si="719"/>
        <v>0</v>
      </c>
      <c r="CV913">
        <f t="shared" si="720"/>
        <v>0</v>
      </c>
      <c r="CW913">
        <f t="shared" si="721"/>
        <v>0</v>
      </c>
      <c r="CX913">
        <f t="shared" si="722"/>
        <v>0</v>
      </c>
      <c r="CY913">
        <f t="shared" si="723"/>
        <v>0</v>
      </c>
      <c r="CZ913">
        <f t="shared" si="724"/>
        <v>0</v>
      </c>
      <c r="DC913" t="s">
        <v>143</v>
      </c>
      <c r="DD913" t="s">
        <v>143</v>
      </c>
      <c r="DE913" t="s">
        <v>143</v>
      </c>
      <c r="DF913" t="s">
        <v>143</v>
      </c>
      <c r="DG913" t="s">
        <v>143</v>
      </c>
      <c r="DH913" t="s">
        <v>143</v>
      </c>
      <c r="DI913" t="s">
        <v>143</v>
      </c>
      <c r="DJ913" t="s">
        <v>143</v>
      </c>
      <c r="DK913" t="s">
        <v>143</v>
      </c>
      <c r="DL913" t="s">
        <v>143</v>
      </c>
      <c r="DM913" t="s">
        <v>143</v>
      </c>
      <c r="DN913">
        <v>100</v>
      </c>
      <c r="DO913">
        <v>64</v>
      </c>
      <c r="DP913">
        <v>1.0249999999999999</v>
      </c>
      <c r="DQ913">
        <v>1</v>
      </c>
      <c r="DU913">
        <v>1007</v>
      </c>
      <c r="DV913" t="s">
        <v>323</v>
      </c>
      <c r="DW913" t="s">
        <v>323</v>
      </c>
      <c r="DX913">
        <v>1</v>
      </c>
      <c r="EE913">
        <v>31269926</v>
      </c>
      <c r="EF913">
        <v>30</v>
      </c>
      <c r="EG913" t="s">
        <v>171</v>
      </c>
      <c r="EH913">
        <v>0</v>
      </c>
      <c r="EI913" t="s">
        <v>143</v>
      </c>
      <c r="EJ913">
        <v>1</v>
      </c>
      <c r="EK913">
        <v>115</v>
      </c>
      <c r="EL913" t="s">
        <v>416</v>
      </c>
      <c r="EM913" t="s">
        <v>417</v>
      </c>
      <c r="EO913" t="s">
        <v>143</v>
      </c>
      <c r="EQ913">
        <v>0</v>
      </c>
      <c r="ER913">
        <v>478.96</v>
      </c>
      <c r="ES913">
        <v>478.96</v>
      </c>
      <c r="ET913">
        <v>0</v>
      </c>
      <c r="EU913">
        <v>0</v>
      </c>
      <c r="EV913">
        <v>0</v>
      </c>
      <c r="EW913">
        <v>0</v>
      </c>
      <c r="EX913">
        <v>0</v>
      </c>
      <c r="FQ913">
        <v>0</v>
      </c>
      <c r="FR913">
        <f t="shared" si="725"/>
        <v>0</v>
      </c>
      <c r="FS913">
        <v>0</v>
      </c>
      <c r="FX913">
        <v>100</v>
      </c>
      <c r="FY913">
        <v>64</v>
      </c>
      <c r="GA913" t="s">
        <v>143</v>
      </c>
      <c r="GD913">
        <v>0</v>
      </c>
      <c r="GF913">
        <v>-1161195218</v>
      </c>
      <c r="GG913">
        <v>2</v>
      </c>
      <c r="GH913">
        <v>1</v>
      </c>
      <c r="GI913">
        <v>2</v>
      </c>
      <c r="GJ913">
        <v>0</v>
      </c>
      <c r="GK913">
        <f>ROUND(R913*(R12)/100,2)</f>
        <v>0</v>
      </c>
      <c r="GL913">
        <f t="shared" si="726"/>
        <v>0</v>
      </c>
      <c r="GM913">
        <f t="shared" si="727"/>
        <v>2914.01</v>
      </c>
      <c r="GN913">
        <f t="shared" si="728"/>
        <v>2914.01</v>
      </c>
      <c r="GO913">
        <f t="shared" si="729"/>
        <v>0</v>
      </c>
      <c r="GP913">
        <f t="shared" si="730"/>
        <v>0</v>
      </c>
      <c r="GR913">
        <v>0</v>
      </c>
      <c r="GS913">
        <v>3</v>
      </c>
      <c r="GT913">
        <v>0</v>
      </c>
      <c r="GU913" t="s">
        <v>143</v>
      </c>
      <c r="GV913">
        <f t="shared" si="731"/>
        <v>0</v>
      </c>
      <c r="GW913">
        <v>1</v>
      </c>
      <c r="GX913">
        <f t="shared" si="732"/>
        <v>0</v>
      </c>
      <c r="HA913">
        <v>0</v>
      </c>
      <c r="HB913">
        <v>0</v>
      </c>
      <c r="HC913">
        <f t="shared" si="733"/>
        <v>0</v>
      </c>
      <c r="IK913">
        <v>0</v>
      </c>
    </row>
    <row r="914" spans="1:245" x14ac:dyDescent="0.25">
      <c r="A914">
        <v>17</v>
      </c>
      <c r="B914">
        <v>1</v>
      </c>
      <c r="C914">
        <f>ROW(SmtRes!A561)</f>
        <v>561</v>
      </c>
      <c r="D914">
        <f>ROW(EtalonRes!A585)</f>
        <v>585</v>
      </c>
      <c r="E914" t="s">
        <v>830</v>
      </c>
      <c r="F914" t="s">
        <v>439</v>
      </c>
      <c r="G914" t="s">
        <v>440</v>
      </c>
      <c r="H914" t="s">
        <v>441</v>
      </c>
      <c r="I914">
        <v>0.36</v>
      </c>
      <c r="J914">
        <v>0</v>
      </c>
      <c r="O914">
        <f t="shared" si="696"/>
        <v>2932.46</v>
      </c>
      <c r="P914">
        <f t="shared" si="697"/>
        <v>1096.52</v>
      </c>
      <c r="Q914">
        <f>(ROUND((ROUND((((ET914*1.25))*AV914*I914),2)*BB914),2)+ROUND((ROUND(((AE914-((EU914*1.25)))*AV914*I914),2)*BS914),2))</f>
        <v>101.95</v>
      </c>
      <c r="R914">
        <f t="shared" si="699"/>
        <v>22.9</v>
      </c>
      <c r="S914">
        <f t="shared" si="700"/>
        <v>1733.99</v>
      </c>
      <c r="T914">
        <f t="shared" si="701"/>
        <v>0</v>
      </c>
      <c r="U914">
        <f t="shared" si="702"/>
        <v>5.7959999999999994</v>
      </c>
      <c r="V914">
        <f t="shared" si="703"/>
        <v>0</v>
      </c>
      <c r="W914">
        <f t="shared" si="704"/>
        <v>0</v>
      </c>
      <c r="X914">
        <f t="shared" si="705"/>
        <v>1404.53</v>
      </c>
      <c r="Y914">
        <f t="shared" si="706"/>
        <v>710.94</v>
      </c>
      <c r="AA914">
        <v>31709269</v>
      </c>
      <c r="AB914">
        <f t="shared" si="707"/>
        <v>653.81349999999998</v>
      </c>
      <c r="AC914">
        <f t="shared" si="708"/>
        <v>433.89</v>
      </c>
      <c r="AD914">
        <f>ROUND(((((ET914*1.25))-((EU914*1.25)))+AE914),6)</f>
        <v>30.587499999999999</v>
      </c>
      <c r="AE914">
        <f>ROUND(((EU914*1.25)),6)</f>
        <v>2.5125000000000002</v>
      </c>
      <c r="AF914">
        <f>ROUND(((EV914*1.15)),6)</f>
        <v>189.33600000000001</v>
      </c>
      <c r="AG914">
        <f t="shared" si="711"/>
        <v>0</v>
      </c>
      <c r="AH914">
        <f>((EW914*1.15))</f>
        <v>16.099999999999998</v>
      </c>
      <c r="AI914">
        <f>((EX914*1.25))</f>
        <v>0</v>
      </c>
      <c r="AJ914">
        <f t="shared" si="713"/>
        <v>0</v>
      </c>
      <c r="AK914">
        <v>623</v>
      </c>
      <c r="AL914">
        <v>433.89</v>
      </c>
      <c r="AM914">
        <v>24.47</v>
      </c>
      <c r="AN914">
        <v>2.0099999999999998</v>
      </c>
      <c r="AO914">
        <v>164.64</v>
      </c>
      <c r="AP914">
        <v>0</v>
      </c>
      <c r="AQ914">
        <v>14</v>
      </c>
      <c r="AR914">
        <v>0</v>
      </c>
      <c r="AS914">
        <v>0</v>
      </c>
      <c r="AT914">
        <v>81</v>
      </c>
      <c r="AU914">
        <v>41</v>
      </c>
      <c r="AV914">
        <v>1</v>
      </c>
      <c r="AW914">
        <v>1</v>
      </c>
      <c r="AZ914">
        <v>1</v>
      </c>
      <c r="BA914">
        <v>25.44</v>
      </c>
      <c r="BB914">
        <v>9.26</v>
      </c>
      <c r="BC914">
        <v>7.02</v>
      </c>
      <c r="BD914" t="s">
        <v>143</v>
      </c>
      <c r="BE914" t="s">
        <v>143</v>
      </c>
      <c r="BF914" t="s">
        <v>143</v>
      </c>
      <c r="BG914" t="s">
        <v>143</v>
      </c>
      <c r="BH914">
        <v>0</v>
      </c>
      <c r="BI914">
        <v>1</v>
      </c>
      <c r="BJ914" t="s">
        <v>442</v>
      </c>
      <c r="BM914">
        <v>116</v>
      </c>
      <c r="BN914">
        <v>0</v>
      </c>
      <c r="BO914" t="s">
        <v>439</v>
      </c>
      <c r="BP914">
        <v>1</v>
      </c>
      <c r="BQ914">
        <v>30</v>
      </c>
      <c r="BR914">
        <v>0</v>
      </c>
      <c r="BS914">
        <v>25.44</v>
      </c>
      <c r="BT914">
        <v>1</v>
      </c>
      <c r="BU914">
        <v>1</v>
      </c>
      <c r="BV914">
        <v>1</v>
      </c>
      <c r="BW914">
        <v>1</v>
      </c>
      <c r="BX914">
        <v>1</v>
      </c>
      <c r="BY914" t="s">
        <v>143</v>
      </c>
      <c r="BZ914">
        <v>81</v>
      </c>
      <c r="CA914">
        <v>41</v>
      </c>
      <c r="CE914">
        <v>30</v>
      </c>
      <c r="CF914">
        <v>0</v>
      </c>
      <c r="CG914">
        <v>0</v>
      </c>
      <c r="CM914">
        <v>0</v>
      </c>
      <c r="CN914" t="s">
        <v>143</v>
      </c>
      <c r="CO914">
        <v>0</v>
      </c>
      <c r="CP914">
        <f t="shared" si="714"/>
        <v>2932.46</v>
      </c>
      <c r="CQ914">
        <f t="shared" si="715"/>
        <v>3045.91</v>
      </c>
      <c r="CR914">
        <f>(ROUND((ROUND((((ET914*1.25))*AV914*1),2)*BB914),2)+ROUND((ROUND(((AE914-((EU914*1.25)))*AV914*1),2)*BS914),2))</f>
        <v>283.26</v>
      </c>
      <c r="CS914">
        <f t="shared" si="717"/>
        <v>63.85</v>
      </c>
      <c r="CT914">
        <f t="shared" si="718"/>
        <v>4816.8100000000004</v>
      </c>
      <c r="CU914">
        <f t="shared" si="719"/>
        <v>0</v>
      </c>
      <c r="CV914">
        <f t="shared" si="720"/>
        <v>16.099999999999998</v>
      </c>
      <c r="CW914">
        <f t="shared" si="721"/>
        <v>0</v>
      </c>
      <c r="CX914">
        <f t="shared" si="722"/>
        <v>0</v>
      </c>
      <c r="CY914">
        <f t="shared" si="723"/>
        <v>1404.5319000000002</v>
      </c>
      <c r="CZ914">
        <f t="shared" si="724"/>
        <v>710.93589999999995</v>
      </c>
      <c r="DC914" t="s">
        <v>143</v>
      </c>
      <c r="DD914" t="s">
        <v>143</v>
      </c>
      <c r="DE914" t="s">
        <v>169</v>
      </c>
      <c r="DF914" t="s">
        <v>169</v>
      </c>
      <c r="DG914" t="s">
        <v>170</v>
      </c>
      <c r="DH914" t="s">
        <v>143</v>
      </c>
      <c r="DI914" t="s">
        <v>170</v>
      </c>
      <c r="DJ914" t="s">
        <v>169</v>
      </c>
      <c r="DK914" t="s">
        <v>143</v>
      </c>
      <c r="DL914" t="s">
        <v>143</v>
      </c>
      <c r="DM914" t="s">
        <v>143</v>
      </c>
      <c r="DN914">
        <v>100</v>
      </c>
      <c r="DO914">
        <v>64</v>
      </c>
      <c r="DP914">
        <v>1.0469999999999999</v>
      </c>
      <c r="DQ914">
        <v>1.0029999999999999</v>
      </c>
      <c r="DU914">
        <v>1005</v>
      </c>
      <c r="DV914" t="s">
        <v>441</v>
      </c>
      <c r="DW914" t="s">
        <v>441</v>
      </c>
      <c r="DX914">
        <v>100</v>
      </c>
      <c r="EE914">
        <v>31269927</v>
      </c>
      <c r="EF914">
        <v>30</v>
      </c>
      <c r="EG914" t="s">
        <v>171</v>
      </c>
      <c r="EH914">
        <v>0</v>
      </c>
      <c r="EI914" t="s">
        <v>143</v>
      </c>
      <c r="EJ914">
        <v>1</v>
      </c>
      <c r="EK914">
        <v>116</v>
      </c>
      <c r="EL914" t="s">
        <v>443</v>
      </c>
      <c r="EM914" t="s">
        <v>444</v>
      </c>
      <c r="EO914" t="s">
        <v>143</v>
      </c>
      <c r="EQ914">
        <v>0</v>
      </c>
      <c r="ER914">
        <v>623</v>
      </c>
      <c r="ES914">
        <v>433.89</v>
      </c>
      <c r="ET914">
        <v>24.47</v>
      </c>
      <c r="EU914">
        <v>2.0099999999999998</v>
      </c>
      <c r="EV914">
        <v>164.64</v>
      </c>
      <c r="EW914">
        <v>14</v>
      </c>
      <c r="EX914">
        <v>0</v>
      </c>
      <c r="EY914">
        <v>0</v>
      </c>
      <c r="FQ914">
        <v>0</v>
      </c>
      <c r="FR914">
        <f t="shared" si="725"/>
        <v>0</v>
      </c>
      <c r="FS914">
        <v>0</v>
      </c>
      <c r="FX914">
        <v>100</v>
      </c>
      <c r="FY914">
        <v>64</v>
      </c>
      <c r="GA914" t="s">
        <v>143</v>
      </c>
      <c r="GD914">
        <v>0</v>
      </c>
      <c r="GF914">
        <v>327415730</v>
      </c>
      <c r="GG914">
        <v>2</v>
      </c>
      <c r="GH914">
        <v>1</v>
      </c>
      <c r="GI914">
        <v>2</v>
      </c>
      <c r="GJ914">
        <v>0</v>
      </c>
      <c r="GK914">
        <f>ROUND(R914*(R12)/100,2)</f>
        <v>35.950000000000003</v>
      </c>
      <c r="GL914">
        <f t="shared" si="726"/>
        <v>0</v>
      </c>
      <c r="GM914">
        <f t="shared" si="727"/>
        <v>5083.88</v>
      </c>
      <c r="GN914">
        <f t="shared" si="728"/>
        <v>5083.88</v>
      </c>
      <c r="GO914">
        <f t="shared" si="729"/>
        <v>0</v>
      </c>
      <c r="GP914">
        <f t="shared" si="730"/>
        <v>0</v>
      </c>
      <c r="GR914">
        <v>0</v>
      </c>
      <c r="GS914">
        <v>3</v>
      </c>
      <c r="GT914">
        <v>0</v>
      </c>
      <c r="GU914" t="s">
        <v>143</v>
      </c>
      <c r="GV914">
        <f t="shared" si="731"/>
        <v>0</v>
      </c>
      <c r="GW914">
        <v>1</v>
      </c>
      <c r="GX914">
        <f t="shared" si="732"/>
        <v>0</v>
      </c>
      <c r="HA914">
        <v>0</v>
      </c>
      <c r="HB914">
        <v>0</v>
      </c>
      <c r="HC914">
        <f t="shared" si="733"/>
        <v>0</v>
      </c>
      <c r="IK914">
        <v>0</v>
      </c>
    </row>
    <row r="915" spans="1:245" x14ac:dyDescent="0.25">
      <c r="A915">
        <v>18</v>
      </c>
      <c r="B915">
        <v>1</v>
      </c>
      <c r="C915">
        <v>558</v>
      </c>
      <c r="E915" t="s">
        <v>831</v>
      </c>
      <c r="F915" t="s">
        <v>446</v>
      </c>
      <c r="G915" t="s">
        <v>447</v>
      </c>
      <c r="H915" t="s">
        <v>432</v>
      </c>
      <c r="I915">
        <v>34.92</v>
      </c>
      <c r="J915">
        <v>97.000000000000014</v>
      </c>
      <c r="O915">
        <f t="shared" si="696"/>
        <v>4287.1099999999997</v>
      </c>
      <c r="P915">
        <f t="shared" si="697"/>
        <v>4287.1099999999997</v>
      </c>
      <c r="Q915">
        <f>(ROUND((ROUND(((ET915)*AV915*I915),2)*BB915),2)+ROUND((ROUND(((AE915-(EU915))*AV915*I915),2)*BS915),2))</f>
        <v>0</v>
      </c>
      <c r="R915">
        <f t="shared" si="699"/>
        <v>0</v>
      </c>
      <c r="S915">
        <f t="shared" si="700"/>
        <v>0</v>
      </c>
      <c r="T915">
        <f t="shared" si="701"/>
        <v>0</v>
      </c>
      <c r="U915">
        <f t="shared" si="702"/>
        <v>0</v>
      </c>
      <c r="V915">
        <f t="shared" si="703"/>
        <v>0</v>
      </c>
      <c r="W915">
        <f t="shared" si="704"/>
        <v>0</v>
      </c>
      <c r="X915">
        <f t="shared" si="705"/>
        <v>0</v>
      </c>
      <c r="Y915">
        <f t="shared" si="706"/>
        <v>0</v>
      </c>
      <c r="AA915">
        <v>31709269</v>
      </c>
      <c r="AB915">
        <f t="shared" si="707"/>
        <v>50.11</v>
      </c>
      <c r="AC915">
        <f t="shared" si="708"/>
        <v>50.11</v>
      </c>
      <c r="AD915">
        <f>ROUND((((ET915)-(EU915))+AE915),6)</f>
        <v>0</v>
      </c>
      <c r="AE915">
        <f>ROUND((EU915),6)</f>
        <v>0</v>
      </c>
      <c r="AF915">
        <f>ROUND((EV915),6)</f>
        <v>0</v>
      </c>
      <c r="AG915">
        <f t="shared" si="711"/>
        <v>0</v>
      </c>
      <c r="AH915">
        <f>(EW915)</f>
        <v>0</v>
      </c>
      <c r="AI915">
        <f>(EX915)</f>
        <v>0</v>
      </c>
      <c r="AJ915">
        <f t="shared" si="713"/>
        <v>0</v>
      </c>
      <c r="AK915">
        <v>50.11</v>
      </c>
      <c r="AL915">
        <v>50.11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1</v>
      </c>
      <c r="AW915">
        <v>1</v>
      </c>
      <c r="AZ915">
        <v>1</v>
      </c>
      <c r="BA915">
        <v>1</v>
      </c>
      <c r="BB915">
        <v>1</v>
      </c>
      <c r="BC915">
        <v>2.4500000000000002</v>
      </c>
      <c r="BD915" t="s">
        <v>143</v>
      </c>
      <c r="BE915" t="s">
        <v>143</v>
      </c>
      <c r="BF915" t="s">
        <v>143</v>
      </c>
      <c r="BG915" t="s">
        <v>143</v>
      </c>
      <c r="BH915">
        <v>3</v>
      </c>
      <c r="BI915">
        <v>1</v>
      </c>
      <c r="BJ915" t="s">
        <v>448</v>
      </c>
      <c r="BM915">
        <v>116</v>
      </c>
      <c r="BN915">
        <v>0</v>
      </c>
      <c r="BO915" t="s">
        <v>446</v>
      </c>
      <c r="BP915">
        <v>1</v>
      </c>
      <c r="BQ915">
        <v>30</v>
      </c>
      <c r="BR915">
        <v>0</v>
      </c>
      <c r="BS915">
        <v>1</v>
      </c>
      <c r="BT915">
        <v>1</v>
      </c>
      <c r="BU915">
        <v>1</v>
      </c>
      <c r="BV915">
        <v>1</v>
      </c>
      <c r="BW915">
        <v>1</v>
      </c>
      <c r="BX915">
        <v>1</v>
      </c>
      <c r="BY915" t="s">
        <v>143</v>
      </c>
      <c r="BZ915">
        <v>0</v>
      </c>
      <c r="CA915">
        <v>0</v>
      </c>
      <c r="CE915">
        <v>30</v>
      </c>
      <c r="CF915">
        <v>0</v>
      </c>
      <c r="CG915">
        <v>0</v>
      </c>
      <c r="CM915">
        <v>0</v>
      </c>
      <c r="CN915" t="s">
        <v>143</v>
      </c>
      <c r="CO915">
        <v>0</v>
      </c>
      <c r="CP915">
        <f t="shared" si="714"/>
        <v>4287.1099999999997</v>
      </c>
      <c r="CQ915">
        <f t="shared" si="715"/>
        <v>122.77</v>
      </c>
      <c r="CR915">
        <f>(ROUND((ROUND(((ET915)*AV915*1),2)*BB915),2)+ROUND((ROUND(((AE915-(EU915))*AV915*1),2)*BS915),2))</f>
        <v>0</v>
      </c>
      <c r="CS915">
        <f t="shared" si="717"/>
        <v>0</v>
      </c>
      <c r="CT915">
        <f t="shared" si="718"/>
        <v>0</v>
      </c>
      <c r="CU915">
        <f t="shared" si="719"/>
        <v>0</v>
      </c>
      <c r="CV915">
        <f t="shared" si="720"/>
        <v>0</v>
      </c>
      <c r="CW915">
        <f t="shared" si="721"/>
        <v>0</v>
      </c>
      <c r="CX915">
        <f t="shared" si="722"/>
        <v>0</v>
      </c>
      <c r="CY915">
        <f t="shared" si="723"/>
        <v>0</v>
      </c>
      <c r="CZ915">
        <f t="shared" si="724"/>
        <v>0</v>
      </c>
      <c r="DC915" t="s">
        <v>143</v>
      </c>
      <c r="DD915" t="s">
        <v>143</v>
      </c>
      <c r="DE915" t="s">
        <v>143</v>
      </c>
      <c r="DF915" t="s">
        <v>143</v>
      </c>
      <c r="DG915" t="s">
        <v>143</v>
      </c>
      <c r="DH915" t="s">
        <v>143</v>
      </c>
      <c r="DI915" t="s">
        <v>143</v>
      </c>
      <c r="DJ915" t="s">
        <v>143</v>
      </c>
      <c r="DK915" t="s">
        <v>143</v>
      </c>
      <c r="DL915" t="s">
        <v>143</v>
      </c>
      <c r="DM915" t="s">
        <v>143</v>
      </c>
      <c r="DN915">
        <v>100</v>
      </c>
      <c r="DO915">
        <v>64</v>
      </c>
      <c r="DP915">
        <v>1.0469999999999999</v>
      </c>
      <c r="DQ915">
        <v>1.0029999999999999</v>
      </c>
      <c r="DU915">
        <v>1009</v>
      </c>
      <c r="DV915" t="s">
        <v>432</v>
      </c>
      <c r="DW915" t="s">
        <v>432</v>
      </c>
      <c r="DX915">
        <v>1</v>
      </c>
      <c r="EE915">
        <v>31269927</v>
      </c>
      <c r="EF915">
        <v>30</v>
      </c>
      <c r="EG915" t="s">
        <v>171</v>
      </c>
      <c r="EH915">
        <v>0</v>
      </c>
      <c r="EI915" t="s">
        <v>143</v>
      </c>
      <c r="EJ915">
        <v>1</v>
      </c>
      <c r="EK915">
        <v>116</v>
      </c>
      <c r="EL915" t="s">
        <v>443</v>
      </c>
      <c r="EM915" t="s">
        <v>444</v>
      </c>
      <c r="EO915" t="s">
        <v>143</v>
      </c>
      <c r="EQ915">
        <v>0</v>
      </c>
      <c r="ER915">
        <v>50.11</v>
      </c>
      <c r="ES915">
        <v>50.11</v>
      </c>
      <c r="ET915">
        <v>0</v>
      </c>
      <c r="EU915">
        <v>0</v>
      </c>
      <c r="EV915">
        <v>0</v>
      </c>
      <c r="EW915">
        <v>0</v>
      </c>
      <c r="EX915">
        <v>0</v>
      </c>
      <c r="FQ915">
        <v>0</v>
      </c>
      <c r="FR915">
        <f t="shared" si="725"/>
        <v>0</v>
      </c>
      <c r="FS915">
        <v>0</v>
      </c>
      <c r="FX915">
        <v>100</v>
      </c>
      <c r="FY915">
        <v>64</v>
      </c>
      <c r="GA915" t="s">
        <v>143</v>
      </c>
      <c r="GD915">
        <v>0</v>
      </c>
      <c r="GF915">
        <v>1634336773</v>
      </c>
      <c r="GG915">
        <v>2</v>
      </c>
      <c r="GH915">
        <v>1</v>
      </c>
      <c r="GI915">
        <v>2</v>
      </c>
      <c r="GJ915">
        <v>0</v>
      </c>
      <c r="GK915">
        <f>ROUND(R915*(R12)/100,2)</f>
        <v>0</v>
      </c>
      <c r="GL915">
        <f t="shared" si="726"/>
        <v>0</v>
      </c>
      <c r="GM915">
        <f t="shared" si="727"/>
        <v>4287.1099999999997</v>
      </c>
      <c r="GN915">
        <f t="shared" si="728"/>
        <v>4287.1099999999997</v>
      </c>
      <c r="GO915">
        <f t="shared" si="729"/>
        <v>0</v>
      </c>
      <c r="GP915">
        <f t="shared" si="730"/>
        <v>0</v>
      </c>
      <c r="GR915">
        <v>0</v>
      </c>
      <c r="GS915">
        <v>3</v>
      </c>
      <c r="GT915">
        <v>0</v>
      </c>
      <c r="GU915" t="s">
        <v>143</v>
      </c>
      <c r="GV915">
        <f t="shared" si="731"/>
        <v>0</v>
      </c>
      <c r="GW915">
        <v>1</v>
      </c>
      <c r="GX915">
        <f t="shared" si="732"/>
        <v>0</v>
      </c>
      <c r="HA915">
        <v>0</v>
      </c>
      <c r="HB915">
        <v>0</v>
      </c>
      <c r="HC915">
        <f t="shared" si="733"/>
        <v>0</v>
      </c>
      <c r="IK915">
        <v>0</v>
      </c>
    </row>
    <row r="916" spans="1:245" x14ac:dyDescent="0.25">
      <c r="A916">
        <v>18</v>
      </c>
      <c r="B916">
        <v>1</v>
      </c>
      <c r="C916">
        <v>560</v>
      </c>
      <c r="E916" t="s">
        <v>832</v>
      </c>
      <c r="F916" t="s">
        <v>431</v>
      </c>
      <c r="G916" t="s">
        <v>135</v>
      </c>
      <c r="H916" t="s">
        <v>432</v>
      </c>
      <c r="I916">
        <v>64.8</v>
      </c>
      <c r="J916">
        <v>180</v>
      </c>
      <c r="O916">
        <f t="shared" si="696"/>
        <v>10306.02</v>
      </c>
      <c r="P916">
        <f t="shared" si="697"/>
        <v>10306.02</v>
      </c>
      <c r="Q916">
        <f>(ROUND((ROUND(((ET916)*AV916*I916),2)*BB916),2)+ROUND((ROUND(((AE916-(EU916))*AV916*I916),2)*BS916),2))</f>
        <v>0</v>
      </c>
      <c r="R916">
        <f t="shared" si="699"/>
        <v>0</v>
      </c>
      <c r="S916">
        <f t="shared" si="700"/>
        <v>0</v>
      </c>
      <c r="T916">
        <f t="shared" si="701"/>
        <v>0</v>
      </c>
      <c r="U916">
        <f t="shared" si="702"/>
        <v>0</v>
      </c>
      <c r="V916">
        <f t="shared" si="703"/>
        <v>0</v>
      </c>
      <c r="W916">
        <f t="shared" si="704"/>
        <v>0</v>
      </c>
      <c r="X916">
        <f t="shared" si="705"/>
        <v>0</v>
      </c>
      <c r="Y916">
        <f t="shared" si="706"/>
        <v>0</v>
      </c>
      <c r="AA916">
        <v>31709269</v>
      </c>
      <c r="AB916">
        <f t="shared" si="707"/>
        <v>28.05</v>
      </c>
      <c r="AC916">
        <f t="shared" si="708"/>
        <v>28.05</v>
      </c>
      <c r="AD916">
        <f>ROUND((((ET916)-(EU916))+AE916),6)</f>
        <v>0</v>
      </c>
      <c r="AE916">
        <f>ROUND((EU916),6)</f>
        <v>0</v>
      </c>
      <c r="AF916">
        <f>ROUND((EV916),6)</f>
        <v>0</v>
      </c>
      <c r="AG916">
        <f t="shared" si="711"/>
        <v>0</v>
      </c>
      <c r="AH916">
        <f>(EW916)</f>
        <v>0</v>
      </c>
      <c r="AI916">
        <f>(EX916)</f>
        <v>0</v>
      </c>
      <c r="AJ916">
        <f t="shared" si="713"/>
        <v>0</v>
      </c>
      <c r="AK916">
        <v>28.05</v>
      </c>
      <c r="AL916">
        <v>28.05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1</v>
      </c>
      <c r="AW916">
        <v>1</v>
      </c>
      <c r="AZ916">
        <v>1</v>
      </c>
      <c r="BA916">
        <v>1</v>
      </c>
      <c r="BB916">
        <v>1</v>
      </c>
      <c r="BC916">
        <v>5.67</v>
      </c>
      <c r="BD916" t="s">
        <v>143</v>
      </c>
      <c r="BE916" t="s">
        <v>143</v>
      </c>
      <c r="BF916" t="s">
        <v>143</v>
      </c>
      <c r="BG916" t="s">
        <v>143</v>
      </c>
      <c r="BH916">
        <v>3</v>
      </c>
      <c r="BI916">
        <v>1</v>
      </c>
      <c r="BJ916" t="s">
        <v>433</v>
      </c>
      <c r="BM916">
        <v>116</v>
      </c>
      <c r="BN916">
        <v>0</v>
      </c>
      <c r="BO916" t="s">
        <v>431</v>
      </c>
      <c r="BP916">
        <v>1</v>
      </c>
      <c r="BQ916">
        <v>30</v>
      </c>
      <c r="BR916">
        <v>0</v>
      </c>
      <c r="BS916">
        <v>1</v>
      </c>
      <c r="BT916">
        <v>1</v>
      </c>
      <c r="BU916">
        <v>1</v>
      </c>
      <c r="BV916">
        <v>1</v>
      </c>
      <c r="BW916">
        <v>1</v>
      </c>
      <c r="BX916">
        <v>1</v>
      </c>
      <c r="BY916" t="s">
        <v>143</v>
      </c>
      <c r="BZ916">
        <v>0</v>
      </c>
      <c r="CA916">
        <v>0</v>
      </c>
      <c r="CE916">
        <v>30</v>
      </c>
      <c r="CF916">
        <v>0</v>
      </c>
      <c r="CG916">
        <v>0</v>
      </c>
      <c r="CM916">
        <v>0</v>
      </c>
      <c r="CN916" t="s">
        <v>143</v>
      </c>
      <c r="CO916">
        <v>0</v>
      </c>
      <c r="CP916">
        <f t="shared" si="714"/>
        <v>10306.02</v>
      </c>
      <c r="CQ916">
        <f t="shared" si="715"/>
        <v>159.04</v>
      </c>
      <c r="CR916">
        <f>(ROUND((ROUND(((ET916)*AV916*1),2)*BB916),2)+ROUND((ROUND(((AE916-(EU916))*AV916*1),2)*BS916),2))</f>
        <v>0</v>
      </c>
      <c r="CS916">
        <f t="shared" si="717"/>
        <v>0</v>
      </c>
      <c r="CT916">
        <f t="shared" si="718"/>
        <v>0</v>
      </c>
      <c r="CU916">
        <f t="shared" si="719"/>
        <v>0</v>
      </c>
      <c r="CV916">
        <f t="shared" si="720"/>
        <v>0</v>
      </c>
      <c r="CW916">
        <f t="shared" si="721"/>
        <v>0</v>
      </c>
      <c r="CX916">
        <f t="shared" si="722"/>
        <v>0</v>
      </c>
      <c r="CY916">
        <f t="shared" si="723"/>
        <v>0</v>
      </c>
      <c r="CZ916">
        <f t="shared" si="724"/>
        <v>0</v>
      </c>
      <c r="DC916" t="s">
        <v>143</v>
      </c>
      <c r="DD916" t="s">
        <v>143</v>
      </c>
      <c r="DE916" t="s">
        <v>143</v>
      </c>
      <c r="DF916" t="s">
        <v>143</v>
      </c>
      <c r="DG916" t="s">
        <v>143</v>
      </c>
      <c r="DH916" t="s">
        <v>143</v>
      </c>
      <c r="DI916" t="s">
        <v>143</v>
      </c>
      <c r="DJ916" t="s">
        <v>143</v>
      </c>
      <c r="DK916" t="s">
        <v>143</v>
      </c>
      <c r="DL916" t="s">
        <v>143</v>
      </c>
      <c r="DM916" t="s">
        <v>143</v>
      </c>
      <c r="DN916">
        <v>100</v>
      </c>
      <c r="DO916">
        <v>64</v>
      </c>
      <c r="DP916">
        <v>1.0469999999999999</v>
      </c>
      <c r="DQ916">
        <v>1.0029999999999999</v>
      </c>
      <c r="DU916">
        <v>1009</v>
      </c>
      <c r="DV916" t="s">
        <v>432</v>
      </c>
      <c r="DW916" t="s">
        <v>432</v>
      </c>
      <c r="DX916">
        <v>1</v>
      </c>
      <c r="EE916">
        <v>31269927</v>
      </c>
      <c r="EF916">
        <v>30</v>
      </c>
      <c r="EG916" t="s">
        <v>171</v>
      </c>
      <c r="EH916">
        <v>0</v>
      </c>
      <c r="EI916" t="s">
        <v>143</v>
      </c>
      <c r="EJ916">
        <v>1</v>
      </c>
      <c r="EK916">
        <v>116</v>
      </c>
      <c r="EL916" t="s">
        <v>443</v>
      </c>
      <c r="EM916" t="s">
        <v>444</v>
      </c>
      <c r="EO916" t="s">
        <v>143</v>
      </c>
      <c r="EQ916">
        <v>0</v>
      </c>
      <c r="ER916">
        <v>28.05</v>
      </c>
      <c r="ES916">
        <v>28.05</v>
      </c>
      <c r="ET916">
        <v>0</v>
      </c>
      <c r="EU916">
        <v>0</v>
      </c>
      <c r="EV916">
        <v>0</v>
      </c>
      <c r="EW916">
        <v>0</v>
      </c>
      <c r="EX916">
        <v>0</v>
      </c>
      <c r="FQ916">
        <v>0</v>
      </c>
      <c r="FR916">
        <f t="shared" si="725"/>
        <v>0</v>
      </c>
      <c r="FS916">
        <v>0</v>
      </c>
      <c r="FX916">
        <v>100</v>
      </c>
      <c r="FY916">
        <v>64</v>
      </c>
      <c r="GA916" t="s">
        <v>143</v>
      </c>
      <c r="GD916">
        <v>0</v>
      </c>
      <c r="GF916">
        <v>-1890929938</v>
      </c>
      <c r="GG916">
        <v>2</v>
      </c>
      <c r="GH916">
        <v>1</v>
      </c>
      <c r="GI916">
        <v>2</v>
      </c>
      <c r="GJ916">
        <v>0</v>
      </c>
      <c r="GK916">
        <f>ROUND(R916*(R12)/100,2)</f>
        <v>0</v>
      </c>
      <c r="GL916">
        <f t="shared" si="726"/>
        <v>0</v>
      </c>
      <c r="GM916">
        <f t="shared" si="727"/>
        <v>10306.02</v>
      </c>
      <c r="GN916">
        <f t="shared" si="728"/>
        <v>10306.02</v>
      </c>
      <c r="GO916">
        <f t="shared" si="729"/>
        <v>0</v>
      </c>
      <c r="GP916">
        <f t="shared" si="730"/>
        <v>0</v>
      </c>
      <c r="GR916">
        <v>0</v>
      </c>
      <c r="GS916">
        <v>3</v>
      </c>
      <c r="GT916">
        <v>0</v>
      </c>
      <c r="GU916" t="s">
        <v>143</v>
      </c>
      <c r="GV916">
        <f t="shared" si="731"/>
        <v>0</v>
      </c>
      <c r="GW916">
        <v>1</v>
      </c>
      <c r="GX916">
        <f t="shared" si="732"/>
        <v>0</v>
      </c>
      <c r="HA916">
        <v>0</v>
      </c>
      <c r="HB916">
        <v>0</v>
      </c>
      <c r="HC916">
        <f t="shared" si="733"/>
        <v>0</v>
      </c>
      <c r="IK916">
        <v>0</v>
      </c>
    </row>
    <row r="918" spans="1:245" x14ac:dyDescent="0.25">
      <c r="A918" s="2">
        <v>51</v>
      </c>
      <c r="B918" s="2">
        <f>B898</f>
        <v>1</v>
      </c>
      <c r="C918" s="2">
        <f>A898</f>
        <v>5</v>
      </c>
      <c r="D918" s="2">
        <f>ROW(A898)</f>
        <v>898</v>
      </c>
      <c r="E918" s="2"/>
      <c r="F918" s="2" t="str">
        <f>IF(F898&lt;&gt;"",F898,"")</f>
        <v>Новый подраздел</v>
      </c>
      <c r="G918" s="2" t="s">
        <v>649</v>
      </c>
      <c r="H918" s="2">
        <v>0</v>
      </c>
      <c r="I918" s="2"/>
      <c r="J918" s="2"/>
      <c r="K918" s="2"/>
      <c r="L918" s="2"/>
      <c r="M918" s="2"/>
      <c r="N918" s="2"/>
      <c r="O918" s="2">
        <f t="shared" ref="O918:T918" si="736">ROUND(AB918,2)</f>
        <v>141005.26999999999</v>
      </c>
      <c r="P918" s="2">
        <f t="shared" si="736"/>
        <v>111970.87</v>
      </c>
      <c r="Q918" s="2">
        <f t="shared" si="736"/>
        <v>2789.73</v>
      </c>
      <c r="R918" s="2">
        <f t="shared" si="736"/>
        <v>814.85</v>
      </c>
      <c r="S918" s="2">
        <f t="shared" si="736"/>
        <v>26244.67</v>
      </c>
      <c r="T918" s="2">
        <f t="shared" si="736"/>
        <v>0</v>
      </c>
      <c r="U918" s="2">
        <f>AH918</f>
        <v>90.959111999999976</v>
      </c>
      <c r="V918" s="2">
        <f>AI918</f>
        <v>0</v>
      </c>
      <c r="W918" s="2">
        <f>ROUND(AJ918,2)</f>
        <v>0</v>
      </c>
      <c r="X918" s="2">
        <f>ROUND(AK918,2)</f>
        <v>20555.3</v>
      </c>
      <c r="Y918" s="2">
        <f>ROUND(AL918,2)</f>
        <v>10760.31</v>
      </c>
      <c r="Z918" s="2"/>
      <c r="AA918" s="2"/>
      <c r="AB918" s="2">
        <f>ROUND(SUMIF(AA902:AA916,"=31709269",O902:O916),2)</f>
        <v>141005.26999999999</v>
      </c>
      <c r="AC918" s="2">
        <f>ROUND(SUMIF(AA902:AA916,"=31709269",P902:P916),2)</f>
        <v>111970.87</v>
      </c>
      <c r="AD918" s="2">
        <f>ROUND(SUMIF(AA902:AA916,"=31709269",Q902:Q916),2)</f>
        <v>2789.73</v>
      </c>
      <c r="AE918" s="2">
        <f>ROUND(SUMIF(AA902:AA916,"=31709269",R902:R916),2)</f>
        <v>814.85</v>
      </c>
      <c r="AF918" s="2">
        <f>ROUND(SUMIF(AA902:AA916,"=31709269",S902:S916),2)</f>
        <v>26244.67</v>
      </c>
      <c r="AG918" s="2">
        <f>ROUND(SUMIF(AA902:AA916,"=31709269",T902:T916),2)</f>
        <v>0</v>
      </c>
      <c r="AH918" s="2">
        <f>SUMIF(AA902:AA916,"=31709269",U902:U916)</f>
        <v>90.959111999999976</v>
      </c>
      <c r="AI918" s="2">
        <f>SUMIF(AA902:AA916,"=31709269",V902:V916)</f>
        <v>0</v>
      </c>
      <c r="AJ918" s="2">
        <f>ROUND(SUMIF(AA902:AA916,"=31709269",W902:W916),2)</f>
        <v>0</v>
      </c>
      <c r="AK918" s="2">
        <f>ROUND(SUMIF(AA902:AA916,"=31709269",X902:X916),2)</f>
        <v>20555.3</v>
      </c>
      <c r="AL918" s="2">
        <f>ROUND(SUMIF(AA902:AA916,"=31709269",Y902:Y916),2)</f>
        <v>10760.31</v>
      </c>
      <c r="AM918" s="2"/>
      <c r="AN918" s="2"/>
      <c r="AO918" s="2">
        <f t="shared" ref="AO918:BC918" si="737">ROUND(BX918,2)</f>
        <v>0</v>
      </c>
      <c r="AP918" s="2">
        <f t="shared" si="737"/>
        <v>0</v>
      </c>
      <c r="AQ918" s="2">
        <f t="shared" si="737"/>
        <v>0</v>
      </c>
      <c r="AR918" s="2">
        <f t="shared" si="737"/>
        <v>173600.19</v>
      </c>
      <c r="AS918" s="2">
        <f t="shared" si="737"/>
        <v>172336.94</v>
      </c>
      <c r="AT918" s="2">
        <f t="shared" si="737"/>
        <v>0</v>
      </c>
      <c r="AU918" s="2">
        <f t="shared" si="737"/>
        <v>1263.25</v>
      </c>
      <c r="AV918" s="2">
        <f t="shared" si="737"/>
        <v>111970.87</v>
      </c>
      <c r="AW918" s="2">
        <f t="shared" si="737"/>
        <v>111970.87</v>
      </c>
      <c r="AX918" s="2">
        <f t="shared" si="737"/>
        <v>0</v>
      </c>
      <c r="AY918" s="2">
        <f t="shared" si="737"/>
        <v>111970.87</v>
      </c>
      <c r="AZ918" s="2">
        <f t="shared" si="737"/>
        <v>0</v>
      </c>
      <c r="BA918" s="2">
        <f t="shared" si="737"/>
        <v>0</v>
      </c>
      <c r="BB918" s="2">
        <f t="shared" si="737"/>
        <v>0</v>
      </c>
      <c r="BC918" s="2">
        <f t="shared" si="737"/>
        <v>0</v>
      </c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>
        <f>ROUND(SUMIF(AA902:AA916,"=31709269",FQ902:FQ916),2)</f>
        <v>0</v>
      </c>
      <c r="BY918" s="2">
        <f>ROUND(SUMIF(AA902:AA916,"=31709269",FR902:FR916),2)</f>
        <v>0</v>
      </c>
      <c r="BZ918" s="2">
        <f>ROUND(SUMIF(AA902:AA916,"=31709269",GL902:GL916),2)</f>
        <v>0</v>
      </c>
      <c r="CA918" s="2">
        <f>ROUND(SUMIF(AA902:AA916,"=31709269",GM902:GM916),2)</f>
        <v>173600.19</v>
      </c>
      <c r="CB918" s="2">
        <f>ROUND(SUMIF(AA902:AA916,"=31709269",GN902:GN916),2)</f>
        <v>172336.94</v>
      </c>
      <c r="CC918" s="2">
        <f>ROUND(SUMIF(AA902:AA916,"=31709269",GO902:GO916),2)</f>
        <v>0</v>
      </c>
      <c r="CD918" s="2">
        <f>ROUND(SUMIF(AA902:AA916,"=31709269",GP902:GP916),2)</f>
        <v>1263.25</v>
      </c>
      <c r="CE918" s="2">
        <f>AC918-BX918</f>
        <v>111970.87</v>
      </c>
      <c r="CF918" s="2">
        <f>AC918-BY918</f>
        <v>111970.87</v>
      </c>
      <c r="CG918" s="2">
        <f>BX918-BZ918</f>
        <v>0</v>
      </c>
      <c r="CH918" s="2">
        <f>AC918-BX918-BY918+BZ918</f>
        <v>111970.87</v>
      </c>
      <c r="CI918" s="2">
        <f>BY918-BZ918</f>
        <v>0</v>
      </c>
      <c r="CJ918" s="2">
        <f>ROUND(SUMIF(AA902:AA916,"=31709269",GX902:GX916),2)</f>
        <v>0</v>
      </c>
      <c r="CK918" s="2">
        <f>ROUND(SUMIF(AA902:AA916,"=31709269",GY902:GY916),2)</f>
        <v>0</v>
      </c>
      <c r="CL918" s="2">
        <f>ROUND(SUMIF(AA902:AA916,"=31709269",GZ902:GZ916),2)</f>
        <v>0</v>
      </c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>
        <v>0</v>
      </c>
    </row>
    <row r="920" spans="1:245" x14ac:dyDescent="0.25">
      <c r="A920" s="4">
        <v>50</v>
      </c>
      <c r="B920" s="4">
        <v>0</v>
      </c>
      <c r="C920" s="4">
        <v>0</v>
      </c>
      <c r="D920" s="4">
        <v>1</v>
      </c>
      <c r="E920" s="4">
        <v>201</v>
      </c>
      <c r="F920" s="4">
        <f>ROUND(Source!O918,O920)</f>
        <v>141005.26999999999</v>
      </c>
      <c r="G920" s="4" t="s">
        <v>222</v>
      </c>
      <c r="H920" s="4" t="s">
        <v>223</v>
      </c>
      <c r="I920" s="4"/>
      <c r="J920" s="4"/>
      <c r="K920" s="4">
        <v>201</v>
      </c>
      <c r="L920" s="4">
        <v>1</v>
      </c>
      <c r="M920" s="4">
        <v>3</v>
      </c>
      <c r="N920" s="4" t="s">
        <v>143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45" x14ac:dyDescent="0.25">
      <c r="A921" s="4">
        <v>50</v>
      </c>
      <c r="B921" s="4">
        <v>0</v>
      </c>
      <c r="C921" s="4">
        <v>0</v>
      </c>
      <c r="D921" s="4">
        <v>1</v>
      </c>
      <c r="E921" s="4">
        <v>202</v>
      </c>
      <c r="F921" s="4">
        <f>ROUND(Source!P918,O921)</f>
        <v>111970.87</v>
      </c>
      <c r="G921" s="4" t="s">
        <v>224</v>
      </c>
      <c r="H921" s="4" t="s">
        <v>225</v>
      </c>
      <c r="I921" s="4"/>
      <c r="J921" s="4"/>
      <c r="K921" s="4">
        <v>202</v>
      </c>
      <c r="L921" s="4">
        <v>2</v>
      </c>
      <c r="M921" s="4">
        <v>3</v>
      </c>
      <c r="N921" s="4" t="s">
        <v>143</v>
      </c>
      <c r="O921" s="4">
        <v>2</v>
      </c>
      <c r="P921" s="4"/>
      <c r="Q921" s="4"/>
      <c r="R921" s="4"/>
      <c r="S921" s="4"/>
      <c r="T921" s="4"/>
      <c r="U921" s="4"/>
      <c r="V921" s="4"/>
      <c r="W921" s="4"/>
    </row>
    <row r="922" spans="1:245" x14ac:dyDescent="0.25">
      <c r="A922" s="4">
        <v>50</v>
      </c>
      <c r="B922" s="4">
        <v>0</v>
      </c>
      <c r="C922" s="4">
        <v>0</v>
      </c>
      <c r="D922" s="4">
        <v>1</v>
      </c>
      <c r="E922" s="4">
        <v>222</v>
      </c>
      <c r="F922" s="4">
        <f>ROUND(Source!AO918,O922)</f>
        <v>0</v>
      </c>
      <c r="G922" s="4" t="s">
        <v>226</v>
      </c>
      <c r="H922" s="4" t="s">
        <v>227</v>
      </c>
      <c r="I922" s="4"/>
      <c r="J922" s="4"/>
      <c r="K922" s="4">
        <v>222</v>
      </c>
      <c r="L922" s="4">
        <v>3</v>
      </c>
      <c r="M922" s="4">
        <v>3</v>
      </c>
      <c r="N922" s="4" t="s">
        <v>143</v>
      </c>
      <c r="O922" s="4">
        <v>2</v>
      </c>
      <c r="P922" s="4"/>
      <c r="Q922" s="4"/>
      <c r="R922" s="4"/>
      <c r="S922" s="4"/>
      <c r="T922" s="4"/>
      <c r="U922" s="4"/>
      <c r="V922" s="4"/>
      <c r="W922" s="4"/>
    </row>
    <row r="923" spans="1:245" x14ac:dyDescent="0.25">
      <c r="A923" s="4">
        <v>50</v>
      </c>
      <c r="B923" s="4">
        <v>0</v>
      </c>
      <c r="C923" s="4">
        <v>0</v>
      </c>
      <c r="D923" s="4">
        <v>1</v>
      </c>
      <c r="E923" s="4">
        <v>225</v>
      </c>
      <c r="F923" s="4">
        <f>ROUND(Source!AV918,O923)</f>
        <v>111970.87</v>
      </c>
      <c r="G923" s="4" t="s">
        <v>228</v>
      </c>
      <c r="H923" s="4" t="s">
        <v>229</v>
      </c>
      <c r="I923" s="4"/>
      <c r="J923" s="4"/>
      <c r="K923" s="4">
        <v>225</v>
      </c>
      <c r="L923" s="4">
        <v>4</v>
      </c>
      <c r="M923" s="4">
        <v>3</v>
      </c>
      <c r="N923" s="4" t="s">
        <v>143</v>
      </c>
      <c r="O923" s="4">
        <v>2</v>
      </c>
      <c r="P923" s="4"/>
      <c r="Q923" s="4"/>
      <c r="R923" s="4"/>
      <c r="S923" s="4"/>
      <c r="T923" s="4"/>
      <c r="U923" s="4"/>
      <c r="V923" s="4"/>
      <c r="W923" s="4"/>
    </row>
    <row r="924" spans="1:245" x14ac:dyDescent="0.25">
      <c r="A924" s="4">
        <v>50</v>
      </c>
      <c r="B924" s="4">
        <v>0</v>
      </c>
      <c r="C924" s="4">
        <v>0</v>
      </c>
      <c r="D924" s="4">
        <v>1</v>
      </c>
      <c r="E924" s="4">
        <v>226</v>
      </c>
      <c r="F924" s="4">
        <f>ROUND(Source!AW918,O924)</f>
        <v>111970.87</v>
      </c>
      <c r="G924" s="4" t="s">
        <v>230</v>
      </c>
      <c r="H924" s="4" t="s">
        <v>231</v>
      </c>
      <c r="I924" s="4"/>
      <c r="J924" s="4"/>
      <c r="K924" s="4">
        <v>226</v>
      </c>
      <c r="L924" s="4">
        <v>5</v>
      </c>
      <c r="M924" s="4">
        <v>3</v>
      </c>
      <c r="N924" s="4" t="s">
        <v>143</v>
      </c>
      <c r="O924" s="4">
        <v>2</v>
      </c>
      <c r="P924" s="4"/>
      <c r="Q924" s="4"/>
      <c r="R924" s="4"/>
      <c r="S924" s="4"/>
      <c r="T924" s="4"/>
      <c r="U924" s="4"/>
      <c r="V924" s="4"/>
      <c r="W924" s="4"/>
    </row>
    <row r="925" spans="1:245" x14ac:dyDescent="0.25">
      <c r="A925" s="4">
        <v>50</v>
      </c>
      <c r="B925" s="4">
        <v>0</v>
      </c>
      <c r="C925" s="4">
        <v>0</v>
      </c>
      <c r="D925" s="4">
        <v>1</v>
      </c>
      <c r="E925" s="4">
        <v>227</v>
      </c>
      <c r="F925" s="4">
        <f>ROUND(Source!AX918,O925)</f>
        <v>0</v>
      </c>
      <c r="G925" s="4" t="s">
        <v>232</v>
      </c>
      <c r="H925" s="4" t="s">
        <v>233</v>
      </c>
      <c r="I925" s="4"/>
      <c r="J925" s="4"/>
      <c r="K925" s="4">
        <v>227</v>
      </c>
      <c r="L925" s="4">
        <v>6</v>
      </c>
      <c r="M925" s="4">
        <v>3</v>
      </c>
      <c r="N925" s="4" t="s">
        <v>143</v>
      </c>
      <c r="O925" s="4">
        <v>2</v>
      </c>
      <c r="P925" s="4"/>
      <c r="Q925" s="4"/>
      <c r="R925" s="4"/>
      <c r="S925" s="4"/>
      <c r="T925" s="4"/>
      <c r="U925" s="4"/>
      <c r="V925" s="4"/>
      <c r="W925" s="4"/>
    </row>
    <row r="926" spans="1:245" x14ac:dyDescent="0.25">
      <c r="A926" s="4">
        <v>50</v>
      </c>
      <c r="B926" s="4">
        <v>0</v>
      </c>
      <c r="C926" s="4">
        <v>0</v>
      </c>
      <c r="D926" s="4">
        <v>1</v>
      </c>
      <c r="E926" s="4">
        <v>228</v>
      </c>
      <c r="F926" s="4">
        <f>ROUND(Source!AY918,O926)</f>
        <v>111970.87</v>
      </c>
      <c r="G926" s="4" t="s">
        <v>234</v>
      </c>
      <c r="H926" s="4" t="s">
        <v>235</v>
      </c>
      <c r="I926" s="4"/>
      <c r="J926" s="4"/>
      <c r="K926" s="4">
        <v>228</v>
      </c>
      <c r="L926" s="4">
        <v>7</v>
      </c>
      <c r="M926" s="4">
        <v>3</v>
      </c>
      <c r="N926" s="4" t="s">
        <v>143</v>
      </c>
      <c r="O926" s="4">
        <v>2</v>
      </c>
      <c r="P926" s="4"/>
      <c r="Q926" s="4"/>
      <c r="R926" s="4"/>
      <c r="S926" s="4"/>
      <c r="T926" s="4"/>
      <c r="U926" s="4"/>
      <c r="V926" s="4"/>
      <c r="W926" s="4"/>
    </row>
    <row r="927" spans="1:245" x14ac:dyDescent="0.25">
      <c r="A927" s="4">
        <v>50</v>
      </c>
      <c r="B927" s="4">
        <v>0</v>
      </c>
      <c r="C927" s="4">
        <v>0</v>
      </c>
      <c r="D927" s="4">
        <v>1</v>
      </c>
      <c r="E927" s="4">
        <v>216</v>
      </c>
      <c r="F927" s="4">
        <f>ROUND(Source!AP918,O927)</f>
        <v>0</v>
      </c>
      <c r="G927" s="4" t="s">
        <v>236</v>
      </c>
      <c r="H927" s="4" t="s">
        <v>237</v>
      </c>
      <c r="I927" s="4"/>
      <c r="J927" s="4"/>
      <c r="K927" s="4">
        <v>216</v>
      </c>
      <c r="L927" s="4">
        <v>8</v>
      </c>
      <c r="M927" s="4">
        <v>3</v>
      </c>
      <c r="N927" s="4" t="s">
        <v>143</v>
      </c>
      <c r="O927" s="4">
        <v>2</v>
      </c>
      <c r="P927" s="4"/>
      <c r="Q927" s="4"/>
      <c r="R927" s="4"/>
      <c r="S927" s="4"/>
      <c r="T927" s="4"/>
      <c r="U927" s="4"/>
      <c r="V927" s="4"/>
      <c r="W927" s="4"/>
    </row>
    <row r="928" spans="1:245" x14ac:dyDescent="0.25">
      <c r="A928" s="4">
        <v>50</v>
      </c>
      <c r="B928" s="4">
        <v>0</v>
      </c>
      <c r="C928" s="4">
        <v>0</v>
      </c>
      <c r="D928" s="4">
        <v>1</v>
      </c>
      <c r="E928" s="4">
        <v>223</v>
      </c>
      <c r="F928" s="4">
        <f>ROUND(Source!AQ918,O928)</f>
        <v>0</v>
      </c>
      <c r="G928" s="4" t="s">
        <v>238</v>
      </c>
      <c r="H928" s="4" t="s">
        <v>239</v>
      </c>
      <c r="I928" s="4"/>
      <c r="J928" s="4"/>
      <c r="K928" s="4">
        <v>223</v>
      </c>
      <c r="L928" s="4">
        <v>9</v>
      </c>
      <c r="M928" s="4">
        <v>3</v>
      </c>
      <c r="N928" s="4" t="s">
        <v>143</v>
      </c>
      <c r="O928" s="4">
        <v>2</v>
      </c>
      <c r="P928" s="4"/>
      <c r="Q928" s="4"/>
      <c r="R928" s="4"/>
      <c r="S928" s="4"/>
      <c r="T928" s="4"/>
      <c r="U928" s="4"/>
      <c r="V928" s="4"/>
      <c r="W928" s="4"/>
    </row>
    <row r="929" spans="1:23" x14ac:dyDescent="0.25">
      <c r="A929" s="4">
        <v>50</v>
      </c>
      <c r="B929" s="4">
        <v>0</v>
      </c>
      <c r="C929" s="4">
        <v>0</v>
      </c>
      <c r="D929" s="4">
        <v>1</v>
      </c>
      <c r="E929" s="4">
        <v>229</v>
      </c>
      <c r="F929" s="4">
        <f>ROUND(Source!AZ918,O929)</f>
        <v>0</v>
      </c>
      <c r="G929" s="4" t="s">
        <v>240</v>
      </c>
      <c r="H929" s="4" t="s">
        <v>241</v>
      </c>
      <c r="I929" s="4"/>
      <c r="J929" s="4"/>
      <c r="K929" s="4">
        <v>229</v>
      </c>
      <c r="L929" s="4">
        <v>10</v>
      </c>
      <c r="M929" s="4">
        <v>3</v>
      </c>
      <c r="N929" s="4" t="s">
        <v>143</v>
      </c>
      <c r="O929" s="4">
        <v>2</v>
      </c>
      <c r="P929" s="4"/>
      <c r="Q929" s="4"/>
      <c r="R929" s="4"/>
      <c r="S929" s="4"/>
      <c r="T929" s="4"/>
      <c r="U929" s="4"/>
      <c r="V929" s="4"/>
      <c r="W929" s="4"/>
    </row>
    <row r="930" spans="1:23" x14ac:dyDescent="0.25">
      <c r="A930" s="4">
        <v>50</v>
      </c>
      <c r="B930" s="4">
        <v>0</v>
      </c>
      <c r="C930" s="4">
        <v>0</v>
      </c>
      <c r="D930" s="4">
        <v>1</v>
      </c>
      <c r="E930" s="4">
        <v>203</v>
      </c>
      <c r="F930" s="4">
        <f>ROUND(Source!Q918,O930)</f>
        <v>2789.73</v>
      </c>
      <c r="G930" s="4" t="s">
        <v>242</v>
      </c>
      <c r="H930" s="4" t="s">
        <v>243</v>
      </c>
      <c r="I930" s="4"/>
      <c r="J930" s="4"/>
      <c r="K930" s="4">
        <v>203</v>
      </c>
      <c r="L930" s="4">
        <v>11</v>
      </c>
      <c r="M930" s="4">
        <v>3</v>
      </c>
      <c r="N930" s="4" t="s">
        <v>143</v>
      </c>
      <c r="O930" s="4">
        <v>2</v>
      </c>
      <c r="P930" s="4"/>
      <c r="Q930" s="4"/>
      <c r="R930" s="4"/>
      <c r="S930" s="4"/>
      <c r="T930" s="4"/>
      <c r="U930" s="4"/>
      <c r="V930" s="4"/>
      <c r="W930" s="4"/>
    </row>
    <row r="931" spans="1:23" x14ac:dyDescent="0.25">
      <c r="A931" s="4">
        <v>50</v>
      </c>
      <c r="B931" s="4">
        <v>0</v>
      </c>
      <c r="C931" s="4">
        <v>0</v>
      </c>
      <c r="D931" s="4">
        <v>1</v>
      </c>
      <c r="E931" s="4">
        <v>231</v>
      </c>
      <c r="F931" s="4">
        <f>ROUND(Source!BB918,O931)</f>
        <v>0</v>
      </c>
      <c r="G931" s="4" t="s">
        <v>244</v>
      </c>
      <c r="H931" s="4" t="s">
        <v>245</v>
      </c>
      <c r="I931" s="4"/>
      <c r="J931" s="4"/>
      <c r="K931" s="4">
        <v>231</v>
      </c>
      <c r="L931" s="4">
        <v>12</v>
      </c>
      <c r="M931" s="4">
        <v>3</v>
      </c>
      <c r="N931" s="4" t="s">
        <v>143</v>
      </c>
      <c r="O931" s="4">
        <v>2</v>
      </c>
      <c r="P931" s="4"/>
      <c r="Q931" s="4"/>
      <c r="R931" s="4"/>
      <c r="S931" s="4"/>
      <c r="T931" s="4"/>
      <c r="U931" s="4"/>
      <c r="V931" s="4"/>
      <c r="W931" s="4"/>
    </row>
    <row r="932" spans="1:23" x14ac:dyDescent="0.25">
      <c r="A932" s="4">
        <v>50</v>
      </c>
      <c r="B932" s="4">
        <v>0</v>
      </c>
      <c r="C932" s="4">
        <v>0</v>
      </c>
      <c r="D932" s="4">
        <v>1</v>
      </c>
      <c r="E932" s="4">
        <v>204</v>
      </c>
      <c r="F932" s="4">
        <f>ROUND(Source!R918,O932)</f>
        <v>814.85</v>
      </c>
      <c r="G932" s="4" t="s">
        <v>246</v>
      </c>
      <c r="H932" s="4" t="s">
        <v>247</v>
      </c>
      <c r="I932" s="4"/>
      <c r="J932" s="4"/>
      <c r="K932" s="4">
        <v>204</v>
      </c>
      <c r="L932" s="4">
        <v>13</v>
      </c>
      <c r="M932" s="4">
        <v>3</v>
      </c>
      <c r="N932" s="4" t="s">
        <v>143</v>
      </c>
      <c r="O932" s="4">
        <v>2</v>
      </c>
      <c r="P932" s="4"/>
      <c r="Q932" s="4"/>
      <c r="R932" s="4"/>
      <c r="S932" s="4"/>
      <c r="T932" s="4"/>
      <c r="U932" s="4"/>
      <c r="V932" s="4"/>
      <c r="W932" s="4"/>
    </row>
    <row r="933" spans="1:23" x14ac:dyDescent="0.25">
      <c r="A933" s="4">
        <v>50</v>
      </c>
      <c r="B933" s="4">
        <v>0</v>
      </c>
      <c r="C933" s="4">
        <v>0</v>
      </c>
      <c r="D933" s="4">
        <v>1</v>
      </c>
      <c r="E933" s="4">
        <v>205</v>
      </c>
      <c r="F933" s="4">
        <f>ROUND(Source!S918,O933)</f>
        <v>26244.67</v>
      </c>
      <c r="G933" s="4" t="s">
        <v>248</v>
      </c>
      <c r="H933" s="4" t="s">
        <v>249</v>
      </c>
      <c r="I933" s="4"/>
      <c r="J933" s="4"/>
      <c r="K933" s="4">
        <v>205</v>
      </c>
      <c r="L933" s="4">
        <v>14</v>
      </c>
      <c r="M933" s="4">
        <v>3</v>
      </c>
      <c r="N933" s="4" t="s">
        <v>143</v>
      </c>
      <c r="O933" s="4">
        <v>2</v>
      </c>
      <c r="P933" s="4"/>
      <c r="Q933" s="4"/>
      <c r="R933" s="4"/>
      <c r="S933" s="4"/>
      <c r="T933" s="4"/>
      <c r="U933" s="4"/>
      <c r="V933" s="4"/>
      <c r="W933" s="4"/>
    </row>
    <row r="934" spans="1:23" x14ac:dyDescent="0.25">
      <c r="A934" s="4">
        <v>50</v>
      </c>
      <c r="B934" s="4">
        <v>0</v>
      </c>
      <c r="C934" s="4">
        <v>0</v>
      </c>
      <c r="D934" s="4">
        <v>1</v>
      </c>
      <c r="E934" s="4">
        <v>232</v>
      </c>
      <c r="F934" s="4">
        <f>ROUND(Source!BC918,O934)</f>
        <v>0</v>
      </c>
      <c r="G934" s="4" t="s">
        <v>250</v>
      </c>
      <c r="H934" s="4" t="s">
        <v>251</v>
      </c>
      <c r="I934" s="4"/>
      <c r="J934" s="4"/>
      <c r="K934" s="4">
        <v>232</v>
      </c>
      <c r="L934" s="4">
        <v>15</v>
      </c>
      <c r="M934" s="4">
        <v>3</v>
      </c>
      <c r="N934" s="4" t="s">
        <v>143</v>
      </c>
      <c r="O934" s="4">
        <v>2</v>
      </c>
      <c r="P934" s="4"/>
      <c r="Q934" s="4"/>
      <c r="R934" s="4"/>
      <c r="S934" s="4"/>
      <c r="T934" s="4"/>
      <c r="U934" s="4"/>
      <c r="V934" s="4"/>
      <c r="W934" s="4"/>
    </row>
    <row r="935" spans="1:23" x14ac:dyDescent="0.25">
      <c r="A935" s="4">
        <v>50</v>
      </c>
      <c r="B935" s="4">
        <v>0</v>
      </c>
      <c r="C935" s="4">
        <v>0</v>
      </c>
      <c r="D935" s="4">
        <v>1</v>
      </c>
      <c r="E935" s="4">
        <v>214</v>
      </c>
      <c r="F935" s="4">
        <f>ROUND(Source!AS918,O935)</f>
        <v>172336.94</v>
      </c>
      <c r="G935" s="4" t="s">
        <v>252</v>
      </c>
      <c r="H935" s="4" t="s">
        <v>253</v>
      </c>
      <c r="I935" s="4"/>
      <c r="J935" s="4"/>
      <c r="K935" s="4">
        <v>214</v>
      </c>
      <c r="L935" s="4">
        <v>16</v>
      </c>
      <c r="M935" s="4">
        <v>3</v>
      </c>
      <c r="N935" s="4" t="s">
        <v>143</v>
      </c>
      <c r="O935" s="4">
        <v>2</v>
      </c>
      <c r="P935" s="4"/>
      <c r="Q935" s="4"/>
      <c r="R935" s="4"/>
      <c r="S935" s="4"/>
      <c r="T935" s="4"/>
      <c r="U935" s="4"/>
      <c r="V935" s="4"/>
      <c r="W935" s="4"/>
    </row>
    <row r="936" spans="1:23" x14ac:dyDescent="0.25">
      <c r="A936" s="4">
        <v>50</v>
      </c>
      <c r="B936" s="4">
        <v>0</v>
      </c>
      <c r="C936" s="4">
        <v>0</v>
      </c>
      <c r="D936" s="4">
        <v>1</v>
      </c>
      <c r="E936" s="4">
        <v>215</v>
      </c>
      <c r="F936" s="4">
        <f>ROUND(Source!AT918,O936)</f>
        <v>0</v>
      </c>
      <c r="G936" s="4" t="s">
        <v>254</v>
      </c>
      <c r="H936" s="4" t="s">
        <v>255</v>
      </c>
      <c r="I936" s="4"/>
      <c r="J936" s="4"/>
      <c r="K936" s="4">
        <v>215</v>
      </c>
      <c r="L936" s="4">
        <v>17</v>
      </c>
      <c r="M936" s="4">
        <v>3</v>
      </c>
      <c r="N936" s="4" t="s">
        <v>143</v>
      </c>
      <c r="O936" s="4">
        <v>2</v>
      </c>
      <c r="P936" s="4"/>
      <c r="Q936" s="4"/>
      <c r="R936" s="4"/>
      <c r="S936" s="4"/>
      <c r="T936" s="4"/>
      <c r="U936" s="4"/>
      <c r="V936" s="4"/>
      <c r="W936" s="4"/>
    </row>
    <row r="937" spans="1:23" x14ac:dyDescent="0.25">
      <c r="A937" s="4">
        <v>50</v>
      </c>
      <c r="B937" s="4">
        <v>0</v>
      </c>
      <c r="C937" s="4">
        <v>0</v>
      </c>
      <c r="D937" s="4">
        <v>1</v>
      </c>
      <c r="E937" s="4">
        <v>217</v>
      </c>
      <c r="F937" s="4">
        <f>ROUND(Source!AU918,O937)</f>
        <v>1263.25</v>
      </c>
      <c r="G937" s="4" t="s">
        <v>256</v>
      </c>
      <c r="H937" s="4" t="s">
        <v>257</v>
      </c>
      <c r="I937" s="4"/>
      <c r="J937" s="4"/>
      <c r="K937" s="4">
        <v>217</v>
      </c>
      <c r="L937" s="4">
        <v>18</v>
      </c>
      <c r="M937" s="4">
        <v>3</v>
      </c>
      <c r="N937" s="4" t="s">
        <v>143</v>
      </c>
      <c r="O937" s="4">
        <v>2</v>
      </c>
      <c r="P937" s="4"/>
      <c r="Q937" s="4"/>
      <c r="R937" s="4"/>
      <c r="S937" s="4"/>
      <c r="T937" s="4"/>
      <c r="U937" s="4"/>
      <c r="V937" s="4"/>
      <c r="W937" s="4"/>
    </row>
    <row r="938" spans="1:23" x14ac:dyDescent="0.25">
      <c r="A938" s="4">
        <v>50</v>
      </c>
      <c r="B938" s="4">
        <v>0</v>
      </c>
      <c r="C938" s="4">
        <v>0</v>
      </c>
      <c r="D938" s="4">
        <v>1</v>
      </c>
      <c r="E938" s="4">
        <v>230</v>
      </c>
      <c r="F938" s="4">
        <f>ROUND(Source!BA918,O938)</f>
        <v>0</v>
      </c>
      <c r="G938" s="4" t="s">
        <v>258</v>
      </c>
      <c r="H938" s="4" t="s">
        <v>259</v>
      </c>
      <c r="I938" s="4"/>
      <c r="J938" s="4"/>
      <c r="K938" s="4">
        <v>230</v>
      </c>
      <c r="L938" s="4">
        <v>19</v>
      </c>
      <c r="M938" s="4">
        <v>3</v>
      </c>
      <c r="N938" s="4" t="s">
        <v>143</v>
      </c>
      <c r="O938" s="4">
        <v>2</v>
      </c>
      <c r="P938" s="4"/>
      <c r="Q938" s="4"/>
      <c r="R938" s="4"/>
      <c r="S938" s="4"/>
      <c r="T938" s="4"/>
      <c r="U938" s="4"/>
      <c r="V938" s="4"/>
      <c r="W938" s="4"/>
    </row>
    <row r="939" spans="1:23" x14ac:dyDescent="0.25">
      <c r="A939" s="4">
        <v>50</v>
      </c>
      <c r="B939" s="4">
        <v>0</v>
      </c>
      <c r="C939" s="4">
        <v>0</v>
      </c>
      <c r="D939" s="4">
        <v>1</v>
      </c>
      <c r="E939" s="4">
        <v>206</v>
      </c>
      <c r="F939" s="4">
        <f>ROUND(Source!T918,O939)</f>
        <v>0</v>
      </c>
      <c r="G939" s="4" t="s">
        <v>260</v>
      </c>
      <c r="H939" s="4" t="s">
        <v>261</v>
      </c>
      <c r="I939" s="4"/>
      <c r="J939" s="4"/>
      <c r="K939" s="4">
        <v>206</v>
      </c>
      <c r="L939" s="4">
        <v>20</v>
      </c>
      <c r="M939" s="4">
        <v>3</v>
      </c>
      <c r="N939" s="4" t="s">
        <v>143</v>
      </c>
      <c r="O939" s="4">
        <v>2</v>
      </c>
      <c r="P939" s="4"/>
      <c r="Q939" s="4"/>
      <c r="R939" s="4"/>
      <c r="S939" s="4"/>
      <c r="T939" s="4"/>
      <c r="U939" s="4"/>
      <c r="V939" s="4"/>
      <c r="W939" s="4"/>
    </row>
    <row r="940" spans="1:23" x14ac:dyDescent="0.25">
      <c r="A940" s="4">
        <v>50</v>
      </c>
      <c r="B940" s="4">
        <v>0</v>
      </c>
      <c r="C940" s="4">
        <v>0</v>
      </c>
      <c r="D940" s="4">
        <v>1</v>
      </c>
      <c r="E940" s="4">
        <v>207</v>
      </c>
      <c r="F940" s="4">
        <f>Source!U918</f>
        <v>90.959111999999976</v>
      </c>
      <c r="G940" s="4" t="s">
        <v>262</v>
      </c>
      <c r="H940" s="4" t="s">
        <v>263</v>
      </c>
      <c r="I940" s="4"/>
      <c r="J940" s="4"/>
      <c r="K940" s="4">
        <v>207</v>
      </c>
      <c r="L940" s="4">
        <v>21</v>
      </c>
      <c r="M940" s="4">
        <v>3</v>
      </c>
      <c r="N940" s="4" t="s">
        <v>143</v>
      </c>
      <c r="O940" s="4">
        <v>-1</v>
      </c>
      <c r="P940" s="4"/>
      <c r="Q940" s="4"/>
      <c r="R940" s="4"/>
      <c r="S940" s="4"/>
      <c r="T940" s="4"/>
      <c r="U940" s="4"/>
      <c r="V940" s="4"/>
      <c r="W940" s="4"/>
    </row>
    <row r="941" spans="1:23" x14ac:dyDescent="0.25">
      <c r="A941" s="4">
        <v>50</v>
      </c>
      <c r="B941" s="4">
        <v>0</v>
      </c>
      <c r="C941" s="4">
        <v>0</v>
      </c>
      <c r="D941" s="4">
        <v>1</v>
      </c>
      <c r="E941" s="4">
        <v>208</v>
      </c>
      <c r="F941" s="4">
        <f>Source!V918</f>
        <v>0</v>
      </c>
      <c r="G941" s="4" t="s">
        <v>264</v>
      </c>
      <c r="H941" s="4" t="s">
        <v>265</v>
      </c>
      <c r="I941" s="4"/>
      <c r="J941" s="4"/>
      <c r="K941" s="4">
        <v>208</v>
      </c>
      <c r="L941" s="4">
        <v>22</v>
      </c>
      <c r="M941" s="4">
        <v>3</v>
      </c>
      <c r="N941" s="4" t="s">
        <v>143</v>
      </c>
      <c r="O941" s="4">
        <v>-1</v>
      </c>
      <c r="P941" s="4"/>
      <c r="Q941" s="4"/>
      <c r="R941" s="4"/>
      <c r="S941" s="4"/>
      <c r="T941" s="4"/>
      <c r="U941" s="4"/>
      <c r="V941" s="4"/>
      <c r="W941" s="4"/>
    </row>
    <row r="942" spans="1:23" x14ac:dyDescent="0.25">
      <c r="A942" s="4">
        <v>50</v>
      </c>
      <c r="B942" s="4">
        <v>0</v>
      </c>
      <c r="C942" s="4">
        <v>0</v>
      </c>
      <c r="D942" s="4">
        <v>1</v>
      </c>
      <c r="E942" s="4">
        <v>209</v>
      </c>
      <c r="F942" s="4">
        <f>ROUND(Source!W918,O942)</f>
        <v>0</v>
      </c>
      <c r="G942" s="4" t="s">
        <v>266</v>
      </c>
      <c r="H942" s="4" t="s">
        <v>267</v>
      </c>
      <c r="I942" s="4"/>
      <c r="J942" s="4"/>
      <c r="K942" s="4">
        <v>209</v>
      </c>
      <c r="L942" s="4">
        <v>23</v>
      </c>
      <c r="M942" s="4">
        <v>3</v>
      </c>
      <c r="N942" s="4" t="s">
        <v>143</v>
      </c>
      <c r="O942" s="4">
        <v>2</v>
      </c>
      <c r="P942" s="4"/>
      <c r="Q942" s="4"/>
      <c r="R942" s="4"/>
      <c r="S942" s="4"/>
      <c r="T942" s="4"/>
      <c r="U942" s="4"/>
      <c r="V942" s="4"/>
      <c r="W942" s="4"/>
    </row>
    <row r="943" spans="1:23" x14ac:dyDescent="0.25">
      <c r="A943" s="4">
        <v>50</v>
      </c>
      <c r="B943" s="4">
        <v>0</v>
      </c>
      <c r="C943" s="4">
        <v>0</v>
      </c>
      <c r="D943" s="4">
        <v>1</v>
      </c>
      <c r="E943" s="4">
        <v>210</v>
      </c>
      <c r="F943" s="4">
        <f>ROUND(Source!X918,O943)</f>
        <v>20555.3</v>
      </c>
      <c r="G943" s="4" t="s">
        <v>268</v>
      </c>
      <c r="H943" s="4" t="s">
        <v>269</v>
      </c>
      <c r="I943" s="4"/>
      <c r="J943" s="4"/>
      <c r="K943" s="4">
        <v>210</v>
      </c>
      <c r="L943" s="4">
        <v>24</v>
      </c>
      <c r="M943" s="4">
        <v>3</v>
      </c>
      <c r="N943" s="4" t="s">
        <v>143</v>
      </c>
      <c r="O943" s="4">
        <v>2</v>
      </c>
      <c r="P943" s="4"/>
      <c r="Q943" s="4"/>
      <c r="R943" s="4"/>
      <c r="S943" s="4"/>
      <c r="T943" s="4"/>
      <c r="U943" s="4"/>
      <c r="V943" s="4"/>
      <c r="W943" s="4"/>
    </row>
    <row r="944" spans="1:23" x14ac:dyDescent="0.25">
      <c r="A944" s="4">
        <v>50</v>
      </c>
      <c r="B944" s="4">
        <v>0</v>
      </c>
      <c r="C944" s="4">
        <v>0</v>
      </c>
      <c r="D944" s="4">
        <v>1</v>
      </c>
      <c r="E944" s="4">
        <v>211</v>
      </c>
      <c r="F944" s="4">
        <f>ROUND(Source!Y918,O944)</f>
        <v>10760.31</v>
      </c>
      <c r="G944" s="4" t="s">
        <v>270</v>
      </c>
      <c r="H944" s="4" t="s">
        <v>271</v>
      </c>
      <c r="I944" s="4"/>
      <c r="J944" s="4"/>
      <c r="K944" s="4">
        <v>211</v>
      </c>
      <c r="L944" s="4">
        <v>25</v>
      </c>
      <c r="M944" s="4">
        <v>3</v>
      </c>
      <c r="N944" s="4" t="s">
        <v>143</v>
      </c>
      <c r="O944" s="4">
        <v>2</v>
      </c>
      <c r="P944" s="4"/>
      <c r="Q944" s="4"/>
      <c r="R944" s="4"/>
      <c r="S944" s="4"/>
      <c r="T944" s="4"/>
      <c r="U944" s="4"/>
      <c r="V944" s="4"/>
      <c r="W944" s="4"/>
    </row>
    <row r="945" spans="1:245" x14ac:dyDescent="0.25">
      <c r="A945" s="4">
        <v>50</v>
      </c>
      <c r="B945" s="4">
        <v>0</v>
      </c>
      <c r="C945" s="4">
        <v>0</v>
      </c>
      <c r="D945" s="4">
        <v>1</v>
      </c>
      <c r="E945" s="4">
        <v>224</v>
      </c>
      <c r="F945" s="4">
        <f>ROUND(Source!AR918,O945)</f>
        <v>173600.19</v>
      </c>
      <c r="G945" s="4" t="s">
        <v>272</v>
      </c>
      <c r="H945" s="4" t="s">
        <v>273</v>
      </c>
      <c r="I945" s="4"/>
      <c r="J945" s="4"/>
      <c r="K945" s="4">
        <v>224</v>
      </c>
      <c r="L945" s="4">
        <v>26</v>
      </c>
      <c r="M945" s="4">
        <v>3</v>
      </c>
      <c r="N945" s="4" t="s">
        <v>143</v>
      </c>
      <c r="O945" s="4">
        <v>2</v>
      </c>
      <c r="P945" s="4"/>
      <c r="Q945" s="4"/>
      <c r="R945" s="4"/>
      <c r="S945" s="4"/>
      <c r="T945" s="4"/>
      <c r="U945" s="4"/>
      <c r="V945" s="4"/>
      <c r="W945" s="4"/>
    </row>
    <row r="947" spans="1:245" x14ac:dyDescent="0.25">
      <c r="A947" s="1">
        <v>5</v>
      </c>
      <c r="B947" s="1">
        <v>1</v>
      </c>
      <c r="C947" s="1"/>
      <c r="D947" s="1">
        <f>ROW(A969)</f>
        <v>969</v>
      </c>
      <c r="E947" s="1"/>
      <c r="F947" s="1" t="s">
        <v>154</v>
      </c>
      <c r="G947" s="1" t="s">
        <v>666</v>
      </c>
      <c r="H947" s="1" t="s">
        <v>143</v>
      </c>
      <c r="I947" s="1">
        <v>0</v>
      </c>
      <c r="J947" s="1"/>
      <c r="K947" s="1">
        <v>0</v>
      </c>
      <c r="L947" s="1"/>
      <c r="M947" s="1"/>
      <c r="N947" s="1"/>
      <c r="O947" s="1"/>
      <c r="P947" s="1"/>
      <c r="Q947" s="1"/>
      <c r="R947" s="1"/>
      <c r="S947" s="1"/>
      <c r="T947" s="1"/>
      <c r="U947" s="1" t="s">
        <v>143</v>
      </c>
      <c r="V947" s="1">
        <v>0</v>
      </c>
      <c r="W947" s="1"/>
      <c r="X947" s="1"/>
      <c r="Y947" s="1"/>
      <c r="Z947" s="1"/>
      <c r="AA947" s="1"/>
      <c r="AB947" s="1" t="s">
        <v>143</v>
      </c>
      <c r="AC947" s="1" t="s">
        <v>143</v>
      </c>
      <c r="AD947" s="1" t="s">
        <v>143</v>
      </c>
      <c r="AE947" s="1" t="s">
        <v>143</v>
      </c>
      <c r="AF947" s="1" t="s">
        <v>143</v>
      </c>
      <c r="AG947" s="1" t="s">
        <v>143</v>
      </c>
      <c r="AH947" s="1"/>
      <c r="AI947" s="1"/>
      <c r="AJ947" s="1"/>
      <c r="AK947" s="1"/>
      <c r="AL947" s="1"/>
      <c r="AM947" s="1"/>
      <c r="AN947" s="1"/>
      <c r="AO947" s="1"/>
      <c r="AP947" s="1" t="s">
        <v>143</v>
      </c>
      <c r="AQ947" s="1" t="s">
        <v>143</v>
      </c>
      <c r="AR947" s="1" t="s">
        <v>143</v>
      </c>
      <c r="AS947" s="1"/>
      <c r="AT947" s="1"/>
      <c r="AU947" s="1"/>
      <c r="AV947" s="1"/>
      <c r="AW947" s="1"/>
      <c r="AX947" s="1"/>
      <c r="AY947" s="1"/>
      <c r="AZ947" s="1" t="s">
        <v>143</v>
      </c>
      <c r="BA947" s="1"/>
      <c r="BB947" s="1" t="s">
        <v>143</v>
      </c>
      <c r="BC947" s="1" t="s">
        <v>143</v>
      </c>
      <c r="BD947" s="1" t="s">
        <v>143</v>
      </c>
      <c r="BE947" s="1" t="s">
        <v>143</v>
      </c>
      <c r="BF947" s="1" t="s">
        <v>143</v>
      </c>
      <c r="BG947" s="1" t="s">
        <v>143</v>
      </c>
      <c r="BH947" s="1" t="s">
        <v>143</v>
      </c>
      <c r="BI947" s="1" t="s">
        <v>143</v>
      </c>
      <c r="BJ947" s="1" t="s">
        <v>143</v>
      </c>
      <c r="BK947" s="1" t="s">
        <v>143</v>
      </c>
      <c r="BL947" s="1" t="s">
        <v>143</v>
      </c>
      <c r="BM947" s="1" t="s">
        <v>143</v>
      </c>
      <c r="BN947" s="1" t="s">
        <v>143</v>
      </c>
      <c r="BO947" s="1" t="s">
        <v>143</v>
      </c>
      <c r="BP947" s="1" t="s">
        <v>143</v>
      </c>
      <c r="BQ947" s="1"/>
      <c r="BR947" s="1"/>
      <c r="BS947" s="1"/>
      <c r="BT947" s="1"/>
      <c r="BU947" s="1"/>
      <c r="BV947" s="1"/>
      <c r="BW947" s="1"/>
      <c r="BX947" s="1">
        <v>0</v>
      </c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>
        <v>0</v>
      </c>
    </row>
    <row r="949" spans="1:245" x14ac:dyDescent="0.25">
      <c r="A949" s="2">
        <v>52</v>
      </c>
      <c r="B949" s="2">
        <f>B969</f>
        <v>1</v>
      </c>
      <c r="C949" s="2">
        <f>C969</f>
        <v>5</v>
      </c>
      <c r="D949" s="2">
        <f>D969</f>
        <v>947</v>
      </c>
      <c r="E949" s="2">
        <f>E969</f>
        <v>0</v>
      </c>
      <c r="F949" s="2" t="str">
        <f>F969</f>
        <v>Новый подраздел</v>
      </c>
      <c r="G949" s="2" t="s">
        <v>666</v>
      </c>
      <c r="H949" s="2"/>
      <c r="I949" s="2"/>
      <c r="J949" s="2"/>
      <c r="K949" s="2"/>
      <c r="L949" s="2"/>
      <c r="M949" s="2"/>
      <c r="N949" s="2"/>
      <c r="O949" s="2">
        <f t="shared" ref="O949:AT949" si="738">O969</f>
        <v>58197.17</v>
      </c>
      <c r="P949" s="2">
        <f t="shared" si="738"/>
        <v>50051.4</v>
      </c>
      <c r="Q949" s="2">
        <f t="shared" si="738"/>
        <v>2705.42</v>
      </c>
      <c r="R949" s="2">
        <f t="shared" si="738"/>
        <v>1567.62</v>
      </c>
      <c r="S949" s="2">
        <f t="shared" si="738"/>
        <v>5440.35</v>
      </c>
      <c r="T949" s="2">
        <f t="shared" si="738"/>
        <v>0</v>
      </c>
      <c r="U949" s="2">
        <f t="shared" si="738"/>
        <v>18.630137999999999</v>
      </c>
      <c r="V949" s="2">
        <f t="shared" si="738"/>
        <v>0</v>
      </c>
      <c r="W949" s="2">
        <f t="shared" si="738"/>
        <v>0</v>
      </c>
      <c r="X949" s="2">
        <f t="shared" si="738"/>
        <v>4661.8999999999996</v>
      </c>
      <c r="Y949" s="2">
        <f t="shared" si="738"/>
        <v>2254.81</v>
      </c>
      <c r="Z949" s="2">
        <f t="shared" si="738"/>
        <v>0</v>
      </c>
      <c r="AA949" s="2">
        <f t="shared" si="738"/>
        <v>0</v>
      </c>
      <c r="AB949" s="2">
        <f t="shared" si="738"/>
        <v>58197.17</v>
      </c>
      <c r="AC949" s="2">
        <f t="shared" si="738"/>
        <v>50051.4</v>
      </c>
      <c r="AD949" s="2">
        <f t="shared" si="738"/>
        <v>2705.42</v>
      </c>
      <c r="AE949" s="2">
        <f t="shared" si="738"/>
        <v>1567.62</v>
      </c>
      <c r="AF949" s="2">
        <f t="shared" si="738"/>
        <v>5440.35</v>
      </c>
      <c r="AG949" s="2">
        <f t="shared" si="738"/>
        <v>0</v>
      </c>
      <c r="AH949" s="2">
        <f t="shared" si="738"/>
        <v>18.630137999999999</v>
      </c>
      <c r="AI949" s="2">
        <f t="shared" si="738"/>
        <v>0</v>
      </c>
      <c r="AJ949" s="2">
        <f t="shared" si="738"/>
        <v>0</v>
      </c>
      <c r="AK949" s="2">
        <f t="shared" si="738"/>
        <v>4661.8999999999996</v>
      </c>
      <c r="AL949" s="2">
        <f t="shared" si="738"/>
        <v>2254.81</v>
      </c>
      <c r="AM949" s="2">
        <f t="shared" si="738"/>
        <v>0</v>
      </c>
      <c r="AN949" s="2">
        <f t="shared" si="738"/>
        <v>0</v>
      </c>
      <c r="AO949" s="2">
        <f t="shared" si="738"/>
        <v>0</v>
      </c>
      <c r="AP949" s="2">
        <f t="shared" si="738"/>
        <v>0</v>
      </c>
      <c r="AQ949" s="2">
        <f t="shared" si="738"/>
        <v>0</v>
      </c>
      <c r="AR949" s="2">
        <f t="shared" si="738"/>
        <v>67575.039999999994</v>
      </c>
      <c r="AS949" s="2">
        <f t="shared" si="738"/>
        <v>67575.039999999994</v>
      </c>
      <c r="AT949" s="2">
        <f t="shared" si="738"/>
        <v>0</v>
      </c>
      <c r="AU949" s="2">
        <f t="shared" ref="AU949:BZ949" si="739">AU969</f>
        <v>0</v>
      </c>
      <c r="AV949" s="2">
        <f t="shared" si="739"/>
        <v>50051.4</v>
      </c>
      <c r="AW949" s="2">
        <f t="shared" si="739"/>
        <v>50051.4</v>
      </c>
      <c r="AX949" s="2">
        <f t="shared" si="739"/>
        <v>0</v>
      </c>
      <c r="AY949" s="2">
        <f t="shared" si="739"/>
        <v>50051.4</v>
      </c>
      <c r="AZ949" s="2">
        <f t="shared" si="739"/>
        <v>0</v>
      </c>
      <c r="BA949" s="2">
        <f t="shared" si="739"/>
        <v>0</v>
      </c>
      <c r="BB949" s="2">
        <f t="shared" si="739"/>
        <v>0</v>
      </c>
      <c r="BC949" s="2">
        <f t="shared" si="739"/>
        <v>0</v>
      </c>
      <c r="BD949" s="2">
        <f t="shared" si="739"/>
        <v>0</v>
      </c>
      <c r="BE949" s="2">
        <f t="shared" si="739"/>
        <v>0</v>
      </c>
      <c r="BF949" s="2">
        <f t="shared" si="739"/>
        <v>0</v>
      </c>
      <c r="BG949" s="2">
        <f t="shared" si="739"/>
        <v>0</v>
      </c>
      <c r="BH949" s="2">
        <f t="shared" si="739"/>
        <v>0</v>
      </c>
      <c r="BI949" s="2">
        <f t="shared" si="739"/>
        <v>0</v>
      </c>
      <c r="BJ949" s="2">
        <f t="shared" si="739"/>
        <v>0</v>
      </c>
      <c r="BK949" s="2">
        <f t="shared" si="739"/>
        <v>0</v>
      </c>
      <c r="BL949" s="2">
        <f t="shared" si="739"/>
        <v>0</v>
      </c>
      <c r="BM949" s="2">
        <f t="shared" si="739"/>
        <v>0</v>
      </c>
      <c r="BN949" s="2">
        <f t="shared" si="739"/>
        <v>0</v>
      </c>
      <c r="BO949" s="2">
        <f t="shared" si="739"/>
        <v>0</v>
      </c>
      <c r="BP949" s="2">
        <f t="shared" si="739"/>
        <v>0</v>
      </c>
      <c r="BQ949" s="2">
        <f t="shared" si="739"/>
        <v>0</v>
      </c>
      <c r="BR949" s="2">
        <f t="shared" si="739"/>
        <v>0</v>
      </c>
      <c r="BS949" s="2">
        <f t="shared" si="739"/>
        <v>0</v>
      </c>
      <c r="BT949" s="2">
        <f t="shared" si="739"/>
        <v>0</v>
      </c>
      <c r="BU949" s="2">
        <f t="shared" si="739"/>
        <v>0</v>
      </c>
      <c r="BV949" s="2">
        <f t="shared" si="739"/>
        <v>0</v>
      </c>
      <c r="BW949" s="2">
        <f t="shared" si="739"/>
        <v>0</v>
      </c>
      <c r="BX949" s="2">
        <f t="shared" si="739"/>
        <v>0</v>
      </c>
      <c r="BY949" s="2">
        <f t="shared" si="739"/>
        <v>0</v>
      </c>
      <c r="BZ949" s="2">
        <f t="shared" si="739"/>
        <v>0</v>
      </c>
      <c r="CA949" s="2">
        <f t="shared" ref="CA949:DF949" si="740">CA969</f>
        <v>67575.039999999994</v>
      </c>
      <c r="CB949" s="2">
        <f t="shared" si="740"/>
        <v>67575.039999999994</v>
      </c>
      <c r="CC949" s="2">
        <f t="shared" si="740"/>
        <v>0</v>
      </c>
      <c r="CD949" s="2">
        <f t="shared" si="740"/>
        <v>0</v>
      </c>
      <c r="CE949" s="2">
        <f t="shared" si="740"/>
        <v>50051.4</v>
      </c>
      <c r="CF949" s="2">
        <f t="shared" si="740"/>
        <v>50051.4</v>
      </c>
      <c r="CG949" s="2">
        <f t="shared" si="740"/>
        <v>0</v>
      </c>
      <c r="CH949" s="2">
        <f t="shared" si="740"/>
        <v>50051.4</v>
      </c>
      <c r="CI949" s="2">
        <f t="shared" si="740"/>
        <v>0</v>
      </c>
      <c r="CJ949" s="2">
        <f t="shared" si="740"/>
        <v>0</v>
      </c>
      <c r="CK949" s="2">
        <f t="shared" si="740"/>
        <v>0</v>
      </c>
      <c r="CL949" s="2">
        <f t="shared" si="740"/>
        <v>0</v>
      </c>
      <c r="CM949" s="2">
        <f t="shared" si="740"/>
        <v>0</v>
      </c>
      <c r="CN949" s="2">
        <f t="shared" si="740"/>
        <v>0</v>
      </c>
      <c r="CO949" s="2">
        <f t="shared" si="740"/>
        <v>0</v>
      </c>
      <c r="CP949" s="2">
        <f t="shared" si="740"/>
        <v>0</v>
      </c>
      <c r="CQ949" s="2">
        <f t="shared" si="740"/>
        <v>0</v>
      </c>
      <c r="CR949" s="2">
        <f t="shared" si="740"/>
        <v>0</v>
      </c>
      <c r="CS949" s="2">
        <f t="shared" si="740"/>
        <v>0</v>
      </c>
      <c r="CT949" s="2">
        <f t="shared" si="740"/>
        <v>0</v>
      </c>
      <c r="CU949" s="2">
        <f t="shared" si="740"/>
        <v>0</v>
      </c>
      <c r="CV949" s="2">
        <f t="shared" si="740"/>
        <v>0</v>
      </c>
      <c r="CW949" s="2">
        <f t="shared" si="740"/>
        <v>0</v>
      </c>
      <c r="CX949" s="2">
        <f t="shared" si="740"/>
        <v>0</v>
      </c>
      <c r="CY949" s="2">
        <f t="shared" si="740"/>
        <v>0</v>
      </c>
      <c r="CZ949" s="2">
        <f t="shared" si="740"/>
        <v>0</v>
      </c>
      <c r="DA949" s="2">
        <f t="shared" si="740"/>
        <v>0</v>
      </c>
      <c r="DB949" s="2">
        <f t="shared" si="740"/>
        <v>0</v>
      </c>
      <c r="DC949" s="2">
        <f t="shared" si="740"/>
        <v>0</v>
      </c>
      <c r="DD949" s="2">
        <f t="shared" si="740"/>
        <v>0</v>
      </c>
      <c r="DE949" s="2">
        <f t="shared" si="740"/>
        <v>0</v>
      </c>
      <c r="DF949" s="2">
        <f t="shared" si="740"/>
        <v>0</v>
      </c>
      <c r="DG949" s="3">
        <f t="shared" ref="DG949:EL949" si="741">DG969</f>
        <v>0</v>
      </c>
      <c r="DH949" s="3">
        <f t="shared" si="741"/>
        <v>0</v>
      </c>
      <c r="DI949" s="3">
        <f t="shared" si="741"/>
        <v>0</v>
      </c>
      <c r="DJ949" s="3">
        <f t="shared" si="741"/>
        <v>0</v>
      </c>
      <c r="DK949" s="3">
        <f t="shared" si="741"/>
        <v>0</v>
      </c>
      <c r="DL949" s="3">
        <f t="shared" si="741"/>
        <v>0</v>
      </c>
      <c r="DM949" s="3">
        <f t="shared" si="741"/>
        <v>0</v>
      </c>
      <c r="DN949" s="3">
        <f t="shared" si="741"/>
        <v>0</v>
      </c>
      <c r="DO949" s="3">
        <f t="shared" si="741"/>
        <v>0</v>
      </c>
      <c r="DP949" s="3">
        <f t="shared" si="741"/>
        <v>0</v>
      </c>
      <c r="DQ949" s="3">
        <f t="shared" si="741"/>
        <v>0</v>
      </c>
      <c r="DR949" s="3">
        <f t="shared" si="741"/>
        <v>0</v>
      </c>
      <c r="DS949" s="3">
        <f t="shared" si="741"/>
        <v>0</v>
      </c>
      <c r="DT949" s="3">
        <f t="shared" si="741"/>
        <v>0</v>
      </c>
      <c r="DU949" s="3">
        <f t="shared" si="741"/>
        <v>0</v>
      </c>
      <c r="DV949" s="3">
        <f t="shared" si="741"/>
        <v>0</v>
      </c>
      <c r="DW949" s="3">
        <f t="shared" si="741"/>
        <v>0</v>
      </c>
      <c r="DX949" s="3">
        <f t="shared" si="741"/>
        <v>0</v>
      </c>
      <c r="DY949" s="3">
        <f t="shared" si="741"/>
        <v>0</v>
      </c>
      <c r="DZ949" s="3">
        <f t="shared" si="741"/>
        <v>0</v>
      </c>
      <c r="EA949" s="3">
        <f t="shared" si="741"/>
        <v>0</v>
      </c>
      <c r="EB949" s="3">
        <f t="shared" si="741"/>
        <v>0</v>
      </c>
      <c r="EC949" s="3">
        <f t="shared" si="741"/>
        <v>0</v>
      </c>
      <c r="ED949" s="3">
        <f t="shared" si="741"/>
        <v>0</v>
      </c>
      <c r="EE949" s="3">
        <f t="shared" si="741"/>
        <v>0</v>
      </c>
      <c r="EF949" s="3">
        <f t="shared" si="741"/>
        <v>0</v>
      </c>
      <c r="EG949" s="3">
        <f t="shared" si="741"/>
        <v>0</v>
      </c>
      <c r="EH949" s="3">
        <f t="shared" si="741"/>
        <v>0</v>
      </c>
      <c r="EI949" s="3">
        <f t="shared" si="741"/>
        <v>0</v>
      </c>
      <c r="EJ949" s="3">
        <f t="shared" si="741"/>
        <v>0</v>
      </c>
      <c r="EK949" s="3">
        <f t="shared" si="741"/>
        <v>0</v>
      </c>
      <c r="EL949" s="3">
        <f t="shared" si="741"/>
        <v>0</v>
      </c>
      <c r="EM949" s="3">
        <f t="shared" ref="EM949:FR949" si="742">EM969</f>
        <v>0</v>
      </c>
      <c r="EN949" s="3">
        <f t="shared" si="742"/>
        <v>0</v>
      </c>
      <c r="EO949" s="3">
        <f t="shared" si="742"/>
        <v>0</v>
      </c>
      <c r="EP949" s="3">
        <f t="shared" si="742"/>
        <v>0</v>
      </c>
      <c r="EQ949" s="3">
        <f t="shared" si="742"/>
        <v>0</v>
      </c>
      <c r="ER949" s="3">
        <f t="shared" si="742"/>
        <v>0</v>
      </c>
      <c r="ES949" s="3">
        <f t="shared" si="742"/>
        <v>0</v>
      </c>
      <c r="ET949" s="3">
        <f t="shared" si="742"/>
        <v>0</v>
      </c>
      <c r="EU949" s="3">
        <f t="shared" si="742"/>
        <v>0</v>
      </c>
      <c r="EV949" s="3">
        <f t="shared" si="742"/>
        <v>0</v>
      </c>
      <c r="EW949" s="3">
        <f t="shared" si="742"/>
        <v>0</v>
      </c>
      <c r="EX949" s="3">
        <f t="shared" si="742"/>
        <v>0</v>
      </c>
      <c r="EY949" s="3">
        <f t="shared" si="742"/>
        <v>0</v>
      </c>
      <c r="EZ949" s="3">
        <f t="shared" si="742"/>
        <v>0</v>
      </c>
      <c r="FA949" s="3">
        <f t="shared" si="742"/>
        <v>0</v>
      </c>
      <c r="FB949" s="3">
        <f t="shared" si="742"/>
        <v>0</v>
      </c>
      <c r="FC949" s="3">
        <f t="shared" si="742"/>
        <v>0</v>
      </c>
      <c r="FD949" s="3">
        <f t="shared" si="742"/>
        <v>0</v>
      </c>
      <c r="FE949" s="3">
        <f t="shared" si="742"/>
        <v>0</v>
      </c>
      <c r="FF949" s="3">
        <f t="shared" si="742"/>
        <v>0</v>
      </c>
      <c r="FG949" s="3">
        <f t="shared" si="742"/>
        <v>0</v>
      </c>
      <c r="FH949" s="3">
        <f t="shared" si="742"/>
        <v>0</v>
      </c>
      <c r="FI949" s="3">
        <f t="shared" si="742"/>
        <v>0</v>
      </c>
      <c r="FJ949" s="3">
        <f t="shared" si="742"/>
        <v>0</v>
      </c>
      <c r="FK949" s="3">
        <f t="shared" si="742"/>
        <v>0</v>
      </c>
      <c r="FL949" s="3">
        <f t="shared" si="742"/>
        <v>0</v>
      </c>
      <c r="FM949" s="3">
        <f t="shared" si="742"/>
        <v>0</v>
      </c>
      <c r="FN949" s="3">
        <f t="shared" si="742"/>
        <v>0</v>
      </c>
      <c r="FO949" s="3">
        <f t="shared" si="742"/>
        <v>0</v>
      </c>
      <c r="FP949" s="3">
        <f t="shared" si="742"/>
        <v>0</v>
      </c>
      <c r="FQ949" s="3">
        <f t="shared" si="742"/>
        <v>0</v>
      </c>
      <c r="FR949" s="3">
        <f t="shared" si="742"/>
        <v>0</v>
      </c>
      <c r="FS949" s="3">
        <f t="shared" ref="FS949:GX949" si="743">FS969</f>
        <v>0</v>
      </c>
      <c r="FT949" s="3">
        <f t="shared" si="743"/>
        <v>0</v>
      </c>
      <c r="FU949" s="3">
        <f t="shared" si="743"/>
        <v>0</v>
      </c>
      <c r="FV949" s="3">
        <f t="shared" si="743"/>
        <v>0</v>
      </c>
      <c r="FW949" s="3">
        <f t="shared" si="743"/>
        <v>0</v>
      </c>
      <c r="FX949" s="3">
        <f t="shared" si="743"/>
        <v>0</v>
      </c>
      <c r="FY949" s="3">
        <f t="shared" si="743"/>
        <v>0</v>
      </c>
      <c r="FZ949" s="3">
        <f t="shared" si="743"/>
        <v>0</v>
      </c>
      <c r="GA949" s="3">
        <f t="shared" si="743"/>
        <v>0</v>
      </c>
      <c r="GB949" s="3">
        <f t="shared" si="743"/>
        <v>0</v>
      </c>
      <c r="GC949" s="3">
        <f t="shared" si="743"/>
        <v>0</v>
      </c>
      <c r="GD949" s="3">
        <f t="shared" si="743"/>
        <v>0</v>
      </c>
      <c r="GE949" s="3">
        <f t="shared" si="743"/>
        <v>0</v>
      </c>
      <c r="GF949" s="3">
        <f t="shared" si="743"/>
        <v>0</v>
      </c>
      <c r="GG949" s="3">
        <f t="shared" si="743"/>
        <v>0</v>
      </c>
      <c r="GH949" s="3">
        <f t="shared" si="743"/>
        <v>0</v>
      </c>
      <c r="GI949" s="3">
        <f t="shared" si="743"/>
        <v>0</v>
      </c>
      <c r="GJ949" s="3">
        <f t="shared" si="743"/>
        <v>0</v>
      </c>
      <c r="GK949" s="3">
        <f t="shared" si="743"/>
        <v>0</v>
      </c>
      <c r="GL949" s="3">
        <f t="shared" si="743"/>
        <v>0</v>
      </c>
      <c r="GM949" s="3">
        <f t="shared" si="743"/>
        <v>0</v>
      </c>
      <c r="GN949" s="3">
        <f t="shared" si="743"/>
        <v>0</v>
      </c>
      <c r="GO949" s="3">
        <f t="shared" si="743"/>
        <v>0</v>
      </c>
      <c r="GP949" s="3">
        <f t="shared" si="743"/>
        <v>0</v>
      </c>
      <c r="GQ949" s="3">
        <f t="shared" si="743"/>
        <v>0</v>
      </c>
      <c r="GR949" s="3">
        <f t="shared" si="743"/>
        <v>0</v>
      </c>
      <c r="GS949" s="3">
        <f t="shared" si="743"/>
        <v>0</v>
      </c>
      <c r="GT949" s="3">
        <f t="shared" si="743"/>
        <v>0</v>
      </c>
      <c r="GU949" s="3">
        <f t="shared" si="743"/>
        <v>0</v>
      </c>
      <c r="GV949" s="3">
        <f t="shared" si="743"/>
        <v>0</v>
      </c>
      <c r="GW949" s="3">
        <f t="shared" si="743"/>
        <v>0</v>
      </c>
      <c r="GX949" s="3">
        <f t="shared" si="743"/>
        <v>0</v>
      </c>
    </row>
    <row r="951" spans="1:245" x14ac:dyDescent="0.25">
      <c r="A951">
        <v>17</v>
      </c>
      <c r="B951">
        <v>1</v>
      </c>
      <c r="C951">
        <f>ROW(SmtRes!A563)</f>
        <v>563</v>
      </c>
      <c r="D951">
        <f>ROW(EtalonRes!A587)</f>
        <v>587</v>
      </c>
      <c r="E951" t="s">
        <v>833</v>
      </c>
      <c r="F951" t="s">
        <v>668</v>
      </c>
      <c r="G951" t="s">
        <v>669</v>
      </c>
      <c r="H951" t="s">
        <v>670</v>
      </c>
      <c r="I951">
        <v>0.04</v>
      </c>
      <c r="J951">
        <v>0</v>
      </c>
      <c r="O951">
        <f t="shared" ref="O951:O967" si="744">ROUND(CP951,2)</f>
        <v>135.85</v>
      </c>
      <c r="P951">
        <f t="shared" ref="P951:P967" si="745">ROUND((ROUND((AC951*AW951*I951),2)*BC951),2)</f>
        <v>0</v>
      </c>
      <c r="Q951">
        <f>(ROUND((ROUND((((ET951*1.15))*AV951*I951),2)*BB951),2)+ROUND((ROUND(((AE951-((EU951*1.15)))*AV951*I951),2)*BS951),2))</f>
        <v>0</v>
      </c>
      <c r="R951">
        <f t="shared" ref="R951:R967" si="746">ROUND((ROUND((AE951*AV951*I951),2)*BS951),2)</f>
        <v>0</v>
      </c>
      <c r="S951">
        <f t="shared" ref="S951:S967" si="747">ROUND((ROUND((AF951*AV951*I951),2)*BA951),2)</f>
        <v>135.85</v>
      </c>
      <c r="T951">
        <f t="shared" ref="T951:T967" si="748">ROUND(CU951*I951,2)</f>
        <v>0</v>
      </c>
      <c r="U951">
        <f t="shared" ref="U951:U967" si="749">CV951*I951</f>
        <v>0.50783999999999996</v>
      </c>
      <c r="V951">
        <f t="shared" ref="V951:V967" si="750">CW951*I951</f>
        <v>0</v>
      </c>
      <c r="W951">
        <f t="shared" ref="W951:W967" si="751">ROUND(CX951*I951,2)</f>
        <v>0</v>
      </c>
      <c r="X951">
        <f t="shared" ref="X951:X967" si="752">ROUND(CY951,2)</f>
        <v>92.38</v>
      </c>
      <c r="Y951">
        <f t="shared" ref="Y951:Y967" si="753">ROUND(CZ951,2)</f>
        <v>55.7</v>
      </c>
      <c r="AA951">
        <v>31709269</v>
      </c>
      <c r="AB951">
        <f t="shared" ref="AB951:AB967" si="754">ROUND((AC951+AD951+AF951),6)</f>
        <v>133.56100000000001</v>
      </c>
      <c r="AC951">
        <f t="shared" ref="AC951:AC967" si="755">ROUND((ES951),6)</f>
        <v>0</v>
      </c>
      <c r="AD951">
        <f>ROUND(((((ET951*1.15))-((EU951*1.15)))+AE951),6)</f>
        <v>0</v>
      </c>
      <c r="AE951">
        <f>ROUND(((EU951*1.15)),6)</f>
        <v>0</v>
      </c>
      <c r="AF951">
        <f>ROUND(((EV951*1.15)),6)</f>
        <v>133.56100000000001</v>
      </c>
      <c r="AG951">
        <f t="shared" ref="AG951:AG967" si="756">ROUND((AP951),6)</f>
        <v>0</v>
      </c>
      <c r="AH951">
        <f>((EW951*1.15))</f>
        <v>12.695999999999998</v>
      </c>
      <c r="AI951">
        <f>((EX951*1.15))</f>
        <v>0</v>
      </c>
      <c r="AJ951">
        <f t="shared" ref="AJ951:AJ967" si="757">(AS951)</f>
        <v>0</v>
      </c>
      <c r="AK951">
        <v>116.14</v>
      </c>
      <c r="AL951">
        <v>0</v>
      </c>
      <c r="AM951">
        <v>0</v>
      </c>
      <c r="AN951">
        <v>0</v>
      </c>
      <c r="AO951">
        <v>116.14</v>
      </c>
      <c r="AP951">
        <v>0</v>
      </c>
      <c r="AQ951">
        <v>11.04</v>
      </c>
      <c r="AR951">
        <v>0</v>
      </c>
      <c r="AS951">
        <v>0</v>
      </c>
      <c r="AT951">
        <v>68</v>
      </c>
      <c r="AU951">
        <v>41</v>
      </c>
      <c r="AV951">
        <v>1</v>
      </c>
      <c r="AW951">
        <v>1</v>
      </c>
      <c r="AZ951">
        <v>1</v>
      </c>
      <c r="BA951">
        <v>25.44</v>
      </c>
      <c r="BB951">
        <v>1</v>
      </c>
      <c r="BC951">
        <v>1</v>
      </c>
      <c r="BD951" t="s">
        <v>143</v>
      </c>
      <c r="BE951" t="s">
        <v>143</v>
      </c>
      <c r="BF951" t="s">
        <v>143</v>
      </c>
      <c r="BG951" t="s">
        <v>143</v>
      </c>
      <c r="BH951">
        <v>0</v>
      </c>
      <c r="BI951">
        <v>1</v>
      </c>
      <c r="BJ951" t="s">
        <v>671</v>
      </c>
      <c r="BM951">
        <v>441</v>
      </c>
      <c r="BN951">
        <v>0</v>
      </c>
      <c r="BO951" t="s">
        <v>668</v>
      </c>
      <c r="BP951">
        <v>1</v>
      </c>
      <c r="BQ951">
        <v>60</v>
      </c>
      <c r="BR951">
        <v>0</v>
      </c>
      <c r="BS951">
        <v>25.44</v>
      </c>
      <c r="BT951">
        <v>1</v>
      </c>
      <c r="BU951">
        <v>1</v>
      </c>
      <c r="BV951">
        <v>1</v>
      </c>
      <c r="BW951">
        <v>1</v>
      </c>
      <c r="BX951">
        <v>1</v>
      </c>
      <c r="BY951" t="s">
        <v>143</v>
      </c>
      <c r="BZ951">
        <v>68</v>
      </c>
      <c r="CA951">
        <v>41</v>
      </c>
      <c r="CE951">
        <v>30</v>
      </c>
      <c r="CF951">
        <v>0</v>
      </c>
      <c r="CG951">
        <v>0</v>
      </c>
      <c r="CM951">
        <v>0</v>
      </c>
      <c r="CN951" t="s">
        <v>143</v>
      </c>
      <c r="CO951">
        <v>0</v>
      </c>
      <c r="CP951">
        <f t="shared" ref="CP951:CP967" si="758">(P951+Q951+S951)</f>
        <v>135.85</v>
      </c>
      <c r="CQ951">
        <f t="shared" ref="CQ951:CQ967" si="759">ROUND((ROUND((AC951*AW951*1),2)*BC951),2)</f>
        <v>0</v>
      </c>
      <c r="CR951">
        <f>(ROUND((ROUND((((ET951*1.15))*AV951*1),2)*BB951),2)+ROUND((ROUND(((AE951-((EU951*1.15)))*AV951*1),2)*BS951),2))</f>
        <v>0</v>
      </c>
      <c r="CS951">
        <f t="shared" ref="CS951:CS967" si="760">ROUND((ROUND((AE951*AV951*1),2)*BS951),2)</f>
        <v>0</v>
      </c>
      <c r="CT951">
        <f t="shared" ref="CT951:CT967" si="761">ROUND((ROUND((AF951*AV951*1),2)*BA951),2)</f>
        <v>3397.77</v>
      </c>
      <c r="CU951">
        <f t="shared" ref="CU951:CU967" si="762">AG951</f>
        <v>0</v>
      </c>
      <c r="CV951">
        <f t="shared" ref="CV951:CV967" si="763">(AH951*AV951)</f>
        <v>12.695999999999998</v>
      </c>
      <c r="CW951">
        <f t="shared" ref="CW951:CW967" si="764">AI951</f>
        <v>0</v>
      </c>
      <c r="CX951">
        <f t="shared" ref="CX951:CX967" si="765">AJ951</f>
        <v>0</v>
      </c>
      <c r="CY951">
        <f t="shared" ref="CY951:CY967" si="766">S951*(BZ951/100)</f>
        <v>92.378</v>
      </c>
      <c r="CZ951">
        <f t="shared" ref="CZ951:CZ967" si="767">S951*(CA951/100)</f>
        <v>55.698499999999996</v>
      </c>
      <c r="DC951" t="s">
        <v>143</v>
      </c>
      <c r="DD951" t="s">
        <v>143</v>
      </c>
      <c r="DE951" t="s">
        <v>170</v>
      </c>
      <c r="DF951" t="s">
        <v>170</v>
      </c>
      <c r="DG951" t="s">
        <v>170</v>
      </c>
      <c r="DH951" t="s">
        <v>143</v>
      </c>
      <c r="DI951" t="s">
        <v>170</v>
      </c>
      <c r="DJ951" t="s">
        <v>170</v>
      </c>
      <c r="DK951" t="s">
        <v>143</v>
      </c>
      <c r="DL951" t="s">
        <v>143</v>
      </c>
      <c r="DM951" t="s">
        <v>143</v>
      </c>
      <c r="DN951">
        <v>80</v>
      </c>
      <c r="DO951">
        <v>55</v>
      </c>
      <c r="DP951">
        <v>1.0469999999999999</v>
      </c>
      <c r="DQ951">
        <v>1</v>
      </c>
      <c r="DU951">
        <v>1003</v>
      </c>
      <c r="DV951" t="s">
        <v>670</v>
      </c>
      <c r="DW951" t="s">
        <v>670</v>
      </c>
      <c r="DX951">
        <v>100</v>
      </c>
      <c r="EE951">
        <v>31270252</v>
      </c>
      <c r="EF951">
        <v>60</v>
      </c>
      <c r="EG951" t="s">
        <v>161</v>
      </c>
      <c r="EH951">
        <v>0</v>
      </c>
      <c r="EI951" t="s">
        <v>143</v>
      </c>
      <c r="EJ951">
        <v>1</v>
      </c>
      <c r="EK951">
        <v>441</v>
      </c>
      <c r="EL951" t="s">
        <v>672</v>
      </c>
      <c r="EM951" t="s">
        <v>673</v>
      </c>
      <c r="EO951" t="s">
        <v>143</v>
      </c>
      <c r="EQ951">
        <v>0</v>
      </c>
      <c r="ER951">
        <v>116.14</v>
      </c>
      <c r="ES951">
        <v>0</v>
      </c>
      <c r="ET951">
        <v>0</v>
      </c>
      <c r="EU951">
        <v>0</v>
      </c>
      <c r="EV951">
        <v>116.14</v>
      </c>
      <c r="EW951">
        <v>11.04</v>
      </c>
      <c r="EX951">
        <v>0</v>
      </c>
      <c r="EY951">
        <v>0</v>
      </c>
      <c r="FQ951">
        <v>0</v>
      </c>
      <c r="FR951">
        <f t="shared" ref="FR951:FR967" si="768">ROUND(IF(AND(BH951=3,BI951=3),P951,0),2)</f>
        <v>0</v>
      </c>
      <c r="FS951">
        <v>0</v>
      </c>
      <c r="FX951">
        <v>80</v>
      </c>
      <c r="FY951">
        <v>55</v>
      </c>
      <c r="GA951" t="s">
        <v>143</v>
      </c>
      <c r="GD951">
        <v>0</v>
      </c>
      <c r="GF951">
        <v>-599819985</v>
      </c>
      <c r="GG951">
        <v>2</v>
      </c>
      <c r="GH951">
        <v>1</v>
      </c>
      <c r="GI951">
        <v>2</v>
      </c>
      <c r="GJ951">
        <v>0</v>
      </c>
      <c r="GK951">
        <f>ROUND(R951*(R12)/100,2)</f>
        <v>0</v>
      </c>
      <c r="GL951">
        <f t="shared" ref="GL951:GL967" si="769">ROUND(IF(AND(BH951=3,BI951=3,FS951&lt;&gt;0),P951,0),2)</f>
        <v>0</v>
      </c>
      <c r="GM951">
        <f t="shared" ref="GM951:GM967" si="770">ROUND(O951+X951+Y951+GK951,2)+GX951</f>
        <v>283.93</v>
      </c>
      <c r="GN951">
        <f t="shared" ref="GN951:GN967" si="771">IF(OR(BI951=0,BI951=1),ROUND(O951+X951+Y951+GK951,2),0)</f>
        <v>283.93</v>
      </c>
      <c r="GO951">
        <f t="shared" ref="GO951:GO967" si="772">IF(BI951=2,ROUND(O951+X951+Y951+GK951,2),0)</f>
        <v>0</v>
      </c>
      <c r="GP951">
        <f t="shared" ref="GP951:GP967" si="773">IF(BI951=4,ROUND(O951+X951+Y951+GK951,2)+GX951,0)</f>
        <v>0</v>
      </c>
      <c r="GR951">
        <v>0</v>
      </c>
      <c r="GS951">
        <v>3</v>
      </c>
      <c r="GT951">
        <v>0</v>
      </c>
      <c r="GU951" t="s">
        <v>143</v>
      </c>
      <c r="GV951">
        <f t="shared" ref="GV951:GV967" si="774">ROUND((GT951),6)</f>
        <v>0</v>
      </c>
      <c r="GW951">
        <v>1</v>
      </c>
      <c r="GX951">
        <f t="shared" ref="GX951:GX967" si="775">ROUND(HC951*I951,2)</f>
        <v>0</v>
      </c>
      <c r="HA951">
        <v>0</v>
      </c>
      <c r="HB951">
        <v>0</v>
      </c>
      <c r="HC951">
        <f t="shared" ref="HC951:HC967" si="776">GV951*GW951</f>
        <v>0</v>
      </c>
      <c r="IK951">
        <v>0</v>
      </c>
    </row>
    <row r="952" spans="1:245" x14ac:dyDescent="0.25">
      <c r="A952">
        <v>18</v>
      </c>
      <c r="B952">
        <v>1</v>
      </c>
      <c r="C952">
        <v>563</v>
      </c>
      <c r="E952" t="s">
        <v>834</v>
      </c>
      <c r="F952" t="s">
        <v>373</v>
      </c>
      <c r="G952" t="s">
        <v>374</v>
      </c>
      <c r="H952" t="s">
        <v>205</v>
      </c>
      <c r="I952">
        <v>1.2999999999999998E-2</v>
      </c>
      <c r="J952">
        <v>0.32499999999999996</v>
      </c>
      <c r="O952">
        <f t="shared" si="744"/>
        <v>0</v>
      </c>
      <c r="P952">
        <f t="shared" si="745"/>
        <v>0</v>
      </c>
      <c r="Q952">
        <f>(ROUND((ROUND(((ET952)*AV952*I952),2)*BB952),2)+ROUND((ROUND(((AE952-(EU952))*AV952*I952),2)*BS952),2))</f>
        <v>0</v>
      </c>
      <c r="R952">
        <f t="shared" si="746"/>
        <v>0</v>
      </c>
      <c r="S952">
        <f t="shared" si="747"/>
        <v>0</v>
      </c>
      <c r="T952">
        <f t="shared" si="748"/>
        <v>0</v>
      </c>
      <c r="U952">
        <f t="shared" si="749"/>
        <v>0</v>
      </c>
      <c r="V952">
        <f t="shared" si="750"/>
        <v>0</v>
      </c>
      <c r="W952">
        <f t="shared" si="751"/>
        <v>0</v>
      </c>
      <c r="X952">
        <f t="shared" si="752"/>
        <v>0</v>
      </c>
      <c r="Y952">
        <f t="shared" si="753"/>
        <v>0</v>
      </c>
      <c r="AA952">
        <v>31709269</v>
      </c>
      <c r="AB952">
        <f t="shared" si="754"/>
        <v>0</v>
      </c>
      <c r="AC952">
        <f t="shared" si="755"/>
        <v>0</v>
      </c>
      <c r="AD952">
        <f>ROUND((((ET952)-(EU952))+AE952),6)</f>
        <v>0</v>
      </c>
      <c r="AE952">
        <f>ROUND((EU952),6)</f>
        <v>0</v>
      </c>
      <c r="AF952">
        <f>ROUND((EV952),6)</f>
        <v>0</v>
      </c>
      <c r="AG952">
        <f t="shared" si="756"/>
        <v>0</v>
      </c>
      <c r="AH952">
        <f>(EW952)</f>
        <v>0</v>
      </c>
      <c r="AI952">
        <f>(EX952)</f>
        <v>0</v>
      </c>
      <c r="AJ952">
        <f t="shared" si="757"/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1</v>
      </c>
      <c r="AW952">
        <v>1</v>
      </c>
      <c r="AZ952">
        <v>1</v>
      </c>
      <c r="BA952">
        <v>1</v>
      </c>
      <c r="BB952">
        <v>1</v>
      </c>
      <c r="BC952">
        <v>1</v>
      </c>
      <c r="BD952" t="s">
        <v>143</v>
      </c>
      <c r="BE952" t="s">
        <v>143</v>
      </c>
      <c r="BF952" t="s">
        <v>143</v>
      </c>
      <c r="BG952" t="s">
        <v>143</v>
      </c>
      <c r="BH952">
        <v>3</v>
      </c>
      <c r="BI952">
        <v>1</v>
      </c>
      <c r="BJ952" t="s">
        <v>143</v>
      </c>
      <c r="BM952">
        <v>441</v>
      </c>
      <c r="BN952">
        <v>0</v>
      </c>
      <c r="BO952" t="s">
        <v>143</v>
      </c>
      <c r="BP952">
        <v>0</v>
      </c>
      <c r="BQ952">
        <v>60</v>
      </c>
      <c r="BR952">
        <v>1</v>
      </c>
      <c r="BS952">
        <v>1</v>
      </c>
      <c r="BT952">
        <v>1</v>
      </c>
      <c r="BU952">
        <v>1</v>
      </c>
      <c r="BV952">
        <v>1</v>
      </c>
      <c r="BW952">
        <v>1</v>
      </c>
      <c r="BX952">
        <v>1</v>
      </c>
      <c r="BY952" t="s">
        <v>143</v>
      </c>
      <c r="BZ952">
        <v>0</v>
      </c>
      <c r="CA952">
        <v>0</v>
      </c>
      <c r="CE952">
        <v>30</v>
      </c>
      <c r="CF952">
        <v>0</v>
      </c>
      <c r="CG952">
        <v>0</v>
      </c>
      <c r="CM952">
        <v>0</v>
      </c>
      <c r="CN952" t="s">
        <v>143</v>
      </c>
      <c r="CO952">
        <v>0</v>
      </c>
      <c r="CP952">
        <f t="shared" si="758"/>
        <v>0</v>
      </c>
      <c r="CQ952">
        <f t="shared" si="759"/>
        <v>0</v>
      </c>
      <c r="CR952">
        <f>(ROUND((ROUND(((ET952)*AV952*1),2)*BB952),2)+ROUND((ROUND(((AE952-(EU952))*AV952*1),2)*BS952),2))</f>
        <v>0</v>
      </c>
      <c r="CS952">
        <f t="shared" si="760"/>
        <v>0</v>
      </c>
      <c r="CT952">
        <f t="shared" si="761"/>
        <v>0</v>
      </c>
      <c r="CU952">
        <f t="shared" si="762"/>
        <v>0</v>
      </c>
      <c r="CV952">
        <f t="shared" si="763"/>
        <v>0</v>
      </c>
      <c r="CW952">
        <f t="shared" si="764"/>
        <v>0</v>
      </c>
      <c r="CX952">
        <f t="shared" si="765"/>
        <v>0</v>
      </c>
      <c r="CY952">
        <f t="shared" si="766"/>
        <v>0</v>
      </c>
      <c r="CZ952">
        <f t="shared" si="767"/>
        <v>0</v>
      </c>
      <c r="DC952" t="s">
        <v>143</v>
      </c>
      <c r="DD952" t="s">
        <v>143</v>
      </c>
      <c r="DE952" t="s">
        <v>143</v>
      </c>
      <c r="DF952" t="s">
        <v>143</v>
      </c>
      <c r="DG952" t="s">
        <v>143</v>
      </c>
      <c r="DH952" t="s">
        <v>143</v>
      </c>
      <c r="DI952" t="s">
        <v>143</v>
      </c>
      <c r="DJ952" t="s">
        <v>143</v>
      </c>
      <c r="DK952" t="s">
        <v>143</v>
      </c>
      <c r="DL952" t="s">
        <v>143</v>
      </c>
      <c r="DM952" t="s">
        <v>143</v>
      </c>
      <c r="DN952">
        <v>80</v>
      </c>
      <c r="DO952">
        <v>55</v>
      </c>
      <c r="DP952">
        <v>1.0469999999999999</v>
      </c>
      <c r="DQ952">
        <v>1</v>
      </c>
      <c r="DU952">
        <v>1009</v>
      </c>
      <c r="DV952" t="s">
        <v>205</v>
      </c>
      <c r="DW952" t="s">
        <v>205</v>
      </c>
      <c r="DX952">
        <v>1000</v>
      </c>
      <c r="EE952">
        <v>31270252</v>
      </c>
      <c r="EF952">
        <v>60</v>
      </c>
      <c r="EG952" t="s">
        <v>161</v>
      </c>
      <c r="EH952">
        <v>0</v>
      </c>
      <c r="EI952" t="s">
        <v>143</v>
      </c>
      <c r="EJ952">
        <v>1</v>
      </c>
      <c r="EK952">
        <v>441</v>
      </c>
      <c r="EL952" t="s">
        <v>672</v>
      </c>
      <c r="EM952" t="s">
        <v>673</v>
      </c>
      <c r="EO952" t="s">
        <v>143</v>
      </c>
      <c r="EQ952">
        <v>32768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FQ952">
        <v>0</v>
      </c>
      <c r="FR952">
        <f t="shared" si="768"/>
        <v>0</v>
      </c>
      <c r="FS952">
        <v>0</v>
      </c>
      <c r="FX952">
        <v>80</v>
      </c>
      <c r="FY952">
        <v>55</v>
      </c>
      <c r="GA952" t="s">
        <v>143</v>
      </c>
      <c r="GD952">
        <v>0</v>
      </c>
      <c r="GF952">
        <v>-1685576198</v>
      </c>
      <c r="GG952">
        <v>2</v>
      </c>
      <c r="GH952">
        <v>1</v>
      </c>
      <c r="GI952">
        <v>-2</v>
      </c>
      <c r="GJ952">
        <v>0</v>
      </c>
      <c r="GK952">
        <f>ROUND(R952*(R12)/100,2)</f>
        <v>0</v>
      </c>
      <c r="GL952">
        <f t="shared" si="769"/>
        <v>0</v>
      </c>
      <c r="GM952">
        <f t="shared" si="770"/>
        <v>0</v>
      </c>
      <c r="GN952">
        <f t="shared" si="771"/>
        <v>0</v>
      </c>
      <c r="GO952">
        <f t="shared" si="772"/>
        <v>0</v>
      </c>
      <c r="GP952">
        <f t="shared" si="773"/>
        <v>0</v>
      </c>
      <c r="GR952">
        <v>0</v>
      </c>
      <c r="GS952">
        <v>3</v>
      </c>
      <c r="GT952">
        <v>0</v>
      </c>
      <c r="GU952" t="s">
        <v>143</v>
      </c>
      <c r="GV952">
        <f t="shared" si="774"/>
        <v>0</v>
      </c>
      <c r="GW952">
        <v>1</v>
      </c>
      <c r="GX952">
        <f t="shared" si="775"/>
        <v>0</v>
      </c>
      <c r="HA952">
        <v>0</v>
      </c>
      <c r="HB952">
        <v>0</v>
      </c>
      <c r="HC952">
        <f t="shared" si="776"/>
        <v>0</v>
      </c>
      <c r="IK952">
        <v>0</v>
      </c>
    </row>
    <row r="953" spans="1:245" x14ac:dyDescent="0.25">
      <c r="A953">
        <v>17</v>
      </c>
      <c r="B953">
        <v>1</v>
      </c>
      <c r="C953">
        <f>ROW(SmtRes!A572)</f>
        <v>572</v>
      </c>
      <c r="D953">
        <f>ROW(EtalonRes!A589)</f>
        <v>589</v>
      </c>
      <c r="E953" t="s">
        <v>835</v>
      </c>
      <c r="F953" t="s">
        <v>676</v>
      </c>
      <c r="G953" t="s">
        <v>677</v>
      </c>
      <c r="H953" t="s">
        <v>678</v>
      </c>
      <c r="I953">
        <v>0.04</v>
      </c>
      <c r="J953">
        <v>0</v>
      </c>
      <c r="O953">
        <f t="shared" si="744"/>
        <v>1748.7</v>
      </c>
      <c r="P953">
        <f t="shared" si="745"/>
        <v>0</v>
      </c>
      <c r="Q953">
        <f>(ROUND((ROUND((((ET953*1.25))*AV953*I953),2)*BB953),2)+ROUND((ROUND(((AE953-((EU953*1.25)))*AV953*I953),2)*BS953),2))</f>
        <v>35.57</v>
      </c>
      <c r="R953">
        <f t="shared" si="746"/>
        <v>5.85</v>
      </c>
      <c r="S953">
        <f t="shared" si="747"/>
        <v>1713.13</v>
      </c>
      <c r="T953">
        <f t="shared" si="748"/>
        <v>0</v>
      </c>
      <c r="U953">
        <f t="shared" si="749"/>
        <v>5.3359999999999994</v>
      </c>
      <c r="V953">
        <f t="shared" si="750"/>
        <v>0</v>
      </c>
      <c r="W953">
        <f t="shared" si="751"/>
        <v>0</v>
      </c>
      <c r="X953">
        <f t="shared" si="752"/>
        <v>1456.16</v>
      </c>
      <c r="Y953">
        <f t="shared" si="753"/>
        <v>702.38</v>
      </c>
      <c r="AA953">
        <v>31709269</v>
      </c>
      <c r="AB953">
        <f t="shared" si="754"/>
        <v>1818.3205</v>
      </c>
      <c r="AC953">
        <f t="shared" si="755"/>
        <v>0</v>
      </c>
      <c r="AD953">
        <f>ROUND(((((ET953*1.25))-((EU953*1.25)))+AE953),6)</f>
        <v>134.8125</v>
      </c>
      <c r="AE953">
        <f>ROUND(((EU953*1.25)),6)</f>
        <v>5.7125000000000004</v>
      </c>
      <c r="AF953">
        <f>ROUND(((EV953*1.15)),6)</f>
        <v>1683.508</v>
      </c>
      <c r="AG953">
        <f t="shared" si="756"/>
        <v>0</v>
      </c>
      <c r="AH953">
        <f>((EW953*1.15))</f>
        <v>133.39999999999998</v>
      </c>
      <c r="AI953">
        <f>((EX953*1.25))</f>
        <v>0</v>
      </c>
      <c r="AJ953">
        <f t="shared" si="757"/>
        <v>0</v>
      </c>
      <c r="AK953">
        <v>1571.77</v>
      </c>
      <c r="AL953">
        <v>0</v>
      </c>
      <c r="AM953">
        <v>107.85</v>
      </c>
      <c r="AN953">
        <v>4.57</v>
      </c>
      <c r="AO953">
        <v>1463.92</v>
      </c>
      <c r="AP953">
        <v>0</v>
      </c>
      <c r="AQ953">
        <v>116</v>
      </c>
      <c r="AR953">
        <v>0</v>
      </c>
      <c r="AS953">
        <v>0</v>
      </c>
      <c r="AT953">
        <v>85</v>
      </c>
      <c r="AU953">
        <v>41</v>
      </c>
      <c r="AV953">
        <v>1</v>
      </c>
      <c r="AW953">
        <v>1</v>
      </c>
      <c r="AZ953">
        <v>1</v>
      </c>
      <c r="BA953">
        <v>25.44</v>
      </c>
      <c r="BB953">
        <v>6.6</v>
      </c>
      <c r="BC953">
        <v>1</v>
      </c>
      <c r="BD953" t="s">
        <v>143</v>
      </c>
      <c r="BE953" t="s">
        <v>143</v>
      </c>
      <c r="BF953" t="s">
        <v>143</v>
      </c>
      <c r="BG953" t="s">
        <v>143</v>
      </c>
      <c r="BH953">
        <v>0</v>
      </c>
      <c r="BI953">
        <v>1</v>
      </c>
      <c r="BJ953" t="s">
        <v>679</v>
      </c>
      <c r="BM953">
        <v>96</v>
      </c>
      <c r="BN953">
        <v>0</v>
      </c>
      <c r="BO953" t="s">
        <v>676</v>
      </c>
      <c r="BP953">
        <v>1</v>
      </c>
      <c r="BQ953">
        <v>30</v>
      </c>
      <c r="BR953">
        <v>0</v>
      </c>
      <c r="BS953">
        <v>25.44</v>
      </c>
      <c r="BT953">
        <v>1</v>
      </c>
      <c r="BU953">
        <v>1</v>
      </c>
      <c r="BV953">
        <v>1</v>
      </c>
      <c r="BW953">
        <v>1</v>
      </c>
      <c r="BX953">
        <v>1</v>
      </c>
      <c r="BY953" t="s">
        <v>143</v>
      </c>
      <c r="BZ953">
        <v>85</v>
      </c>
      <c r="CA953">
        <v>41</v>
      </c>
      <c r="CE953">
        <v>30</v>
      </c>
      <c r="CF953">
        <v>0</v>
      </c>
      <c r="CG953">
        <v>0</v>
      </c>
      <c r="CM953">
        <v>0</v>
      </c>
      <c r="CN953" t="s">
        <v>143</v>
      </c>
      <c r="CO953">
        <v>0</v>
      </c>
      <c r="CP953">
        <f t="shared" si="758"/>
        <v>1748.7</v>
      </c>
      <c r="CQ953">
        <f t="shared" si="759"/>
        <v>0</v>
      </c>
      <c r="CR953">
        <f>(ROUND((ROUND((((ET953*1.25))*AV953*1),2)*BB953),2)+ROUND((ROUND(((AE953-((EU953*1.25)))*AV953*1),2)*BS953),2))</f>
        <v>889.75</v>
      </c>
      <c r="CS953">
        <f t="shared" si="760"/>
        <v>145.26</v>
      </c>
      <c r="CT953">
        <f t="shared" si="761"/>
        <v>42828.49</v>
      </c>
      <c r="CU953">
        <f t="shared" si="762"/>
        <v>0</v>
      </c>
      <c r="CV953">
        <f t="shared" si="763"/>
        <v>133.39999999999998</v>
      </c>
      <c r="CW953">
        <f t="shared" si="764"/>
        <v>0</v>
      </c>
      <c r="CX953">
        <f t="shared" si="765"/>
        <v>0</v>
      </c>
      <c r="CY953">
        <f t="shared" si="766"/>
        <v>1456.1605</v>
      </c>
      <c r="CZ953">
        <f t="shared" si="767"/>
        <v>702.38329999999996</v>
      </c>
      <c r="DC953" t="s">
        <v>143</v>
      </c>
      <c r="DD953" t="s">
        <v>143</v>
      </c>
      <c r="DE953" t="s">
        <v>169</v>
      </c>
      <c r="DF953" t="s">
        <v>169</v>
      </c>
      <c r="DG953" t="s">
        <v>170</v>
      </c>
      <c r="DH953" t="s">
        <v>143</v>
      </c>
      <c r="DI953" t="s">
        <v>170</v>
      </c>
      <c r="DJ953" t="s">
        <v>169</v>
      </c>
      <c r="DK953" t="s">
        <v>143</v>
      </c>
      <c r="DL953" t="s">
        <v>143</v>
      </c>
      <c r="DM953" t="s">
        <v>143</v>
      </c>
      <c r="DN953">
        <v>104</v>
      </c>
      <c r="DO953">
        <v>79</v>
      </c>
      <c r="DP953">
        <v>1.087</v>
      </c>
      <c r="DQ953">
        <v>1.0009999999999999</v>
      </c>
      <c r="DU953">
        <v>1013</v>
      </c>
      <c r="DV953" t="s">
        <v>678</v>
      </c>
      <c r="DW953" t="s">
        <v>678</v>
      </c>
      <c r="DX953">
        <v>1</v>
      </c>
      <c r="EE953">
        <v>31269907</v>
      </c>
      <c r="EF953">
        <v>30</v>
      </c>
      <c r="EG953" t="s">
        <v>171</v>
      </c>
      <c r="EH953">
        <v>0</v>
      </c>
      <c r="EI953" t="s">
        <v>143</v>
      </c>
      <c r="EJ953">
        <v>1</v>
      </c>
      <c r="EK953">
        <v>96</v>
      </c>
      <c r="EL953" t="s">
        <v>357</v>
      </c>
      <c r="EM953" t="s">
        <v>358</v>
      </c>
      <c r="EO953" t="s">
        <v>143</v>
      </c>
      <c r="EQ953">
        <v>0</v>
      </c>
      <c r="ER953">
        <v>1571.77</v>
      </c>
      <c r="ES953">
        <v>0</v>
      </c>
      <c r="ET953">
        <v>107.85</v>
      </c>
      <c r="EU953">
        <v>4.57</v>
      </c>
      <c r="EV953">
        <v>1463.92</v>
      </c>
      <c r="EW953">
        <v>116</v>
      </c>
      <c r="EX953">
        <v>0</v>
      </c>
      <c r="EY953">
        <v>0</v>
      </c>
      <c r="FQ953">
        <v>0</v>
      </c>
      <c r="FR953">
        <f t="shared" si="768"/>
        <v>0</v>
      </c>
      <c r="FS953">
        <v>0</v>
      </c>
      <c r="FX953">
        <v>104</v>
      </c>
      <c r="FY953">
        <v>79</v>
      </c>
      <c r="GA953" t="s">
        <v>143</v>
      </c>
      <c r="GD953">
        <v>0</v>
      </c>
      <c r="GF953">
        <v>-331886838</v>
      </c>
      <c r="GG953">
        <v>2</v>
      </c>
      <c r="GH953">
        <v>1</v>
      </c>
      <c r="GI953">
        <v>2</v>
      </c>
      <c r="GJ953">
        <v>0</v>
      </c>
      <c r="GK953">
        <f>ROUND(R953*(R12)/100,2)</f>
        <v>9.18</v>
      </c>
      <c r="GL953">
        <f t="shared" si="769"/>
        <v>0</v>
      </c>
      <c r="GM953">
        <f t="shared" si="770"/>
        <v>3916.42</v>
      </c>
      <c r="GN953">
        <f t="shared" si="771"/>
        <v>3916.42</v>
      </c>
      <c r="GO953">
        <f t="shared" si="772"/>
        <v>0</v>
      </c>
      <c r="GP953">
        <f t="shared" si="773"/>
        <v>0</v>
      </c>
      <c r="GR953">
        <v>0</v>
      </c>
      <c r="GS953">
        <v>3</v>
      </c>
      <c r="GT953">
        <v>0</v>
      </c>
      <c r="GU953" t="s">
        <v>143</v>
      </c>
      <c r="GV953">
        <f t="shared" si="774"/>
        <v>0</v>
      </c>
      <c r="GW953">
        <v>1</v>
      </c>
      <c r="GX953">
        <f t="shared" si="775"/>
        <v>0</v>
      </c>
      <c r="HA953">
        <v>0</v>
      </c>
      <c r="HB953">
        <v>0</v>
      </c>
      <c r="HC953">
        <f t="shared" si="776"/>
        <v>0</v>
      </c>
      <c r="IK953">
        <v>0</v>
      </c>
    </row>
    <row r="954" spans="1:245" x14ac:dyDescent="0.25">
      <c r="A954">
        <v>18</v>
      </c>
      <c r="B954">
        <v>1</v>
      </c>
      <c r="C954">
        <v>571</v>
      </c>
      <c r="E954" t="s">
        <v>836</v>
      </c>
      <c r="F954" t="s">
        <v>681</v>
      </c>
      <c r="G954" t="s">
        <v>682</v>
      </c>
      <c r="H954" t="s">
        <v>401</v>
      </c>
      <c r="I954">
        <v>3</v>
      </c>
      <c r="J954">
        <v>75</v>
      </c>
      <c r="O954">
        <f t="shared" si="744"/>
        <v>116.47</v>
      </c>
      <c r="P954">
        <f t="shared" si="745"/>
        <v>116.47</v>
      </c>
      <c r="Q954">
        <f t="shared" ref="Q954:Q960" si="777">(ROUND((ROUND(((ET954)*AV954*I954),2)*BB954),2)+ROUND((ROUND(((AE954-(EU954))*AV954*I954),2)*BS954),2))</f>
        <v>0</v>
      </c>
      <c r="R954">
        <f t="shared" si="746"/>
        <v>0</v>
      </c>
      <c r="S954">
        <f t="shared" si="747"/>
        <v>0</v>
      </c>
      <c r="T954">
        <f t="shared" si="748"/>
        <v>0</v>
      </c>
      <c r="U954">
        <f t="shared" si="749"/>
        <v>0</v>
      </c>
      <c r="V954">
        <f t="shared" si="750"/>
        <v>0</v>
      </c>
      <c r="W954">
        <f t="shared" si="751"/>
        <v>0</v>
      </c>
      <c r="X954">
        <f t="shared" si="752"/>
        <v>0</v>
      </c>
      <c r="Y954">
        <f t="shared" si="753"/>
        <v>0</v>
      </c>
      <c r="AA954">
        <v>31709269</v>
      </c>
      <c r="AB954">
        <f t="shared" si="754"/>
        <v>4.99</v>
      </c>
      <c r="AC954">
        <f t="shared" si="755"/>
        <v>4.99</v>
      </c>
      <c r="AD954">
        <f t="shared" ref="AD954:AD960" si="778">ROUND((((ET954)-(EU954))+AE954),6)</f>
        <v>0</v>
      </c>
      <c r="AE954">
        <f t="shared" ref="AE954:AF960" si="779">ROUND((EU954),6)</f>
        <v>0</v>
      </c>
      <c r="AF954">
        <f t="shared" si="779"/>
        <v>0</v>
      </c>
      <c r="AG954">
        <f t="shared" si="756"/>
        <v>0</v>
      </c>
      <c r="AH954">
        <f t="shared" ref="AH954:AI960" si="780">(EW954)</f>
        <v>0</v>
      </c>
      <c r="AI954">
        <f t="shared" si="780"/>
        <v>0</v>
      </c>
      <c r="AJ954">
        <f t="shared" si="757"/>
        <v>0</v>
      </c>
      <c r="AK954">
        <v>4.99</v>
      </c>
      <c r="AL954">
        <v>4.99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1</v>
      </c>
      <c r="AW954">
        <v>1</v>
      </c>
      <c r="AZ954">
        <v>1</v>
      </c>
      <c r="BA954">
        <v>1</v>
      </c>
      <c r="BB954">
        <v>1</v>
      </c>
      <c r="BC954">
        <v>7.78</v>
      </c>
      <c r="BD954" t="s">
        <v>143</v>
      </c>
      <c r="BE954" t="s">
        <v>143</v>
      </c>
      <c r="BF954" t="s">
        <v>143</v>
      </c>
      <c r="BG954" t="s">
        <v>143</v>
      </c>
      <c r="BH954">
        <v>3</v>
      </c>
      <c r="BI954">
        <v>1</v>
      </c>
      <c r="BJ954" t="s">
        <v>683</v>
      </c>
      <c r="BM954">
        <v>96</v>
      </c>
      <c r="BN954">
        <v>0</v>
      </c>
      <c r="BO954" t="s">
        <v>681</v>
      </c>
      <c r="BP954">
        <v>1</v>
      </c>
      <c r="BQ954">
        <v>30</v>
      </c>
      <c r="BR954">
        <v>0</v>
      </c>
      <c r="BS954">
        <v>1</v>
      </c>
      <c r="BT954">
        <v>1</v>
      </c>
      <c r="BU954">
        <v>1</v>
      </c>
      <c r="BV954">
        <v>1</v>
      </c>
      <c r="BW954">
        <v>1</v>
      </c>
      <c r="BX954">
        <v>1</v>
      </c>
      <c r="BY954" t="s">
        <v>143</v>
      </c>
      <c r="BZ954">
        <v>0</v>
      </c>
      <c r="CA954">
        <v>0</v>
      </c>
      <c r="CE954">
        <v>30</v>
      </c>
      <c r="CF954">
        <v>0</v>
      </c>
      <c r="CG954">
        <v>0</v>
      </c>
      <c r="CM954">
        <v>0</v>
      </c>
      <c r="CN954" t="s">
        <v>143</v>
      </c>
      <c r="CO954">
        <v>0</v>
      </c>
      <c r="CP954">
        <f t="shared" si="758"/>
        <v>116.47</v>
      </c>
      <c r="CQ954">
        <f t="shared" si="759"/>
        <v>38.82</v>
      </c>
      <c r="CR954">
        <f t="shared" ref="CR954:CR960" si="781">(ROUND((ROUND(((ET954)*AV954*1),2)*BB954),2)+ROUND((ROUND(((AE954-(EU954))*AV954*1),2)*BS954),2))</f>
        <v>0</v>
      </c>
      <c r="CS954">
        <f t="shared" si="760"/>
        <v>0</v>
      </c>
      <c r="CT954">
        <f t="shared" si="761"/>
        <v>0</v>
      </c>
      <c r="CU954">
        <f t="shared" si="762"/>
        <v>0</v>
      </c>
      <c r="CV954">
        <f t="shared" si="763"/>
        <v>0</v>
      </c>
      <c r="CW954">
        <f t="shared" si="764"/>
        <v>0</v>
      </c>
      <c r="CX954">
        <f t="shared" si="765"/>
        <v>0</v>
      </c>
      <c r="CY954">
        <f t="shared" si="766"/>
        <v>0</v>
      </c>
      <c r="CZ954">
        <f t="shared" si="767"/>
        <v>0</v>
      </c>
      <c r="DC954" t="s">
        <v>143</v>
      </c>
      <c r="DD954" t="s">
        <v>143</v>
      </c>
      <c r="DE954" t="s">
        <v>143</v>
      </c>
      <c r="DF954" t="s">
        <v>143</v>
      </c>
      <c r="DG954" t="s">
        <v>143</v>
      </c>
      <c r="DH954" t="s">
        <v>143</v>
      </c>
      <c r="DI954" t="s">
        <v>143</v>
      </c>
      <c r="DJ954" t="s">
        <v>143</v>
      </c>
      <c r="DK954" t="s">
        <v>143</v>
      </c>
      <c r="DL954" t="s">
        <v>143</v>
      </c>
      <c r="DM954" t="s">
        <v>143</v>
      </c>
      <c r="DN954">
        <v>104</v>
      </c>
      <c r="DO954">
        <v>79</v>
      </c>
      <c r="DP954">
        <v>1.087</v>
      </c>
      <c r="DQ954">
        <v>1.0009999999999999</v>
      </c>
      <c r="DU954">
        <v>1010</v>
      </c>
      <c r="DV954" t="s">
        <v>401</v>
      </c>
      <c r="DW954" t="s">
        <v>401</v>
      </c>
      <c r="DX954">
        <v>1</v>
      </c>
      <c r="EE954">
        <v>31269907</v>
      </c>
      <c r="EF954">
        <v>30</v>
      </c>
      <c r="EG954" t="s">
        <v>171</v>
      </c>
      <c r="EH954">
        <v>0</v>
      </c>
      <c r="EI954" t="s">
        <v>143</v>
      </c>
      <c r="EJ954">
        <v>1</v>
      </c>
      <c r="EK954">
        <v>96</v>
      </c>
      <c r="EL954" t="s">
        <v>357</v>
      </c>
      <c r="EM954" t="s">
        <v>358</v>
      </c>
      <c r="EO954" t="s">
        <v>143</v>
      </c>
      <c r="EQ954">
        <v>0</v>
      </c>
      <c r="ER954">
        <v>4.99</v>
      </c>
      <c r="ES954">
        <v>4.99</v>
      </c>
      <c r="ET954">
        <v>0</v>
      </c>
      <c r="EU954">
        <v>0</v>
      </c>
      <c r="EV954">
        <v>0</v>
      </c>
      <c r="EW954">
        <v>0</v>
      </c>
      <c r="EX954">
        <v>0</v>
      </c>
      <c r="FQ954">
        <v>0</v>
      </c>
      <c r="FR954">
        <f t="shared" si="768"/>
        <v>0</v>
      </c>
      <c r="FS954">
        <v>0</v>
      </c>
      <c r="FX954">
        <v>104</v>
      </c>
      <c r="FY954">
        <v>79</v>
      </c>
      <c r="GA954" t="s">
        <v>143</v>
      </c>
      <c r="GD954">
        <v>0</v>
      </c>
      <c r="GF954">
        <v>824433819</v>
      </c>
      <c r="GG954">
        <v>2</v>
      </c>
      <c r="GH954">
        <v>1</v>
      </c>
      <c r="GI954">
        <v>2</v>
      </c>
      <c r="GJ954">
        <v>0</v>
      </c>
      <c r="GK954">
        <f>ROUND(R954*(R12)/100,2)</f>
        <v>0</v>
      </c>
      <c r="GL954">
        <f t="shared" si="769"/>
        <v>0</v>
      </c>
      <c r="GM954">
        <f t="shared" si="770"/>
        <v>116.47</v>
      </c>
      <c r="GN954">
        <f t="shared" si="771"/>
        <v>116.47</v>
      </c>
      <c r="GO954">
        <f t="shared" si="772"/>
        <v>0</v>
      </c>
      <c r="GP954">
        <f t="shared" si="773"/>
        <v>0</v>
      </c>
      <c r="GR954">
        <v>0</v>
      </c>
      <c r="GS954">
        <v>3</v>
      </c>
      <c r="GT954">
        <v>0</v>
      </c>
      <c r="GU954" t="s">
        <v>143</v>
      </c>
      <c r="GV954">
        <f t="shared" si="774"/>
        <v>0</v>
      </c>
      <c r="GW954">
        <v>1</v>
      </c>
      <c r="GX954">
        <f t="shared" si="775"/>
        <v>0</v>
      </c>
      <c r="HA954">
        <v>0</v>
      </c>
      <c r="HB954">
        <v>0</v>
      </c>
      <c r="HC954">
        <f t="shared" si="776"/>
        <v>0</v>
      </c>
      <c r="IK954">
        <v>0</v>
      </c>
    </row>
    <row r="955" spans="1:245" x14ac:dyDescent="0.25">
      <c r="A955">
        <v>18</v>
      </c>
      <c r="B955">
        <v>1</v>
      </c>
      <c r="C955">
        <v>570</v>
      </c>
      <c r="E955" t="s">
        <v>837</v>
      </c>
      <c r="F955" t="s">
        <v>685</v>
      </c>
      <c r="G955" t="s">
        <v>686</v>
      </c>
      <c r="H955" t="s">
        <v>401</v>
      </c>
      <c r="I955">
        <v>3</v>
      </c>
      <c r="J955">
        <v>75</v>
      </c>
      <c r="O955">
        <f t="shared" si="744"/>
        <v>992.9</v>
      </c>
      <c r="P955">
        <f t="shared" si="745"/>
        <v>992.9</v>
      </c>
      <c r="Q955">
        <f t="shared" si="777"/>
        <v>0</v>
      </c>
      <c r="R955">
        <f t="shared" si="746"/>
        <v>0</v>
      </c>
      <c r="S955">
        <f t="shared" si="747"/>
        <v>0</v>
      </c>
      <c r="T955">
        <f t="shared" si="748"/>
        <v>0</v>
      </c>
      <c r="U955">
        <f t="shared" si="749"/>
        <v>0</v>
      </c>
      <c r="V955">
        <f t="shared" si="750"/>
        <v>0</v>
      </c>
      <c r="W955">
        <f t="shared" si="751"/>
        <v>0</v>
      </c>
      <c r="X955">
        <f t="shared" si="752"/>
        <v>0</v>
      </c>
      <c r="Y955">
        <f t="shared" si="753"/>
        <v>0</v>
      </c>
      <c r="AA955">
        <v>31709269</v>
      </c>
      <c r="AB955">
        <f t="shared" si="754"/>
        <v>61.29</v>
      </c>
      <c r="AC955">
        <f t="shared" si="755"/>
        <v>61.29</v>
      </c>
      <c r="AD955">
        <f t="shared" si="778"/>
        <v>0</v>
      </c>
      <c r="AE955">
        <f t="shared" si="779"/>
        <v>0</v>
      </c>
      <c r="AF955">
        <f t="shared" si="779"/>
        <v>0</v>
      </c>
      <c r="AG955">
        <f t="shared" si="756"/>
        <v>0</v>
      </c>
      <c r="AH955">
        <f t="shared" si="780"/>
        <v>0</v>
      </c>
      <c r="AI955">
        <f t="shared" si="780"/>
        <v>0</v>
      </c>
      <c r="AJ955">
        <f t="shared" si="757"/>
        <v>0</v>
      </c>
      <c r="AK955">
        <v>61.29</v>
      </c>
      <c r="AL955">
        <v>61.29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1</v>
      </c>
      <c r="AW955">
        <v>1</v>
      </c>
      <c r="AZ955">
        <v>1</v>
      </c>
      <c r="BA955">
        <v>1</v>
      </c>
      <c r="BB955">
        <v>1</v>
      </c>
      <c r="BC955">
        <v>5.4</v>
      </c>
      <c r="BD955" t="s">
        <v>143</v>
      </c>
      <c r="BE955" t="s">
        <v>143</v>
      </c>
      <c r="BF955" t="s">
        <v>143</v>
      </c>
      <c r="BG955" t="s">
        <v>143</v>
      </c>
      <c r="BH955">
        <v>3</v>
      </c>
      <c r="BI955">
        <v>1</v>
      </c>
      <c r="BJ955" t="s">
        <v>687</v>
      </c>
      <c r="BM955">
        <v>96</v>
      </c>
      <c r="BN955">
        <v>0</v>
      </c>
      <c r="BO955" t="s">
        <v>685</v>
      </c>
      <c r="BP955">
        <v>1</v>
      </c>
      <c r="BQ955">
        <v>30</v>
      </c>
      <c r="BR955">
        <v>0</v>
      </c>
      <c r="BS955">
        <v>1</v>
      </c>
      <c r="BT955">
        <v>1</v>
      </c>
      <c r="BU955">
        <v>1</v>
      </c>
      <c r="BV955">
        <v>1</v>
      </c>
      <c r="BW955">
        <v>1</v>
      </c>
      <c r="BX955">
        <v>1</v>
      </c>
      <c r="BY955" t="s">
        <v>143</v>
      </c>
      <c r="BZ955">
        <v>0</v>
      </c>
      <c r="CA955">
        <v>0</v>
      </c>
      <c r="CE955">
        <v>30</v>
      </c>
      <c r="CF955">
        <v>0</v>
      </c>
      <c r="CG955">
        <v>0</v>
      </c>
      <c r="CM955">
        <v>0</v>
      </c>
      <c r="CN955" t="s">
        <v>143</v>
      </c>
      <c r="CO955">
        <v>0</v>
      </c>
      <c r="CP955">
        <f t="shared" si="758"/>
        <v>992.9</v>
      </c>
      <c r="CQ955">
        <f t="shared" si="759"/>
        <v>330.97</v>
      </c>
      <c r="CR955">
        <f t="shared" si="781"/>
        <v>0</v>
      </c>
      <c r="CS955">
        <f t="shared" si="760"/>
        <v>0</v>
      </c>
      <c r="CT955">
        <f t="shared" si="761"/>
        <v>0</v>
      </c>
      <c r="CU955">
        <f t="shared" si="762"/>
        <v>0</v>
      </c>
      <c r="CV955">
        <f t="shared" si="763"/>
        <v>0</v>
      </c>
      <c r="CW955">
        <f t="shared" si="764"/>
        <v>0</v>
      </c>
      <c r="CX955">
        <f t="shared" si="765"/>
        <v>0</v>
      </c>
      <c r="CY955">
        <f t="shared" si="766"/>
        <v>0</v>
      </c>
      <c r="CZ955">
        <f t="shared" si="767"/>
        <v>0</v>
      </c>
      <c r="DC955" t="s">
        <v>143</v>
      </c>
      <c r="DD955" t="s">
        <v>143</v>
      </c>
      <c r="DE955" t="s">
        <v>143</v>
      </c>
      <c r="DF955" t="s">
        <v>143</v>
      </c>
      <c r="DG955" t="s">
        <v>143</v>
      </c>
      <c r="DH955" t="s">
        <v>143</v>
      </c>
      <c r="DI955" t="s">
        <v>143</v>
      </c>
      <c r="DJ955" t="s">
        <v>143</v>
      </c>
      <c r="DK955" t="s">
        <v>143</v>
      </c>
      <c r="DL955" t="s">
        <v>143</v>
      </c>
      <c r="DM955" t="s">
        <v>143</v>
      </c>
      <c r="DN955">
        <v>104</v>
      </c>
      <c r="DO955">
        <v>79</v>
      </c>
      <c r="DP955">
        <v>1.087</v>
      </c>
      <c r="DQ955">
        <v>1.0009999999999999</v>
      </c>
      <c r="DU955">
        <v>1010</v>
      </c>
      <c r="DV955" t="s">
        <v>401</v>
      </c>
      <c r="DW955" t="s">
        <v>401</v>
      </c>
      <c r="DX955">
        <v>1</v>
      </c>
      <c r="EE955">
        <v>31269907</v>
      </c>
      <c r="EF955">
        <v>30</v>
      </c>
      <c r="EG955" t="s">
        <v>171</v>
      </c>
      <c r="EH955">
        <v>0</v>
      </c>
      <c r="EI955" t="s">
        <v>143</v>
      </c>
      <c r="EJ955">
        <v>1</v>
      </c>
      <c r="EK955">
        <v>96</v>
      </c>
      <c r="EL955" t="s">
        <v>357</v>
      </c>
      <c r="EM955" t="s">
        <v>358</v>
      </c>
      <c r="EO955" t="s">
        <v>143</v>
      </c>
      <c r="EQ955">
        <v>0</v>
      </c>
      <c r="ER955">
        <v>61.29</v>
      </c>
      <c r="ES955">
        <v>61.29</v>
      </c>
      <c r="ET955">
        <v>0</v>
      </c>
      <c r="EU955">
        <v>0</v>
      </c>
      <c r="EV955">
        <v>0</v>
      </c>
      <c r="EW955">
        <v>0</v>
      </c>
      <c r="EX955">
        <v>0</v>
      </c>
      <c r="FQ955">
        <v>0</v>
      </c>
      <c r="FR955">
        <f t="shared" si="768"/>
        <v>0</v>
      </c>
      <c r="FS955">
        <v>0</v>
      </c>
      <c r="FX955">
        <v>104</v>
      </c>
      <c r="FY955">
        <v>79</v>
      </c>
      <c r="GA955" t="s">
        <v>143</v>
      </c>
      <c r="GD955">
        <v>0</v>
      </c>
      <c r="GF955">
        <v>192038341</v>
      </c>
      <c r="GG955">
        <v>2</v>
      </c>
      <c r="GH955">
        <v>1</v>
      </c>
      <c r="GI955">
        <v>2</v>
      </c>
      <c r="GJ955">
        <v>0</v>
      </c>
      <c r="GK955">
        <f>ROUND(R955*(R12)/100,2)</f>
        <v>0</v>
      </c>
      <c r="GL955">
        <f t="shared" si="769"/>
        <v>0</v>
      </c>
      <c r="GM955">
        <f t="shared" si="770"/>
        <v>992.9</v>
      </c>
      <c r="GN955">
        <f t="shared" si="771"/>
        <v>992.9</v>
      </c>
      <c r="GO955">
        <f t="shared" si="772"/>
        <v>0</v>
      </c>
      <c r="GP955">
        <f t="shared" si="773"/>
        <v>0</v>
      </c>
      <c r="GR955">
        <v>0</v>
      </c>
      <c r="GS955">
        <v>3</v>
      </c>
      <c r="GT955">
        <v>0</v>
      </c>
      <c r="GU955" t="s">
        <v>143</v>
      </c>
      <c r="GV955">
        <f t="shared" si="774"/>
        <v>0</v>
      </c>
      <c r="GW955">
        <v>1</v>
      </c>
      <c r="GX955">
        <f t="shared" si="775"/>
        <v>0</v>
      </c>
      <c r="HA955">
        <v>0</v>
      </c>
      <c r="HB955">
        <v>0</v>
      </c>
      <c r="HC955">
        <f t="shared" si="776"/>
        <v>0</v>
      </c>
      <c r="IK955">
        <v>0</v>
      </c>
    </row>
    <row r="956" spans="1:245" x14ac:dyDescent="0.25">
      <c r="A956">
        <v>18</v>
      </c>
      <c r="B956">
        <v>1</v>
      </c>
      <c r="C956">
        <v>569</v>
      </c>
      <c r="E956" t="s">
        <v>838</v>
      </c>
      <c r="F956" t="s">
        <v>689</v>
      </c>
      <c r="G956" t="s">
        <v>690</v>
      </c>
      <c r="H956" t="s">
        <v>401</v>
      </c>
      <c r="I956">
        <v>3</v>
      </c>
      <c r="J956">
        <v>75</v>
      </c>
      <c r="O956">
        <f t="shared" si="744"/>
        <v>870.06</v>
      </c>
      <c r="P956">
        <f t="shared" si="745"/>
        <v>870.06</v>
      </c>
      <c r="Q956">
        <f t="shared" si="777"/>
        <v>0</v>
      </c>
      <c r="R956">
        <f t="shared" si="746"/>
        <v>0</v>
      </c>
      <c r="S956">
        <f t="shared" si="747"/>
        <v>0</v>
      </c>
      <c r="T956">
        <f t="shared" si="748"/>
        <v>0</v>
      </c>
      <c r="U956">
        <f t="shared" si="749"/>
        <v>0</v>
      </c>
      <c r="V956">
        <f t="shared" si="750"/>
        <v>0</v>
      </c>
      <c r="W956">
        <f t="shared" si="751"/>
        <v>0</v>
      </c>
      <c r="X956">
        <f t="shared" si="752"/>
        <v>0</v>
      </c>
      <c r="Y956">
        <f t="shared" si="753"/>
        <v>0</v>
      </c>
      <c r="AA956">
        <v>31709269</v>
      </c>
      <c r="AB956">
        <f t="shared" si="754"/>
        <v>58.12</v>
      </c>
      <c r="AC956">
        <f t="shared" si="755"/>
        <v>58.12</v>
      </c>
      <c r="AD956">
        <f t="shared" si="778"/>
        <v>0</v>
      </c>
      <c r="AE956">
        <f t="shared" si="779"/>
        <v>0</v>
      </c>
      <c r="AF956">
        <f t="shared" si="779"/>
        <v>0</v>
      </c>
      <c r="AG956">
        <f t="shared" si="756"/>
        <v>0</v>
      </c>
      <c r="AH956">
        <f t="shared" si="780"/>
        <v>0</v>
      </c>
      <c r="AI956">
        <f t="shared" si="780"/>
        <v>0</v>
      </c>
      <c r="AJ956">
        <f t="shared" si="757"/>
        <v>0</v>
      </c>
      <c r="AK956">
        <v>58.12</v>
      </c>
      <c r="AL956">
        <v>58.12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1</v>
      </c>
      <c r="AW956">
        <v>1</v>
      </c>
      <c r="AZ956">
        <v>1</v>
      </c>
      <c r="BA956">
        <v>1</v>
      </c>
      <c r="BB956">
        <v>1</v>
      </c>
      <c r="BC956">
        <v>4.99</v>
      </c>
      <c r="BD956" t="s">
        <v>143</v>
      </c>
      <c r="BE956" t="s">
        <v>143</v>
      </c>
      <c r="BF956" t="s">
        <v>143</v>
      </c>
      <c r="BG956" t="s">
        <v>143</v>
      </c>
      <c r="BH956">
        <v>3</v>
      </c>
      <c r="BI956">
        <v>1</v>
      </c>
      <c r="BJ956" t="s">
        <v>691</v>
      </c>
      <c r="BM956">
        <v>96</v>
      </c>
      <c r="BN956">
        <v>0</v>
      </c>
      <c r="BO956" t="s">
        <v>689</v>
      </c>
      <c r="BP956">
        <v>1</v>
      </c>
      <c r="BQ956">
        <v>30</v>
      </c>
      <c r="BR956">
        <v>0</v>
      </c>
      <c r="BS956">
        <v>1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143</v>
      </c>
      <c r="BZ956">
        <v>0</v>
      </c>
      <c r="CA956">
        <v>0</v>
      </c>
      <c r="CE956">
        <v>30</v>
      </c>
      <c r="CF956">
        <v>0</v>
      </c>
      <c r="CG956">
        <v>0</v>
      </c>
      <c r="CM956">
        <v>0</v>
      </c>
      <c r="CN956" t="s">
        <v>143</v>
      </c>
      <c r="CO956">
        <v>0</v>
      </c>
      <c r="CP956">
        <f t="shared" si="758"/>
        <v>870.06</v>
      </c>
      <c r="CQ956">
        <f t="shared" si="759"/>
        <v>290.02</v>
      </c>
      <c r="CR956">
        <f t="shared" si="781"/>
        <v>0</v>
      </c>
      <c r="CS956">
        <f t="shared" si="760"/>
        <v>0</v>
      </c>
      <c r="CT956">
        <f t="shared" si="761"/>
        <v>0</v>
      </c>
      <c r="CU956">
        <f t="shared" si="762"/>
        <v>0</v>
      </c>
      <c r="CV956">
        <f t="shared" si="763"/>
        <v>0</v>
      </c>
      <c r="CW956">
        <f t="shared" si="764"/>
        <v>0</v>
      </c>
      <c r="CX956">
        <f t="shared" si="765"/>
        <v>0</v>
      </c>
      <c r="CY956">
        <f t="shared" si="766"/>
        <v>0</v>
      </c>
      <c r="CZ956">
        <f t="shared" si="767"/>
        <v>0</v>
      </c>
      <c r="DC956" t="s">
        <v>143</v>
      </c>
      <c r="DD956" t="s">
        <v>143</v>
      </c>
      <c r="DE956" t="s">
        <v>143</v>
      </c>
      <c r="DF956" t="s">
        <v>143</v>
      </c>
      <c r="DG956" t="s">
        <v>143</v>
      </c>
      <c r="DH956" t="s">
        <v>143</v>
      </c>
      <c r="DI956" t="s">
        <v>143</v>
      </c>
      <c r="DJ956" t="s">
        <v>143</v>
      </c>
      <c r="DK956" t="s">
        <v>143</v>
      </c>
      <c r="DL956" t="s">
        <v>143</v>
      </c>
      <c r="DM956" t="s">
        <v>143</v>
      </c>
      <c r="DN956">
        <v>104</v>
      </c>
      <c r="DO956">
        <v>79</v>
      </c>
      <c r="DP956">
        <v>1.087</v>
      </c>
      <c r="DQ956">
        <v>1.0009999999999999</v>
      </c>
      <c r="DU956">
        <v>1010</v>
      </c>
      <c r="DV956" t="s">
        <v>401</v>
      </c>
      <c r="DW956" t="s">
        <v>401</v>
      </c>
      <c r="DX956">
        <v>1</v>
      </c>
      <c r="EE956">
        <v>31269907</v>
      </c>
      <c r="EF956">
        <v>30</v>
      </c>
      <c r="EG956" t="s">
        <v>171</v>
      </c>
      <c r="EH956">
        <v>0</v>
      </c>
      <c r="EI956" t="s">
        <v>143</v>
      </c>
      <c r="EJ956">
        <v>1</v>
      </c>
      <c r="EK956">
        <v>96</v>
      </c>
      <c r="EL956" t="s">
        <v>357</v>
      </c>
      <c r="EM956" t="s">
        <v>358</v>
      </c>
      <c r="EO956" t="s">
        <v>143</v>
      </c>
      <c r="EQ956">
        <v>0</v>
      </c>
      <c r="ER956">
        <v>58.12</v>
      </c>
      <c r="ES956">
        <v>58.12</v>
      </c>
      <c r="ET956">
        <v>0</v>
      </c>
      <c r="EU956">
        <v>0</v>
      </c>
      <c r="EV956">
        <v>0</v>
      </c>
      <c r="EW956">
        <v>0</v>
      </c>
      <c r="EX956">
        <v>0</v>
      </c>
      <c r="FQ956">
        <v>0</v>
      </c>
      <c r="FR956">
        <f t="shared" si="768"/>
        <v>0</v>
      </c>
      <c r="FS956">
        <v>0</v>
      </c>
      <c r="FX956">
        <v>104</v>
      </c>
      <c r="FY956">
        <v>79</v>
      </c>
      <c r="GA956" t="s">
        <v>143</v>
      </c>
      <c r="GD956">
        <v>0</v>
      </c>
      <c r="GF956">
        <v>1252079238</v>
      </c>
      <c r="GG956">
        <v>2</v>
      </c>
      <c r="GH956">
        <v>1</v>
      </c>
      <c r="GI956">
        <v>2</v>
      </c>
      <c r="GJ956">
        <v>0</v>
      </c>
      <c r="GK956">
        <f>ROUND(R956*(R12)/100,2)</f>
        <v>0</v>
      </c>
      <c r="GL956">
        <f t="shared" si="769"/>
        <v>0</v>
      </c>
      <c r="GM956">
        <f t="shared" si="770"/>
        <v>870.06</v>
      </c>
      <c r="GN956">
        <f t="shared" si="771"/>
        <v>870.06</v>
      </c>
      <c r="GO956">
        <f t="shared" si="772"/>
        <v>0</v>
      </c>
      <c r="GP956">
        <f t="shared" si="773"/>
        <v>0</v>
      </c>
      <c r="GR956">
        <v>0</v>
      </c>
      <c r="GS956">
        <v>3</v>
      </c>
      <c r="GT956">
        <v>0</v>
      </c>
      <c r="GU956" t="s">
        <v>143</v>
      </c>
      <c r="GV956">
        <f t="shared" si="774"/>
        <v>0</v>
      </c>
      <c r="GW956">
        <v>1</v>
      </c>
      <c r="GX956">
        <f t="shared" si="775"/>
        <v>0</v>
      </c>
      <c r="HA956">
        <v>0</v>
      </c>
      <c r="HB956">
        <v>0</v>
      </c>
      <c r="HC956">
        <f t="shared" si="776"/>
        <v>0</v>
      </c>
      <c r="IK956">
        <v>0</v>
      </c>
    </row>
    <row r="957" spans="1:245" x14ac:dyDescent="0.25">
      <c r="A957">
        <v>18</v>
      </c>
      <c r="B957">
        <v>1</v>
      </c>
      <c r="C957">
        <v>572</v>
      </c>
      <c r="E957" t="s">
        <v>839</v>
      </c>
      <c r="F957" t="s">
        <v>693</v>
      </c>
      <c r="G957" t="s">
        <v>694</v>
      </c>
      <c r="H957" t="s">
        <v>585</v>
      </c>
      <c r="I957">
        <v>1</v>
      </c>
      <c r="J957">
        <v>25</v>
      </c>
      <c r="O957">
        <f t="shared" si="744"/>
        <v>103.99</v>
      </c>
      <c r="P957">
        <f t="shared" si="745"/>
        <v>103.99</v>
      </c>
      <c r="Q957">
        <f t="shared" si="777"/>
        <v>0</v>
      </c>
      <c r="R957">
        <f t="shared" si="746"/>
        <v>0</v>
      </c>
      <c r="S957">
        <f t="shared" si="747"/>
        <v>0</v>
      </c>
      <c r="T957">
        <f t="shared" si="748"/>
        <v>0</v>
      </c>
      <c r="U957">
        <f t="shared" si="749"/>
        <v>0</v>
      </c>
      <c r="V957">
        <f t="shared" si="750"/>
        <v>0</v>
      </c>
      <c r="W957">
        <f t="shared" si="751"/>
        <v>0</v>
      </c>
      <c r="X957">
        <f t="shared" si="752"/>
        <v>0</v>
      </c>
      <c r="Y957">
        <f t="shared" si="753"/>
        <v>0</v>
      </c>
      <c r="AA957">
        <v>31709269</v>
      </c>
      <c r="AB957">
        <f t="shared" si="754"/>
        <v>32.700000000000003</v>
      </c>
      <c r="AC957">
        <f t="shared" si="755"/>
        <v>32.700000000000003</v>
      </c>
      <c r="AD957">
        <f t="shared" si="778"/>
        <v>0</v>
      </c>
      <c r="AE957">
        <f t="shared" si="779"/>
        <v>0</v>
      </c>
      <c r="AF957">
        <f t="shared" si="779"/>
        <v>0</v>
      </c>
      <c r="AG957">
        <f t="shared" si="756"/>
        <v>0</v>
      </c>
      <c r="AH957">
        <f t="shared" si="780"/>
        <v>0</v>
      </c>
      <c r="AI957">
        <f t="shared" si="780"/>
        <v>0</v>
      </c>
      <c r="AJ957">
        <f t="shared" si="757"/>
        <v>0</v>
      </c>
      <c r="AK957">
        <v>32.700000000000003</v>
      </c>
      <c r="AL957">
        <v>32.700000000000003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</v>
      </c>
      <c r="AW957">
        <v>1</v>
      </c>
      <c r="AZ957">
        <v>1</v>
      </c>
      <c r="BA957">
        <v>1</v>
      </c>
      <c r="BB957">
        <v>1</v>
      </c>
      <c r="BC957">
        <v>3.18</v>
      </c>
      <c r="BD957" t="s">
        <v>143</v>
      </c>
      <c r="BE957" t="s">
        <v>143</v>
      </c>
      <c r="BF957" t="s">
        <v>143</v>
      </c>
      <c r="BG957" t="s">
        <v>143</v>
      </c>
      <c r="BH957">
        <v>3</v>
      </c>
      <c r="BI957">
        <v>1</v>
      </c>
      <c r="BJ957" t="s">
        <v>695</v>
      </c>
      <c r="BM957">
        <v>96</v>
      </c>
      <c r="BN957">
        <v>0</v>
      </c>
      <c r="BO957" t="s">
        <v>693</v>
      </c>
      <c r="BP957">
        <v>1</v>
      </c>
      <c r="BQ957">
        <v>30</v>
      </c>
      <c r="BR957">
        <v>0</v>
      </c>
      <c r="BS957">
        <v>1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143</v>
      </c>
      <c r="BZ957">
        <v>0</v>
      </c>
      <c r="CA957">
        <v>0</v>
      </c>
      <c r="CE957">
        <v>30</v>
      </c>
      <c r="CF957">
        <v>0</v>
      </c>
      <c r="CG957">
        <v>0</v>
      </c>
      <c r="CM957">
        <v>0</v>
      </c>
      <c r="CN957" t="s">
        <v>143</v>
      </c>
      <c r="CO957">
        <v>0</v>
      </c>
      <c r="CP957">
        <f t="shared" si="758"/>
        <v>103.99</v>
      </c>
      <c r="CQ957">
        <f t="shared" si="759"/>
        <v>103.99</v>
      </c>
      <c r="CR957">
        <f t="shared" si="781"/>
        <v>0</v>
      </c>
      <c r="CS957">
        <f t="shared" si="760"/>
        <v>0</v>
      </c>
      <c r="CT957">
        <f t="shared" si="761"/>
        <v>0</v>
      </c>
      <c r="CU957">
        <f t="shared" si="762"/>
        <v>0</v>
      </c>
      <c r="CV957">
        <f t="shared" si="763"/>
        <v>0</v>
      </c>
      <c r="CW957">
        <f t="shared" si="764"/>
        <v>0</v>
      </c>
      <c r="CX957">
        <f t="shared" si="765"/>
        <v>0</v>
      </c>
      <c r="CY957">
        <f t="shared" si="766"/>
        <v>0</v>
      </c>
      <c r="CZ957">
        <f t="shared" si="767"/>
        <v>0</v>
      </c>
      <c r="DC957" t="s">
        <v>143</v>
      </c>
      <c r="DD957" t="s">
        <v>143</v>
      </c>
      <c r="DE957" t="s">
        <v>143</v>
      </c>
      <c r="DF957" t="s">
        <v>143</v>
      </c>
      <c r="DG957" t="s">
        <v>143</v>
      </c>
      <c r="DH957" t="s">
        <v>143</v>
      </c>
      <c r="DI957" t="s">
        <v>143</v>
      </c>
      <c r="DJ957" t="s">
        <v>143</v>
      </c>
      <c r="DK957" t="s">
        <v>143</v>
      </c>
      <c r="DL957" t="s">
        <v>143</v>
      </c>
      <c r="DM957" t="s">
        <v>143</v>
      </c>
      <c r="DN957">
        <v>104</v>
      </c>
      <c r="DO957">
        <v>79</v>
      </c>
      <c r="DP957">
        <v>1.087</v>
      </c>
      <c r="DQ957">
        <v>1.0009999999999999</v>
      </c>
      <c r="DU957">
        <v>1003</v>
      </c>
      <c r="DV957" t="s">
        <v>585</v>
      </c>
      <c r="DW957" t="s">
        <v>585</v>
      </c>
      <c r="DX957">
        <v>1</v>
      </c>
      <c r="EE957">
        <v>31269907</v>
      </c>
      <c r="EF957">
        <v>30</v>
      </c>
      <c r="EG957" t="s">
        <v>171</v>
      </c>
      <c r="EH957">
        <v>0</v>
      </c>
      <c r="EI957" t="s">
        <v>143</v>
      </c>
      <c r="EJ957">
        <v>1</v>
      </c>
      <c r="EK957">
        <v>96</v>
      </c>
      <c r="EL957" t="s">
        <v>357</v>
      </c>
      <c r="EM957" t="s">
        <v>358</v>
      </c>
      <c r="EO957" t="s">
        <v>143</v>
      </c>
      <c r="EQ957">
        <v>0</v>
      </c>
      <c r="ER957">
        <v>32.700000000000003</v>
      </c>
      <c r="ES957">
        <v>32.700000000000003</v>
      </c>
      <c r="ET957">
        <v>0</v>
      </c>
      <c r="EU957">
        <v>0</v>
      </c>
      <c r="EV957">
        <v>0</v>
      </c>
      <c r="EW957">
        <v>0</v>
      </c>
      <c r="EX957">
        <v>0</v>
      </c>
      <c r="FQ957">
        <v>0</v>
      </c>
      <c r="FR957">
        <f t="shared" si="768"/>
        <v>0</v>
      </c>
      <c r="FS957">
        <v>0</v>
      </c>
      <c r="FX957">
        <v>104</v>
      </c>
      <c r="FY957">
        <v>79</v>
      </c>
      <c r="GA957" t="s">
        <v>143</v>
      </c>
      <c r="GD957">
        <v>0</v>
      </c>
      <c r="GF957">
        <v>-1878518707</v>
      </c>
      <c r="GG957">
        <v>2</v>
      </c>
      <c r="GH957">
        <v>1</v>
      </c>
      <c r="GI957">
        <v>2</v>
      </c>
      <c r="GJ957">
        <v>0</v>
      </c>
      <c r="GK957">
        <f>ROUND(R957*(R12)/100,2)</f>
        <v>0</v>
      </c>
      <c r="GL957">
        <f t="shared" si="769"/>
        <v>0</v>
      </c>
      <c r="GM957">
        <f t="shared" si="770"/>
        <v>103.99</v>
      </c>
      <c r="GN957">
        <f t="shared" si="771"/>
        <v>103.99</v>
      </c>
      <c r="GO957">
        <f t="shared" si="772"/>
        <v>0</v>
      </c>
      <c r="GP957">
        <f t="shared" si="773"/>
        <v>0</v>
      </c>
      <c r="GR957">
        <v>0</v>
      </c>
      <c r="GS957">
        <v>3</v>
      </c>
      <c r="GT957">
        <v>0</v>
      </c>
      <c r="GU957" t="s">
        <v>143</v>
      </c>
      <c r="GV957">
        <f t="shared" si="774"/>
        <v>0</v>
      </c>
      <c r="GW957">
        <v>1</v>
      </c>
      <c r="GX957">
        <f t="shared" si="775"/>
        <v>0</v>
      </c>
      <c r="HA957">
        <v>0</v>
      </c>
      <c r="HB957">
        <v>0</v>
      </c>
      <c r="HC957">
        <f t="shared" si="776"/>
        <v>0</v>
      </c>
      <c r="IK957">
        <v>0</v>
      </c>
    </row>
    <row r="958" spans="1:245" x14ac:dyDescent="0.25">
      <c r="A958">
        <v>18</v>
      </c>
      <c r="B958">
        <v>1</v>
      </c>
      <c r="C958">
        <v>567</v>
      </c>
      <c r="E958" t="s">
        <v>840</v>
      </c>
      <c r="F958" t="s">
        <v>697</v>
      </c>
      <c r="G958" t="s">
        <v>698</v>
      </c>
      <c r="H958" t="s">
        <v>585</v>
      </c>
      <c r="I958">
        <v>3</v>
      </c>
      <c r="J958">
        <v>75</v>
      </c>
      <c r="O958">
        <f t="shared" si="744"/>
        <v>1450.83</v>
      </c>
      <c r="P958">
        <f t="shared" si="745"/>
        <v>1450.83</v>
      </c>
      <c r="Q958">
        <f t="shared" si="777"/>
        <v>0</v>
      </c>
      <c r="R958">
        <f t="shared" si="746"/>
        <v>0</v>
      </c>
      <c r="S958">
        <f t="shared" si="747"/>
        <v>0</v>
      </c>
      <c r="T958">
        <f t="shared" si="748"/>
        <v>0</v>
      </c>
      <c r="U958">
        <f t="shared" si="749"/>
        <v>0</v>
      </c>
      <c r="V958">
        <f t="shared" si="750"/>
        <v>0</v>
      </c>
      <c r="W958">
        <f t="shared" si="751"/>
        <v>0</v>
      </c>
      <c r="X958">
        <f t="shared" si="752"/>
        <v>0</v>
      </c>
      <c r="Y958">
        <f t="shared" si="753"/>
        <v>0</v>
      </c>
      <c r="AA958">
        <v>31709269</v>
      </c>
      <c r="AB958">
        <f t="shared" si="754"/>
        <v>137</v>
      </c>
      <c r="AC958">
        <f t="shared" si="755"/>
        <v>137</v>
      </c>
      <c r="AD958">
        <f t="shared" si="778"/>
        <v>0</v>
      </c>
      <c r="AE958">
        <f t="shared" si="779"/>
        <v>0</v>
      </c>
      <c r="AF958">
        <f t="shared" si="779"/>
        <v>0</v>
      </c>
      <c r="AG958">
        <f t="shared" si="756"/>
        <v>0</v>
      </c>
      <c r="AH958">
        <f t="shared" si="780"/>
        <v>0</v>
      </c>
      <c r="AI958">
        <f t="shared" si="780"/>
        <v>0</v>
      </c>
      <c r="AJ958">
        <f t="shared" si="757"/>
        <v>0</v>
      </c>
      <c r="AK958">
        <v>137</v>
      </c>
      <c r="AL958">
        <v>137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1</v>
      </c>
      <c r="AW958">
        <v>1</v>
      </c>
      <c r="AZ958">
        <v>1</v>
      </c>
      <c r="BA958">
        <v>1</v>
      </c>
      <c r="BB958">
        <v>1</v>
      </c>
      <c r="BC958">
        <v>3.53</v>
      </c>
      <c r="BD958" t="s">
        <v>143</v>
      </c>
      <c r="BE958" t="s">
        <v>143</v>
      </c>
      <c r="BF958" t="s">
        <v>143</v>
      </c>
      <c r="BG958" t="s">
        <v>143</v>
      </c>
      <c r="BH958">
        <v>3</v>
      </c>
      <c r="BI958">
        <v>1</v>
      </c>
      <c r="BJ958" t="s">
        <v>699</v>
      </c>
      <c r="BM958">
        <v>96</v>
      </c>
      <c r="BN958">
        <v>0</v>
      </c>
      <c r="BO958" t="s">
        <v>697</v>
      </c>
      <c r="BP958">
        <v>1</v>
      </c>
      <c r="BQ958">
        <v>30</v>
      </c>
      <c r="BR958">
        <v>0</v>
      </c>
      <c r="BS958">
        <v>1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143</v>
      </c>
      <c r="BZ958">
        <v>0</v>
      </c>
      <c r="CA958">
        <v>0</v>
      </c>
      <c r="CE958">
        <v>30</v>
      </c>
      <c r="CF958">
        <v>0</v>
      </c>
      <c r="CG958">
        <v>0</v>
      </c>
      <c r="CM958">
        <v>0</v>
      </c>
      <c r="CN958" t="s">
        <v>143</v>
      </c>
      <c r="CO958">
        <v>0</v>
      </c>
      <c r="CP958">
        <f t="shared" si="758"/>
        <v>1450.83</v>
      </c>
      <c r="CQ958">
        <f t="shared" si="759"/>
        <v>483.61</v>
      </c>
      <c r="CR958">
        <f t="shared" si="781"/>
        <v>0</v>
      </c>
      <c r="CS958">
        <f t="shared" si="760"/>
        <v>0</v>
      </c>
      <c r="CT958">
        <f t="shared" si="761"/>
        <v>0</v>
      </c>
      <c r="CU958">
        <f t="shared" si="762"/>
        <v>0</v>
      </c>
      <c r="CV958">
        <f t="shared" si="763"/>
        <v>0</v>
      </c>
      <c r="CW958">
        <f t="shared" si="764"/>
        <v>0</v>
      </c>
      <c r="CX958">
        <f t="shared" si="765"/>
        <v>0</v>
      </c>
      <c r="CY958">
        <f t="shared" si="766"/>
        <v>0</v>
      </c>
      <c r="CZ958">
        <f t="shared" si="767"/>
        <v>0</v>
      </c>
      <c r="DC958" t="s">
        <v>143</v>
      </c>
      <c r="DD958" t="s">
        <v>143</v>
      </c>
      <c r="DE958" t="s">
        <v>143</v>
      </c>
      <c r="DF958" t="s">
        <v>143</v>
      </c>
      <c r="DG958" t="s">
        <v>143</v>
      </c>
      <c r="DH958" t="s">
        <v>143</v>
      </c>
      <c r="DI958" t="s">
        <v>143</v>
      </c>
      <c r="DJ958" t="s">
        <v>143</v>
      </c>
      <c r="DK958" t="s">
        <v>143</v>
      </c>
      <c r="DL958" t="s">
        <v>143</v>
      </c>
      <c r="DM958" t="s">
        <v>143</v>
      </c>
      <c r="DN958">
        <v>104</v>
      </c>
      <c r="DO958">
        <v>79</v>
      </c>
      <c r="DP958">
        <v>1.087</v>
      </c>
      <c r="DQ958">
        <v>1.0009999999999999</v>
      </c>
      <c r="DU958">
        <v>1003</v>
      </c>
      <c r="DV958" t="s">
        <v>585</v>
      </c>
      <c r="DW958" t="s">
        <v>585</v>
      </c>
      <c r="DX958">
        <v>1</v>
      </c>
      <c r="EE958">
        <v>31269907</v>
      </c>
      <c r="EF958">
        <v>30</v>
      </c>
      <c r="EG958" t="s">
        <v>171</v>
      </c>
      <c r="EH958">
        <v>0</v>
      </c>
      <c r="EI958" t="s">
        <v>143</v>
      </c>
      <c r="EJ958">
        <v>1</v>
      </c>
      <c r="EK958">
        <v>96</v>
      </c>
      <c r="EL958" t="s">
        <v>357</v>
      </c>
      <c r="EM958" t="s">
        <v>358</v>
      </c>
      <c r="EO958" t="s">
        <v>143</v>
      </c>
      <c r="EQ958">
        <v>0</v>
      </c>
      <c r="ER958">
        <v>137</v>
      </c>
      <c r="ES958">
        <v>137</v>
      </c>
      <c r="ET958">
        <v>0</v>
      </c>
      <c r="EU958">
        <v>0</v>
      </c>
      <c r="EV958">
        <v>0</v>
      </c>
      <c r="EW958">
        <v>0</v>
      </c>
      <c r="EX958">
        <v>0</v>
      </c>
      <c r="FQ958">
        <v>0</v>
      </c>
      <c r="FR958">
        <f t="shared" si="768"/>
        <v>0</v>
      </c>
      <c r="FS958">
        <v>0</v>
      </c>
      <c r="FX958">
        <v>104</v>
      </c>
      <c r="FY958">
        <v>79</v>
      </c>
      <c r="GA958" t="s">
        <v>143</v>
      </c>
      <c r="GD958">
        <v>0</v>
      </c>
      <c r="GF958">
        <v>-1545163299</v>
      </c>
      <c r="GG958">
        <v>2</v>
      </c>
      <c r="GH958">
        <v>1</v>
      </c>
      <c r="GI958">
        <v>2</v>
      </c>
      <c r="GJ958">
        <v>0</v>
      </c>
      <c r="GK958">
        <f>ROUND(R958*(R12)/100,2)</f>
        <v>0</v>
      </c>
      <c r="GL958">
        <f t="shared" si="769"/>
        <v>0</v>
      </c>
      <c r="GM958">
        <f t="shared" si="770"/>
        <v>1450.83</v>
      </c>
      <c r="GN958">
        <f t="shared" si="771"/>
        <v>1450.83</v>
      </c>
      <c r="GO958">
        <f t="shared" si="772"/>
        <v>0</v>
      </c>
      <c r="GP958">
        <f t="shared" si="773"/>
        <v>0</v>
      </c>
      <c r="GR958">
        <v>0</v>
      </c>
      <c r="GS958">
        <v>3</v>
      </c>
      <c r="GT958">
        <v>0</v>
      </c>
      <c r="GU958" t="s">
        <v>143</v>
      </c>
      <c r="GV958">
        <f t="shared" si="774"/>
        <v>0</v>
      </c>
      <c r="GW958">
        <v>1</v>
      </c>
      <c r="GX958">
        <f t="shared" si="775"/>
        <v>0</v>
      </c>
      <c r="HA958">
        <v>0</v>
      </c>
      <c r="HB958">
        <v>0</v>
      </c>
      <c r="HC958">
        <f t="shared" si="776"/>
        <v>0</v>
      </c>
      <c r="IK958">
        <v>0</v>
      </c>
    </row>
    <row r="959" spans="1:245" x14ac:dyDescent="0.25">
      <c r="A959">
        <v>18</v>
      </c>
      <c r="B959">
        <v>1</v>
      </c>
      <c r="C959">
        <v>568</v>
      </c>
      <c r="E959" t="s">
        <v>841</v>
      </c>
      <c r="F959" t="s">
        <v>697</v>
      </c>
      <c r="G959" t="s">
        <v>701</v>
      </c>
      <c r="H959" t="s">
        <v>585</v>
      </c>
      <c r="I959">
        <v>1</v>
      </c>
      <c r="J959">
        <v>25</v>
      </c>
      <c r="O959">
        <f t="shared" si="744"/>
        <v>483.61</v>
      </c>
      <c r="P959">
        <f t="shared" si="745"/>
        <v>483.61</v>
      </c>
      <c r="Q959">
        <f t="shared" si="777"/>
        <v>0</v>
      </c>
      <c r="R959">
        <f t="shared" si="746"/>
        <v>0</v>
      </c>
      <c r="S959">
        <f t="shared" si="747"/>
        <v>0</v>
      </c>
      <c r="T959">
        <f t="shared" si="748"/>
        <v>0</v>
      </c>
      <c r="U959">
        <f t="shared" si="749"/>
        <v>0</v>
      </c>
      <c r="V959">
        <f t="shared" si="750"/>
        <v>0</v>
      </c>
      <c r="W959">
        <f t="shared" si="751"/>
        <v>0</v>
      </c>
      <c r="X959">
        <f t="shared" si="752"/>
        <v>0</v>
      </c>
      <c r="Y959">
        <f t="shared" si="753"/>
        <v>0</v>
      </c>
      <c r="AA959">
        <v>31709269</v>
      </c>
      <c r="AB959">
        <f t="shared" si="754"/>
        <v>137</v>
      </c>
      <c r="AC959">
        <f t="shared" si="755"/>
        <v>137</v>
      </c>
      <c r="AD959">
        <f t="shared" si="778"/>
        <v>0</v>
      </c>
      <c r="AE959">
        <f t="shared" si="779"/>
        <v>0</v>
      </c>
      <c r="AF959">
        <f t="shared" si="779"/>
        <v>0</v>
      </c>
      <c r="AG959">
        <f t="shared" si="756"/>
        <v>0</v>
      </c>
      <c r="AH959">
        <f t="shared" si="780"/>
        <v>0</v>
      </c>
      <c r="AI959">
        <f t="shared" si="780"/>
        <v>0</v>
      </c>
      <c r="AJ959">
        <f t="shared" si="757"/>
        <v>0</v>
      </c>
      <c r="AK959">
        <v>137</v>
      </c>
      <c r="AL959">
        <v>137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1</v>
      </c>
      <c r="AW959">
        <v>1</v>
      </c>
      <c r="AZ959">
        <v>1</v>
      </c>
      <c r="BA959">
        <v>1</v>
      </c>
      <c r="BB959">
        <v>1</v>
      </c>
      <c r="BC959">
        <v>3.53</v>
      </c>
      <c r="BD959" t="s">
        <v>143</v>
      </c>
      <c r="BE959" t="s">
        <v>143</v>
      </c>
      <c r="BF959" t="s">
        <v>143</v>
      </c>
      <c r="BG959" t="s">
        <v>143</v>
      </c>
      <c r="BH959">
        <v>3</v>
      </c>
      <c r="BI959">
        <v>1</v>
      </c>
      <c r="BJ959" t="s">
        <v>699</v>
      </c>
      <c r="BM959">
        <v>96</v>
      </c>
      <c r="BN959">
        <v>0</v>
      </c>
      <c r="BO959" t="s">
        <v>697</v>
      </c>
      <c r="BP959">
        <v>1</v>
      </c>
      <c r="BQ959">
        <v>30</v>
      </c>
      <c r="BR959">
        <v>0</v>
      </c>
      <c r="BS959">
        <v>1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143</v>
      </c>
      <c r="BZ959">
        <v>0</v>
      </c>
      <c r="CA959">
        <v>0</v>
      </c>
      <c r="CE959">
        <v>30</v>
      </c>
      <c r="CF959">
        <v>0</v>
      </c>
      <c r="CG959">
        <v>0</v>
      </c>
      <c r="CM959">
        <v>0</v>
      </c>
      <c r="CN959" t="s">
        <v>143</v>
      </c>
      <c r="CO959">
        <v>0</v>
      </c>
      <c r="CP959">
        <f t="shared" si="758"/>
        <v>483.61</v>
      </c>
      <c r="CQ959">
        <f t="shared" si="759"/>
        <v>483.61</v>
      </c>
      <c r="CR959">
        <f t="shared" si="781"/>
        <v>0</v>
      </c>
      <c r="CS959">
        <f t="shared" si="760"/>
        <v>0</v>
      </c>
      <c r="CT959">
        <f t="shared" si="761"/>
        <v>0</v>
      </c>
      <c r="CU959">
        <f t="shared" si="762"/>
        <v>0</v>
      </c>
      <c r="CV959">
        <f t="shared" si="763"/>
        <v>0</v>
      </c>
      <c r="CW959">
        <f t="shared" si="764"/>
        <v>0</v>
      </c>
      <c r="CX959">
        <f t="shared" si="765"/>
        <v>0</v>
      </c>
      <c r="CY959">
        <f t="shared" si="766"/>
        <v>0</v>
      </c>
      <c r="CZ959">
        <f t="shared" si="767"/>
        <v>0</v>
      </c>
      <c r="DC959" t="s">
        <v>143</v>
      </c>
      <c r="DD959" t="s">
        <v>143</v>
      </c>
      <c r="DE959" t="s">
        <v>143</v>
      </c>
      <c r="DF959" t="s">
        <v>143</v>
      </c>
      <c r="DG959" t="s">
        <v>143</v>
      </c>
      <c r="DH959" t="s">
        <v>143</v>
      </c>
      <c r="DI959" t="s">
        <v>143</v>
      </c>
      <c r="DJ959" t="s">
        <v>143</v>
      </c>
      <c r="DK959" t="s">
        <v>143</v>
      </c>
      <c r="DL959" t="s">
        <v>143</v>
      </c>
      <c r="DM959" t="s">
        <v>143</v>
      </c>
      <c r="DN959">
        <v>104</v>
      </c>
      <c r="DO959">
        <v>79</v>
      </c>
      <c r="DP959">
        <v>1.087</v>
      </c>
      <c r="DQ959">
        <v>1.0009999999999999</v>
      </c>
      <c r="DU959">
        <v>1003</v>
      </c>
      <c r="DV959" t="s">
        <v>585</v>
      </c>
      <c r="DW959" t="s">
        <v>585</v>
      </c>
      <c r="DX959">
        <v>1</v>
      </c>
      <c r="EE959">
        <v>31269907</v>
      </c>
      <c r="EF959">
        <v>30</v>
      </c>
      <c r="EG959" t="s">
        <v>171</v>
      </c>
      <c r="EH959">
        <v>0</v>
      </c>
      <c r="EI959" t="s">
        <v>143</v>
      </c>
      <c r="EJ959">
        <v>1</v>
      </c>
      <c r="EK959">
        <v>96</v>
      </c>
      <c r="EL959" t="s">
        <v>357</v>
      </c>
      <c r="EM959" t="s">
        <v>358</v>
      </c>
      <c r="EO959" t="s">
        <v>143</v>
      </c>
      <c r="EQ959">
        <v>0</v>
      </c>
      <c r="ER959">
        <v>137</v>
      </c>
      <c r="ES959">
        <v>137</v>
      </c>
      <c r="ET959">
        <v>0</v>
      </c>
      <c r="EU959">
        <v>0</v>
      </c>
      <c r="EV959">
        <v>0</v>
      </c>
      <c r="EW959">
        <v>0</v>
      </c>
      <c r="EX959">
        <v>0</v>
      </c>
      <c r="FQ959">
        <v>0</v>
      </c>
      <c r="FR959">
        <f t="shared" si="768"/>
        <v>0</v>
      </c>
      <c r="FS959">
        <v>0</v>
      </c>
      <c r="FX959">
        <v>104</v>
      </c>
      <c r="FY959">
        <v>79</v>
      </c>
      <c r="GA959" t="s">
        <v>143</v>
      </c>
      <c r="GD959">
        <v>0</v>
      </c>
      <c r="GF959">
        <v>1244799094</v>
      </c>
      <c r="GG959">
        <v>2</v>
      </c>
      <c r="GH959">
        <v>1</v>
      </c>
      <c r="GI959">
        <v>2</v>
      </c>
      <c r="GJ959">
        <v>0</v>
      </c>
      <c r="GK959">
        <f>ROUND(R959*(R12)/100,2)</f>
        <v>0</v>
      </c>
      <c r="GL959">
        <f t="shared" si="769"/>
        <v>0</v>
      </c>
      <c r="GM959">
        <f t="shared" si="770"/>
        <v>483.61</v>
      </c>
      <c r="GN959">
        <f t="shared" si="771"/>
        <v>483.61</v>
      </c>
      <c r="GO959">
        <f t="shared" si="772"/>
        <v>0</v>
      </c>
      <c r="GP959">
        <f t="shared" si="773"/>
        <v>0</v>
      </c>
      <c r="GR959">
        <v>0</v>
      </c>
      <c r="GS959">
        <v>3</v>
      </c>
      <c r="GT959">
        <v>0</v>
      </c>
      <c r="GU959" t="s">
        <v>143</v>
      </c>
      <c r="GV959">
        <f t="shared" si="774"/>
        <v>0</v>
      </c>
      <c r="GW959">
        <v>1</v>
      </c>
      <c r="GX959">
        <f t="shared" si="775"/>
        <v>0</v>
      </c>
      <c r="HA959">
        <v>0</v>
      </c>
      <c r="HB959">
        <v>0</v>
      </c>
      <c r="HC959">
        <f t="shared" si="776"/>
        <v>0</v>
      </c>
      <c r="IK959">
        <v>0</v>
      </c>
    </row>
    <row r="960" spans="1:245" x14ac:dyDescent="0.25">
      <c r="A960">
        <v>18</v>
      </c>
      <c r="B960">
        <v>1</v>
      </c>
      <c r="C960">
        <v>566</v>
      </c>
      <c r="E960" t="s">
        <v>842</v>
      </c>
      <c r="F960" t="s">
        <v>703</v>
      </c>
      <c r="G960" t="s">
        <v>704</v>
      </c>
      <c r="H960" t="s">
        <v>401</v>
      </c>
      <c r="I960">
        <v>1</v>
      </c>
      <c r="J960">
        <v>25</v>
      </c>
      <c r="O960">
        <f t="shared" si="744"/>
        <v>562.92999999999995</v>
      </c>
      <c r="P960">
        <f t="shared" si="745"/>
        <v>562.92999999999995</v>
      </c>
      <c r="Q960">
        <f t="shared" si="777"/>
        <v>0</v>
      </c>
      <c r="R960">
        <f t="shared" si="746"/>
        <v>0</v>
      </c>
      <c r="S960">
        <f t="shared" si="747"/>
        <v>0</v>
      </c>
      <c r="T960">
        <f t="shared" si="748"/>
        <v>0</v>
      </c>
      <c r="U960">
        <f t="shared" si="749"/>
        <v>0</v>
      </c>
      <c r="V960">
        <f t="shared" si="750"/>
        <v>0</v>
      </c>
      <c r="W960">
        <f t="shared" si="751"/>
        <v>0</v>
      </c>
      <c r="X960">
        <f t="shared" si="752"/>
        <v>0</v>
      </c>
      <c r="Y960">
        <f t="shared" si="753"/>
        <v>0</v>
      </c>
      <c r="AA960">
        <v>31709269</v>
      </c>
      <c r="AB960">
        <f t="shared" si="754"/>
        <v>137.30000000000001</v>
      </c>
      <c r="AC960">
        <f t="shared" si="755"/>
        <v>137.30000000000001</v>
      </c>
      <c r="AD960">
        <f t="shared" si="778"/>
        <v>0</v>
      </c>
      <c r="AE960">
        <f t="shared" si="779"/>
        <v>0</v>
      </c>
      <c r="AF960">
        <f t="shared" si="779"/>
        <v>0</v>
      </c>
      <c r="AG960">
        <f t="shared" si="756"/>
        <v>0</v>
      </c>
      <c r="AH960">
        <f t="shared" si="780"/>
        <v>0</v>
      </c>
      <c r="AI960">
        <f t="shared" si="780"/>
        <v>0</v>
      </c>
      <c r="AJ960">
        <f t="shared" si="757"/>
        <v>0</v>
      </c>
      <c r="AK960">
        <v>137.30000000000001</v>
      </c>
      <c r="AL960">
        <v>137.30000000000001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</v>
      </c>
      <c r="AW960">
        <v>1</v>
      </c>
      <c r="AZ960">
        <v>1</v>
      </c>
      <c r="BA960">
        <v>1</v>
      </c>
      <c r="BB960">
        <v>1</v>
      </c>
      <c r="BC960">
        <v>4.0999999999999996</v>
      </c>
      <c r="BD960" t="s">
        <v>143</v>
      </c>
      <c r="BE960" t="s">
        <v>143</v>
      </c>
      <c r="BF960" t="s">
        <v>143</v>
      </c>
      <c r="BG960" t="s">
        <v>143</v>
      </c>
      <c r="BH960">
        <v>3</v>
      </c>
      <c r="BI960">
        <v>1</v>
      </c>
      <c r="BJ960" t="s">
        <v>705</v>
      </c>
      <c r="BM960">
        <v>96</v>
      </c>
      <c r="BN960">
        <v>0</v>
      </c>
      <c r="BO960" t="s">
        <v>703</v>
      </c>
      <c r="BP960">
        <v>1</v>
      </c>
      <c r="BQ960">
        <v>30</v>
      </c>
      <c r="BR960">
        <v>0</v>
      </c>
      <c r="BS960">
        <v>1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143</v>
      </c>
      <c r="BZ960">
        <v>0</v>
      </c>
      <c r="CA960">
        <v>0</v>
      </c>
      <c r="CE960">
        <v>30</v>
      </c>
      <c r="CF960">
        <v>0</v>
      </c>
      <c r="CG960">
        <v>0</v>
      </c>
      <c r="CM960">
        <v>0</v>
      </c>
      <c r="CN960" t="s">
        <v>143</v>
      </c>
      <c r="CO960">
        <v>0</v>
      </c>
      <c r="CP960">
        <f t="shared" si="758"/>
        <v>562.92999999999995</v>
      </c>
      <c r="CQ960">
        <f t="shared" si="759"/>
        <v>562.92999999999995</v>
      </c>
      <c r="CR960">
        <f t="shared" si="781"/>
        <v>0</v>
      </c>
      <c r="CS960">
        <f t="shared" si="760"/>
        <v>0</v>
      </c>
      <c r="CT960">
        <f t="shared" si="761"/>
        <v>0</v>
      </c>
      <c r="CU960">
        <f t="shared" si="762"/>
        <v>0</v>
      </c>
      <c r="CV960">
        <f t="shared" si="763"/>
        <v>0</v>
      </c>
      <c r="CW960">
        <f t="shared" si="764"/>
        <v>0</v>
      </c>
      <c r="CX960">
        <f t="shared" si="765"/>
        <v>0</v>
      </c>
      <c r="CY960">
        <f t="shared" si="766"/>
        <v>0</v>
      </c>
      <c r="CZ960">
        <f t="shared" si="767"/>
        <v>0</v>
      </c>
      <c r="DC960" t="s">
        <v>143</v>
      </c>
      <c r="DD960" t="s">
        <v>143</v>
      </c>
      <c r="DE960" t="s">
        <v>143</v>
      </c>
      <c r="DF960" t="s">
        <v>143</v>
      </c>
      <c r="DG960" t="s">
        <v>143</v>
      </c>
      <c r="DH960" t="s">
        <v>143</v>
      </c>
      <c r="DI960" t="s">
        <v>143</v>
      </c>
      <c r="DJ960" t="s">
        <v>143</v>
      </c>
      <c r="DK960" t="s">
        <v>143</v>
      </c>
      <c r="DL960" t="s">
        <v>143</v>
      </c>
      <c r="DM960" t="s">
        <v>143</v>
      </c>
      <c r="DN960">
        <v>104</v>
      </c>
      <c r="DO960">
        <v>79</v>
      </c>
      <c r="DP960">
        <v>1.087</v>
      </c>
      <c r="DQ960">
        <v>1.0009999999999999</v>
      </c>
      <c r="DU960">
        <v>1010</v>
      </c>
      <c r="DV960" t="s">
        <v>401</v>
      </c>
      <c r="DW960" t="s">
        <v>401</v>
      </c>
      <c r="DX960">
        <v>1</v>
      </c>
      <c r="EE960">
        <v>31269907</v>
      </c>
      <c r="EF960">
        <v>30</v>
      </c>
      <c r="EG960" t="s">
        <v>171</v>
      </c>
      <c r="EH960">
        <v>0</v>
      </c>
      <c r="EI960" t="s">
        <v>143</v>
      </c>
      <c r="EJ960">
        <v>1</v>
      </c>
      <c r="EK960">
        <v>96</v>
      </c>
      <c r="EL960" t="s">
        <v>357</v>
      </c>
      <c r="EM960" t="s">
        <v>358</v>
      </c>
      <c r="EO960" t="s">
        <v>143</v>
      </c>
      <c r="EQ960">
        <v>0</v>
      </c>
      <c r="ER960">
        <v>137.30000000000001</v>
      </c>
      <c r="ES960">
        <v>137.30000000000001</v>
      </c>
      <c r="ET960">
        <v>0</v>
      </c>
      <c r="EU960">
        <v>0</v>
      </c>
      <c r="EV960">
        <v>0</v>
      </c>
      <c r="EW960">
        <v>0</v>
      </c>
      <c r="EX960">
        <v>0</v>
      </c>
      <c r="FQ960">
        <v>0</v>
      </c>
      <c r="FR960">
        <f t="shared" si="768"/>
        <v>0</v>
      </c>
      <c r="FS960">
        <v>0</v>
      </c>
      <c r="FX960">
        <v>104</v>
      </c>
      <c r="FY960">
        <v>79</v>
      </c>
      <c r="GA960" t="s">
        <v>143</v>
      </c>
      <c r="GD960">
        <v>0</v>
      </c>
      <c r="GF960">
        <v>2005230075</v>
      </c>
      <c r="GG960">
        <v>2</v>
      </c>
      <c r="GH960">
        <v>1</v>
      </c>
      <c r="GI960">
        <v>2</v>
      </c>
      <c r="GJ960">
        <v>0</v>
      </c>
      <c r="GK960">
        <f>ROUND(R960*(R12)/100,2)</f>
        <v>0</v>
      </c>
      <c r="GL960">
        <f t="shared" si="769"/>
        <v>0</v>
      </c>
      <c r="GM960">
        <f t="shared" si="770"/>
        <v>562.92999999999995</v>
      </c>
      <c r="GN960">
        <f t="shared" si="771"/>
        <v>562.92999999999995</v>
      </c>
      <c r="GO960">
        <f t="shared" si="772"/>
        <v>0</v>
      </c>
      <c r="GP960">
        <f t="shared" si="773"/>
        <v>0</v>
      </c>
      <c r="GR960">
        <v>0</v>
      </c>
      <c r="GS960">
        <v>3</v>
      </c>
      <c r="GT960">
        <v>0</v>
      </c>
      <c r="GU960" t="s">
        <v>143</v>
      </c>
      <c r="GV960">
        <f t="shared" si="774"/>
        <v>0</v>
      </c>
      <c r="GW960">
        <v>1</v>
      </c>
      <c r="GX960">
        <f t="shared" si="775"/>
        <v>0</v>
      </c>
      <c r="HA960">
        <v>0</v>
      </c>
      <c r="HB960">
        <v>0</v>
      </c>
      <c r="HC960">
        <f t="shared" si="776"/>
        <v>0</v>
      </c>
      <c r="IK960">
        <v>0</v>
      </c>
    </row>
    <row r="961" spans="1:245" x14ac:dyDescent="0.25">
      <c r="A961">
        <v>17</v>
      </c>
      <c r="B961">
        <v>1</v>
      </c>
      <c r="C961">
        <f>ROW(SmtRes!A574)</f>
        <v>574</v>
      </c>
      <c r="D961">
        <f>ROW(EtalonRes!A591)</f>
        <v>591</v>
      </c>
      <c r="E961" t="s">
        <v>843</v>
      </c>
      <c r="F961" t="s">
        <v>293</v>
      </c>
      <c r="G961" t="s">
        <v>707</v>
      </c>
      <c r="H961" t="s">
        <v>295</v>
      </c>
      <c r="I961">
        <v>6.3E-2</v>
      </c>
      <c r="J961">
        <v>0</v>
      </c>
      <c r="O961">
        <f t="shared" si="744"/>
        <v>390.71</v>
      </c>
      <c r="P961">
        <f t="shared" si="745"/>
        <v>0</v>
      </c>
      <c r="Q961">
        <f>(ROUND((ROUND((((ET961*1.25))*AV961*I961),2)*BB961),2)+ROUND((ROUND(((AE961-((EU961*1.25)))*AV961*I961),2)*BS961),2))</f>
        <v>368.32</v>
      </c>
      <c r="R961">
        <f t="shared" si="746"/>
        <v>253.64</v>
      </c>
      <c r="S961">
        <f t="shared" si="747"/>
        <v>22.39</v>
      </c>
      <c r="T961">
        <f t="shared" si="748"/>
        <v>0</v>
      </c>
      <c r="U961">
        <f t="shared" si="749"/>
        <v>8.6215499999999987E-2</v>
      </c>
      <c r="V961">
        <f t="shared" si="750"/>
        <v>0</v>
      </c>
      <c r="W961">
        <f t="shared" si="751"/>
        <v>0</v>
      </c>
      <c r="X961">
        <f t="shared" si="752"/>
        <v>20.6</v>
      </c>
      <c r="Y961">
        <f t="shared" si="753"/>
        <v>11.2</v>
      </c>
      <c r="AA961">
        <v>31709269</v>
      </c>
      <c r="AB961">
        <f t="shared" si="754"/>
        <v>529.49649999999997</v>
      </c>
      <c r="AC961">
        <f t="shared" si="755"/>
        <v>0</v>
      </c>
      <c r="AD961">
        <f>ROUND(((((ET961*1.25))-((EU961*1.25)))+AE961),6)</f>
        <v>515.51250000000005</v>
      </c>
      <c r="AE961">
        <f>ROUND(((EU961*1.25)),6)</f>
        <v>158.30000000000001</v>
      </c>
      <c r="AF961">
        <f>ROUND(((EV961*1.15)),6)</f>
        <v>13.984</v>
      </c>
      <c r="AG961">
        <f t="shared" si="756"/>
        <v>0</v>
      </c>
      <c r="AH961">
        <f>((EW961*1.15))</f>
        <v>1.3684999999999998</v>
      </c>
      <c r="AI961">
        <f>((EX961*1.25))</f>
        <v>0</v>
      </c>
      <c r="AJ961">
        <f t="shared" si="757"/>
        <v>0</v>
      </c>
      <c r="AK961">
        <v>424.57</v>
      </c>
      <c r="AL961">
        <v>0</v>
      </c>
      <c r="AM961">
        <v>412.41</v>
      </c>
      <c r="AN961">
        <v>126.64</v>
      </c>
      <c r="AO961">
        <v>12.16</v>
      </c>
      <c r="AP961">
        <v>0</v>
      </c>
      <c r="AQ961">
        <v>1.19</v>
      </c>
      <c r="AR961">
        <v>0</v>
      </c>
      <c r="AS961">
        <v>0</v>
      </c>
      <c r="AT961">
        <v>92</v>
      </c>
      <c r="AU961">
        <v>50</v>
      </c>
      <c r="AV961">
        <v>1</v>
      </c>
      <c r="AW961">
        <v>1</v>
      </c>
      <c r="AZ961">
        <v>1</v>
      </c>
      <c r="BA961">
        <v>25.44</v>
      </c>
      <c r="BB961">
        <v>11.34</v>
      </c>
      <c r="BC961">
        <v>1</v>
      </c>
      <c r="BD961" t="s">
        <v>143</v>
      </c>
      <c r="BE961" t="s">
        <v>143</v>
      </c>
      <c r="BF961" t="s">
        <v>143</v>
      </c>
      <c r="BG961" t="s">
        <v>143</v>
      </c>
      <c r="BH961">
        <v>0</v>
      </c>
      <c r="BI961">
        <v>1</v>
      </c>
      <c r="BJ961" t="s">
        <v>296</v>
      </c>
      <c r="BM961">
        <v>2</v>
      </c>
      <c r="BN961">
        <v>0</v>
      </c>
      <c r="BO961" t="s">
        <v>293</v>
      </c>
      <c r="BP961">
        <v>1</v>
      </c>
      <c r="BQ961">
        <v>30</v>
      </c>
      <c r="BR961">
        <v>0</v>
      </c>
      <c r="BS961">
        <v>25.44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143</v>
      </c>
      <c r="BZ961">
        <v>92</v>
      </c>
      <c r="CA961">
        <v>50</v>
      </c>
      <c r="CE961">
        <v>30</v>
      </c>
      <c r="CF961">
        <v>0</v>
      </c>
      <c r="CG961">
        <v>0</v>
      </c>
      <c r="CM961">
        <v>0</v>
      </c>
      <c r="CN961" t="s">
        <v>143</v>
      </c>
      <c r="CO961">
        <v>0</v>
      </c>
      <c r="CP961">
        <f t="shared" si="758"/>
        <v>390.71</v>
      </c>
      <c r="CQ961">
        <f t="shared" si="759"/>
        <v>0</v>
      </c>
      <c r="CR961">
        <f>(ROUND((ROUND((((ET961*1.25))*AV961*1),2)*BB961),2)+ROUND((ROUND(((AE961-((EU961*1.25)))*AV961*1),2)*BS961),2))</f>
        <v>5845.88</v>
      </c>
      <c r="CS961">
        <f t="shared" si="760"/>
        <v>4027.15</v>
      </c>
      <c r="CT961">
        <f t="shared" si="761"/>
        <v>355.65</v>
      </c>
      <c r="CU961">
        <f t="shared" si="762"/>
        <v>0</v>
      </c>
      <c r="CV961">
        <f t="shared" si="763"/>
        <v>1.3684999999999998</v>
      </c>
      <c r="CW961">
        <f t="shared" si="764"/>
        <v>0</v>
      </c>
      <c r="CX961">
        <f t="shared" si="765"/>
        <v>0</v>
      </c>
      <c r="CY961">
        <f t="shared" si="766"/>
        <v>20.598800000000001</v>
      </c>
      <c r="CZ961">
        <f t="shared" si="767"/>
        <v>11.195</v>
      </c>
      <c r="DC961" t="s">
        <v>143</v>
      </c>
      <c r="DD961" t="s">
        <v>143</v>
      </c>
      <c r="DE961" t="s">
        <v>169</v>
      </c>
      <c r="DF961" t="s">
        <v>169</v>
      </c>
      <c r="DG961" t="s">
        <v>170</v>
      </c>
      <c r="DH961" t="s">
        <v>143</v>
      </c>
      <c r="DI961" t="s">
        <v>170</v>
      </c>
      <c r="DJ961" t="s">
        <v>169</v>
      </c>
      <c r="DK961" t="s">
        <v>143</v>
      </c>
      <c r="DL961" t="s">
        <v>143</v>
      </c>
      <c r="DM961" t="s">
        <v>143</v>
      </c>
      <c r="DN961">
        <v>98</v>
      </c>
      <c r="DO961">
        <v>77</v>
      </c>
      <c r="DP961">
        <v>1.1919999999999999</v>
      </c>
      <c r="DQ961">
        <v>1</v>
      </c>
      <c r="DU961">
        <v>1013</v>
      </c>
      <c r="DV961" t="s">
        <v>295</v>
      </c>
      <c r="DW961" t="s">
        <v>295</v>
      </c>
      <c r="DX961">
        <v>1</v>
      </c>
      <c r="EE961">
        <v>31271814</v>
      </c>
      <c r="EF961">
        <v>30</v>
      </c>
      <c r="EG961" t="s">
        <v>171</v>
      </c>
      <c r="EH961">
        <v>0</v>
      </c>
      <c r="EI961" t="s">
        <v>143</v>
      </c>
      <c r="EJ961">
        <v>1</v>
      </c>
      <c r="EK961">
        <v>2</v>
      </c>
      <c r="EL961" t="s">
        <v>297</v>
      </c>
      <c r="EM961" t="s">
        <v>298</v>
      </c>
      <c r="EO961" t="s">
        <v>143</v>
      </c>
      <c r="EQ961">
        <v>0</v>
      </c>
      <c r="ER961">
        <v>424.57</v>
      </c>
      <c r="ES961">
        <v>0</v>
      </c>
      <c r="ET961">
        <v>412.41</v>
      </c>
      <c r="EU961">
        <v>126.64</v>
      </c>
      <c r="EV961">
        <v>12.16</v>
      </c>
      <c r="EW961">
        <v>1.19</v>
      </c>
      <c r="EX961">
        <v>0</v>
      </c>
      <c r="EY961">
        <v>0</v>
      </c>
      <c r="FQ961">
        <v>0</v>
      </c>
      <c r="FR961">
        <f t="shared" si="768"/>
        <v>0</v>
      </c>
      <c r="FS961">
        <v>0</v>
      </c>
      <c r="FX961">
        <v>98</v>
      </c>
      <c r="FY961">
        <v>77</v>
      </c>
      <c r="GA961" t="s">
        <v>143</v>
      </c>
      <c r="GD961">
        <v>0</v>
      </c>
      <c r="GF961">
        <v>-880792301</v>
      </c>
      <c r="GG961">
        <v>2</v>
      </c>
      <c r="GH961">
        <v>1</v>
      </c>
      <c r="GI961">
        <v>2</v>
      </c>
      <c r="GJ961">
        <v>0</v>
      </c>
      <c r="GK961">
        <f>ROUND(R961*(R12)/100,2)</f>
        <v>398.21</v>
      </c>
      <c r="GL961">
        <f t="shared" si="769"/>
        <v>0</v>
      </c>
      <c r="GM961">
        <f t="shared" si="770"/>
        <v>820.72</v>
      </c>
      <c r="GN961">
        <f t="shared" si="771"/>
        <v>820.72</v>
      </c>
      <c r="GO961">
        <f t="shared" si="772"/>
        <v>0</v>
      </c>
      <c r="GP961">
        <f t="shared" si="773"/>
        <v>0</v>
      </c>
      <c r="GR961">
        <v>0</v>
      </c>
      <c r="GS961">
        <v>3</v>
      </c>
      <c r="GT961">
        <v>0</v>
      </c>
      <c r="GU961" t="s">
        <v>143</v>
      </c>
      <c r="GV961">
        <f t="shared" si="774"/>
        <v>0</v>
      </c>
      <c r="GW961">
        <v>1</v>
      </c>
      <c r="GX961">
        <f t="shared" si="775"/>
        <v>0</v>
      </c>
      <c r="HA961">
        <v>0</v>
      </c>
      <c r="HB961">
        <v>0</v>
      </c>
      <c r="HC961">
        <f t="shared" si="776"/>
        <v>0</v>
      </c>
      <c r="IK961">
        <v>0</v>
      </c>
    </row>
    <row r="962" spans="1:245" x14ac:dyDescent="0.25">
      <c r="A962">
        <v>17</v>
      </c>
      <c r="B962">
        <v>1</v>
      </c>
      <c r="C962">
        <f>ROW(SmtRes!A575)</f>
        <v>575</v>
      </c>
      <c r="D962">
        <f>ROW(EtalonRes!A592)</f>
        <v>592</v>
      </c>
      <c r="E962" t="s">
        <v>844</v>
      </c>
      <c r="F962" t="s">
        <v>300</v>
      </c>
      <c r="G962" t="s">
        <v>709</v>
      </c>
      <c r="H962" t="s">
        <v>295</v>
      </c>
      <c r="I962">
        <v>7.0000000000000001E-3</v>
      </c>
      <c r="J962">
        <v>0</v>
      </c>
      <c r="O962">
        <f t="shared" si="744"/>
        <v>529.41</v>
      </c>
      <c r="P962">
        <f t="shared" si="745"/>
        <v>0</v>
      </c>
      <c r="Q962">
        <f>(ROUND((ROUND((((ET962*1.25))*AV962*I962),2)*BB962),2)+ROUND((ROUND(((AE962-((EU962*1.25)))*AV962*I962),2)*BS962),2))</f>
        <v>0</v>
      </c>
      <c r="R962">
        <f t="shared" si="746"/>
        <v>0</v>
      </c>
      <c r="S962">
        <f t="shared" si="747"/>
        <v>529.41</v>
      </c>
      <c r="T962">
        <f t="shared" si="748"/>
        <v>0</v>
      </c>
      <c r="U962">
        <f t="shared" si="749"/>
        <v>1.7923325000000001</v>
      </c>
      <c r="V962">
        <f t="shared" si="750"/>
        <v>0</v>
      </c>
      <c r="W962">
        <f t="shared" si="751"/>
        <v>0</v>
      </c>
      <c r="X962">
        <f t="shared" si="752"/>
        <v>386.47</v>
      </c>
      <c r="Y962">
        <f t="shared" si="753"/>
        <v>217.06</v>
      </c>
      <c r="AA962">
        <v>31709269</v>
      </c>
      <c r="AB962">
        <f t="shared" si="754"/>
        <v>2972.7154999999998</v>
      </c>
      <c r="AC962">
        <f t="shared" si="755"/>
        <v>0</v>
      </c>
      <c r="AD962">
        <f>ROUND(((((ET962*1.25))-((EU962*1.25)))+AE962),6)</f>
        <v>0</v>
      </c>
      <c r="AE962">
        <f>ROUND(((EU962*1.25)),6)</f>
        <v>0</v>
      </c>
      <c r="AF962">
        <f>ROUND(((EV962*1.15)),6)</f>
        <v>2972.7154999999998</v>
      </c>
      <c r="AG962">
        <f t="shared" si="756"/>
        <v>0</v>
      </c>
      <c r="AH962">
        <f>((EW962*1.15))</f>
        <v>256.04750000000001</v>
      </c>
      <c r="AI962">
        <f>((EX962*1.25))</f>
        <v>0</v>
      </c>
      <c r="AJ962">
        <f t="shared" si="757"/>
        <v>0</v>
      </c>
      <c r="AK962">
        <v>2584.9699999999998</v>
      </c>
      <c r="AL962">
        <v>0</v>
      </c>
      <c r="AM962">
        <v>0</v>
      </c>
      <c r="AN962">
        <v>0</v>
      </c>
      <c r="AO962">
        <v>2584.9699999999998</v>
      </c>
      <c r="AP962">
        <v>0</v>
      </c>
      <c r="AQ962">
        <v>222.65</v>
      </c>
      <c r="AR962">
        <v>0</v>
      </c>
      <c r="AS962">
        <v>0</v>
      </c>
      <c r="AT962">
        <v>73</v>
      </c>
      <c r="AU962">
        <v>41</v>
      </c>
      <c r="AV962">
        <v>1</v>
      </c>
      <c r="AW962">
        <v>1</v>
      </c>
      <c r="AZ962">
        <v>1</v>
      </c>
      <c r="BA962">
        <v>25.44</v>
      </c>
      <c r="BB962">
        <v>1</v>
      </c>
      <c r="BC962">
        <v>1</v>
      </c>
      <c r="BD962" t="s">
        <v>143</v>
      </c>
      <c r="BE962" t="s">
        <v>143</v>
      </c>
      <c r="BF962" t="s">
        <v>143</v>
      </c>
      <c r="BG962" t="s">
        <v>143</v>
      </c>
      <c r="BH962">
        <v>0</v>
      </c>
      <c r="BI962">
        <v>1</v>
      </c>
      <c r="BJ962" t="s">
        <v>302</v>
      </c>
      <c r="BM962">
        <v>16</v>
      </c>
      <c r="BN962">
        <v>0</v>
      </c>
      <c r="BO962" t="s">
        <v>300</v>
      </c>
      <c r="BP962">
        <v>1</v>
      </c>
      <c r="BQ962">
        <v>30</v>
      </c>
      <c r="BR962">
        <v>0</v>
      </c>
      <c r="BS962">
        <v>25.44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143</v>
      </c>
      <c r="BZ962">
        <v>73</v>
      </c>
      <c r="CA962">
        <v>41</v>
      </c>
      <c r="CE962">
        <v>30</v>
      </c>
      <c r="CF962">
        <v>0</v>
      </c>
      <c r="CG962">
        <v>0</v>
      </c>
      <c r="CM962">
        <v>0</v>
      </c>
      <c r="CN962" t="s">
        <v>143</v>
      </c>
      <c r="CO962">
        <v>0</v>
      </c>
      <c r="CP962">
        <f t="shared" si="758"/>
        <v>529.41</v>
      </c>
      <c r="CQ962">
        <f t="shared" si="759"/>
        <v>0</v>
      </c>
      <c r="CR962">
        <f>(ROUND((ROUND((((ET962*1.25))*AV962*1),2)*BB962),2)+ROUND((ROUND(((AE962-((EU962*1.25)))*AV962*1),2)*BS962),2))</f>
        <v>0</v>
      </c>
      <c r="CS962">
        <f t="shared" si="760"/>
        <v>0</v>
      </c>
      <c r="CT962">
        <f t="shared" si="761"/>
        <v>75626</v>
      </c>
      <c r="CU962">
        <f t="shared" si="762"/>
        <v>0</v>
      </c>
      <c r="CV962">
        <f t="shared" si="763"/>
        <v>256.04750000000001</v>
      </c>
      <c r="CW962">
        <f t="shared" si="764"/>
        <v>0</v>
      </c>
      <c r="CX962">
        <f t="shared" si="765"/>
        <v>0</v>
      </c>
      <c r="CY962">
        <f t="shared" si="766"/>
        <v>386.46929999999998</v>
      </c>
      <c r="CZ962">
        <f t="shared" si="767"/>
        <v>217.05809999999997</v>
      </c>
      <c r="DC962" t="s">
        <v>143</v>
      </c>
      <c r="DD962" t="s">
        <v>143</v>
      </c>
      <c r="DE962" t="s">
        <v>169</v>
      </c>
      <c r="DF962" t="s">
        <v>169</v>
      </c>
      <c r="DG962" t="s">
        <v>170</v>
      </c>
      <c r="DH962" t="s">
        <v>143</v>
      </c>
      <c r="DI962" t="s">
        <v>170</v>
      </c>
      <c r="DJ962" t="s">
        <v>169</v>
      </c>
      <c r="DK962" t="s">
        <v>143</v>
      </c>
      <c r="DL962" t="s">
        <v>143</v>
      </c>
      <c r="DM962" t="s">
        <v>143</v>
      </c>
      <c r="DN962">
        <v>91</v>
      </c>
      <c r="DO962">
        <v>67</v>
      </c>
      <c r="DP962">
        <v>1.248</v>
      </c>
      <c r="DQ962">
        <v>1</v>
      </c>
      <c r="DU962">
        <v>1013</v>
      </c>
      <c r="DV962" t="s">
        <v>295</v>
      </c>
      <c r="DW962" t="s">
        <v>295</v>
      </c>
      <c r="DX962">
        <v>1</v>
      </c>
      <c r="EE962">
        <v>31271828</v>
      </c>
      <c r="EF962">
        <v>30</v>
      </c>
      <c r="EG962" t="s">
        <v>171</v>
      </c>
      <c r="EH962">
        <v>0</v>
      </c>
      <c r="EI962" t="s">
        <v>143</v>
      </c>
      <c r="EJ962">
        <v>1</v>
      </c>
      <c r="EK962">
        <v>16</v>
      </c>
      <c r="EL962" t="s">
        <v>303</v>
      </c>
      <c r="EM962" t="s">
        <v>304</v>
      </c>
      <c r="EO962" t="s">
        <v>143</v>
      </c>
      <c r="EQ962">
        <v>0</v>
      </c>
      <c r="ER962">
        <v>2584.9699999999998</v>
      </c>
      <c r="ES962">
        <v>0</v>
      </c>
      <c r="ET962">
        <v>0</v>
      </c>
      <c r="EU962">
        <v>0</v>
      </c>
      <c r="EV962">
        <v>2584.9699999999998</v>
      </c>
      <c r="EW962">
        <v>222.65</v>
      </c>
      <c r="EX962">
        <v>0</v>
      </c>
      <c r="EY962">
        <v>0</v>
      </c>
      <c r="FQ962">
        <v>0</v>
      </c>
      <c r="FR962">
        <f t="shared" si="768"/>
        <v>0</v>
      </c>
      <c r="FS962">
        <v>0</v>
      </c>
      <c r="FX962">
        <v>91</v>
      </c>
      <c r="FY962">
        <v>67</v>
      </c>
      <c r="GA962" t="s">
        <v>143</v>
      </c>
      <c r="GD962">
        <v>0</v>
      </c>
      <c r="GF962">
        <v>303700528</v>
      </c>
      <c r="GG962">
        <v>2</v>
      </c>
      <c r="GH962">
        <v>1</v>
      </c>
      <c r="GI962">
        <v>2</v>
      </c>
      <c r="GJ962">
        <v>0</v>
      </c>
      <c r="GK962">
        <f>ROUND(R962*(R12)/100,2)</f>
        <v>0</v>
      </c>
      <c r="GL962">
        <f t="shared" si="769"/>
        <v>0</v>
      </c>
      <c r="GM962">
        <f t="shared" si="770"/>
        <v>1132.94</v>
      </c>
      <c r="GN962">
        <f t="shared" si="771"/>
        <v>1132.94</v>
      </c>
      <c r="GO962">
        <f t="shared" si="772"/>
        <v>0</v>
      </c>
      <c r="GP962">
        <f t="shared" si="773"/>
        <v>0</v>
      </c>
      <c r="GR962">
        <v>0</v>
      </c>
      <c r="GS962">
        <v>3</v>
      </c>
      <c r="GT962">
        <v>0</v>
      </c>
      <c r="GU962" t="s">
        <v>143</v>
      </c>
      <c r="GV962">
        <f t="shared" si="774"/>
        <v>0</v>
      </c>
      <c r="GW962">
        <v>1</v>
      </c>
      <c r="GX962">
        <f t="shared" si="775"/>
        <v>0</v>
      </c>
      <c r="HA962">
        <v>0</v>
      </c>
      <c r="HB962">
        <v>0</v>
      </c>
      <c r="HC962">
        <f t="shared" si="776"/>
        <v>0</v>
      </c>
      <c r="IK962">
        <v>0</v>
      </c>
    </row>
    <row r="963" spans="1:245" x14ac:dyDescent="0.25">
      <c r="A963">
        <v>17</v>
      </c>
      <c r="B963">
        <v>1</v>
      </c>
      <c r="C963">
        <f>ROW(SmtRes!A578)</f>
        <v>578</v>
      </c>
      <c r="D963">
        <f>ROW(EtalonRes!A595)</f>
        <v>595</v>
      </c>
      <c r="E963" t="s">
        <v>845</v>
      </c>
      <c r="F963" t="s">
        <v>306</v>
      </c>
      <c r="G963" t="s">
        <v>307</v>
      </c>
      <c r="H963" t="s">
        <v>308</v>
      </c>
      <c r="I963">
        <v>7.0000000000000007E-2</v>
      </c>
      <c r="J963">
        <v>0</v>
      </c>
      <c r="O963">
        <f t="shared" si="744"/>
        <v>950.53</v>
      </c>
      <c r="P963">
        <f t="shared" si="745"/>
        <v>0</v>
      </c>
      <c r="Q963">
        <f>(ROUND((ROUND((((ET963*1.25))*AV963*I963),2)*BB963),2)+ROUND((ROUND(((AE963-((EU963*1.25)))*AV963*I963),2)*BS963),2))</f>
        <v>703.25</v>
      </c>
      <c r="R963">
        <f t="shared" si="746"/>
        <v>434.01</v>
      </c>
      <c r="S963">
        <f t="shared" si="747"/>
        <v>247.28</v>
      </c>
      <c r="T963">
        <f t="shared" si="748"/>
        <v>0</v>
      </c>
      <c r="U963">
        <f t="shared" si="749"/>
        <v>0.86940000000000006</v>
      </c>
      <c r="V963">
        <f t="shared" si="750"/>
        <v>0</v>
      </c>
      <c r="W963">
        <f t="shared" si="751"/>
        <v>0</v>
      </c>
      <c r="X963">
        <f t="shared" si="752"/>
        <v>227.5</v>
      </c>
      <c r="Y963">
        <f t="shared" si="753"/>
        <v>123.64</v>
      </c>
      <c r="AA963">
        <v>31709269</v>
      </c>
      <c r="AB963">
        <f t="shared" si="754"/>
        <v>943.81349999999998</v>
      </c>
      <c r="AC963">
        <f t="shared" si="755"/>
        <v>0</v>
      </c>
      <c r="AD963">
        <f>ROUND(((((ET963*1.25))-((EU963*1.25)))+AE963),6)</f>
        <v>804.96249999999998</v>
      </c>
      <c r="AE963">
        <f>ROUND(((EU963*1.25)),6)</f>
        <v>243.72499999999999</v>
      </c>
      <c r="AF963">
        <f>ROUND(((EV963*1.15)),6)</f>
        <v>138.851</v>
      </c>
      <c r="AG963">
        <f t="shared" si="756"/>
        <v>0</v>
      </c>
      <c r="AH963">
        <f>((EW963*1.15))</f>
        <v>12.42</v>
      </c>
      <c r="AI963">
        <f>((EX963*1.25))</f>
        <v>0</v>
      </c>
      <c r="AJ963">
        <f t="shared" si="757"/>
        <v>0</v>
      </c>
      <c r="AK963">
        <v>764.71</v>
      </c>
      <c r="AL963">
        <v>0</v>
      </c>
      <c r="AM963">
        <v>643.97</v>
      </c>
      <c r="AN963">
        <v>194.98</v>
      </c>
      <c r="AO963">
        <v>120.74</v>
      </c>
      <c r="AP963">
        <v>0</v>
      </c>
      <c r="AQ963">
        <v>10.8</v>
      </c>
      <c r="AR963">
        <v>0</v>
      </c>
      <c r="AS963">
        <v>0</v>
      </c>
      <c r="AT963">
        <v>92</v>
      </c>
      <c r="AU963">
        <v>50</v>
      </c>
      <c r="AV963">
        <v>1</v>
      </c>
      <c r="AW963">
        <v>1</v>
      </c>
      <c r="AZ963">
        <v>1</v>
      </c>
      <c r="BA963">
        <v>25.44</v>
      </c>
      <c r="BB963">
        <v>12.48</v>
      </c>
      <c r="BC963">
        <v>1</v>
      </c>
      <c r="BD963" t="s">
        <v>143</v>
      </c>
      <c r="BE963" t="s">
        <v>143</v>
      </c>
      <c r="BF963" t="s">
        <v>143</v>
      </c>
      <c r="BG963" t="s">
        <v>143</v>
      </c>
      <c r="BH963">
        <v>0</v>
      </c>
      <c r="BI963">
        <v>1</v>
      </c>
      <c r="BJ963" t="s">
        <v>309</v>
      </c>
      <c r="BM963">
        <v>10</v>
      </c>
      <c r="BN963">
        <v>0</v>
      </c>
      <c r="BO963" t="s">
        <v>306</v>
      </c>
      <c r="BP963">
        <v>1</v>
      </c>
      <c r="BQ963">
        <v>30</v>
      </c>
      <c r="BR963">
        <v>0</v>
      </c>
      <c r="BS963">
        <v>25.44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143</v>
      </c>
      <c r="BZ963">
        <v>92</v>
      </c>
      <c r="CA963">
        <v>50</v>
      </c>
      <c r="CE963">
        <v>30</v>
      </c>
      <c r="CF963">
        <v>0</v>
      </c>
      <c r="CG963">
        <v>0</v>
      </c>
      <c r="CM963">
        <v>0</v>
      </c>
      <c r="CN963" t="s">
        <v>143</v>
      </c>
      <c r="CO963">
        <v>0</v>
      </c>
      <c r="CP963">
        <f t="shared" si="758"/>
        <v>950.53</v>
      </c>
      <c r="CQ963">
        <f t="shared" si="759"/>
        <v>0</v>
      </c>
      <c r="CR963">
        <f>(ROUND((ROUND((((ET963*1.25))*AV963*1),2)*BB963),2)+ROUND((ROUND(((AE963-((EU963*1.25)))*AV963*1),2)*BS963),2))</f>
        <v>10045.9</v>
      </c>
      <c r="CS963">
        <f t="shared" si="760"/>
        <v>6200.49</v>
      </c>
      <c r="CT963">
        <f t="shared" si="761"/>
        <v>3532.34</v>
      </c>
      <c r="CU963">
        <f t="shared" si="762"/>
        <v>0</v>
      </c>
      <c r="CV963">
        <f t="shared" si="763"/>
        <v>12.42</v>
      </c>
      <c r="CW963">
        <f t="shared" si="764"/>
        <v>0</v>
      </c>
      <c r="CX963">
        <f t="shared" si="765"/>
        <v>0</v>
      </c>
      <c r="CY963">
        <f t="shared" si="766"/>
        <v>227.49760000000001</v>
      </c>
      <c r="CZ963">
        <f t="shared" si="767"/>
        <v>123.64</v>
      </c>
      <c r="DC963" t="s">
        <v>143</v>
      </c>
      <c r="DD963" t="s">
        <v>143</v>
      </c>
      <c r="DE963" t="s">
        <v>169</v>
      </c>
      <c r="DF963" t="s">
        <v>169</v>
      </c>
      <c r="DG963" t="s">
        <v>170</v>
      </c>
      <c r="DH963" t="s">
        <v>143</v>
      </c>
      <c r="DI963" t="s">
        <v>170</v>
      </c>
      <c r="DJ963" t="s">
        <v>169</v>
      </c>
      <c r="DK963" t="s">
        <v>143</v>
      </c>
      <c r="DL963" t="s">
        <v>143</v>
      </c>
      <c r="DM963" t="s">
        <v>310</v>
      </c>
      <c r="DN963">
        <v>98</v>
      </c>
      <c r="DO963">
        <v>77</v>
      </c>
      <c r="DP963">
        <v>1.0469999999999999</v>
      </c>
      <c r="DQ963">
        <v>1</v>
      </c>
      <c r="DU963">
        <v>1013</v>
      </c>
      <c r="DV963" t="s">
        <v>308</v>
      </c>
      <c r="DW963" t="s">
        <v>308</v>
      </c>
      <c r="DX963">
        <v>1</v>
      </c>
      <c r="EE963">
        <v>31271822</v>
      </c>
      <c r="EF963">
        <v>30</v>
      </c>
      <c r="EG963" t="s">
        <v>171</v>
      </c>
      <c r="EH963">
        <v>0</v>
      </c>
      <c r="EI963" t="s">
        <v>143</v>
      </c>
      <c r="EJ963">
        <v>1</v>
      </c>
      <c r="EK963">
        <v>10</v>
      </c>
      <c r="EL963" t="s">
        <v>311</v>
      </c>
      <c r="EM963" t="s">
        <v>312</v>
      </c>
      <c r="EO963" t="s">
        <v>143</v>
      </c>
      <c r="EQ963">
        <v>0</v>
      </c>
      <c r="ER963">
        <v>764.71</v>
      </c>
      <c r="ES963">
        <v>0</v>
      </c>
      <c r="ET963">
        <v>643.97</v>
      </c>
      <c r="EU963">
        <v>194.98</v>
      </c>
      <c r="EV963">
        <v>120.74</v>
      </c>
      <c r="EW963">
        <v>10.8</v>
      </c>
      <c r="EX963">
        <v>0</v>
      </c>
      <c r="EY963">
        <v>0</v>
      </c>
      <c r="FQ963">
        <v>0</v>
      </c>
      <c r="FR963">
        <f t="shared" si="768"/>
        <v>0</v>
      </c>
      <c r="FS963">
        <v>0</v>
      </c>
      <c r="FX963">
        <v>98</v>
      </c>
      <c r="FY963">
        <v>110.6875</v>
      </c>
      <c r="GA963" t="s">
        <v>143</v>
      </c>
      <c r="GD963">
        <v>0</v>
      </c>
      <c r="GF963">
        <v>-1696570498</v>
      </c>
      <c r="GG963">
        <v>2</v>
      </c>
      <c r="GH963">
        <v>1</v>
      </c>
      <c r="GI963">
        <v>2</v>
      </c>
      <c r="GJ963">
        <v>0</v>
      </c>
      <c r="GK963">
        <f>ROUND(R963*(R12)/100,2)</f>
        <v>681.4</v>
      </c>
      <c r="GL963">
        <f t="shared" si="769"/>
        <v>0</v>
      </c>
      <c r="GM963">
        <f t="shared" si="770"/>
        <v>1983.07</v>
      </c>
      <c r="GN963">
        <f t="shared" si="771"/>
        <v>1983.07</v>
      </c>
      <c r="GO963">
        <f t="shared" si="772"/>
        <v>0</v>
      </c>
      <c r="GP963">
        <f t="shared" si="773"/>
        <v>0</v>
      </c>
      <c r="GR963">
        <v>0</v>
      </c>
      <c r="GS963">
        <v>3</v>
      </c>
      <c r="GT963">
        <v>0</v>
      </c>
      <c r="GU963" t="s">
        <v>143</v>
      </c>
      <c r="GV963">
        <f t="shared" si="774"/>
        <v>0</v>
      </c>
      <c r="GW963">
        <v>1</v>
      </c>
      <c r="GX963">
        <f t="shared" si="775"/>
        <v>0</v>
      </c>
      <c r="HA963">
        <v>0</v>
      </c>
      <c r="HB963">
        <v>0</v>
      </c>
      <c r="HC963">
        <f t="shared" si="776"/>
        <v>0</v>
      </c>
      <c r="IK963">
        <v>0</v>
      </c>
    </row>
    <row r="964" spans="1:245" x14ac:dyDescent="0.25">
      <c r="A964">
        <v>17</v>
      </c>
      <c r="B964">
        <v>1</v>
      </c>
      <c r="C964">
        <f>ROW(SmtRes!A584)</f>
        <v>584</v>
      </c>
      <c r="D964">
        <f>ROW(EtalonRes!A601)</f>
        <v>601</v>
      </c>
      <c r="E964" t="s">
        <v>846</v>
      </c>
      <c r="F964" t="s">
        <v>314</v>
      </c>
      <c r="G964" t="s">
        <v>712</v>
      </c>
      <c r="H964" t="s">
        <v>316</v>
      </c>
      <c r="I964">
        <v>7</v>
      </c>
      <c r="J964">
        <v>0</v>
      </c>
      <c r="O964">
        <f t="shared" si="744"/>
        <v>3229.2</v>
      </c>
      <c r="P964">
        <f t="shared" si="745"/>
        <v>37.03</v>
      </c>
      <c r="Q964">
        <f>(ROUND((ROUND((((ET964*1.25))*AV964*I964),2)*BB964),2)+ROUND((ROUND(((AE964-((EU964*1.25)))*AV964*I964),2)*BS964),2))</f>
        <v>1529.16</v>
      </c>
      <c r="R964">
        <f t="shared" si="746"/>
        <v>841.56</v>
      </c>
      <c r="S964">
        <f t="shared" si="747"/>
        <v>1663.01</v>
      </c>
      <c r="T964">
        <f t="shared" si="748"/>
        <v>0</v>
      </c>
      <c r="U964">
        <f t="shared" si="749"/>
        <v>6.278999999999999</v>
      </c>
      <c r="V964">
        <f t="shared" si="750"/>
        <v>0</v>
      </c>
      <c r="W964">
        <f t="shared" si="751"/>
        <v>0</v>
      </c>
      <c r="X964">
        <f t="shared" si="752"/>
        <v>1214</v>
      </c>
      <c r="Y964">
        <f t="shared" si="753"/>
        <v>681.83</v>
      </c>
      <c r="AA964">
        <v>31709269</v>
      </c>
      <c r="AB964">
        <f t="shared" si="754"/>
        <v>29.360499999999998</v>
      </c>
      <c r="AC964">
        <f t="shared" si="755"/>
        <v>1.06</v>
      </c>
      <c r="AD964">
        <f>ROUND(((((ET964*1.25))-((EU964*1.25)))+AE964),6)</f>
        <v>18.962499999999999</v>
      </c>
      <c r="AE964">
        <f>ROUND(((EU964*1.25)),6)</f>
        <v>4.7249999999999996</v>
      </c>
      <c r="AF964">
        <f>ROUND(((EV964*1.15)),6)</f>
        <v>9.3379999999999992</v>
      </c>
      <c r="AG964">
        <f t="shared" si="756"/>
        <v>0</v>
      </c>
      <c r="AH964">
        <f>((EW964*1.15))</f>
        <v>0.89699999999999991</v>
      </c>
      <c r="AI964">
        <f>((EX964*1.25))</f>
        <v>0</v>
      </c>
      <c r="AJ964">
        <f t="shared" si="757"/>
        <v>0</v>
      </c>
      <c r="AK964">
        <v>24.35</v>
      </c>
      <c r="AL964">
        <v>1.06</v>
      </c>
      <c r="AM964">
        <v>15.17</v>
      </c>
      <c r="AN964">
        <v>3.78</v>
      </c>
      <c r="AO964">
        <v>8.1199999999999992</v>
      </c>
      <c r="AP964">
        <v>0</v>
      </c>
      <c r="AQ964">
        <v>0.78</v>
      </c>
      <c r="AR964">
        <v>0</v>
      </c>
      <c r="AS964">
        <v>0</v>
      </c>
      <c r="AT964">
        <v>73</v>
      </c>
      <c r="AU964">
        <v>41</v>
      </c>
      <c r="AV964">
        <v>1</v>
      </c>
      <c r="AW964">
        <v>1</v>
      </c>
      <c r="AZ964">
        <v>1</v>
      </c>
      <c r="BA964">
        <v>25.44</v>
      </c>
      <c r="BB964">
        <v>11.52</v>
      </c>
      <c r="BC964">
        <v>4.99</v>
      </c>
      <c r="BD964" t="s">
        <v>143</v>
      </c>
      <c r="BE964" t="s">
        <v>143</v>
      </c>
      <c r="BF964" t="s">
        <v>143</v>
      </c>
      <c r="BG964" t="s">
        <v>143</v>
      </c>
      <c r="BH964">
        <v>0</v>
      </c>
      <c r="BI964">
        <v>1</v>
      </c>
      <c r="BJ964" t="s">
        <v>317</v>
      </c>
      <c r="BM964">
        <v>64</v>
      </c>
      <c r="BN964">
        <v>0</v>
      </c>
      <c r="BO964" t="s">
        <v>314</v>
      </c>
      <c r="BP964">
        <v>1</v>
      </c>
      <c r="BQ964">
        <v>30</v>
      </c>
      <c r="BR964">
        <v>0</v>
      </c>
      <c r="BS964">
        <v>25.44</v>
      </c>
      <c r="BT964">
        <v>1</v>
      </c>
      <c r="BU964">
        <v>1</v>
      </c>
      <c r="BV964">
        <v>1</v>
      </c>
      <c r="BW964">
        <v>1</v>
      </c>
      <c r="BX964">
        <v>1</v>
      </c>
      <c r="BY964" t="s">
        <v>143</v>
      </c>
      <c r="BZ964">
        <v>73</v>
      </c>
      <c r="CA964">
        <v>41</v>
      </c>
      <c r="CE964">
        <v>30</v>
      </c>
      <c r="CF964">
        <v>0</v>
      </c>
      <c r="CG964">
        <v>0</v>
      </c>
      <c r="CM964">
        <v>0</v>
      </c>
      <c r="CN964" t="s">
        <v>143</v>
      </c>
      <c r="CO964">
        <v>0</v>
      </c>
      <c r="CP964">
        <f t="shared" si="758"/>
        <v>3229.2</v>
      </c>
      <c r="CQ964">
        <f t="shared" si="759"/>
        <v>5.29</v>
      </c>
      <c r="CR964">
        <f>(ROUND((ROUND((((ET964*1.25))*AV964*1),2)*BB964),2)+ROUND((ROUND(((AE964-((EU964*1.25)))*AV964*1),2)*BS964),2))</f>
        <v>218.42</v>
      </c>
      <c r="CS964">
        <f t="shared" si="760"/>
        <v>120.33</v>
      </c>
      <c r="CT964">
        <f t="shared" si="761"/>
        <v>237.61</v>
      </c>
      <c r="CU964">
        <f t="shared" si="762"/>
        <v>0</v>
      </c>
      <c r="CV964">
        <f t="shared" si="763"/>
        <v>0.89699999999999991</v>
      </c>
      <c r="CW964">
        <f t="shared" si="764"/>
        <v>0</v>
      </c>
      <c r="CX964">
        <f t="shared" si="765"/>
        <v>0</v>
      </c>
      <c r="CY964">
        <f t="shared" si="766"/>
        <v>1213.9973</v>
      </c>
      <c r="CZ964">
        <f t="shared" si="767"/>
        <v>681.83409999999992</v>
      </c>
      <c r="DC964" t="s">
        <v>143</v>
      </c>
      <c r="DD964" t="s">
        <v>143</v>
      </c>
      <c r="DE964" t="s">
        <v>169</v>
      </c>
      <c r="DF964" t="s">
        <v>169</v>
      </c>
      <c r="DG964" t="s">
        <v>170</v>
      </c>
      <c r="DH964" t="s">
        <v>143</v>
      </c>
      <c r="DI964" t="s">
        <v>170</v>
      </c>
      <c r="DJ964" t="s">
        <v>169</v>
      </c>
      <c r="DK964" t="s">
        <v>143</v>
      </c>
      <c r="DL964" t="s">
        <v>143</v>
      </c>
      <c r="DM964" t="s">
        <v>143</v>
      </c>
      <c r="DN964">
        <v>91</v>
      </c>
      <c r="DO964">
        <v>70</v>
      </c>
      <c r="DP964">
        <v>1.0469999999999999</v>
      </c>
      <c r="DQ964">
        <v>1.0029999999999999</v>
      </c>
      <c r="DU964">
        <v>1013</v>
      </c>
      <c r="DV964" t="s">
        <v>316</v>
      </c>
      <c r="DW964" t="s">
        <v>316</v>
      </c>
      <c r="DX964">
        <v>1</v>
      </c>
      <c r="EE964">
        <v>31269875</v>
      </c>
      <c r="EF964">
        <v>30</v>
      </c>
      <c r="EG964" t="s">
        <v>171</v>
      </c>
      <c r="EH964">
        <v>0</v>
      </c>
      <c r="EI964" t="s">
        <v>143</v>
      </c>
      <c r="EJ964">
        <v>1</v>
      </c>
      <c r="EK964">
        <v>64</v>
      </c>
      <c r="EL964" t="s">
        <v>318</v>
      </c>
      <c r="EM964" t="s">
        <v>319</v>
      </c>
      <c r="EO964" t="s">
        <v>143</v>
      </c>
      <c r="EQ964">
        <v>0</v>
      </c>
      <c r="ER964">
        <v>24.35</v>
      </c>
      <c r="ES964">
        <v>1.06</v>
      </c>
      <c r="ET964">
        <v>15.17</v>
      </c>
      <c r="EU964">
        <v>3.78</v>
      </c>
      <c r="EV964">
        <v>8.1199999999999992</v>
      </c>
      <c r="EW964">
        <v>0.78</v>
      </c>
      <c r="EX964">
        <v>0</v>
      </c>
      <c r="EY964">
        <v>0</v>
      </c>
      <c r="FQ964">
        <v>0</v>
      </c>
      <c r="FR964">
        <f t="shared" si="768"/>
        <v>0</v>
      </c>
      <c r="FS964">
        <v>0</v>
      </c>
      <c r="FX964">
        <v>91</v>
      </c>
      <c r="FY964">
        <v>70</v>
      </c>
      <c r="GA964" t="s">
        <v>143</v>
      </c>
      <c r="GD964">
        <v>0</v>
      </c>
      <c r="GF964">
        <v>-1231561988</v>
      </c>
      <c r="GG964">
        <v>2</v>
      </c>
      <c r="GH964">
        <v>1</v>
      </c>
      <c r="GI964">
        <v>2</v>
      </c>
      <c r="GJ964">
        <v>0</v>
      </c>
      <c r="GK964">
        <f>ROUND(R964*(R12)/100,2)</f>
        <v>1321.25</v>
      </c>
      <c r="GL964">
        <f t="shared" si="769"/>
        <v>0</v>
      </c>
      <c r="GM964">
        <f t="shared" si="770"/>
        <v>6446.28</v>
      </c>
      <c r="GN964">
        <f t="shared" si="771"/>
        <v>6446.28</v>
      </c>
      <c r="GO964">
        <f t="shared" si="772"/>
        <v>0</v>
      </c>
      <c r="GP964">
        <f t="shared" si="773"/>
        <v>0</v>
      </c>
      <c r="GR964">
        <v>0</v>
      </c>
      <c r="GS964">
        <v>3</v>
      </c>
      <c r="GT964">
        <v>0</v>
      </c>
      <c r="GU964" t="s">
        <v>143</v>
      </c>
      <c r="GV964">
        <f t="shared" si="774"/>
        <v>0</v>
      </c>
      <c r="GW964">
        <v>1</v>
      </c>
      <c r="GX964">
        <f t="shared" si="775"/>
        <v>0</v>
      </c>
      <c r="HA964">
        <v>0</v>
      </c>
      <c r="HB964">
        <v>0</v>
      </c>
      <c r="HC964">
        <f t="shared" si="776"/>
        <v>0</v>
      </c>
      <c r="IK964">
        <v>0</v>
      </c>
    </row>
    <row r="965" spans="1:245" x14ac:dyDescent="0.25">
      <c r="A965">
        <v>18</v>
      </c>
      <c r="B965">
        <v>1</v>
      </c>
      <c r="C965">
        <v>584</v>
      </c>
      <c r="E965" t="s">
        <v>847</v>
      </c>
      <c r="F965" t="s">
        <v>321</v>
      </c>
      <c r="G965" t="s">
        <v>322</v>
      </c>
      <c r="H965" t="s">
        <v>323</v>
      </c>
      <c r="I965">
        <v>7.7</v>
      </c>
      <c r="J965">
        <v>1.1000000000000001</v>
      </c>
      <c r="O965">
        <f t="shared" si="744"/>
        <v>4252.29</v>
      </c>
      <c r="P965">
        <f t="shared" si="745"/>
        <v>4252.29</v>
      </c>
      <c r="Q965">
        <f>(ROUND((ROUND(((ET965)*AV965*I965),2)*BB965),2)+ROUND((ROUND(((AE965-(EU965))*AV965*I965),2)*BS965),2))</f>
        <v>0</v>
      </c>
      <c r="R965">
        <f t="shared" si="746"/>
        <v>0</v>
      </c>
      <c r="S965">
        <f t="shared" si="747"/>
        <v>0</v>
      </c>
      <c r="T965">
        <f t="shared" si="748"/>
        <v>0</v>
      </c>
      <c r="U965">
        <f t="shared" si="749"/>
        <v>0</v>
      </c>
      <c r="V965">
        <f t="shared" si="750"/>
        <v>0</v>
      </c>
      <c r="W965">
        <f t="shared" si="751"/>
        <v>0</v>
      </c>
      <c r="X965">
        <f t="shared" si="752"/>
        <v>0</v>
      </c>
      <c r="Y965">
        <f t="shared" si="753"/>
        <v>0</v>
      </c>
      <c r="AA965">
        <v>31709269</v>
      </c>
      <c r="AB965">
        <f t="shared" si="754"/>
        <v>104.99</v>
      </c>
      <c r="AC965">
        <f t="shared" si="755"/>
        <v>104.99</v>
      </c>
      <c r="AD965">
        <f>ROUND((((ET965)-(EU965))+AE965),6)</f>
        <v>0</v>
      </c>
      <c r="AE965">
        <f>ROUND((EU965),6)</f>
        <v>0</v>
      </c>
      <c r="AF965">
        <f>ROUND((EV965),6)</f>
        <v>0</v>
      </c>
      <c r="AG965">
        <f t="shared" si="756"/>
        <v>0</v>
      </c>
      <c r="AH965">
        <f>(EW965)</f>
        <v>0</v>
      </c>
      <c r="AI965">
        <f>(EX965)</f>
        <v>0</v>
      </c>
      <c r="AJ965">
        <f t="shared" si="757"/>
        <v>0</v>
      </c>
      <c r="AK965">
        <v>104.99</v>
      </c>
      <c r="AL965">
        <v>104.99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5.26</v>
      </c>
      <c r="BD965" t="s">
        <v>143</v>
      </c>
      <c r="BE965" t="s">
        <v>143</v>
      </c>
      <c r="BF965" t="s">
        <v>143</v>
      </c>
      <c r="BG965" t="s">
        <v>143</v>
      </c>
      <c r="BH965">
        <v>3</v>
      </c>
      <c r="BI965">
        <v>1</v>
      </c>
      <c r="BJ965" t="s">
        <v>324</v>
      </c>
      <c r="BM965">
        <v>64</v>
      </c>
      <c r="BN965">
        <v>0</v>
      </c>
      <c r="BO965" t="s">
        <v>321</v>
      </c>
      <c r="BP965">
        <v>1</v>
      </c>
      <c r="BQ965">
        <v>30</v>
      </c>
      <c r="BR965">
        <v>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143</v>
      </c>
      <c r="BZ965">
        <v>0</v>
      </c>
      <c r="CA965">
        <v>0</v>
      </c>
      <c r="CE965">
        <v>30</v>
      </c>
      <c r="CF965">
        <v>0</v>
      </c>
      <c r="CG965">
        <v>0</v>
      </c>
      <c r="CM965">
        <v>0</v>
      </c>
      <c r="CN965" t="s">
        <v>143</v>
      </c>
      <c r="CO965">
        <v>0</v>
      </c>
      <c r="CP965">
        <f t="shared" si="758"/>
        <v>4252.29</v>
      </c>
      <c r="CQ965">
        <f t="shared" si="759"/>
        <v>552.25</v>
      </c>
      <c r="CR965">
        <f>(ROUND((ROUND(((ET965)*AV965*1),2)*BB965),2)+ROUND((ROUND(((AE965-(EU965))*AV965*1),2)*BS965),2))</f>
        <v>0</v>
      </c>
      <c r="CS965">
        <f t="shared" si="760"/>
        <v>0</v>
      </c>
      <c r="CT965">
        <f t="shared" si="761"/>
        <v>0</v>
      </c>
      <c r="CU965">
        <f t="shared" si="762"/>
        <v>0</v>
      </c>
      <c r="CV965">
        <f t="shared" si="763"/>
        <v>0</v>
      </c>
      <c r="CW965">
        <f t="shared" si="764"/>
        <v>0</v>
      </c>
      <c r="CX965">
        <f t="shared" si="765"/>
        <v>0</v>
      </c>
      <c r="CY965">
        <f t="shared" si="766"/>
        <v>0</v>
      </c>
      <c r="CZ965">
        <f t="shared" si="767"/>
        <v>0</v>
      </c>
      <c r="DC965" t="s">
        <v>143</v>
      </c>
      <c r="DD965" t="s">
        <v>143</v>
      </c>
      <c r="DE965" t="s">
        <v>143</v>
      </c>
      <c r="DF965" t="s">
        <v>143</v>
      </c>
      <c r="DG965" t="s">
        <v>143</v>
      </c>
      <c r="DH965" t="s">
        <v>143</v>
      </c>
      <c r="DI965" t="s">
        <v>143</v>
      </c>
      <c r="DJ965" t="s">
        <v>143</v>
      </c>
      <c r="DK965" t="s">
        <v>143</v>
      </c>
      <c r="DL965" t="s">
        <v>143</v>
      </c>
      <c r="DM965" t="s">
        <v>143</v>
      </c>
      <c r="DN965">
        <v>91</v>
      </c>
      <c r="DO965">
        <v>70</v>
      </c>
      <c r="DP965">
        <v>1.0469999999999999</v>
      </c>
      <c r="DQ965">
        <v>1.0029999999999999</v>
      </c>
      <c r="DU965">
        <v>1007</v>
      </c>
      <c r="DV965" t="s">
        <v>323</v>
      </c>
      <c r="DW965" t="s">
        <v>323</v>
      </c>
      <c r="DX965">
        <v>1</v>
      </c>
      <c r="EE965">
        <v>31269875</v>
      </c>
      <c r="EF965">
        <v>30</v>
      </c>
      <c r="EG965" t="s">
        <v>171</v>
      </c>
      <c r="EH965">
        <v>0</v>
      </c>
      <c r="EI965" t="s">
        <v>143</v>
      </c>
      <c r="EJ965">
        <v>1</v>
      </c>
      <c r="EK965">
        <v>64</v>
      </c>
      <c r="EL965" t="s">
        <v>318</v>
      </c>
      <c r="EM965" t="s">
        <v>319</v>
      </c>
      <c r="EO965" t="s">
        <v>143</v>
      </c>
      <c r="EQ965">
        <v>0</v>
      </c>
      <c r="ER965">
        <v>104.99</v>
      </c>
      <c r="ES965">
        <v>104.99</v>
      </c>
      <c r="ET965">
        <v>0</v>
      </c>
      <c r="EU965">
        <v>0</v>
      </c>
      <c r="EV965">
        <v>0</v>
      </c>
      <c r="EW965">
        <v>0</v>
      </c>
      <c r="EX965">
        <v>0</v>
      </c>
      <c r="FQ965">
        <v>0</v>
      </c>
      <c r="FR965">
        <f t="shared" si="768"/>
        <v>0</v>
      </c>
      <c r="FS965">
        <v>0</v>
      </c>
      <c r="FX965">
        <v>91</v>
      </c>
      <c r="FY965">
        <v>70</v>
      </c>
      <c r="GA965" t="s">
        <v>143</v>
      </c>
      <c r="GD965">
        <v>0</v>
      </c>
      <c r="GF965">
        <v>2069056849</v>
      </c>
      <c r="GG965">
        <v>2</v>
      </c>
      <c r="GH965">
        <v>1</v>
      </c>
      <c r="GI965">
        <v>2</v>
      </c>
      <c r="GJ965">
        <v>0</v>
      </c>
      <c r="GK965">
        <f>ROUND(R965*(R12)/100,2)</f>
        <v>0</v>
      </c>
      <c r="GL965">
        <f t="shared" si="769"/>
        <v>0</v>
      </c>
      <c r="GM965">
        <f t="shared" si="770"/>
        <v>4252.29</v>
      </c>
      <c r="GN965">
        <f t="shared" si="771"/>
        <v>4252.29</v>
      </c>
      <c r="GO965">
        <f t="shared" si="772"/>
        <v>0</v>
      </c>
      <c r="GP965">
        <f t="shared" si="773"/>
        <v>0</v>
      </c>
      <c r="GR965">
        <v>0</v>
      </c>
      <c r="GS965">
        <v>3</v>
      </c>
      <c r="GT965">
        <v>0</v>
      </c>
      <c r="GU965" t="s">
        <v>143</v>
      </c>
      <c r="GV965">
        <f t="shared" si="774"/>
        <v>0</v>
      </c>
      <c r="GW965">
        <v>1</v>
      </c>
      <c r="GX965">
        <f t="shared" si="775"/>
        <v>0</v>
      </c>
      <c r="HA965">
        <v>0</v>
      </c>
      <c r="HB965">
        <v>0</v>
      </c>
      <c r="HC965">
        <f t="shared" si="776"/>
        <v>0</v>
      </c>
      <c r="IK965">
        <v>0</v>
      </c>
    </row>
    <row r="966" spans="1:245" x14ac:dyDescent="0.25">
      <c r="A966">
        <v>17</v>
      </c>
      <c r="B966">
        <v>1</v>
      </c>
      <c r="C966">
        <f>ROW(SmtRes!A588)</f>
        <v>588</v>
      </c>
      <c r="D966">
        <f>ROW(EtalonRes!A605)</f>
        <v>605</v>
      </c>
      <c r="E966" t="s">
        <v>848</v>
      </c>
      <c r="F966" t="s">
        <v>715</v>
      </c>
      <c r="G966" t="s">
        <v>716</v>
      </c>
      <c r="H966" t="s">
        <v>670</v>
      </c>
      <c r="I966">
        <v>7.0000000000000007E-2</v>
      </c>
      <c r="J966">
        <v>0</v>
      </c>
      <c r="O966">
        <f t="shared" si="744"/>
        <v>1198.4000000000001</v>
      </c>
      <c r="P966">
        <f t="shared" si="745"/>
        <v>0</v>
      </c>
      <c r="Q966">
        <f>(ROUND((ROUND((((ET966*1.25))*AV966*I966),2)*BB966),2)+ROUND((ROUND(((AE966-((EU966*1.25)))*AV966*I966),2)*BS966),2))</f>
        <v>69.12</v>
      </c>
      <c r="R966">
        <f t="shared" si="746"/>
        <v>32.56</v>
      </c>
      <c r="S966">
        <f t="shared" si="747"/>
        <v>1129.28</v>
      </c>
      <c r="T966">
        <f t="shared" si="748"/>
        <v>0</v>
      </c>
      <c r="U966">
        <f t="shared" si="749"/>
        <v>3.7593500000000004</v>
      </c>
      <c r="V966">
        <f t="shared" si="750"/>
        <v>0</v>
      </c>
      <c r="W966">
        <f t="shared" si="751"/>
        <v>0</v>
      </c>
      <c r="X966">
        <f t="shared" si="752"/>
        <v>1264.79</v>
      </c>
      <c r="Y966">
        <f t="shared" si="753"/>
        <v>463</v>
      </c>
      <c r="AA966">
        <v>31709269</v>
      </c>
      <c r="AB966">
        <f t="shared" si="754"/>
        <v>740.43200000000002</v>
      </c>
      <c r="AC966">
        <f t="shared" si="755"/>
        <v>0</v>
      </c>
      <c r="AD966">
        <f>ROUND(((((ET966*1.25))-((EU966*1.25)))+AE966),6)</f>
        <v>106.28749999999999</v>
      </c>
      <c r="AE966">
        <f>ROUND(((EU966*1.25)),6)</f>
        <v>18.225000000000001</v>
      </c>
      <c r="AF966">
        <f>ROUND(((EV966*1.15)),6)</f>
        <v>634.14449999999999</v>
      </c>
      <c r="AG966">
        <f t="shared" si="756"/>
        <v>0</v>
      </c>
      <c r="AH966">
        <f>((EW966*1.15))</f>
        <v>53.704999999999998</v>
      </c>
      <c r="AI966">
        <f>((EX966*1.25))</f>
        <v>0</v>
      </c>
      <c r="AJ966">
        <f t="shared" si="757"/>
        <v>0</v>
      </c>
      <c r="AK966">
        <v>636.46</v>
      </c>
      <c r="AL966">
        <v>0</v>
      </c>
      <c r="AM966">
        <v>85.03</v>
      </c>
      <c r="AN966">
        <v>14.58</v>
      </c>
      <c r="AO966">
        <v>551.42999999999995</v>
      </c>
      <c r="AP966">
        <v>0</v>
      </c>
      <c r="AQ966">
        <v>46.7</v>
      </c>
      <c r="AR966">
        <v>0</v>
      </c>
      <c r="AS966">
        <v>0</v>
      </c>
      <c r="AT966">
        <v>112</v>
      </c>
      <c r="AU966">
        <v>41</v>
      </c>
      <c r="AV966">
        <v>1</v>
      </c>
      <c r="AW966">
        <v>1</v>
      </c>
      <c r="AZ966">
        <v>1</v>
      </c>
      <c r="BA966">
        <v>25.44</v>
      </c>
      <c r="BB966">
        <v>9.2899999999999991</v>
      </c>
      <c r="BC966">
        <v>1</v>
      </c>
      <c r="BD966" t="s">
        <v>143</v>
      </c>
      <c r="BE966" t="s">
        <v>143</v>
      </c>
      <c r="BF966" t="s">
        <v>143</v>
      </c>
      <c r="BG966" t="s">
        <v>143</v>
      </c>
      <c r="BH966">
        <v>0</v>
      </c>
      <c r="BI966">
        <v>1</v>
      </c>
      <c r="BJ966" t="s">
        <v>717</v>
      </c>
      <c r="BM966">
        <v>1821</v>
      </c>
      <c r="BN966">
        <v>0</v>
      </c>
      <c r="BO966" t="s">
        <v>715</v>
      </c>
      <c r="BP966">
        <v>1</v>
      </c>
      <c r="BQ966">
        <v>30</v>
      </c>
      <c r="BR966">
        <v>0</v>
      </c>
      <c r="BS966">
        <v>25.44</v>
      </c>
      <c r="BT966">
        <v>1</v>
      </c>
      <c r="BU966">
        <v>1</v>
      </c>
      <c r="BV966">
        <v>1</v>
      </c>
      <c r="BW966">
        <v>1</v>
      </c>
      <c r="BX966">
        <v>1</v>
      </c>
      <c r="BY966" t="s">
        <v>143</v>
      </c>
      <c r="BZ966">
        <v>112</v>
      </c>
      <c r="CA966">
        <v>41</v>
      </c>
      <c r="CE966">
        <v>30</v>
      </c>
      <c r="CF966">
        <v>0</v>
      </c>
      <c r="CG966">
        <v>0</v>
      </c>
      <c r="CM966">
        <v>0</v>
      </c>
      <c r="CN966" t="s">
        <v>143</v>
      </c>
      <c r="CO966">
        <v>0</v>
      </c>
      <c r="CP966">
        <f t="shared" si="758"/>
        <v>1198.4000000000001</v>
      </c>
      <c r="CQ966">
        <f t="shared" si="759"/>
        <v>0</v>
      </c>
      <c r="CR966">
        <f>(ROUND((ROUND((((ET966*1.25))*AV966*1),2)*BB966),2)+ROUND((ROUND(((AE966-((EU966*1.25)))*AV966*1),2)*BS966),2))</f>
        <v>987.43</v>
      </c>
      <c r="CS966">
        <f t="shared" si="760"/>
        <v>463.77</v>
      </c>
      <c r="CT966">
        <f t="shared" si="761"/>
        <v>16132.52</v>
      </c>
      <c r="CU966">
        <f t="shared" si="762"/>
        <v>0</v>
      </c>
      <c r="CV966">
        <f t="shared" si="763"/>
        <v>53.704999999999998</v>
      </c>
      <c r="CW966">
        <f t="shared" si="764"/>
        <v>0</v>
      </c>
      <c r="CX966">
        <f t="shared" si="765"/>
        <v>0</v>
      </c>
      <c r="CY966">
        <f t="shared" si="766"/>
        <v>1264.7936000000002</v>
      </c>
      <c r="CZ966">
        <f t="shared" si="767"/>
        <v>463.00479999999999</v>
      </c>
      <c r="DC966" t="s">
        <v>143</v>
      </c>
      <c r="DD966" t="s">
        <v>143</v>
      </c>
      <c r="DE966" t="s">
        <v>169</v>
      </c>
      <c r="DF966" t="s">
        <v>169</v>
      </c>
      <c r="DG966" t="s">
        <v>170</v>
      </c>
      <c r="DH966" t="s">
        <v>143</v>
      </c>
      <c r="DI966" t="s">
        <v>170</v>
      </c>
      <c r="DJ966" t="s">
        <v>169</v>
      </c>
      <c r="DK966" t="s">
        <v>143</v>
      </c>
      <c r="DL966" t="s">
        <v>143</v>
      </c>
      <c r="DM966" t="s">
        <v>143</v>
      </c>
      <c r="DN966">
        <v>140</v>
      </c>
      <c r="DO966">
        <v>79</v>
      </c>
      <c r="DP966">
        <v>1.0469999999999999</v>
      </c>
      <c r="DQ966">
        <v>1</v>
      </c>
      <c r="DU966">
        <v>1003</v>
      </c>
      <c r="DV966" t="s">
        <v>670</v>
      </c>
      <c r="DW966" t="s">
        <v>670</v>
      </c>
      <c r="DX966">
        <v>100</v>
      </c>
      <c r="EE966">
        <v>31271633</v>
      </c>
      <c r="EF966">
        <v>30</v>
      </c>
      <c r="EG966" t="s">
        <v>171</v>
      </c>
      <c r="EH966">
        <v>0</v>
      </c>
      <c r="EI966" t="s">
        <v>143</v>
      </c>
      <c r="EJ966">
        <v>1</v>
      </c>
      <c r="EK966">
        <v>1821</v>
      </c>
      <c r="EL966" t="s">
        <v>718</v>
      </c>
      <c r="EM966" t="s">
        <v>719</v>
      </c>
      <c r="EO966" t="s">
        <v>143</v>
      </c>
      <c r="EQ966">
        <v>0</v>
      </c>
      <c r="ER966">
        <v>636.46</v>
      </c>
      <c r="ES966">
        <v>0</v>
      </c>
      <c r="ET966">
        <v>85.03</v>
      </c>
      <c r="EU966">
        <v>14.58</v>
      </c>
      <c r="EV966">
        <v>551.42999999999995</v>
      </c>
      <c r="EW966">
        <v>46.7</v>
      </c>
      <c r="EX966">
        <v>0</v>
      </c>
      <c r="EY966">
        <v>0</v>
      </c>
      <c r="FQ966">
        <v>0</v>
      </c>
      <c r="FR966">
        <f t="shared" si="768"/>
        <v>0</v>
      </c>
      <c r="FS966">
        <v>0</v>
      </c>
      <c r="FX966">
        <v>140</v>
      </c>
      <c r="FY966">
        <v>79</v>
      </c>
      <c r="GA966" t="s">
        <v>143</v>
      </c>
      <c r="GD966">
        <v>0</v>
      </c>
      <c r="GF966">
        <v>1728997811</v>
      </c>
      <c r="GG966">
        <v>2</v>
      </c>
      <c r="GH966">
        <v>1</v>
      </c>
      <c r="GI966">
        <v>2</v>
      </c>
      <c r="GJ966">
        <v>0</v>
      </c>
      <c r="GK966">
        <f>ROUND(R966*(R12)/100,2)</f>
        <v>51.12</v>
      </c>
      <c r="GL966">
        <f t="shared" si="769"/>
        <v>0</v>
      </c>
      <c r="GM966">
        <f t="shared" si="770"/>
        <v>2977.31</v>
      </c>
      <c r="GN966">
        <f t="shared" si="771"/>
        <v>2977.31</v>
      </c>
      <c r="GO966">
        <f t="shared" si="772"/>
        <v>0</v>
      </c>
      <c r="GP966">
        <f t="shared" si="773"/>
        <v>0</v>
      </c>
      <c r="GR966">
        <v>0</v>
      </c>
      <c r="GS966">
        <v>3</v>
      </c>
      <c r="GT966">
        <v>0</v>
      </c>
      <c r="GU966" t="s">
        <v>143</v>
      </c>
      <c r="GV966">
        <f t="shared" si="774"/>
        <v>0</v>
      </c>
      <c r="GW966">
        <v>1</v>
      </c>
      <c r="GX966">
        <f t="shared" si="775"/>
        <v>0</v>
      </c>
      <c r="HA966">
        <v>0</v>
      </c>
      <c r="HB966">
        <v>0</v>
      </c>
      <c r="HC966">
        <f t="shared" si="776"/>
        <v>0</v>
      </c>
      <c r="IK966">
        <v>0</v>
      </c>
    </row>
    <row r="967" spans="1:245" x14ac:dyDescent="0.25">
      <c r="A967">
        <v>18</v>
      </c>
      <c r="B967">
        <v>1</v>
      </c>
      <c r="C967">
        <v>588</v>
      </c>
      <c r="E967" t="s">
        <v>849</v>
      </c>
      <c r="F967" t="s">
        <v>721</v>
      </c>
      <c r="G967" t="s">
        <v>722</v>
      </c>
      <c r="H967" t="s">
        <v>585</v>
      </c>
      <c r="I967">
        <v>7.3150000000000004</v>
      </c>
      <c r="J967">
        <v>104.5</v>
      </c>
      <c r="O967">
        <f t="shared" si="744"/>
        <v>41181.29</v>
      </c>
      <c r="P967">
        <f t="shared" si="745"/>
        <v>41181.29</v>
      </c>
      <c r="Q967">
        <f>(ROUND((ROUND(((ET967)*AV967*I967),2)*BB967),2)+ROUND((ROUND(((AE967-(EU967))*AV967*I967),2)*BS967),2))</f>
        <v>0</v>
      </c>
      <c r="R967">
        <f t="shared" si="746"/>
        <v>0</v>
      </c>
      <c r="S967">
        <f t="shared" si="747"/>
        <v>0</v>
      </c>
      <c r="T967">
        <f t="shared" si="748"/>
        <v>0</v>
      </c>
      <c r="U967">
        <f t="shared" si="749"/>
        <v>0</v>
      </c>
      <c r="V967">
        <f t="shared" si="750"/>
        <v>0</v>
      </c>
      <c r="W967">
        <f t="shared" si="751"/>
        <v>0</v>
      </c>
      <c r="X967">
        <f t="shared" si="752"/>
        <v>0</v>
      </c>
      <c r="Y967">
        <f t="shared" si="753"/>
        <v>0</v>
      </c>
      <c r="AA967">
        <v>31709269</v>
      </c>
      <c r="AB967">
        <f t="shared" si="754"/>
        <v>1833.78</v>
      </c>
      <c r="AC967">
        <f t="shared" si="755"/>
        <v>1833.78</v>
      </c>
      <c r="AD967">
        <f>ROUND((((ET967)-(EU967))+AE967),6)</f>
        <v>0</v>
      </c>
      <c r="AE967">
        <f>ROUND((EU967),6)</f>
        <v>0</v>
      </c>
      <c r="AF967">
        <f>ROUND((EV967),6)</f>
        <v>0</v>
      </c>
      <c r="AG967">
        <f t="shared" si="756"/>
        <v>0</v>
      </c>
      <c r="AH967">
        <f>(EW967)</f>
        <v>0</v>
      </c>
      <c r="AI967">
        <f>(EX967)</f>
        <v>0</v>
      </c>
      <c r="AJ967">
        <f t="shared" si="757"/>
        <v>0</v>
      </c>
      <c r="AK967">
        <v>1833.78</v>
      </c>
      <c r="AL967">
        <v>1833.78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1</v>
      </c>
      <c r="AW967">
        <v>1</v>
      </c>
      <c r="AZ967">
        <v>1</v>
      </c>
      <c r="BA967">
        <v>1</v>
      </c>
      <c r="BB967">
        <v>1</v>
      </c>
      <c r="BC967">
        <v>3.07</v>
      </c>
      <c r="BD967" t="s">
        <v>143</v>
      </c>
      <c r="BE967" t="s">
        <v>143</v>
      </c>
      <c r="BF967" t="s">
        <v>143</v>
      </c>
      <c r="BG967" t="s">
        <v>143</v>
      </c>
      <c r="BH967">
        <v>3</v>
      </c>
      <c r="BI967">
        <v>1</v>
      </c>
      <c r="BJ967" t="s">
        <v>723</v>
      </c>
      <c r="BM967">
        <v>1821</v>
      </c>
      <c r="BN967">
        <v>0</v>
      </c>
      <c r="BO967" t="s">
        <v>721</v>
      </c>
      <c r="BP967">
        <v>1</v>
      </c>
      <c r="BQ967">
        <v>30</v>
      </c>
      <c r="BR967">
        <v>0</v>
      </c>
      <c r="BS967">
        <v>1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143</v>
      </c>
      <c r="BZ967">
        <v>0</v>
      </c>
      <c r="CA967">
        <v>0</v>
      </c>
      <c r="CE967">
        <v>30</v>
      </c>
      <c r="CF967">
        <v>0</v>
      </c>
      <c r="CG967">
        <v>0</v>
      </c>
      <c r="CM967">
        <v>0</v>
      </c>
      <c r="CN967" t="s">
        <v>143</v>
      </c>
      <c r="CO967">
        <v>0</v>
      </c>
      <c r="CP967">
        <f t="shared" si="758"/>
        <v>41181.29</v>
      </c>
      <c r="CQ967">
        <f t="shared" si="759"/>
        <v>5629.7</v>
      </c>
      <c r="CR967">
        <f>(ROUND((ROUND(((ET967)*AV967*1),2)*BB967),2)+ROUND((ROUND(((AE967-(EU967))*AV967*1),2)*BS967),2))</f>
        <v>0</v>
      </c>
      <c r="CS967">
        <f t="shared" si="760"/>
        <v>0</v>
      </c>
      <c r="CT967">
        <f t="shared" si="761"/>
        <v>0</v>
      </c>
      <c r="CU967">
        <f t="shared" si="762"/>
        <v>0</v>
      </c>
      <c r="CV967">
        <f t="shared" si="763"/>
        <v>0</v>
      </c>
      <c r="CW967">
        <f t="shared" si="764"/>
        <v>0</v>
      </c>
      <c r="CX967">
        <f t="shared" si="765"/>
        <v>0</v>
      </c>
      <c r="CY967">
        <f t="shared" si="766"/>
        <v>0</v>
      </c>
      <c r="CZ967">
        <f t="shared" si="767"/>
        <v>0</v>
      </c>
      <c r="DC967" t="s">
        <v>143</v>
      </c>
      <c r="DD967" t="s">
        <v>143</v>
      </c>
      <c r="DE967" t="s">
        <v>143</v>
      </c>
      <c r="DF967" t="s">
        <v>143</v>
      </c>
      <c r="DG967" t="s">
        <v>143</v>
      </c>
      <c r="DH967" t="s">
        <v>143</v>
      </c>
      <c r="DI967" t="s">
        <v>143</v>
      </c>
      <c r="DJ967" t="s">
        <v>143</v>
      </c>
      <c r="DK967" t="s">
        <v>143</v>
      </c>
      <c r="DL967" t="s">
        <v>143</v>
      </c>
      <c r="DM967" t="s">
        <v>143</v>
      </c>
      <c r="DN967">
        <v>140</v>
      </c>
      <c r="DO967">
        <v>79</v>
      </c>
      <c r="DP967">
        <v>1.0469999999999999</v>
      </c>
      <c r="DQ967">
        <v>1</v>
      </c>
      <c r="DU967">
        <v>1003</v>
      </c>
      <c r="DV967" t="s">
        <v>585</v>
      </c>
      <c r="DW967" t="s">
        <v>585</v>
      </c>
      <c r="DX967">
        <v>1</v>
      </c>
      <c r="EE967">
        <v>31271633</v>
      </c>
      <c r="EF967">
        <v>30</v>
      </c>
      <c r="EG967" t="s">
        <v>171</v>
      </c>
      <c r="EH967">
        <v>0</v>
      </c>
      <c r="EI967" t="s">
        <v>143</v>
      </c>
      <c r="EJ967">
        <v>1</v>
      </c>
      <c r="EK967">
        <v>1821</v>
      </c>
      <c r="EL967" t="s">
        <v>718</v>
      </c>
      <c r="EM967" t="s">
        <v>719</v>
      </c>
      <c r="EO967" t="s">
        <v>143</v>
      </c>
      <c r="EQ967">
        <v>0</v>
      </c>
      <c r="ER967">
        <v>1833.78</v>
      </c>
      <c r="ES967">
        <v>1833.78</v>
      </c>
      <c r="ET967">
        <v>0</v>
      </c>
      <c r="EU967">
        <v>0</v>
      </c>
      <c r="EV967">
        <v>0</v>
      </c>
      <c r="EW967">
        <v>0</v>
      </c>
      <c r="EX967">
        <v>0</v>
      </c>
      <c r="FQ967">
        <v>0</v>
      </c>
      <c r="FR967">
        <f t="shared" si="768"/>
        <v>0</v>
      </c>
      <c r="FS967">
        <v>0</v>
      </c>
      <c r="FX967">
        <v>140</v>
      </c>
      <c r="FY967">
        <v>79</v>
      </c>
      <c r="GA967" t="s">
        <v>143</v>
      </c>
      <c r="GD967">
        <v>0</v>
      </c>
      <c r="GF967">
        <v>-1156727523</v>
      </c>
      <c r="GG967">
        <v>2</v>
      </c>
      <c r="GH967">
        <v>1</v>
      </c>
      <c r="GI967">
        <v>2</v>
      </c>
      <c r="GJ967">
        <v>0</v>
      </c>
      <c r="GK967">
        <f>ROUND(R967*(R12)/100,2)</f>
        <v>0</v>
      </c>
      <c r="GL967">
        <f t="shared" si="769"/>
        <v>0</v>
      </c>
      <c r="GM967">
        <f t="shared" si="770"/>
        <v>41181.29</v>
      </c>
      <c r="GN967">
        <f t="shared" si="771"/>
        <v>41181.29</v>
      </c>
      <c r="GO967">
        <f t="shared" si="772"/>
        <v>0</v>
      </c>
      <c r="GP967">
        <f t="shared" si="773"/>
        <v>0</v>
      </c>
      <c r="GR967">
        <v>0</v>
      </c>
      <c r="GS967">
        <v>3</v>
      </c>
      <c r="GT967">
        <v>0</v>
      </c>
      <c r="GU967" t="s">
        <v>143</v>
      </c>
      <c r="GV967">
        <f t="shared" si="774"/>
        <v>0</v>
      </c>
      <c r="GW967">
        <v>1</v>
      </c>
      <c r="GX967">
        <f t="shared" si="775"/>
        <v>0</v>
      </c>
      <c r="HA967">
        <v>0</v>
      </c>
      <c r="HB967">
        <v>0</v>
      </c>
      <c r="HC967">
        <f t="shared" si="776"/>
        <v>0</v>
      </c>
      <c r="IK967">
        <v>0</v>
      </c>
    </row>
    <row r="969" spans="1:245" x14ac:dyDescent="0.25">
      <c r="A969" s="2">
        <v>51</v>
      </c>
      <c r="B969" s="2">
        <f>B947</f>
        <v>1</v>
      </c>
      <c r="C969" s="2">
        <f>A947</f>
        <v>5</v>
      </c>
      <c r="D969" s="2">
        <f>ROW(A947)</f>
        <v>947</v>
      </c>
      <c r="E969" s="2"/>
      <c r="F969" s="2" t="str">
        <f>IF(F947&lt;&gt;"",F947,"")</f>
        <v>Новый подраздел</v>
      </c>
      <c r="G969" s="2" t="s">
        <v>666</v>
      </c>
      <c r="H969" s="2">
        <v>0</v>
      </c>
      <c r="I969" s="2"/>
      <c r="J969" s="2"/>
      <c r="K969" s="2"/>
      <c r="L969" s="2"/>
      <c r="M969" s="2"/>
      <c r="N969" s="2"/>
      <c r="O969" s="2">
        <f t="shared" ref="O969:T969" si="782">ROUND(AB969,2)</f>
        <v>58197.17</v>
      </c>
      <c r="P969" s="2">
        <f t="shared" si="782"/>
        <v>50051.4</v>
      </c>
      <c r="Q969" s="2">
        <f t="shared" si="782"/>
        <v>2705.42</v>
      </c>
      <c r="R969" s="2">
        <f t="shared" si="782"/>
        <v>1567.62</v>
      </c>
      <c r="S969" s="2">
        <f t="shared" si="782"/>
        <v>5440.35</v>
      </c>
      <c r="T969" s="2">
        <f t="shared" si="782"/>
        <v>0</v>
      </c>
      <c r="U969" s="2">
        <f>AH969</f>
        <v>18.630137999999999</v>
      </c>
      <c r="V969" s="2">
        <f>AI969</f>
        <v>0</v>
      </c>
      <c r="W969" s="2">
        <f>ROUND(AJ969,2)</f>
        <v>0</v>
      </c>
      <c r="X969" s="2">
        <f>ROUND(AK969,2)</f>
        <v>4661.8999999999996</v>
      </c>
      <c r="Y969" s="2">
        <f>ROUND(AL969,2)</f>
        <v>2254.81</v>
      </c>
      <c r="Z969" s="2"/>
      <c r="AA969" s="2"/>
      <c r="AB969" s="2">
        <f>ROUND(SUMIF(AA951:AA967,"=31709269",O951:O967),2)</f>
        <v>58197.17</v>
      </c>
      <c r="AC969" s="2">
        <f>ROUND(SUMIF(AA951:AA967,"=31709269",P951:P967),2)</f>
        <v>50051.4</v>
      </c>
      <c r="AD969" s="2">
        <f>ROUND(SUMIF(AA951:AA967,"=31709269",Q951:Q967),2)</f>
        <v>2705.42</v>
      </c>
      <c r="AE969" s="2">
        <f>ROUND(SUMIF(AA951:AA967,"=31709269",R951:R967),2)</f>
        <v>1567.62</v>
      </c>
      <c r="AF969" s="2">
        <f>ROUND(SUMIF(AA951:AA967,"=31709269",S951:S967),2)</f>
        <v>5440.35</v>
      </c>
      <c r="AG969" s="2">
        <f>ROUND(SUMIF(AA951:AA967,"=31709269",T951:T967),2)</f>
        <v>0</v>
      </c>
      <c r="AH969" s="2">
        <f>SUMIF(AA951:AA967,"=31709269",U951:U967)</f>
        <v>18.630137999999999</v>
      </c>
      <c r="AI969" s="2">
        <f>SUMIF(AA951:AA967,"=31709269",V951:V967)</f>
        <v>0</v>
      </c>
      <c r="AJ969" s="2">
        <f>ROUND(SUMIF(AA951:AA967,"=31709269",W951:W967),2)</f>
        <v>0</v>
      </c>
      <c r="AK969" s="2">
        <f>ROUND(SUMIF(AA951:AA967,"=31709269",X951:X967),2)</f>
        <v>4661.8999999999996</v>
      </c>
      <c r="AL969" s="2">
        <f>ROUND(SUMIF(AA951:AA967,"=31709269",Y951:Y967),2)</f>
        <v>2254.81</v>
      </c>
      <c r="AM969" s="2"/>
      <c r="AN969" s="2"/>
      <c r="AO969" s="2">
        <f t="shared" ref="AO969:BC969" si="783">ROUND(BX969,2)</f>
        <v>0</v>
      </c>
      <c r="AP969" s="2">
        <f t="shared" si="783"/>
        <v>0</v>
      </c>
      <c r="AQ969" s="2">
        <f t="shared" si="783"/>
        <v>0</v>
      </c>
      <c r="AR969" s="2">
        <f t="shared" si="783"/>
        <v>67575.039999999994</v>
      </c>
      <c r="AS969" s="2">
        <f t="shared" si="783"/>
        <v>67575.039999999994</v>
      </c>
      <c r="AT969" s="2">
        <f t="shared" si="783"/>
        <v>0</v>
      </c>
      <c r="AU969" s="2">
        <f t="shared" si="783"/>
        <v>0</v>
      </c>
      <c r="AV969" s="2">
        <f t="shared" si="783"/>
        <v>50051.4</v>
      </c>
      <c r="AW969" s="2">
        <f t="shared" si="783"/>
        <v>50051.4</v>
      </c>
      <c r="AX969" s="2">
        <f t="shared" si="783"/>
        <v>0</v>
      </c>
      <c r="AY969" s="2">
        <f t="shared" si="783"/>
        <v>50051.4</v>
      </c>
      <c r="AZ969" s="2">
        <f t="shared" si="783"/>
        <v>0</v>
      </c>
      <c r="BA969" s="2">
        <f t="shared" si="783"/>
        <v>0</v>
      </c>
      <c r="BB969" s="2">
        <f t="shared" si="783"/>
        <v>0</v>
      </c>
      <c r="BC969" s="2">
        <f t="shared" si="783"/>
        <v>0</v>
      </c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>
        <f>ROUND(SUMIF(AA951:AA967,"=31709269",FQ951:FQ967),2)</f>
        <v>0</v>
      </c>
      <c r="BY969" s="2">
        <f>ROUND(SUMIF(AA951:AA967,"=31709269",FR951:FR967),2)</f>
        <v>0</v>
      </c>
      <c r="BZ969" s="2">
        <f>ROUND(SUMIF(AA951:AA967,"=31709269",GL951:GL967),2)</f>
        <v>0</v>
      </c>
      <c r="CA969" s="2">
        <f>ROUND(SUMIF(AA951:AA967,"=31709269",GM951:GM967),2)</f>
        <v>67575.039999999994</v>
      </c>
      <c r="CB969" s="2">
        <f>ROUND(SUMIF(AA951:AA967,"=31709269",GN951:GN967),2)</f>
        <v>67575.039999999994</v>
      </c>
      <c r="CC969" s="2">
        <f>ROUND(SUMIF(AA951:AA967,"=31709269",GO951:GO967),2)</f>
        <v>0</v>
      </c>
      <c r="CD969" s="2">
        <f>ROUND(SUMIF(AA951:AA967,"=31709269",GP951:GP967),2)</f>
        <v>0</v>
      </c>
      <c r="CE969" s="2">
        <f>AC969-BX969</f>
        <v>50051.4</v>
      </c>
      <c r="CF969" s="2">
        <f>AC969-BY969</f>
        <v>50051.4</v>
      </c>
      <c r="CG969" s="2">
        <f>BX969-BZ969</f>
        <v>0</v>
      </c>
      <c r="CH969" s="2">
        <f>AC969-BX969-BY969+BZ969</f>
        <v>50051.4</v>
      </c>
      <c r="CI969" s="2">
        <f>BY969-BZ969</f>
        <v>0</v>
      </c>
      <c r="CJ969" s="2">
        <f>ROUND(SUMIF(AA951:AA967,"=31709269",GX951:GX967),2)</f>
        <v>0</v>
      </c>
      <c r="CK969" s="2">
        <f>ROUND(SUMIF(AA951:AA967,"=31709269",GY951:GY967),2)</f>
        <v>0</v>
      </c>
      <c r="CL969" s="2">
        <f>ROUND(SUMIF(AA951:AA967,"=31709269",GZ951:GZ967),2)</f>
        <v>0</v>
      </c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>
        <v>0</v>
      </c>
    </row>
    <row r="971" spans="1:245" x14ac:dyDescent="0.25">
      <c r="A971" s="4">
        <v>50</v>
      </c>
      <c r="B971" s="4">
        <v>0</v>
      </c>
      <c r="C971" s="4">
        <v>0</v>
      </c>
      <c r="D971" s="4">
        <v>1</v>
      </c>
      <c r="E971" s="4">
        <v>201</v>
      </c>
      <c r="F971" s="4">
        <f>ROUND(Source!O969,O971)</f>
        <v>58197.17</v>
      </c>
      <c r="G971" s="4" t="s">
        <v>222</v>
      </c>
      <c r="H971" s="4" t="s">
        <v>223</v>
      </c>
      <c r="I971" s="4"/>
      <c r="J971" s="4"/>
      <c r="K971" s="4">
        <v>201</v>
      </c>
      <c r="L971" s="4">
        <v>1</v>
      </c>
      <c r="M971" s="4">
        <v>3</v>
      </c>
      <c r="N971" s="4" t="s">
        <v>143</v>
      </c>
      <c r="O971" s="4">
        <v>2</v>
      </c>
      <c r="P971" s="4"/>
      <c r="Q971" s="4"/>
      <c r="R971" s="4"/>
      <c r="S971" s="4"/>
      <c r="T971" s="4"/>
      <c r="U971" s="4"/>
      <c r="V971" s="4"/>
      <c r="W971" s="4"/>
    </row>
    <row r="972" spans="1:245" x14ac:dyDescent="0.25">
      <c r="A972" s="4">
        <v>50</v>
      </c>
      <c r="B972" s="4">
        <v>0</v>
      </c>
      <c r="C972" s="4">
        <v>0</v>
      </c>
      <c r="D972" s="4">
        <v>1</v>
      </c>
      <c r="E972" s="4">
        <v>202</v>
      </c>
      <c r="F972" s="4">
        <f>ROUND(Source!P969,O972)</f>
        <v>50051.4</v>
      </c>
      <c r="G972" s="4" t="s">
        <v>224</v>
      </c>
      <c r="H972" s="4" t="s">
        <v>225</v>
      </c>
      <c r="I972" s="4"/>
      <c r="J972" s="4"/>
      <c r="K972" s="4">
        <v>202</v>
      </c>
      <c r="L972" s="4">
        <v>2</v>
      </c>
      <c r="M972" s="4">
        <v>3</v>
      </c>
      <c r="N972" s="4" t="s">
        <v>143</v>
      </c>
      <c r="O972" s="4">
        <v>2</v>
      </c>
      <c r="P972" s="4"/>
      <c r="Q972" s="4"/>
      <c r="R972" s="4"/>
      <c r="S972" s="4"/>
      <c r="T972" s="4"/>
      <c r="U972" s="4"/>
      <c r="V972" s="4"/>
      <c r="W972" s="4"/>
    </row>
    <row r="973" spans="1:245" x14ac:dyDescent="0.25">
      <c r="A973" s="4">
        <v>50</v>
      </c>
      <c r="B973" s="4">
        <v>0</v>
      </c>
      <c r="C973" s="4">
        <v>0</v>
      </c>
      <c r="D973" s="4">
        <v>1</v>
      </c>
      <c r="E973" s="4">
        <v>222</v>
      </c>
      <c r="F973" s="4">
        <f>ROUND(Source!AO969,O973)</f>
        <v>0</v>
      </c>
      <c r="G973" s="4" t="s">
        <v>226</v>
      </c>
      <c r="H973" s="4" t="s">
        <v>227</v>
      </c>
      <c r="I973" s="4"/>
      <c r="J973" s="4"/>
      <c r="K973" s="4">
        <v>222</v>
      </c>
      <c r="L973" s="4">
        <v>3</v>
      </c>
      <c r="M973" s="4">
        <v>3</v>
      </c>
      <c r="N973" s="4" t="s">
        <v>143</v>
      </c>
      <c r="O973" s="4">
        <v>2</v>
      </c>
      <c r="P973" s="4"/>
      <c r="Q973" s="4"/>
      <c r="R973" s="4"/>
      <c r="S973" s="4"/>
      <c r="T973" s="4"/>
      <c r="U973" s="4"/>
      <c r="V973" s="4"/>
      <c r="W973" s="4"/>
    </row>
    <row r="974" spans="1:245" x14ac:dyDescent="0.25">
      <c r="A974" s="4">
        <v>50</v>
      </c>
      <c r="B974" s="4">
        <v>0</v>
      </c>
      <c r="C974" s="4">
        <v>0</v>
      </c>
      <c r="D974" s="4">
        <v>1</v>
      </c>
      <c r="E974" s="4">
        <v>225</v>
      </c>
      <c r="F974" s="4">
        <f>ROUND(Source!AV969,O974)</f>
        <v>50051.4</v>
      </c>
      <c r="G974" s="4" t="s">
        <v>228</v>
      </c>
      <c r="H974" s="4" t="s">
        <v>229</v>
      </c>
      <c r="I974" s="4"/>
      <c r="J974" s="4"/>
      <c r="K974" s="4">
        <v>225</v>
      </c>
      <c r="L974" s="4">
        <v>4</v>
      </c>
      <c r="M974" s="4">
        <v>3</v>
      </c>
      <c r="N974" s="4" t="s">
        <v>143</v>
      </c>
      <c r="O974" s="4">
        <v>2</v>
      </c>
      <c r="P974" s="4"/>
      <c r="Q974" s="4"/>
      <c r="R974" s="4"/>
      <c r="S974" s="4"/>
      <c r="T974" s="4"/>
      <c r="U974" s="4"/>
      <c r="V974" s="4"/>
      <c r="W974" s="4"/>
    </row>
    <row r="975" spans="1:245" x14ac:dyDescent="0.25">
      <c r="A975" s="4">
        <v>50</v>
      </c>
      <c r="B975" s="4">
        <v>0</v>
      </c>
      <c r="C975" s="4">
        <v>0</v>
      </c>
      <c r="D975" s="4">
        <v>1</v>
      </c>
      <c r="E975" s="4">
        <v>226</v>
      </c>
      <c r="F975" s="4">
        <f>ROUND(Source!AW969,O975)</f>
        <v>50051.4</v>
      </c>
      <c r="G975" s="4" t="s">
        <v>230</v>
      </c>
      <c r="H975" s="4" t="s">
        <v>231</v>
      </c>
      <c r="I975" s="4"/>
      <c r="J975" s="4"/>
      <c r="K975" s="4">
        <v>226</v>
      </c>
      <c r="L975" s="4">
        <v>5</v>
      </c>
      <c r="M975" s="4">
        <v>3</v>
      </c>
      <c r="N975" s="4" t="s">
        <v>143</v>
      </c>
      <c r="O975" s="4">
        <v>2</v>
      </c>
      <c r="P975" s="4"/>
      <c r="Q975" s="4"/>
      <c r="R975" s="4"/>
      <c r="S975" s="4"/>
      <c r="T975" s="4"/>
      <c r="U975" s="4"/>
      <c r="V975" s="4"/>
      <c r="W975" s="4"/>
    </row>
    <row r="976" spans="1:245" x14ac:dyDescent="0.25">
      <c r="A976" s="4">
        <v>50</v>
      </c>
      <c r="B976" s="4">
        <v>0</v>
      </c>
      <c r="C976" s="4">
        <v>0</v>
      </c>
      <c r="D976" s="4">
        <v>1</v>
      </c>
      <c r="E976" s="4">
        <v>227</v>
      </c>
      <c r="F976" s="4">
        <f>ROUND(Source!AX969,O976)</f>
        <v>0</v>
      </c>
      <c r="G976" s="4" t="s">
        <v>232</v>
      </c>
      <c r="H976" s="4" t="s">
        <v>233</v>
      </c>
      <c r="I976" s="4"/>
      <c r="J976" s="4"/>
      <c r="K976" s="4">
        <v>227</v>
      </c>
      <c r="L976" s="4">
        <v>6</v>
      </c>
      <c r="M976" s="4">
        <v>3</v>
      </c>
      <c r="N976" s="4" t="s">
        <v>143</v>
      </c>
      <c r="O976" s="4">
        <v>2</v>
      </c>
      <c r="P976" s="4"/>
      <c r="Q976" s="4"/>
      <c r="R976" s="4"/>
      <c r="S976" s="4"/>
      <c r="T976" s="4"/>
      <c r="U976" s="4"/>
      <c r="V976" s="4"/>
      <c r="W976" s="4"/>
    </row>
    <row r="977" spans="1:23" x14ac:dyDescent="0.25">
      <c r="A977" s="4">
        <v>50</v>
      </c>
      <c r="B977" s="4">
        <v>0</v>
      </c>
      <c r="C977" s="4">
        <v>0</v>
      </c>
      <c r="D977" s="4">
        <v>1</v>
      </c>
      <c r="E977" s="4">
        <v>228</v>
      </c>
      <c r="F977" s="4">
        <f>ROUND(Source!AY969,O977)</f>
        <v>50051.4</v>
      </c>
      <c r="G977" s="4" t="s">
        <v>234</v>
      </c>
      <c r="H977" s="4" t="s">
        <v>235</v>
      </c>
      <c r="I977" s="4"/>
      <c r="J977" s="4"/>
      <c r="K977" s="4">
        <v>228</v>
      </c>
      <c r="L977" s="4">
        <v>7</v>
      </c>
      <c r="M977" s="4">
        <v>3</v>
      </c>
      <c r="N977" s="4" t="s">
        <v>143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</row>
    <row r="978" spans="1:23" x14ac:dyDescent="0.25">
      <c r="A978" s="4">
        <v>50</v>
      </c>
      <c r="B978" s="4">
        <v>0</v>
      </c>
      <c r="C978" s="4">
        <v>0</v>
      </c>
      <c r="D978" s="4">
        <v>1</v>
      </c>
      <c r="E978" s="4">
        <v>216</v>
      </c>
      <c r="F978" s="4">
        <f>ROUND(Source!AP969,O978)</f>
        <v>0</v>
      </c>
      <c r="G978" s="4" t="s">
        <v>236</v>
      </c>
      <c r="H978" s="4" t="s">
        <v>237</v>
      </c>
      <c r="I978" s="4"/>
      <c r="J978" s="4"/>
      <c r="K978" s="4">
        <v>216</v>
      </c>
      <c r="L978" s="4">
        <v>8</v>
      </c>
      <c r="M978" s="4">
        <v>3</v>
      </c>
      <c r="N978" s="4" t="s">
        <v>143</v>
      </c>
      <c r="O978" s="4">
        <v>2</v>
      </c>
      <c r="P978" s="4"/>
      <c r="Q978" s="4"/>
      <c r="R978" s="4"/>
      <c r="S978" s="4"/>
      <c r="T978" s="4"/>
      <c r="U978" s="4"/>
      <c r="V978" s="4"/>
      <c r="W978" s="4"/>
    </row>
    <row r="979" spans="1:23" x14ac:dyDescent="0.25">
      <c r="A979" s="4">
        <v>50</v>
      </c>
      <c r="B979" s="4">
        <v>0</v>
      </c>
      <c r="C979" s="4">
        <v>0</v>
      </c>
      <c r="D979" s="4">
        <v>1</v>
      </c>
      <c r="E979" s="4">
        <v>223</v>
      </c>
      <c r="F979" s="4">
        <f>ROUND(Source!AQ969,O979)</f>
        <v>0</v>
      </c>
      <c r="G979" s="4" t="s">
        <v>238</v>
      </c>
      <c r="H979" s="4" t="s">
        <v>239</v>
      </c>
      <c r="I979" s="4"/>
      <c r="J979" s="4"/>
      <c r="K979" s="4">
        <v>223</v>
      </c>
      <c r="L979" s="4">
        <v>9</v>
      </c>
      <c r="M979" s="4">
        <v>3</v>
      </c>
      <c r="N979" s="4" t="s">
        <v>143</v>
      </c>
      <c r="O979" s="4">
        <v>2</v>
      </c>
      <c r="P979" s="4"/>
      <c r="Q979" s="4"/>
      <c r="R979" s="4"/>
      <c r="S979" s="4"/>
      <c r="T979" s="4"/>
      <c r="U979" s="4"/>
      <c r="V979" s="4"/>
      <c r="W979" s="4"/>
    </row>
    <row r="980" spans="1:23" x14ac:dyDescent="0.25">
      <c r="A980" s="4">
        <v>50</v>
      </c>
      <c r="B980" s="4">
        <v>0</v>
      </c>
      <c r="C980" s="4">
        <v>0</v>
      </c>
      <c r="D980" s="4">
        <v>1</v>
      </c>
      <c r="E980" s="4">
        <v>229</v>
      </c>
      <c r="F980" s="4">
        <f>ROUND(Source!AZ969,O980)</f>
        <v>0</v>
      </c>
      <c r="G980" s="4" t="s">
        <v>240</v>
      </c>
      <c r="H980" s="4" t="s">
        <v>241</v>
      </c>
      <c r="I980" s="4"/>
      <c r="J980" s="4"/>
      <c r="K980" s="4">
        <v>229</v>
      </c>
      <c r="L980" s="4">
        <v>10</v>
      </c>
      <c r="M980" s="4">
        <v>3</v>
      </c>
      <c r="N980" s="4" t="s">
        <v>143</v>
      </c>
      <c r="O980" s="4">
        <v>2</v>
      </c>
      <c r="P980" s="4"/>
      <c r="Q980" s="4"/>
      <c r="R980" s="4"/>
      <c r="S980" s="4"/>
      <c r="T980" s="4"/>
      <c r="U980" s="4"/>
      <c r="V980" s="4"/>
      <c r="W980" s="4"/>
    </row>
    <row r="981" spans="1:23" x14ac:dyDescent="0.25">
      <c r="A981" s="4">
        <v>50</v>
      </c>
      <c r="B981" s="4">
        <v>0</v>
      </c>
      <c r="C981" s="4">
        <v>0</v>
      </c>
      <c r="D981" s="4">
        <v>1</v>
      </c>
      <c r="E981" s="4">
        <v>203</v>
      </c>
      <c r="F981" s="4">
        <f>ROUND(Source!Q969,O981)</f>
        <v>2705.42</v>
      </c>
      <c r="G981" s="4" t="s">
        <v>242</v>
      </c>
      <c r="H981" s="4" t="s">
        <v>243</v>
      </c>
      <c r="I981" s="4"/>
      <c r="J981" s="4"/>
      <c r="K981" s="4">
        <v>203</v>
      </c>
      <c r="L981" s="4">
        <v>11</v>
      </c>
      <c r="M981" s="4">
        <v>3</v>
      </c>
      <c r="N981" s="4" t="s">
        <v>143</v>
      </c>
      <c r="O981" s="4">
        <v>2</v>
      </c>
      <c r="P981" s="4"/>
      <c r="Q981" s="4"/>
      <c r="R981" s="4"/>
      <c r="S981" s="4"/>
      <c r="T981" s="4"/>
      <c r="U981" s="4"/>
      <c r="V981" s="4"/>
      <c r="W981" s="4"/>
    </row>
    <row r="982" spans="1:23" x14ac:dyDescent="0.25">
      <c r="A982" s="4">
        <v>50</v>
      </c>
      <c r="B982" s="4">
        <v>0</v>
      </c>
      <c r="C982" s="4">
        <v>0</v>
      </c>
      <c r="D982" s="4">
        <v>1</v>
      </c>
      <c r="E982" s="4">
        <v>231</v>
      </c>
      <c r="F982" s="4">
        <f>ROUND(Source!BB969,O982)</f>
        <v>0</v>
      </c>
      <c r="G982" s="4" t="s">
        <v>244</v>
      </c>
      <c r="H982" s="4" t="s">
        <v>245</v>
      </c>
      <c r="I982" s="4"/>
      <c r="J982" s="4"/>
      <c r="K982" s="4">
        <v>231</v>
      </c>
      <c r="L982" s="4">
        <v>12</v>
      </c>
      <c r="M982" s="4">
        <v>3</v>
      </c>
      <c r="N982" s="4" t="s">
        <v>143</v>
      </c>
      <c r="O982" s="4">
        <v>2</v>
      </c>
      <c r="P982" s="4"/>
      <c r="Q982" s="4"/>
      <c r="R982" s="4"/>
      <c r="S982" s="4"/>
      <c r="T982" s="4"/>
      <c r="U982" s="4"/>
      <c r="V982" s="4"/>
      <c r="W982" s="4"/>
    </row>
    <row r="983" spans="1:23" x14ac:dyDescent="0.25">
      <c r="A983" s="4">
        <v>50</v>
      </c>
      <c r="B983" s="4">
        <v>0</v>
      </c>
      <c r="C983" s="4">
        <v>0</v>
      </c>
      <c r="D983" s="4">
        <v>1</v>
      </c>
      <c r="E983" s="4">
        <v>204</v>
      </c>
      <c r="F983" s="4">
        <f>ROUND(Source!R969,O983)</f>
        <v>1567.62</v>
      </c>
      <c r="G983" s="4" t="s">
        <v>246</v>
      </c>
      <c r="H983" s="4" t="s">
        <v>247</v>
      </c>
      <c r="I983" s="4"/>
      <c r="J983" s="4"/>
      <c r="K983" s="4">
        <v>204</v>
      </c>
      <c r="L983" s="4">
        <v>13</v>
      </c>
      <c r="M983" s="4">
        <v>3</v>
      </c>
      <c r="N983" s="4" t="s">
        <v>143</v>
      </c>
      <c r="O983" s="4">
        <v>2</v>
      </c>
      <c r="P983" s="4"/>
      <c r="Q983" s="4"/>
      <c r="R983" s="4"/>
      <c r="S983" s="4"/>
      <c r="T983" s="4"/>
      <c r="U983" s="4"/>
      <c r="V983" s="4"/>
      <c r="W983" s="4"/>
    </row>
    <row r="984" spans="1:23" x14ac:dyDescent="0.25">
      <c r="A984" s="4">
        <v>50</v>
      </c>
      <c r="B984" s="4">
        <v>0</v>
      </c>
      <c r="C984" s="4">
        <v>0</v>
      </c>
      <c r="D984" s="4">
        <v>1</v>
      </c>
      <c r="E984" s="4">
        <v>205</v>
      </c>
      <c r="F984" s="4">
        <f>ROUND(Source!S969,O984)</f>
        <v>5440.35</v>
      </c>
      <c r="G984" s="4" t="s">
        <v>248</v>
      </c>
      <c r="H984" s="4" t="s">
        <v>249</v>
      </c>
      <c r="I984" s="4"/>
      <c r="J984" s="4"/>
      <c r="K984" s="4">
        <v>205</v>
      </c>
      <c r="L984" s="4">
        <v>14</v>
      </c>
      <c r="M984" s="4">
        <v>3</v>
      </c>
      <c r="N984" s="4" t="s">
        <v>143</v>
      </c>
      <c r="O984" s="4">
        <v>2</v>
      </c>
      <c r="P984" s="4"/>
      <c r="Q984" s="4"/>
      <c r="R984" s="4"/>
      <c r="S984" s="4"/>
      <c r="T984" s="4"/>
      <c r="U984" s="4"/>
      <c r="V984" s="4"/>
      <c r="W984" s="4"/>
    </row>
    <row r="985" spans="1:23" x14ac:dyDescent="0.25">
      <c r="A985" s="4">
        <v>50</v>
      </c>
      <c r="B985" s="4">
        <v>0</v>
      </c>
      <c r="C985" s="4">
        <v>0</v>
      </c>
      <c r="D985" s="4">
        <v>1</v>
      </c>
      <c r="E985" s="4">
        <v>232</v>
      </c>
      <c r="F985" s="4">
        <f>ROUND(Source!BC969,O985)</f>
        <v>0</v>
      </c>
      <c r="G985" s="4" t="s">
        <v>250</v>
      </c>
      <c r="H985" s="4" t="s">
        <v>251</v>
      </c>
      <c r="I985" s="4"/>
      <c r="J985" s="4"/>
      <c r="K985" s="4">
        <v>232</v>
      </c>
      <c r="L985" s="4">
        <v>15</v>
      </c>
      <c r="M985" s="4">
        <v>3</v>
      </c>
      <c r="N985" s="4" t="s">
        <v>143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3" x14ac:dyDescent="0.25">
      <c r="A986" s="4">
        <v>50</v>
      </c>
      <c r="B986" s="4">
        <v>0</v>
      </c>
      <c r="C986" s="4">
        <v>0</v>
      </c>
      <c r="D986" s="4">
        <v>1</v>
      </c>
      <c r="E986" s="4">
        <v>214</v>
      </c>
      <c r="F986" s="4">
        <f>ROUND(Source!AS969,O986)</f>
        <v>67575.039999999994</v>
      </c>
      <c r="G986" s="4" t="s">
        <v>252</v>
      </c>
      <c r="H986" s="4" t="s">
        <v>253</v>
      </c>
      <c r="I986" s="4"/>
      <c r="J986" s="4"/>
      <c r="K986" s="4">
        <v>214</v>
      </c>
      <c r="L986" s="4">
        <v>16</v>
      </c>
      <c r="M986" s="4">
        <v>3</v>
      </c>
      <c r="N986" s="4" t="s">
        <v>143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3" x14ac:dyDescent="0.25">
      <c r="A987" s="4">
        <v>50</v>
      </c>
      <c r="B987" s="4">
        <v>0</v>
      </c>
      <c r="C987" s="4">
        <v>0</v>
      </c>
      <c r="D987" s="4">
        <v>1</v>
      </c>
      <c r="E987" s="4">
        <v>215</v>
      </c>
      <c r="F987" s="4">
        <f>ROUND(Source!AT969,O987)</f>
        <v>0</v>
      </c>
      <c r="G987" s="4" t="s">
        <v>254</v>
      </c>
      <c r="H987" s="4" t="s">
        <v>255</v>
      </c>
      <c r="I987" s="4"/>
      <c r="J987" s="4"/>
      <c r="K987" s="4">
        <v>215</v>
      </c>
      <c r="L987" s="4">
        <v>17</v>
      </c>
      <c r="M987" s="4">
        <v>3</v>
      </c>
      <c r="N987" s="4" t="s">
        <v>143</v>
      </c>
      <c r="O987" s="4">
        <v>2</v>
      </c>
      <c r="P987" s="4"/>
      <c r="Q987" s="4"/>
      <c r="R987" s="4"/>
      <c r="S987" s="4"/>
      <c r="T987" s="4"/>
      <c r="U987" s="4"/>
      <c r="V987" s="4"/>
      <c r="W987" s="4"/>
    </row>
    <row r="988" spans="1:23" x14ac:dyDescent="0.25">
      <c r="A988" s="4">
        <v>50</v>
      </c>
      <c r="B988" s="4">
        <v>0</v>
      </c>
      <c r="C988" s="4">
        <v>0</v>
      </c>
      <c r="D988" s="4">
        <v>1</v>
      </c>
      <c r="E988" s="4">
        <v>217</v>
      </c>
      <c r="F988" s="4">
        <f>ROUND(Source!AU969,O988)</f>
        <v>0</v>
      </c>
      <c r="G988" s="4" t="s">
        <v>256</v>
      </c>
      <c r="H988" s="4" t="s">
        <v>257</v>
      </c>
      <c r="I988" s="4"/>
      <c r="J988" s="4"/>
      <c r="K988" s="4">
        <v>217</v>
      </c>
      <c r="L988" s="4">
        <v>18</v>
      </c>
      <c r="M988" s="4">
        <v>3</v>
      </c>
      <c r="N988" s="4" t="s">
        <v>143</v>
      </c>
      <c r="O988" s="4">
        <v>2</v>
      </c>
      <c r="P988" s="4"/>
      <c r="Q988" s="4"/>
      <c r="R988" s="4"/>
      <c r="S988" s="4"/>
      <c r="T988" s="4"/>
      <c r="U988" s="4"/>
      <c r="V988" s="4"/>
      <c r="W988" s="4"/>
    </row>
    <row r="989" spans="1:23" x14ac:dyDescent="0.25">
      <c r="A989" s="4">
        <v>50</v>
      </c>
      <c r="B989" s="4">
        <v>0</v>
      </c>
      <c r="C989" s="4">
        <v>0</v>
      </c>
      <c r="D989" s="4">
        <v>1</v>
      </c>
      <c r="E989" s="4">
        <v>230</v>
      </c>
      <c r="F989" s="4">
        <f>ROUND(Source!BA969,O989)</f>
        <v>0</v>
      </c>
      <c r="G989" s="4" t="s">
        <v>258</v>
      </c>
      <c r="H989" s="4" t="s">
        <v>259</v>
      </c>
      <c r="I989" s="4"/>
      <c r="J989" s="4"/>
      <c r="K989" s="4">
        <v>230</v>
      </c>
      <c r="L989" s="4">
        <v>19</v>
      </c>
      <c r="M989" s="4">
        <v>3</v>
      </c>
      <c r="N989" s="4" t="s">
        <v>143</v>
      </c>
      <c r="O989" s="4">
        <v>2</v>
      </c>
      <c r="P989" s="4"/>
      <c r="Q989" s="4"/>
      <c r="R989" s="4"/>
      <c r="S989" s="4"/>
      <c r="T989" s="4"/>
      <c r="U989" s="4"/>
      <c r="V989" s="4"/>
      <c r="W989" s="4"/>
    </row>
    <row r="990" spans="1:23" x14ac:dyDescent="0.25">
      <c r="A990" s="4">
        <v>50</v>
      </c>
      <c r="B990" s="4">
        <v>0</v>
      </c>
      <c r="C990" s="4">
        <v>0</v>
      </c>
      <c r="D990" s="4">
        <v>1</v>
      </c>
      <c r="E990" s="4">
        <v>206</v>
      </c>
      <c r="F990" s="4">
        <f>ROUND(Source!T969,O990)</f>
        <v>0</v>
      </c>
      <c r="G990" s="4" t="s">
        <v>260</v>
      </c>
      <c r="H990" s="4" t="s">
        <v>261</v>
      </c>
      <c r="I990" s="4"/>
      <c r="J990" s="4"/>
      <c r="K990" s="4">
        <v>206</v>
      </c>
      <c r="L990" s="4">
        <v>20</v>
      </c>
      <c r="M990" s="4">
        <v>3</v>
      </c>
      <c r="N990" s="4" t="s">
        <v>143</v>
      </c>
      <c r="O990" s="4">
        <v>2</v>
      </c>
      <c r="P990" s="4"/>
      <c r="Q990" s="4"/>
      <c r="R990" s="4"/>
      <c r="S990" s="4"/>
      <c r="T990" s="4"/>
      <c r="U990" s="4"/>
      <c r="V990" s="4"/>
      <c r="W990" s="4"/>
    </row>
    <row r="991" spans="1:23" x14ac:dyDescent="0.25">
      <c r="A991" s="4">
        <v>50</v>
      </c>
      <c r="B991" s="4">
        <v>0</v>
      </c>
      <c r="C991" s="4">
        <v>0</v>
      </c>
      <c r="D991" s="4">
        <v>1</v>
      </c>
      <c r="E991" s="4">
        <v>207</v>
      </c>
      <c r="F991" s="4">
        <f>Source!U969</f>
        <v>18.630137999999999</v>
      </c>
      <c r="G991" s="4" t="s">
        <v>262</v>
      </c>
      <c r="H991" s="4" t="s">
        <v>263</v>
      </c>
      <c r="I991" s="4"/>
      <c r="J991" s="4"/>
      <c r="K991" s="4">
        <v>207</v>
      </c>
      <c r="L991" s="4">
        <v>21</v>
      </c>
      <c r="M991" s="4">
        <v>3</v>
      </c>
      <c r="N991" s="4" t="s">
        <v>143</v>
      </c>
      <c r="O991" s="4">
        <v>-1</v>
      </c>
      <c r="P991" s="4"/>
      <c r="Q991" s="4"/>
      <c r="R991" s="4"/>
      <c r="S991" s="4"/>
      <c r="T991" s="4"/>
      <c r="U991" s="4"/>
      <c r="V991" s="4"/>
      <c r="W991" s="4"/>
    </row>
    <row r="992" spans="1:23" x14ac:dyDescent="0.25">
      <c r="A992" s="4">
        <v>50</v>
      </c>
      <c r="B992" s="4">
        <v>0</v>
      </c>
      <c r="C992" s="4">
        <v>0</v>
      </c>
      <c r="D992" s="4">
        <v>1</v>
      </c>
      <c r="E992" s="4">
        <v>208</v>
      </c>
      <c r="F992" s="4">
        <f>Source!V969</f>
        <v>0</v>
      </c>
      <c r="G992" s="4" t="s">
        <v>264</v>
      </c>
      <c r="H992" s="4" t="s">
        <v>265</v>
      </c>
      <c r="I992" s="4"/>
      <c r="J992" s="4"/>
      <c r="K992" s="4">
        <v>208</v>
      </c>
      <c r="L992" s="4">
        <v>22</v>
      </c>
      <c r="M992" s="4">
        <v>3</v>
      </c>
      <c r="N992" s="4" t="s">
        <v>143</v>
      </c>
      <c r="O992" s="4">
        <v>-1</v>
      </c>
      <c r="P992" s="4"/>
      <c r="Q992" s="4"/>
      <c r="R992" s="4"/>
      <c r="S992" s="4"/>
      <c r="T992" s="4"/>
      <c r="U992" s="4"/>
      <c r="V992" s="4"/>
      <c r="W992" s="4"/>
    </row>
    <row r="993" spans="1:245" x14ac:dyDescent="0.25">
      <c r="A993" s="4">
        <v>50</v>
      </c>
      <c r="B993" s="4">
        <v>0</v>
      </c>
      <c r="C993" s="4">
        <v>0</v>
      </c>
      <c r="D993" s="4">
        <v>1</v>
      </c>
      <c r="E993" s="4">
        <v>209</v>
      </c>
      <c r="F993" s="4">
        <f>ROUND(Source!W969,O993)</f>
        <v>0</v>
      </c>
      <c r="G993" s="4" t="s">
        <v>266</v>
      </c>
      <c r="H993" s="4" t="s">
        <v>267</v>
      </c>
      <c r="I993" s="4"/>
      <c r="J993" s="4"/>
      <c r="K993" s="4">
        <v>209</v>
      </c>
      <c r="L993" s="4">
        <v>23</v>
      </c>
      <c r="M993" s="4">
        <v>3</v>
      </c>
      <c r="N993" s="4" t="s">
        <v>143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45" x14ac:dyDescent="0.25">
      <c r="A994" s="4">
        <v>50</v>
      </c>
      <c r="B994" s="4">
        <v>0</v>
      </c>
      <c r="C994" s="4">
        <v>0</v>
      </c>
      <c r="D994" s="4">
        <v>1</v>
      </c>
      <c r="E994" s="4">
        <v>210</v>
      </c>
      <c r="F994" s="4">
        <f>ROUND(Source!X969,O994)</f>
        <v>4661.8999999999996</v>
      </c>
      <c r="G994" s="4" t="s">
        <v>268</v>
      </c>
      <c r="H994" s="4" t="s">
        <v>269</v>
      </c>
      <c r="I994" s="4"/>
      <c r="J994" s="4"/>
      <c r="K994" s="4">
        <v>210</v>
      </c>
      <c r="L994" s="4">
        <v>24</v>
      </c>
      <c r="M994" s="4">
        <v>3</v>
      </c>
      <c r="N994" s="4" t="s">
        <v>143</v>
      </c>
      <c r="O994" s="4">
        <v>2</v>
      </c>
      <c r="P994" s="4"/>
      <c r="Q994" s="4"/>
      <c r="R994" s="4"/>
      <c r="S994" s="4"/>
      <c r="T994" s="4"/>
      <c r="U994" s="4"/>
      <c r="V994" s="4"/>
      <c r="W994" s="4"/>
    </row>
    <row r="995" spans="1:245" x14ac:dyDescent="0.25">
      <c r="A995" s="4">
        <v>50</v>
      </c>
      <c r="B995" s="4">
        <v>0</v>
      </c>
      <c r="C995" s="4">
        <v>0</v>
      </c>
      <c r="D995" s="4">
        <v>1</v>
      </c>
      <c r="E995" s="4">
        <v>211</v>
      </c>
      <c r="F995" s="4">
        <f>ROUND(Source!Y969,O995)</f>
        <v>2254.81</v>
      </c>
      <c r="G995" s="4" t="s">
        <v>270</v>
      </c>
      <c r="H995" s="4" t="s">
        <v>271</v>
      </c>
      <c r="I995" s="4"/>
      <c r="J995" s="4"/>
      <c r="K995" s="4">
        <v>211</v>
      </c>
      <c r="L995" s="4">
        <v>25</v>
      </c>
      <c r="M995" s="4">
        <v>3</v>
      </c>
      <c r="N995" s="4" t="s">
        <v>143</v>
      </c>
      <c r="O995" s="4">
        <v>2</v>
      </c>
      <c r="P995" s="4"/>
      <c r="Q995" s="4"/>
      <c r="R995" s="4"/>
      <c r="S995" s="4"/>
      <c r="T995" s="4"/>
      <c r="U995" s="4"/>
      <c r="V995" s="4"/>
      <c r="W995" s="4"/>
    </row>
    <row r="996" spans="1:245" x14ac:dyDescent="0.25">
      <c r="A996" s="4">
        <v>50</v>
      </c>
      <c r="B996" s="4">
        <v>0</v>
      </c>
      <c r="C996" s="4">
        <v>0</v>
      </c>
      <c r="D996" s="4">
        <v>1</v>
      </c>
      <c r="E996" s="4">
        <v>224</v>
      </c>
      <c r="F996" s="4">
        <f>ROUND(Source!AR969,O996)</f>
        <v>67575.039999999994</v>
      </c>
      <c r="G996" s="4" t="s">
        <v>272</v>
      </c>
      <c r="H996" s="4" t="s">
        <v>273</v>
      </c>
      <c r="I996" s="4"/>
      <c r="J996" s="4"/>
      <c r="K996" s="4">
        <v>224</v>
      </c>
      <c r="L996" s="4">
        <v>26</v>
      </c>
      <c r="M996" s="4">
        <v>3</v>
      </c>
      <c r="N996" s="4" t="s">
        <v>143</v>
      </c>
      <c r="O996" s="4">
        <v>2</v>
      </c>
      <c r="P996" s="4"/>
      <c r="Q996" s="4"/>
      <c r="R996" s="4"/>
      <c r="S996" s="4"/>
      <c r="T996" s="4"/>
      <c r="U996" s="4"/>
      <c r="V996" s="4"/>
      <c r="W996" s="4"/>
    </row>
    <row r="998" spans="1:245" x14ac:dyDescent="0.25">
      <c r="A998" s="1">
        <v>5</v>
      </c>
      <c r="B998" s="1">
        <v>1</v>
      </c>
      <c r="C998" s="1"/>
      <c r="D998" s="1">
        <f>ROW(A1021)</f>
        <v>1021</v>
      </c>
      <c r="E998" s="1"/>
      <c r="F998" s="1" t="s">
        <v>154</v>
      </c>
      <c r="G998" s="1" t="s">
        <v>470</v>
      </c>
      <c r="H998" s="1" t="s">
        <v>143</v>
      </c>
      <c r="I998" s="1">
        <v>0</v>
      </c>
      <c r="J998" s="1"/>
      <c r="K998" s="1">
        <v>0</v>
      </c>
      <c r="L998" s="1"/>
      <c r="M998" s="1"/>
      <c r="N998" s="1"/>
      <c r="O998" s="1"/>
      <c r="P998" s="1"/>
      <c r="Q998" s="1"/>
      <c r="R998" s="1"/>
      <c r="S998" s="1"/>
      <c r="T998" s="1"/>
      <c r="U998" s="1" t="s">
        <v>143</v>
      </c>
      <c r="V998" s="1">
        <v>0</v>
      </c>
      <c r="W998" s="1"/>
      <c r="X998" s="1"/>
      <c r="Y998" s="1"/>
      <c r="Z998" s="1"/>
      <c r="AA998" s="1"/>
      <c r="AB998" s="1" t="s">
        <v>143</v>
      </c>
      <c r="AC998" s="1" t="s">
        <v>143</v>
      </c>
      <c r="AD998" s="1" t="s">
        <v>143</v>
      </c>
      <c r="AE998" s="1" t="s">
        <v>143</v>
      </c>
      <c r="AF998" s="1" t="s">
        <v>143</v>
      </c>
      <c r="AG998" s="1" t="s">
        <v>143</v>
      </c>
      <c r="AH998" s="1"/>
      <c r="AI998" s="1"/>
      <c r="AJ998" s="1"/>
      <c r="AK998" s="1"/>
      <c r="AL998" s="1"/>
      <c r="AM998" s="1"/>
      <c r="AN998" s="1"/>
      <c r="AO998" s="1"/>
      <c r="AP998" s="1" t="s">
        <v>143</v>
      </c>
      <c r="AQ998" s="1" t="s">
        <v>143</v>
      </c>
      <c r="AR998" s="1" t="s">
        <v>143</v>
      </c>
      <c r="AS998" s="1"/>
      <c r="AT998" s="1"/>
      <c r="AU998" s="1"/>
      <c r="AV998" s="1"/>
      <c r="AW998" s="1"/>
      <c r="AX998" s="1"/>
      <c r="AY998" s="1"/>
      <c r="AZ998" s="1" t="s">
        <v>143</v>
      </c>
      <c r="BA998" s="1"/>
      <c r="BB998" s="1" t="s">
        <v>143</v>
      </c>
      <c r="BC998" s="1" t="s">
        <v>143</v>
      </c>
      <c r="BD998" s="1" t="s">
        <v>143</v>
      </c>
      <c r="BE998" s="1" t="s">
        <v>143</v>
      </c>
      <c r="BF998" s="1" t="s">
        <v>143</v>
      </c>
      <c r="BG998" s="1" t="s">
        <v>143</v>
      </c>
      <c r="BH998" s="1" t="s">
        <v>143</v>
      </c>
      <c r="BI998" s="1" t="s">
        <v>143</v>
      </c>
      <c r="BJ998" s="1" t="s">
        <v>143</v>
      </c>
      <c r="BK998" s="1" t="s">
        <v>143</v>
      </c>
      <c r="BL998" s="1" t="s">
        <v>143</v>
      </c>
      <c r="BM998" s="1" t="s">
        <v>143</v>
      </c>
      <c r="BN998" s="1" t="s">
        <v>143</v>
      </c>
      <c r="BO998" s="1" t="s">
        <v>143</v>
      </c>
      <c r="BP998" s="1" t="s">
        <v>143</v>
      </c>
      <c r="BQ998" s="1"/>
      <c r="BR998" s="1"/>
      <c r="BS998" s="1"/>
      <c r="BT998" s="1"/>
      <c r="BU998" s="1"/>
      <c r="BV998" s="1"/>
      <c r="BW998" s="1"/>
      <c r="BX998" s="1">
        <v>0</v>
      </c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>
        <v>0</v>
      </c>
    </row>
    <row r="1000" spans="1:245" x14ac:dyDescent="0.25">
      <c r="A1000" s="2">
        <v>52</v>
      </c>
      <c r="B1000" s="2">
        <f>B1021</f>
        <v>1</v>
      </c>
      <c r="C1000" s="2">
        <f>C1021</f>
        <v>5</v>
      </c>
      <c r="D1000" s="2">
        <f>D1021</f>
        <v>998</v>
      </c>
      <c r="E1000" s="2">
        <f>E1021</f>
        <v>0</v>
      </c>
      <c r="F1000" s="2" t="str">
        <f>F1021</f>
        <v>Новый подраздел</v>
      </c>
      <c r="G1000" s="2" t="s">
        <v>470</v>
      </c>
      <c r="H1000" s="2"/>
      <c r="I1000" s="2"/>
      <c r="J1000" s="2"/>
      <c r="K1000" s="2"/>
      <c r="L1000" s="2"/>
      <c r="M1000" s="2"/>
      <c r="N1000" s="2"/>
      <c r="O1000" s="2">
        <f t="shared" ref="O1000:AT1000" si="784">O1021</f>
        <v>150645.70000000001</v>
      </c>
      <c r="P1000" s="2">
        <f t="shared" si="784"/>
        <v>121276.87</v>
      </c>
      <c r="Q1000" s="2">
        <f t="shared" si="784"/>
        <v>14552.58</v>
      </c>
      <c r="R1000" s="2">
        <f t="shared" si="784"/>
        <v>3874</v>
      </c>
      <c r="S1000" s="2">
        <f t="shared" si="784"/>
        <v>14816.25</v>
      </c>
      <c r="T1000" s="2">
        <f t="shared" si="784"/>
        <v>0</v>
      </c>
      <c r="U1000" s="2">
        <f t="shared" si="784"/>
        <v>51.961599999999997</v>
      </c>
      <c r="V1000" s="2">
        <f t="shared" si="784"/>
        <v>0</v>
      </c>
      <c r="W1000" s="2">
        <f t="shared" si="784"/>
        <v>0</v>
      </c>
      <c r="X1000" s="2">
        <f t="shared" si="784"/>
        <v>16594.21</v>
      </c>
      <c r="Y1000" s="2">
        <f t="shared" si="784"/>
        <v>6074.67</v>
      </c>
      <c r="Z1000" s="2">
        <f t="shared" si="784"/>
        <v>0</v>
      </c>
      <c r="AA1000" s="2">
        <f t="shared" si="784"/>
        <v>0</v>
      </c>
      <c r="AB1000" s="2">
        <f t="shared" si="784"/>
        <v>150645.70000000001</v>
      </c>
      <c r="AC1000" s="2">
        <f t="shared" si="784"/>
        <v>121276.87</v>
      </c>
      <c r="AD1000" s="2">
        <f t="shared" si="784"/>
        <v>14552.58</v>
      </c>
      <c r="AE1000" s="2">
        <f t="shared" si="784"/>
        <v>3874</v>
      </c>
      <c r="AF1000" s="2">
        <f t="shared" si="784"/>
        <v>14816.25</v>
      </c>
      <c r="AG1000" s="2">
        <f t="shared" si="784"/>
        <v>0</v>
      </c>
      <c r="AH1000" s="2">
        <f t="shared" si="784"/>
        <v>51.961599999999997</v>
      </c>
      <c r="AI1000" s="2">
        <f t="shared" si="784"/>
        <v>0</v>
      </c>
      <c r="AJ1000" s="2">
        <f t="shared" si="784"/>
        <v>0</v>
      </c>
      <c r="AK1000" s="2">
        <f t="shared" si="784"/>
        <v>16594.21</v>
      </c>
      <c r="AL1000" s="2">
        <f t="shared" si="784"/>
        <v>6074.67</v>
      </c>
      <c r="AM1000" s="2">
        <f t="shared" si="784"/>
        <v>0</v>
      </c>
      <c r="AN1000" s="2">
        <f t="shared" si="784"/>
        <v>0</v>
      </c>
      <c r="AO1000" s="2">
        <f t="shared" si="784"/>
        <v>0</v>
      </c>
      <c r="AP1000" s="2">
        <f t="shared" si="784"/>
        <v>0</v>
      </c>
      <c r="AQ1000" s="2">
        <f t="shared" si="784"/>
        <v>0</v>
      </c>
      <c r="AR1000" s="2">
        <f t="shared" si="784"/>
        <v>179396.76</v>
      </c>
      <c r="AS1000" s="2">
        <f t="shared" si="784"/>
        <v>179396.76</v>
      </c>
      <c r="AT1000" s="2">
        <f t="shared" si="784"/>
        <v>0</v>
      </c>
      <c r="AU1000" s="2">
        <f t="shared" ref="AU1000:BZ1000" si="785">AU1021</f>
        <v>0</v>
      </c>
      <c r="AV1000" s="2">
        <f t="shared" si="785"/>
        <v>121276.87</v>
      </c>
      <c r="AW1000" s="2">
        <f t="shared" si="785"/>
        <v>121276.87</v>
      </c>
      <c r="AX1000" s="2">
        <f t="shared" si="785"/>
        <v>0</v>
      </c>
      <c r="AY1000" s="2">
        <f t="shared" si="785"/>
        <v>121276.87</v>
      </c>
      <c r="AZ1000" s="2">
        <f t="shared" si="785"/>
        <v>0</v>
      </c>
      <c r="BA1000" s="2">
        <f t="shared" si="785"/>
        <v>0</v>
      </c>
      <c r="BB1000" s="2">
        <f t="shared" si="785"/>
        <v>0</v>
      </c>
      <c r="BC1000" s="2">
        <f t="shared" si="785"/>
        <v>0</v>
      </c>
      <c r="BD1000" s="2">
        <f t="shared" si="785"/>
        <v>0</v>
      </c>
      <c r="BE1000" s="2">
        <f t="shared" si="785"/>
        <v>0</v>
      </c>
      <c r="BF1000" s="2">
        <f t="shared" si="785"/>
        <v>0</v>
      </c>
      <c r="BG1000" s="2">
        <f t="shared" si="785"/>
        <v>0</v>
      </c>
      <c r="BH1000" s="2">
        <f t="shared" si="785"/>
        <v>0</v>
      </c>
      <c r="BI1000" s="2">
        <f t="shared" si="785"/>
        <v>0</v>
      </c>
      <c r="BJ1000" s="2">
        <f t="shared" si="785"/>
        <v>0</v>
      </c>
      <c r="BK1000" s="2">
        <f t="shared" si="785"/>
        <v>0</v>
      </c>
      <c r="BL1000" s="2">
        <f t="shared" si="785"/>
        <v>0</v>
      </c>
      <c r="BM1000" s="2">
        <f t="shared" si="785"/>
        <v>0</v>
      </c>
      <c r="BN1000" s="2">
        <f t="shared" si="785"/>
        <v>0</v>
      </c>
      <c r="BO1000" s="2">
        <f t="shared" si="785"/>
        <v>0</v>
      </c>
      <c r="BP1000" s="2">
        <f t="shared" si="785"/>
        <v>0</v>
      </c>
      <c r="BQ1000" s="2">
        <f t="shared" si="785"/>
        <v>0</v>
      </c>
      <c r="BR1000" s="2">
        <f t="shared" si="785"/>
        <v>0</v>
      </c>
      <c r="BS1000" s="2">
        <f t="shared" si="785"/>
        <v>0</v>
      </c>
      <c r="BT1000" s="2">
        <f t="shared" si="785"/>
        <v>0</v>
      </c>
      <c r="BU1000" s="2">
        <f t="shared" si="785"/>
        <v>0</v>
      </c>
      <c r="BV1000" s="2">
        <f t="shared" si="785"/>
        <v>0</v>
      </c>
      <c r="BW1000" s="2">
        <f t="shared" si="785"/>
        <v>0</v>
      </c>
      <c r="BX1000" s="2">
        <f t="shared" si="785"/>
        <v>0</v>
      </c>
      <c r="BY1000" s="2">
        <f t="shared" si="785"/>
        <v>0</v>
      </c>
      <c r="BZ1000" s="2">
        <f t="shared" si="785"/>
        <v>0</v>
      </c>
      <c r="CA1000" s="2">
        <f t="shared" ref="CA1000:DF1000" si="786">CA1021</f>
        <v>179396.76</v>
      </c>
      <c r="CB1000" s="2">
        <f t="shared" si="786"/>
        <v>179396.76</v>
      </c>
      <c r="CC1000" s="2">
        <f t="shared" si="786"/>
        <v>0</v>
      </c>
      <c r="CD1000" s="2">
        <f t="shared" si="786"/>
        <v>0</v>
      </c>
      <c r="CE1000" s="2">
        <f t="shared" si="786"/>
        <v>121276.87</v>
      </c>
      <c r="CF1000" s="2">
        <f t="shared" si="786"/>
        <v>121276.87</v>
      </c>
      <c r="CG1000" s="2">
        <f t="shared" si="786"/>
        <v>0</v>
      </c>
      <c r="CH1000" s="2">
        <f t="shared" si="786"/>
        <v>121276.87</v>
      </c>
      <c r="CI1000" s="2">
        <f t="shared" si="786"/>
        <v>0</v>
      </c>
      <c r="CJ1000" s="2">
        <f t="shared" si="786"/>
        <v>0</v>
      </c>
      <c r="CK1000" s="2">
        <f t="shared" si="786"/>
        <v>0</v>
      </c>
      <c r="CL1000" s="2">
        <f t="shared" si="786"/>
        <v>0</v>
      </c>
      <c r="CM1000" s="2">
        <f t="shared" si="786"/>
        <v>0</v>
      </c>
      <c r="CN1000" s="2">
        <f t="shared" si="786"/>
        <v>0</v>
      </c>
      <c r="CO1000" s="2">
        <f t="shared" si="786"/>
        <v>0</v>
      </c>
      <c r="CP1000" s="2">
        <f t="shared" si="786"/>
        <v>0</v>
      </c>
      <c r="CQ1000" s="2">
        <f t="shared" si="786"/>
        <v>0</v>
      </c>
      <c r="CR1000" s="2">
        <f t="shared" si="786"/>
        <v>0</v>
      </c>
      <c r="CS1000" s="2">
        <f t="shared" si="786"/>
        <v>0</v>
      </c>
      <c r="CT1000" s="2">
        <f t="shared" si="786"/>
        <v>0</v>
      </c>
      <c r="CU1000" s="2">
        <f t="shared" si="786"/>
        <v>0</v>
      </c>
      <c r="CV1000" s="2">
        <f t="shared" si="786"/>
        <v>0</v>
      </c>
      <c r="CW1000" s="2">
        <f t="shared" si="786"/>
        <v>0</v>
      </c>
      <c r="CX1000" s="2">
        <f t="shared" si="786"/>
        <v>0</v>
      </c>
      <c r="CY1000" s="2">
        <f t="shared" si="786"/>
        <v>0</v>
      </c>
      <c r="CZ1000" s="2">
        <f t="shared" si="786"/>
        <v>0</v>
      </c>
      <c r="DA1000" s="2">
        <f t="shared" si="786"/>
        <v>0</v>
      </c>
      <c r="DB1000" s="2">
        <f t="shared" si="786"/>
        <v>0</v>
      </c>
      <c r="DC1000" s="2">
        <f t="shared" si="786"/>
        <v>0</v>
      </c>
      <c r="DD1000" s="2">
        <f t="shared" si="786"/>
        <v>0</v>
      </c>
      <c r="DE1000" s="2">
        <f t="shared" si="786"/>
        <v>0</v>
      </c>
      <c r="DF1000" s="2">
        <f t="shared" si="786"/>
        <v>0</v>
      </c>
      <c r="DG1000" s="3">
        <f t="shared" ref="DG1000:EL1000" si="787">DG1021</f>
        <v>0</v>
      </c>
      <c r="DH1000" s="3">
        <f t="shared" si="787"/>
        <v>0</v>
      </c>
      <c r="DI1000" s="3">
        <f t="shared" si="787"/>
        <v>0</v>
      </c>
      <c r="DJ1000" s="3">
        <f t="shared" si="787"/>
        <v>0</v>
      </c>
      <c r="DK1000" s="3">
        <f t="shared" si="787"/>
        <v>0</v>
      </c>
      <c r="DL1000" s="3">
        <f t="shared" si="787"/>
        <v>0</v>
      </c>
      <c r="DM1000" s="3">
        <f t="shared" si="787"/>
        <v>0</v>
      </c>
      <c r="DN1000" s="3">
        <f t="shared" si="787"/>
        <v>0</v>
      </c>
      <c r="DO1000" s="3">
        <f t="shared" si="787"/>
        <v>0</v>
      </c>
      <c r="DP1000" s="3">
        <f t="shared" si="787"/>
        <v>0</v>
      </c>
      <c r="DQ1000" s="3">
        <f t="shared" si="787"/>
        <v>0</v>
      </c>
      <c r="DR1000" s="3">
        <f t="shared" si="787"/>
        <v>0</v>
      </c>
      <c r="DS1000" s="3">
        <f t="shared" si="787"/>
        <v>0</v>
      </c>
      <c r="DT1000" s="3">
        <f t="shared" si="787"/>
        <v>0</v>
      </c>
      <c r="DU1000" s="3">
        <f t="shared" si="787"/>
        <v>0</v>
      </c>
      <c r="DV1000" s="3">
        <f t="shared" si="787"/>
        <v>0</v>
      </c>
      <c r="DW1000" s="3">
        <f t="shared" si="787"/>
        <v>0</v>
      </c>
      <c r="DX1000" s="3">
        <f t="shared" si="787"/>
        <v>0</v>
      </c>
      <c r="DY1000" s="3">
        <f t="shared" si="787"/>
        <v>0</v>
      </c>
      <c r="DZ1000" s="3">
        <f t="shared" si="787"/>
        <v>0</v>
      </c>
      <c r="EA1000" s="3">
        <f t="shared" si="787"/>
        <v>0</v>
      </c>
      <c r="EB1000" s="3">
        <f t="shared" si="787"/>
        <v>0</v>
      </c>
      <c r="EC1000" s="3">
        <f t="shared" si="787"/>
        <v>0</v>
      </c>
      <c r="ED1000" s="3">
        <f t="shared" si="787"/>
        <v>0</v>
      </c>
      <c r="EE1000" s="3">
        <f t="shared" si="787"/>
        <v>0</v>
      </c>
      <c r="EF1000" s="3">
        <f t="shared" si="787"/>
        <v>0</v>
      </c>
      <c r="EG1000" s="3">
        <f t="shared" si="787"/>
        <v>0</v>
      </c>
      <c r="EH1000" s="3">
        <f t="shared" si="787"/>
        <v>0</v>
      </c>
      <c r="EI1000" s="3">
        <f t="shared" si="787"/>
        <v>0</v>
      </c>
      <c r="EJ1000" s="3">
        <f t="shared" si="787"/>
        <v>0</v>
      </c>
      <c r="EK1000" s="3">
        <f t="shared" si="787"/>
        <v>0</v>
      </c>
      <c r="EL1000" s="3">
        <f t="shared" si="787"/>
        <v>0</v>
      </c>
      <c r="EM1000" s="3">
        <f t="shared" ref="EM1000:FR1000" si="788">EM1021</f>
        <v>0</v>
      </c>
      <c r="EN1000" s="3">
        <f t="shared" si="788"/>
        <v>0</v>
      </c>
      <c r="EO1000" s="3">
        <f t="shared" si="788"/>
        <v>0</v>
      </c>
      <c r="EP1000" s="3">
        <f t="shared" si="788"/>
        <v>0</v>
      </c>
      <c r="EQ1000" s="3">
        <f t="shared" si="788"/>
        <v>0</v>
      </c>
      <c r="ER1000" s="3">
        <f t="shared" si="788"/>
        <v>0</v>
      </c>
      <c r="ES1000" s="3">
        <f t="shared" si="788"/>
        <v>0</v>
      </c>
      <c r="ET1000" s="3">
        <f t="shared" si="788"/>
        <v>0</v>
      </c>
      <c r="EU1000" s="3">
        <f t="shared" si="788"/>
        <v>0</v>
      </c>
      <c r="EV1000" s="3">
        <f t="shared" si="788"/>
        <v>0</v>
      </c>
      <c r="EW1000" s="3">
        <f t="shared" si="788"/>
        <v>0</v>
      </c>
      <c r="EX1000" s="3">
        <f t="shared" si="788"/>
        <v>0</v>
      </c>
      <c r="EY1000" s="3">
        <f t="shared" si="788"/>
        <v>0</v>
      </c>
      <c r="EZ1000" s="3">
        <f t="shared" si="788"/>
        <v>0</v>
      </c>
      <c r="FA1000" s="3">
        <f t="shared" si="788"/>
        <v>0</v>
      </c>
      <c r="FB1000" s="3">
        <f t="shared" si="788"/>
        <v>0</v>
      </c>
      <c r="FC1000" s="3">
        <f t="shared" si="788"/>
        <v>0</v>
      </c>
      <c r="FD1000" s="3">
        <f t="shared" si="788"/>
        <v>0</v>
      </c>
      <c r="FE1000" s="3">
        <f t="shared" si="788"/>
        <v>0</v>
      </c>
      <c r="FF1000" s="3">
        <f t="shared" si="788"/>
        <v>0</v>
      </c>
      <c r="FG1000" s="3">
        <f t="shared" si="788"/>
        <v>0</v>
      </c>
      <c r="FH1000" s="3">
        <f t="shared" si="788"/>
        <v>0</v>
      </c>
      <c r="FI1000" s="3">
        <f t="shared" si="788"/>
        <v>0</v>
      </c>
      <c r="FJ1000" s="3">
        <f t="shared" si="788"/>
        <v>0</v>
      </c>
      <c r="FK1000" s="3">
        <f t="shared" si="788"/>
        <v>0</v>
      </c>
      <c r="FL1000" s="3">
        <f t="shared" si="788"/>
        <v>0</v>
      </c>
      <c r="FM1000" s="3">
        <f t="shared" si="788"/>
        <v>0</v>
      </c>
      <c r="FN1000" s="3">
        <f t="shared" si="788"/>
        <v>0</v>
      </c>
      <c r="FO1000" s="3">
        <f t="shared" si="788"/>
        <v>0</v>
      </c>
      <c r="FP1000" s="3">
        <f t="shared" si="788"/>
        <v>0</v>
      </c>
      <c r="FQ1000" s="3">
        <f t="shared" si="788"/>
        <v>0</v>
      </c>
      <c r="FR1000" s="3">
        <f t="shared" si="788"/>
        <v>0</v>
      </c>
      <c r="FS1000" s="3">
        <f t="shared" ref="FS1000:GX1000" si="789">FS1021</f>
        <v>0</v>
      </c>
      <c r="FT1000" s="3">
        <f t="shared" si="789"/>
        <v>0</v>
      </c>
      <c r="FU1000" s="3">
        <f t="shared" si="789"/>
        <v>0</v>
      </c>
      <c r="FV1000" s="3">
        <f t="shared" si="789"/>
        <v>0</v>
      </c>
      <c r="FW1000" s="3">
        <f t="shared" si="789"/>
        <v>0</v>
      </c>
      <c r="FX1000" s="3">
        <f t="shared" si="789"/>
        <v>0</v>
      </c>
      <c r="FY1000" s="3">
        <f t="shared" si="789"/>
        <v>0</v>
      </c>
      <c r="FZ1000" s="3">
        <f t="shared" si="789"/>
        <v>0</v>
      </c>
      <c r="GA1000" s="3">
        <f t="shared" si="789"/>
        <v>0</v>
      </c>
      <c r="GB1000" s="3">
        <f t="shared" si="789"/>
        <v>0</v>
      </c>
      <c r="GC1000" s="3">
        <f t="shared" si="789"/>
        <v>0</v>
      </c>
      <c r="GD1000" s="3">
        <f t="shared" si="789"/>
        <v>0</v>
      </c>
      <c r="GE1000" s="3">
        <f t="shared" si="789"/>
        <v>0</v>
      </c>
      <c r="GF1000" s="3">
        <f t="shared" si="789"/>
        <v>0</v>
      </c>
      <c r="GG1000" s="3">
        <f t="shared" si="789"/>
        <v>0</v>
      </c>
      <c r="GH1000" s="3">
        <f t="shared" si="789"/>
        <v>0</v>
      </c>
      <c r="GI1000" s="3">
        <f t="shared" si="789"/>
        <v>0</v>
      </c>
      <c r="GJ1000" s="3">
        <f t="shared" si="789"/>
        <v>0</v>
      </c>
      <c r="GK1000" s="3">
        <f t="shared" si="789"/>
        <v>0</v>
      </c>
      <c r="GL1000" s="3">
        <f t="shared" si="789"/>
        <v>0</v>
      </c>
      <c r="GM1000" s="3">
        <f t="shared" si="789"/>
        <v>0</v>
      </c>
      <c r="GN1000" s="3">
        <f t="shared" si="789"/>
        <v>0</v>
      </c>
      <c r="GO1000" s="3">
        <f t="shared" si="789"/>
        <v>0</v>
      </c>
      <c r="GP1000" s="3">
        <f t="shared" si="789"/>
        <v>0</v>
      </c>
      <c r="GQ1000" s="3">
        <f t="shared" si="789"/>
        <v>0</v>
      </c>
      <c r="GR1000" s="3">
        <f t="shared" si="789"/>
        <v>0</v>
      </c>
      <c r="GS1000" s="3">
        <f t="shared" si="789"/>
        <v>0</v>
      </c>
      <c r="GT1000" s="3">
        <f t="shared" si="789"/>
        <v>0</v>
      </c>
      <c r="GU1000" s="3">
        <f t="shared" si="789"/>
        <v>0</v>
      </c>
      <c r="GV1000" s="3">
        <f t="shared" si="789"/>
        <v>0</v>
      </c>
      <c r="GW1000" s="3">
        <f t="shared" si="789"/>
        <v>0</v>
      </c>
      <c r="GX1000" s="3">
        <f t="shared" si="789"/>
        <v>0</v>
      </c>
    </row>
    <row r="1002" spans="1:245" x14ac:dyDescent="0.25">
      <c r="A1002">
        <v>17</v>
      </c>
      <c r="B1002">
        <v>1</v>
      </c>
      <c r="C1002">
        <f>ROW(SmtRes!A596)</f>
        <v>596</v>
      </c>
      <c r="D1002">
        <f>ROW(EtalonRes!A613)</f>
        <v>613</v>
      </c>
      <c r="E1002" t="s">
        <v>850</v>
      </c>
      <c r="F1002" t="s">
        <v>472</v>
      </c>
      <c r="G1002" t="s">
        <v>851</v>
      </c>
      <c r="H1002" t="s">
        <v>474</v>
      </c>
      <c r="I1002">
        <v>0.13500000000000001</v>
      </c>
      <c r="J1002">
        <v>0</v>
      </c>
      <c r="O1002">
        <f t="shared" ref="O1002:O1019" si="790">ROUND(CP1002,2)</f>
        <v>1848.21</v>
      </c>
      <c r="P1002">
        <f t="shared" ref="P1002:P1019" si="791">ROUND((ROUND((AC1002*AW1002*I1002),2)*BC1002),2)</f>
        <v>23.8</v>
      </c>
      <c r="Q1002">
        <f>(ROUND((ROUND((((ET1002*1.25))*AV1002*I1002),2)*BB1002),2)+ROUND((ROUND(((AE1002-((EU1002*1.25)))*AV1002*I1002),2)*BS1002),2))</f>
        <v>1226.06</v>
      </c>
      <c r="R1002">
        <f t="shared" ref="R1002:R1019" si="792">ROUND((ROUND((AE1002*AV1002*I1002),2)*BS1002),2)</f>
        <v>455.12</v>
      </c>
      <c r="S1002">
        <f t="shared" ref="S1002:S1019" si="793">ROUND((ROUND((AF1002*AV1002*I1002),2)*BA1002),2)</f>
        <v>598.35</v>
      </c>
      <c r="T1002">
        <f t="shared" ref="T1002:T1019" si="794">ROUND(CU1002*I1002,2)</f>
        <v>0</v>
      </c>
      <c r="U1002">
        <f t="shared" ref="U1002:U1019" si="795">CV1002*I1002</f>
        <v>2.2355999999999998</v>
      </c>
      <c r="V1002">
        <f t="shared" ref="V1002:V1019" si="796">CW1002*I1002</f>
        <v>0</v>
      </c>
      <c r="W1002">
        <f t="shared" ref="W1002:W1019" si="797">ROUND(CX1002*I1002,2)</f>
        <v>0</v>
      </c>
      <c r="X1002">
        <f t="shared" ref="X1002:X1019" si="798">ROUND(CY1002,2)</f>
        <v>670.15</v>
      </c>
      <c r="Y1002">
        <f t="shared" ref="Y1002:Y1019" si="799">ROUND(CZ1002,2)</f>
        <v>245.32</v>
      </c>
      <c r="AA1002">
        <v>31709269</v>
      </c>
      <c r="AB1002">
        <f t="shared" ref="AB1002:AB1019" si="800">ROUND((AC1002+AD1002+AF1002),6)</f>
        <v>1141.0385000000001</v>
      </c>
      <c r="AC1002">
        <f t="shared" ref="AC1002:AC1019" si="801">ROUND((ES1002),6)</f>
        <v>35.35</v>
      </c>
      <c r="AD1002">
        <f>ROUND(((((ET1002*1.25))-((EU1002*1.25)))+AE1002),6)</f>
        <v>931.47500000000002</v>
      </c>
      <c r="AE1002">
        <f>ROUND(((EU1002*1.25)),6)</f>
        <v>132.48750000000001</v>
      </c>
      <c r="AF1002">
        <f>ROUND(((EV1002*1.15)),6)</f>
        <v>174.21350000000001</v>
      </c>
      <c r="AG1002">
        <f t="shared" ref="AG1002:AG1019" si="802">ROUND((AP1002),6)</f>
        <v>0</v>
      </c>
      <c r="AH1002">
        <f>((EW1002*1.15))</f>
        <v>16.559999999999999</v>
      </c>
      <c r="AI1002">
        <f>((EX1002*1.25))</f>
        <v>0</v>
      </c>
      <c r="AJ1002">
        <f t="shared" ref="AJ1002:AJ1019" si="803">(AS1002)</f>
        <v>0</v>
      </c>
      <c r="AK1002">
        <v>932.02</v>
      </c>
      <c r="AL1002">
        <v>35.35</v>
      </c>
      <c r="AM1002">
        <v>745.18</v>
      </c>
      <c r="AN1002">
        <v>105.99</v>
      </c>
      <c r="AO1002">
        <v>151.49</v>
      </c>
      <c r="AP1002">
        <v>0</v>
      </c>
      <c r="AQ1002">
        <v>14.4</v>
      </c>
      <c r="AR1002">
        <v>0</v>
      </c>
      <c r="AS1002">
        <v>0</v>
      </c>
      <c r="AT1002">
        <v>112</v>
      </c>
      <c r="AU1002">
        <v>41</v>
      </c>
      <c r="AV1002">
        <v>1</v>
      </c>
      <c r="AW1002">
        <v>1</v>
      </c>
      <c r="AZ1002">
        <v>1</v>
      </c>
      <c r="BA1002">
        <v>25.44</v>
      </c>
      <c r="BB1002">
        <v>9.75</v>
      </c>
      <c r="BC1002">
        <v>4.99</v>
      </c>
      <c r="BD1002" t="s">
        <v>143</v>
      </c>
      <c r="BE1002" t="s">
        <v>143</v>
      </c>
      <c r="BF1002" t="s">
        <v>143</v>
      </c>
      <c r="BG1002" t="s">
        <v>143</v>
      </c>
      <c r="BH1002">
        <v>0</v>
      </c>
      <c r="BI1002">
        <v>1</v>
      </c>
      <c r="BJ1002" t="s">
        <v>475</v>
      </c>
      <c r="BM1002">
        <v>146</v>
      </c>
      <c r="BN1002">
        <v>0</v>
      </c>
      <c r="BO1002" t="s">
        <v>472</v>
      </c>
      <c r="BP1002">
        <v>1</v>
      </c>
      <c r="BQ1002">
        <v>30</v>
      </c>
      <c r="BR1002">
        <v>0</v>
      </c>
      <c r="BS1002">
        <v>25.44</v>
      </c>
      <c r="BT1002">
        <v>1</v>
      </c>
      <c r="BU1002">
        <v>1</v>
      </c>
      <c r="BV1002">
        <v>1</v>
      </c>
      <c r="BW1002">
        <v>1</v>
      </c>
      <c r="BX1002">
        <v>1</v>
      </c>
      <c r="BY1002" t="s">
        <v>143</v>
      </c>
      <c r="BZ1002">
        <v>112</v>
      </c>
      <c r="CA1002">
        <v>41</v>
      </c>
      <c r="CE1002">
        <v>30</v>
      </c>
      <c r="CF1002">
        <v>0</v>
      </c>
      <c r="CG1002">
        <v>0</v>
      </c>
      <c r="CM1002">
        <v>0</v>
      </c>
      <c r="CN1002" t="s">
        <v>143</v>
      </c>
      <c r="CO1002">
        <v>0</v>
      </c>
      <c r="CP1002">
        <f t="shared" ref="CP1002:CP1019" si="804">(P1002+Q1002+S1002)</f>
        <v>1848.21</v>
      </c>
      <c r="CQ1002">
        <f t="shared" ref="CQ1002:CQ1019" si="805">ROUND((ROUND((AC1002*AW1002*1),2)*BC1002),2)</f>
        <v>176.4</v>
      </c>
      <c r="CR1002">
        <f>(ROUND((ROUND((((ET1002*1.25))*AV1002*1),2)*BB1002),2)+ROUND((ROUND(((AE1002-((EU1002*1.25)))*AV1002*1),2)*BS1002),2))</f>
        <v>9081.93</v>
      </c>
      <c r="CS1002">
        <f t="shared" ref="CS1002:CS1019" si="806">ROUND((ROUND((AE1002*AV1002*1),2)*BS1002),2)</f>
        <v>3370.55</v>
      </c>
      <c r="CT1002">
        <f t="shared" ref="CT1002:CT1019" si="807">ROUND((ROUND((AF1002*AV1002*1),2)*BA1002),2)</f>
        <v>4431.8999999999996</v>
      </c>
      <c r="CU1002">
        <f t="shared" ref="CU1002:CU1019" si="808">AG1002</f>
        <v>0</v>
      </c>
      <c r="CV1002">
        <f t="shared" ref="CV1002:CV1019" si="809">(AH1002*AV1002)</f>
        <v>16.559999999999999</v>
      </c>
      <c r="CW1002">
        <f t="shared" ref="CW1002:CW1019" si="810">AI1002</f>
        <v>0</v>
      </c>
      <c r="CX1002">
        <f t="shared" ref="CX1002:CX1019" si="811">AJ1002</f>
        <v>0</v>
      </c>
      <c r="CY1002">
        <f t="shared" ref="CY1002:CY1019" si="812">S1002*(BZ1002/100)</f>
        <v>670.15200000000004</v>
      </c>
      <c r="CZ1002">
        <f t="shared" ref="CZ1002:CZ1019" si="813">S1002*(CA1002/100)</f>
        <v>245.3235</v>
      </c>
      <c r="DC1002" t="s">
        <v>143</v>
      </c>
      <c r="DD1002" t="s">
        <v>143</v>
      </c>
      <c r="DE1002" t="s">
        <v>169</v>
      </c>
      <c r="DF1002" t="s">
        <v>169</v>
      </c>
      <c r="DG1002" t="s">
        <v>170</v>
      </c>
      <c r="DH1002" t="s">
        <v>143</v>
      </c>
      <c r="DI1002" t="s">
        <v>170</v>
      </c>
      <c r="DJ1002" t="s">
        <v>169</v>
      </c>
      <c r="DK1002" t="s">
        <v>143</v>
      </c>
      <c r="DL1002" t="s">
        <v>143</v>
      </c>
      <c r="DM1002" t="s">
        <v>310</v>
      </c>
      <c r="DN1002">
        <v>140</v>
      </c>
      <c r="DO1002">
        <v>79</v>
      </c>
      <c r="DP1002">
        <v>1.0469999999999999</v>
      </c>
      <c r="DQ1002">
        <v>1.002</v>
      </c>
      <c r="DU1002">
        <v>1013</v>
      </c>
      <c r="DV1002" t="s">
        <v>474</v>
      </c>
      <c r="DW1002" t="s">
        <v>474</v>
      </c>
      <c r="DX1002">
        <v>1</v>
      </c>
      <c r="EE1002">
        <v>31269957</v>
      </c>
      <c r="EF1002">
        <v>30</v>
      </c>
      <c r="EG1002" t="s">
        <v>171</v>
      </c>
      <c r="EH1002">
        <v>0</v>
      </c>
      <c r="EI1002" t="s">
        <v>143</v>
      </c>
      <c r="EJ1002">
        <v>1</v>
      </c>
      <c r="EK1002">
        <v>146</v>
      </c>
      <c r="EL1002" t="s">
        <v>476</v>
      </c>
      <c r="EM1002" t="s">
        <v>477</v>
      </c>
      <c r="EO1002" t="s">
        <v>143</v>
      </c>
      <c r="EQ1002">
        <v>0</v>
      </c>
      <c r="ER1002">
        <v>932.02</v>
      </c>
      <c r="ES1002">
        <v>35.35</v>
      </c>
      <c r="ET1002">
        <v>745.18</v>
      </c>
      <c r="EU1002">
        <v>105.99</v>
      </c>
      <c r="EV1002">
        <v>151.49</v>
      </c>
      <c r="EW1002">
        <v>14.4</v>
      </c>
      <c r="EX1002">
        <v>0</v>
      </c>
      <c r="EY1002">
        <v>0</v>
      </c>
      <c r="FQ1002">
        <v>0</v>
      </c>
      <c r="FR1002">
        <f t="shared" ref="FR1002:FR1019" si="814">ROUND(IF(AND(BH1002=3,BI1002=3),P1002,0),2)</f>
        <v>0</v>
      </c>
      <c r="FS1002">
        <v>0</v>
      </c>
      <c r="FX1002">
        <v>140</v>
      </c>
      <c r="FY1002">
        <v>113.5625</v>
      </c>
      <c r="GA1002" t="s">
        <v>143</v>
      </c>
      <c r="GD1002">
        <v>0</v>
      </c>
      <c r="GF1002">
        <v>511656186</v>
      </c>
      <c r="GG1002">
        <v>2</v>
      </c>
      <c r="GH1002">
        <v>1</v>
      </c>
      <c r="GI1002">
        <v>2</v>
      </c>
      <c r="GJ1002">
        <v>0</v>
      </c>
      <c r="GK1002">
        <f>ROUND(R1002*(R12)/100,2)</f>
        <v>714.54</v>
      </c>
      <c r="GL1002">
        <f t="shared" ref="GL1002:GL1019" si="815">ROUND(IF(AND(BH1002=3,BI1002=3,FS1002&lt;&gt;0),P1002,0),2)</f>
        <v>0</v>
      </c>
      <c r="GM1002">
        <f t="shared" ref="GM1002:GM1019" si="816">ROUND(O1002+X1002+Y1002+GK1002,2)+GX1002</f>
        <v>3478.22</v>
      </c>
      <c r="GN1002">
        <f t="shared" ref="GN1002:GN1019" si="817">IF(OR(BI1002=0,BI1002=1),ROUND(O1002+X1002+Y1002+GK1002,2),0)</f>
        <v>3478.22</v>
      </c>
      <c r="GO1002">
        <f t="shared" ref="GO1002:GO1019" si="818">IF(BI1002=2,ROUND(O1002+X1002+Y1002+GK1002,2),0)</f>
        <v>0</v>
      </c>
      <c r="GP1002">
        <f t="shared" ref="GP1002:GP1019" si="819">IF(BI1002=4,ROUND(O1002+X1002+Y1002+GK1002,2)+GX1002,0)</f>
        <v>0</v>
      </c>
      <c r="GR1002">
        <v>0</v>
      </c>
      <c r="GS1002">
        <v>3</v>
      </c>
      <c r="GT1002">
        <v>0</v>
      </c>
      <c r="GU1002" t="s">
        <v>143</v>
      </c>
      <c r="GV1002">
        <f t="shared" ref="GV1002:GV1019" si="820">ROUND((GT1002),6)</f>
        <v>0</v>
      </c>
      <c r="GW1002">
        <v>1</v>
      </c>
      <c r="GX1002">
        <f t="shared" ref="GX1002:GX1019" si="821">ROUND(HC1002*I1002,2)</f>
        <v>0</v>
      </c>
      <c r="HA1002">
        <v>0</v>
      </c>
      <c r="HB1002">
        <v>0</v>
      </c>
      <c r="HC1002">
        <f t="shared" ref="HC1002:HC1019" si="822">GV1002*GW1002</f>
        <v>0</v>
      </c>
      <c r="IK1002">
        <v>0</v>
      </c>
    </row>
    <row r="1003" spans="1:245" x14ac:dyDescent="0.25">
      <c r="A1003">
        <v>18</v>
      </c>
      <c r="B1003">
        <v>1</v>
      </c>
      <c r="C1003">
        <v>596</v>
      </c>
      <c r="E1003" t="s">
        <v>852</v>
      </c>
      <c r="F1003" t="s">
        <v>321</v>
      </c>
      <c r="G1003" t="s">
        <v>322</v>
      </c>
      <c r="H1003" t="s">
        <v>323</v>
      </c>
      <c r="I1003">
        <v>14.85</v>
      </c>
      <c r="J1003">
        <v>109.99999999999999</v>
      </c>
      <c r="O1003">
        <f t="shared" si="790"/>
        <v>8200.8700000000008</v>
      </c>
      <c r="P1003">
        <f t="shared" si="791"/>
        <v>8200.8700000000008</v>
      </c>
      <c r="Q1003">
        <f>(ROUND((ROUND(((ET1003)*AV1003*I1003),2)*BB1003),2)+ROUND((ROUND(((AE1003-(EU1003))*AV1003*I1003),2)*BS1003),2))</f>
        <v>0</v>
      </c>
      <c r="R1003">
        <f t="shared" si="792"/>
        <v>0</v>
      </c>
      <c r="S1003">
        <f t="shared" si="793"/>
        <v>0</v>
      </c>
      <c r="T1003">
        <f t="shared" si="794"/>
        <v>0</v>
      </c>
      <c r="U1003">
        <f t="shared" si="795"/>
        <v>0</v>
      </c>
      <c r="V1003">
        <f t="shared" si="796"/>
        <v>0</v>
      </c>
      <c r="W1003">
        <f t="shared" si="797"/>
        <v>0</v>
      </c>
      <c r="X1003">
        <f t="shared" si="798"/>
        <v>0</v>
      </c>
      <c r="Y1003">
        <f t="shared" si="799"/>
        <v>0</v>
      </c>
      <c r="AA1003">
        <v>31709269</v>
      </c>
      <c r="AB1003">
        <f t="shared" si="800"/>
        <v>104.99</v>
      </c>
      <c r="AC1003">
        <f t="shared" si="801"/>
        <v>104.99</v>
      </c>
      <c r="AD1003">
        <f>ROUND((((ET1003)-(EU1003))+AE1003),6)</f>
        <v>0</v>
      </c>
      <c r="AE1003">
        <f>ROUND((EU1003),6)</f>
        <v>0</v>
      </c>
      <c r="AF1003">
        <f>ROUND((EV1003),6)</f>
        <v>0</v>
      </c>
      <c r="AG1003">
        <f t="shared" si="802"/>
        <v>0</v>
      </c>
      <c r="AH1003">
        <f>(EW1003)</f>
        <v>0</v>
      </c>
      <c r="AI1003">
        <f>(EX1003)</f>
        <v>0</v>
      </c>
      <c r="AJ1003">
        <f t="shared" si="803"/>
        <v>0</v>
      </c>
      <c r="AK1003">
        <v>104.99</v>
      </c>
      <c r="AL1003">
        <v>104.99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1</v>
      </c>
      <c r="AW1003">
        <v>1</v>
      </c>
      <c r="AZ1003">
        <v>1</v>
      </c>
      <c r="BA1003">
        <v>1</v>
      </c>
      <c r="BB1003">
        <v>1</v>
      </c>
      <c r="BC1003">
        <v>5.26</v>
      </c>
      <c r="BD1003" t="s">
        <v>143</v>
      </c>
      <c r="BE1003" t="s">
        <v>143</v>
      </c>
      <c r="BF1003" t="s">
        <v>143</v>
      </c>
      <c r="BG1003" t="s">
        <v>143</v>
      </c>
      <c r="BH1003">
        <v>3</v>
      </c>
      <c r="BI1003">
        <v>1</v>
      </c>
      <c r="BJ1003" t="s">
        <v>324</v>
      </c>
      <c r="BM1003">
        <v>146</v>
      </c>
      <c r="BN1003">
        <v>0</v>
      </c>
      <c r="BO1003" t="s">
        <v>321</v>
      </c>
      <c r="BP1003">
        <v>1</v>
      </c>
      <c r="BQ1003">
        <v>30</v>
      </c>
      <c r="BR1003">
        <v>0</v>
      </c>
      <c r="BS1003">
        <v>1</v>
      </c>
      <c r="BT1003">
        <v>1</v>
      </c>
      <c r="BU1003">
        <v>1</v>
      </c>
      <c r="BV1003">
        <v>1</v>
      </c>
      <c r="BW1003">
        <v>1</v>
      </c>
      <c r="BX1003">
        <v>1</v>
      </c>
      <c r="BY1003" t="s">
        <v>143</v>
      </c>
      <c r="BZ1003">
        <v>0</v>
      </c>
      <c r="CA1003">
        <v>0</v>
      </c>
      <c r="CE1003">
        <v>30</v>
      </c>
      <c r="CF1003">
        <v>0</v>
      </c>
      <c r="CG1003">
        <v>0</v>
      </c>
      <c r="CM1003">
        <v>0</v>
      </c>
      <c r="CN1003" t="s">
        <v>143</v>
      </c>
      <c r="CO1003">
        <v>0</v>
      </c>
      <c r="CP1003">
        <f t="shared" si="804"/>
        <v>8200.8700000000008</v>
      </c>
      <c r="CQ1003">
        <f t="shared" si="805"/>
        <v>552.25</v>
      </c>
      <c r="CR1003">
        <f>(ROUND((ROUND(((ET1003)*AV1003*1),2)*BB1003),2)+ROUND((ROUND(((AE1003-(EU1003))*AV1003*1),2)*BS1003),2))</f>
        <v>0</v>
      </c>
      <c r="CS1003">
        <f t="shared" si="806"/>
        <v>0</v>
      </c>
      <c r="CT1003">
        <f t="shared" si="807"/>
        <v>0</v>
      </c>
      <c r="CU1003">
        <f t="shared" si="808"/>
        <v>0</v>
      </c>
      <c r="CV1003">
        <f t="shared" si="809"/>
        <v>0</v>
      </c>
      <c r="CW1003">
        <f t="shared" si="810"/>
        <v>0</v>
      </c>
      <c r="CX1003">
        <f t="shared" si="811"/>
        <v>0</v>
      </c>
      <c r="CY1003">
        <f t="shared" si="812"/>
        <v>0</v>
      </c>
      <c r="CZ1003">
        <f t="shared" si="813"/>
        <v>0</v>
      </c>
      <c r="DC1003" t="s">
        <v>143</v>
      </c>
      <c r="DD1003" t="s">
        <v>143</v>
      </c>
      <c r="DE1003" t="s">
        <v>143</v>
      </c>
      <c r="DF1003" t="s">
        <v>143</v>
      </c>
      <c r="DG1003" t="s">
        <v>143</v>
      </c>
      <c r="DH1003" t="s">
        <v>143</v>
      </c>
      <c r="DI1003" t="s">
        <v>143</v>
      </c>
      <c r="DJ1003" t="s">
        <v>143</v>
      </c>
      <c r="DK1003" t="s">
        <v>143</v>
      </c>
      <c r="DL1003" t="s">
        <v>143</v>
      </c>
      <c r="DM1003" t="s">
        <v>143</v>
      </c>
      <c r="DN1003">
        <v>140</v>
      </c>
      <c r="DO1003">
        <v>79</v>
      </c>
      <c r="DP1003">
        <v>1.0469999999999999</v>
      </c>
      <c r="DQ1003">
        <v>1.002</v>
      </c>
      <c r="DU1003">
        <v>1007</v>
      </c>
      <c r="DV1003" t="s">
        <v>323</v>
      </c>
      <c r="DW1003" t="s">
        <v>323</v>
      </c>
      <c r="DX1003">
        <v>1</v>
      </c>
      <c r="EE1003">
        <v>31269957</v>
      </c>
      <c r="EF1003">
        <v>30</v>
      </c>
      <c r="EG1003" t="s">
        <v>171</v>
      </c>
      <c r="EH1003">
        <v>0</v>
      </c>
      <c r="EI1003" t="s">
        <v>143</v>
      </c>
      <c r="EJ1003">
        <v>1</v>
      </c>
      <c r="EK1003">
        <v>146</v>
      </c>
      <c r="EL1003" t="s">
        <v>476</v>
      </c>
      <c r="EM1003" t="s">
        <v>477</v>
      </c>
      <c r="EO1003" t="s">
        <v>143</v>
      </c>
      <c r="EQ1003">
        <v>0</v>
      </c>
      <c r="ER1003">
        <v>104.99</v>
      </c>
      <c r="ES1003">
        <v>104.99</v>
      </c>
      <c r="ET1003">
        <v>0</v>
      </c>
      <c r="EU1003">
        <v>0</v>
      </c>
      <c r="EV1003">
        <v>0</v>
      </c>
      <c r="EW1003">
        <v>0</v>
      </c>
      <c r="EX1003">
        <v>0</v>
      </c>
      <c r="FQ1003">
        <v>0</v>
      </c>
      <c r="FR1003">
        <f t="shared" si="814"/>
        <v>0</v>
      </c>
      <c r="FS1003">
        <v>0</v>
      </c>
      <c r="FX1003">
        <v>140</v>
      </c>
      <c r="FY1003">
        <v>79</v>
      </c>
      <c r="GA1003" t="s">
        <v>143</v>
      </c>
      <c r="GD1003">
        <v>0</v>
      </c>
      <c r="GF1003">
        <v>2069056849</v>
      </c>
      <c r="GG1003">
        <v>2</v>
      </c>
      <c r="GH1003">
        <v>1</v>
      </c>
      <c r="GI1003">
        <v>2</v>
      </c>
      <c r="GJ1003">
        <v>0</v>
      </c>
      <c r="GK1003">
        <f>ROUND(R1003*(R12)/100,2)</f>
        <v>0</v>
      </c>
      <c r="GL1003">
        <f t="shared" si="815"/>
        <v>0</v>
      </c>
      <c r="GM1003">
        <f t="shared" si="816"/>
        <v>8200.8700000000008</v>
      </c>
      <c r="GN1003">
        <f t="shared" si="817"/>
        <v>8200.8700000000008</v>
      </c>
      <c r="GO1003">
        <f t="shared" si="818"/>
        <v>0</v>
      </c>
      <c r="GP1003">
        <f t="shared" si="819"/>
        <v>0</v>
      </c>
      <c r="GR1003">
        <v>0</v>
      </c>
      <c r="GS1003">
        <v>3</v>
      </c>
      <c r="GT1003">
        <v>0</v>
      </c>
      <c r="GU1003" t="s">
        <v>143</v>
      </c>
      <c r="GV1003">
        <f t="shared" si="820"/>
        <v>0</v>
      </c>
      <c r="GW1003">
        <v>1</v>
      </c>
      <c r="GX1003">
        <f t="shared" si="821"/>
        <v>0</v>
      </c>
      <c r="HA1003">
        <v>0</v>
      </c>
      <c r="HB1003">
        <v>0</v>
      </c>
      <c r="HC1003">
        <f t="shared" si="822"/>
        <v>0</v>
      </c>
      <c r="IK1003">
        <v>0</v>
      </c>
    </row>
    <row r="1004" spans="1:245" x14ac:dyDescent="0.25">
      <c r="A1004">
        <v>17</v>
      </c>
      <c r="B1004">
        <v>1</v>
      </c>
      <c r="C1004">
        <f>ROW(SmtRes!A605)</f>
        <v>605</v>
      </c>
      <c r="D1004">
        <f>ROW(EtalonRes!A622)</f>
        <v>622</v>
      </c>
      <c r="E1004" t="s">
        <v>853</v>
      </c>
      <c r="F1004" t="s">
        <v>480</v>
      </c>
      <c r="G1004" t="s">
        <v>854</v>
      </c>
      <c r="H1004" t="s">
        <v>474</v>
      </c>
      <c r="I1004">
        <v>0.09</v>
      </c>
      <c r="J1004">
        <v>0</v>
      </c>
      <c r="O1004">
        <f t="shared" si="790"/>
        <v>5851.52</v>
      </c>
      <c r="P1004">
        <f t="shared" si="791"/>
        <v>22.21</v>
      </c>
      <c r="Q1004">
        <f>(ROUND((ROUND((((ET1004*1.25))*AV1004*I1004),2)*BB1004),2)+ROUND((ROUND(((AE1004-((EU1004*1.25)))*AV1004*I1004),2)*BS1004),2))</f>
        <v>5230.96</v>
      </c>
      <c r="R1004">
        <f t="shared" si="792"/>
        <v>1331.53</v>
      </c>
      <c r="S1004">
        <f t="shared" si="793"/>
        <v>598.35</v>
      </c>
      <c r="T1004">
        <f t="shared" si="794"/>
        <v>0</v>
      </c>
      <c r="U1004">
        <f t="shared" si="795"/>
        <v>2.2355999999999998</v>
      </c>
      <c r="V1004">
        <f t="shared" si="796"/>
        <v>0</v>
      </c>
      <c r="W1004">
        <f t="shared" si="797"/>
        <v>0</v>
      </c>
      <c r="X1004">
        <f t="shared" si="798"/>
        <v>670.15</v>
      </c>
      <c r="Y1004">
        <f t="shared" si="799"/>
        <v>245.32</v>
      </c>
      <c r="AA1004">
        <v>31709269</v>
      </c>
      <c r="AB1004">
        <f t="shared" si="800"/>
        <v>6991.4795000000004</v>
      </c>
      <c r="AC1004">
        <f t="shared" si="801"/>
        <v>49.49</v>
      </c>
      <c r="AD1004">
        <f>ROUND(((((ET1004*1.25))-((EU1004*1.25)))+AE1004),6)</f>
        <v>6680.6750000000002</v>
      </c>
      <c r="AE1004">
        <f>ROUND(((EU1004*1.25)),6)</f>
        <v>581.51250000000005</v>
      </c>
      <c r="AF1004">
        <f>ROUND(((EV1004*1.15)),6)</f>
        <v>261.31450000000001</v>
      </c>
      <c r="AG1004">
        <f t="shared" si="802"/>
        <v>0</v>
      </c>
      <c r="AH1004">
        <f>((EW1004*1.15))</f>
        <v>24.84</v>
      </c>
      <c r="AI1004">
        <f>((EX1004*1.25))</f>
        <v>0</v>
      </c>
      <c r="AJ1004">
        <f t="shared" si="803"/>
        <v>0</v>
      </c>
      <c r="AK1004">
        <v>5621.26</v>
      </c>
      <c r="AL1004">
        <v>49.49</v>
      </c>
      <c r="AM1004">
        <v>5344.54</v>
      </c>
      <c r="AN1004">
        <v>465.21</v>
      </c>
      <c r="AO1004">
        <v>227.23</v>
      </c>
      <c r="AP1004">
        <v>0</v>
      </c>
      <c r="AQ1004">
        <v>21.6</v>
      </c>
      <c r="AR1004">
        <v>0</v>
      </c>
      <c r="AS1004">
        <v>0</v>
      </c>
      <c r="AT1004">
        <v>112</v>
      </c>
      <c r="AU1004">
        <v>41</v>
      </c>
      <c r="AV1004">
        <v>1</v>
      </c>
      <c r="AW1004">
        <v>1</v>
      </c>
      <c r="AZ1004">
        <v>1</v>
      </c>
      <c r="BA1004">
        <v>25.44</v>
      </c>
      <c r="BB1004">
        <v>8.6999999999999993</v>
      </c>
      <c r="BC1004">
        <v>4.99</v>
      </c>
      <c r="BD1004" t="s">
        <v>143</v>
      </c>
      <c r="BE1004" t="s">
        <v>143</v>
      </c>
      <c r="BF1004" t="s">
        <v>143</v>
      </c>
      <c r="BG1004" t="s">
        <v>143</v>
      </c>
      <c r="BH1004">
        <v>0</v>
      </c>
      <c r="BI1004">
        <v>1</v>
      </c>
      <c r="BJ1004" t="s">
        <v>482</v>
      </c>
      <c r="BM1004">
        <v>146</v>
      </c>
      <c r="BN1004">
        <v>0</v>
      </c>
      <c r="BO1004" t="s">
        <v>480</v>
      </c>
      <c r="BP1004">
        <v>1</v>
      </c>
      <c r="BQ1004">
        <v>30</v>
      </c>
      <c r="BR1004">
        <v>0</v>
      </c>
      <c r="BS1004">
        <v>25.44</v>
      </c>
      <c r="BT1004">
        <v>1</v>
      </c>
      <c r="BU1004">
        <v>1</v>
      </c>
      <c r="BV1004">
        <v>1</v>
      </c>
      <c r="BW1004">
        <v>1</v>
      </c>
      <c r="BX1004">
        <v>1</v>
      </c>
      <c r="BY1004" t="s">
        <v>143</v>
      </c>
      <c r="BZ1004">
        <v>112</v>
      </c>
      <c r="CA1004">
        <v>41</v>
      </c>
      <c r="CE1004">
        <v>30</v>
      </c>
      <c r="CF1004">
        <v>0</v>
      </c>
      <c r="CG1004">
        <v>0</v>
      </c>
      <c r="CM1004">
        <v>0</v>
      </c>
      <c r="CN1004" t="s">
        <v>143</v>
      </c>
      <c r="CO1004">
        <v>0</v>
      </c>
      <c r="CP1004">
        <f t="shared" si="804"/>
        <v>5851.52</v>
      </c>
      <c r="CQ1004">
        <f t="shared" si="805"/>
        <v>246.96</v>
      </c>
      <c r="CR1004">
        <f>(ROUND((ROUND((((ET1004*1.25))*AV1004*1),2)*BB1004),2)+ROUND((ROUND(((AE1004-((EU1004*1.25)))*AV1004*1),2)*BS1004),2))</f>
        <v>58121.919999999998</v>
      </c>
      <c r="CS1004">
        <f t="shared" si="806"/>
        <v>14793.61</v>
      </c>
      <c r="CT1004">
        <f t="shared" si="807"/>
        <v>6647.73</v>
      </c>
      <c r="CU1004">
        <f t="shared" si="808"/>
        <v>0</v>
      </c>
      <c r="CV1004">
        <f t="shared" si="809"/>
        <v>24.84</v>
      </c>
      <c r="CW1004">
        <f t="shared" si="810"/>
        <v>0</v>
      </c>
      <c r="CX1004">
        <f t="shared" si="811"/>
        <v>0</v>
      </c>
      <c r="CY1004">
        <f t="shared" si="812"/>
        <v>670.15200000000004</v>
      </c>
      <c r="CZ1004">
        <f t="shared" si="813"/>
        <v>245.3235</v>
      </c>
      <c r="DC1004" t="s">
        <v>143</v>
      </c>
      <c r="DD1004" t="s">
        <v>143</v>
      </c>
      <c r="DE1004" t="s">
        <v>169</v>
      </c>
      <c r="DF1004" t="s">
        <v>169</v>
      </c>
      <c r="DG1004" t="s">
        <v>170</v>
      </c>
      <c r="DH1004" t="s">
        <v>143</v>
      </c>
      <c r="DI1004" t="s">
        <v>170</v>
      </c>
      <c r="DJ1004" t="s">
        <v>169</v>
      </c>
      <c r="DK1004" t="s">
        <v>143</v>
      </c>
      <c r="DL1004" t="s">
        <v>143</v>
      </c>
      <c r="DM1004" t="s">
        <v>310</v>
      </c>
      <c r="DN1004">
        <v>140</v>
      </c>
      <c r="DO1004">
        <v>79</v>
      </c>
      <c r="DP1004">
        <v>1.0469999999999999</v>
      </c>
      <c r="DQ1004">
        <v>1.002</v>
      </c>
      <c r="DU1004">
        <v>1013</v>
      </c>
      <c r="DV1004" t="s">
        <v>474</v>
      </c>
      <c r="DW1004" t="s">
        <v>474</v>
      </c>
      <c r="DX1004">
        <v>1</v>
      </c>
      <c r="EE1004">
        <v>31269957</v>
      </c>
      <c r="EF1004">
        <v>30</v>
      </c>
      <c r="EG1004" t="s">
        <v>171</v>
      </c>
      <c r="EH1004">
        <v>0</v>
      </c>
      <c r="EI1004" t="s">
        <v>143</v>
      </c>
      <c r="EJ1004">
        <v>1</v>
      </c>
      <c r="EK1004">
        <v>146</v>
      </c>
      <c r="EL1004" t="s">
        <v>476</v>
      </c>
      <c r="EM1004" t="s">
        <v>477</v>
      </c>
      <c r="EO1004" t="s">
        <v>143</v>
      </c>
      <c r="EQ1004">
        <v>0</v>
      </c>
      <c r="ER1004">
        <v>5621.26</v>
      </c>
      <c r="ES1004">
        <v>49.49</v>
      </c>
      <c r="ET1004">
        <v>5344.54</v>
      </c>
      <c r="EU1004">
        <v>465.21</v>
      </c>
      <c r="EV1004">
        <v>227.23</v>
      </c>
      <c r="EW1004">
        <v>21.6</v>
      </c>
      <c r="EX1004">
        <v>0</v>
      </c>
      <c r="EY1004">
        <v>0</v>
      </c>
      <c r="FQ1004">
        <v>0</v>
      </c>
      <c r="FR1004">
        <f t="shared" si="814"/>
        <v>0</v>
      </c>
      <c r="FS1004">
        <v>0</v>
      </c>
      <c r="FX1004">
        <v>140</v>
      </c>
      <c r="FY1004">
        <v>113.5625</v>
      </c>
      <c r="GA1004" t="s">
        <v>143</v>
      </c>
      <c r="GD1004">
        <v>0</v>
      </c>
      <c r="GF1004">
        <v>733645783</v>
      </c>
      <c r="GG1004">
        <v>2</v>
      </c>
      <c r="GH1004">
        <v>1</v>
      </c>
      <c r="GI1004">
        <v>2</v>
      </c>
      <c r="GJ1004">
        <v>0</v>
      </c>
      <c r="GK1004">
        <f>ROUND(R1004*(R12)/100,2)</f>
        <v>2090.5</v>
      </c>
      <c r="GL1004">
        <f t="shared" si="815"/>
        <v>0</v>
      </c>
      <c r="GM1004">
        <f t="shared" si="816"/>
        <v>8857.49</v>
      </c>
      <c r="GN1004">
        <f t="shared" si="817"/>
        <v>8857.49</v>
      </c>
      <c r="GO1004">
        <f t="shared" si="818"/>
        <v>0</v>
      </c>
      <c r="GP1004">
        <f t="shared" si="819"/>
        <v>0</v>
      </c>
      <c r="GR1004">
        <v>0</v>
      </c>
      <c r="GS1004">
        <v>3</v>
      </c>
      <c r="GT1004">
        <v>0</v>
      </c>
      <c r="GU1004" t="s">
        <v>143</v>
      </c>
      <c r="GV1004">
        <f t="shared" si="820"/>
        <v>0</v>
      </c>
      <c r="GW1004">
        <v>1</v>
      </c>
      <c r="GX1004">
        <f t="shared" si="821"/>
        <v>0</v>
      </c>
      <c r="HA1004">
        <v>0</v>
      </c>
      <c r="HB1004">
        <v>0</v>
      </c>
      <c r="HC1004">
        <f t="shared" si="822"/>
        <v>0</v>
      </c>
      <c r="IK1004">
        <v>0</v>
      </c>
    </row>
    <row r="1005" spans="1:245" x14ac:dyDescent="0.25">
      <c r="A1005">
        <v>18</v>
      </c>
      <c r="B1005">
        <v>1</v>
      </c>
      <c r="C1005">
        <v>605</v>
      </c>
      <c r="E1005" t="s">
        <v>855</v>
      </c>
      <c r="F1005" t="s">
        <v>484</v>
      </c>
      <c r="G1005" t="s">
        <v>485</v>
      </c>
      <c r="H1005" t="s">
        <v>323</v>
      </c>
      <c r="I1005">
        <v>11.34</v>
      </c>
      <c r="J1005">
        <v>126</v>
      </c>
      <c r="O1005">
        <f t="shared" si="790"/>
        <v>26374.28</v>
      </c>
      <c r="P1005">
        <f t="shared" si="791"/>
        <v>26374.28</v>
      </c>
      <c r="Q1005">
        <f>(ROUND((ROUND(((ET1005)*AV1005*I1005),2)*BB1005),2)+ROUND((ROUND(((AE1005-(EU1005))*AV1005*I1005),2)*BS1005),2))</f>
        <v>0</v>
      </c>
      <c r="R1005">
        <f t="shared" si="792"/>
        <v>0</v>
      </c>
      <c r="S1005">
        <f t="shared" si="793"/>
        <v>0</v>
      </c>
      <c r="T1005">
        <f t="shared" si="794"/>
        <v>0</v>
      </c>
      <c r="U1005">
        <f t="shared" si="795"/>
        <v>0</v>
      </c>
      <c r="V1005">
        <f t="shared" si="796"/>
        <v>0</v>
      </c>
      <c r="W1005">
        <f t="shared" si="797"/>
        <v>0</v>
      </c>
      <c r="X1005">
        <f t="shared" si="798"/>
        <v>0</v>
      </c>
      <c r="Y1005">
        <f t="shared" si="799"/>
        <v>0</v>
      </c>
      <c r="AA1005">
        <v>31709269</v>
      </c>
      <c r="AB1005">
        <f t="shared" si="800"/>
        <v>234.69</v>
      </c>
      <c r="AC1005">
        <f t="shared" si="801"/>
        <v>234.69</v>
      </c>
      <c r="AD1005">
        <f>ROUND((((ET1005)-(EU1005))+AE1005),6)</f>
        <v>0</v>
      </c>
      <c r="AE1005">
        <f>ROUND((EU1005),6)</f>
        <v>0</v>
      </c>
      <c r="AF1005">
        <f>ROUND((EV1005),6)</f>
        <v>0</v>
      </c>
      <c r="AG1005">
        <f t="shared" si="802"/>
        <v>0</v>
      </c>
      <c r="AH1005">
        <f>(EW1005)</f>
        <v>0</v>
      </c>
      <c r="AI1005">
        <f>(EX1005)</f>
        <v>0</v>
      </c>
      <c r="AJ1005">
        <f t="shared" si="803"/>
        <v>0</v>
      </c>
      <c r="AK1005">
        <v>234.69</v>
      </c>
      <c r="AL1005">
        <v>234.69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1</v>
      </c>
      <c r="AW1005">
        <v>1</v>
      </c>
      <c r="AZ1005">
        <v>1</v>
      </c>
      <c r="BA1005">
        <v>1</v>
      </c>
      <c r="BB1005">
        <v>1</v>
      </c>
      <c r="BC1005">
        <v>9.91</v>
      </c>
      <c r="BD1005" t="s">
        <v>143</v>
      </c>
      <c r="BE1005" t="s">
        <v>143</v>
      </c>
      <c r="BF1005" t="s">
        <v>143</v>
      </c>
      <c r="BG1005" t="s">
        <v>143</v>
      </c>
      <c r="BH1005">
        <v>3</v>
      </c>
      <c r="BI1005">
        <v>1</v>
      </c>
      <c r="BJ1005" t="s">
        <v>486</v>
      </c>
      <c r="BM1005">
        <v>146</v>
      </c>
      <c r="BN1005">
        <v>0</v>
      </c>
      <c r="BO1005" t="s">
        <v>484</v>
      </c>
      <c r="BP1005">
        <v>1</v>
      </c>
      <c r="BQ1005">
        <v>30</v>
      </c>
      <c r="BR1005">
        <v>0</v>
      </c>
      <c r="BS1005">
        <v>1</v>
      </c>
      <c r="BT1005">
        <v>1</v>
      </c>
      <c r="BU1005">
        <v>1</v>
      </c>
      <c r="BV1005">
        <v>1</v>
      </c>
      <c r="BW1005">
        <v>1</v>
      </c>
      <c r="BX1005">
        <v>1</v>
      </c>
      <c r="BY1005" t="s">
        <v>143</v>
      </c>
      <c r="BZ1005">
        <v>0</v>
      </c>
      <c r="CA1005">
        <v>0</v>
      </c>
      <c r="CE1005">
        <v>30</v>
      </c>
      <c r="CF1005">
        <v>0</v>
      </c>
      <c r="CG1005">
        <v>0</v>
      </c>
      <c r="CM1005">
        <v>0</v>
      </c>
      <c r="CN1005" t="s">
        <v>143</v>
      </c>
      <c r="CO1005">
        <v>0</v>
      </c>
      <c r="CP1005">
        <f t="shared" si="804"/>
        <v>26374.28</v>
      </c>
      <c r="CQ1005">
        <f t="shared" si="805"/>
        <v>2325.7800000000002</v>
      </c>
      <c r="CR1005">
        <f>(ROUND((ROUND(((ET1005)*AV1005*1),2)*BB1005),2)+ROUND((ROUND(((AE1005-(EU1005))*AV1005*1),2)*BS1005),2))</f>
        <v>0</v>
      </c>
      <c r="CS1005">
        <f t="shared" si="806"/>
        <v>0</v>
      </c>
      <c r="CT1005">
        <f t="shared" si="807"/>
        <v>0</v>
      </c>
      <c r="CU1005">
        <f t="shared" si="808"/>
        <v>0</v>
      </c>
      <c r="CV1005">
        <f t="shared" si="809"/>
        <v>0</v>
      </c>
      <c r="CW1005">
        <f t="shared" si="810"/>
        <v>0</v>
      </c>
      <c r="CX1005">
        <f t="shared" si="811"/>
        <v>0</v>
      </c>
      <c r="CY1005">
        <f t="shared" si="812"/>
        <v>0</v>
      </c>
      <c r="CZ1005">
        <f t="shared" si="813"/>
        <v>0</v>
      </c>
      <c r="DC1005" t="s">
        <v>143</v>
      </c>
      <c r="DD1005" t="s">
        <v>143</v>
      </c>
      <c r="DE1005" t="s">
        <v>143</v>
      </c>
      <c r="DF1005" t="s">
        <v>143</v>
      </c>
      <c r="DG1005" t="s">
        <v>143</v>
      </c>
      <c r="DH1005" t="s">
        <v>143</v>
      </c>
      <c r="DI1005" t="s">
        <v>143</v>
      </c>
      <c r="DJ1005" t="s">
        <v>143</v>
      </c>
      <c r="DK1005" t="s">
        <v>143</v>
      </c>
      <c r="DL1005" t="s">
        <v>143</v>
      </c>
      <c r="DM1005" t="s">
        <v>143</v>
      </c>
      <c r="DN1005">
        <v>140</v>
      </c>
      <c r="DO1005">
        <v>79</v>
      </c>
      <c r="DP1005">
        <v>1.0469999999999999</v>
      </c>
      <c r="DQ1005">
        <v>1.002</v>
      </c>
      <c r="DU1005">
        <v>1007</v>
      </c>
      <c r="DV1005" t="s">
        <v>323</v>
      </c>
      <c r="DW1005" t="s">
        <v>323</v>
      </c>
      <c r="DX1005">
        <v>1</v>
      </c>
      <c r="EE1005">
        <v>31269957</v>
      </c>
      <c r="EF1005">
        <v>30</v>
      </c>
      <c r="EG1005" t="s">
        <v>171</v>
      </c>
      <c r="EH1005">
        <v>0</v>
      </c>
      <c r="EI1005" t="s">
        <v>143</v>
      </c>
      <c r="EJ1005">
        <v>1</v>
      </c>
      <c r="EK1005">
        <v>146</v>
      </c>
      <c r="EL1005" t="s">
        <v>476</v>
      </c>
      <c r="EM1005" t="s">
        <v>477</v>
      </c>
      <c r="EO1005" t="s">
        <v>143</v>
      </c>
      <c r="EQ1005">
        <v>0</v>
      </c>
      <c r="ER1005">
        <v>234.69</v>
      </c>
      <c r="ES1005">
        <v>234.69</v>
      </c>
      <c r="ET1005">
        <v>0</v>
      </c>
      <c r="EU1005">
        <v>0</v>
      </c>
      <c r="EV1005">
        <v>0</v>
      </c>
      <c r="EW1005">
        <v>0</v>
      </c>
      <c r="EX1005">
        <v>0</v>
      </c>
      <c r="FQ1005">
        <v>0</v>
      </c>
      <c r="FR1005">
        <f t="shared" si="814"/>
        <v>0</v>
      </c>
      <c r="FS1005">
        <v>0</v>
      </c>
      <c r="FX1005">
        <v>140</v>
      </c>
      <c r="FY1005">
        <v>79</v>
      </c>
      <c r="GA1005" t="s">
        <v>143</v>
      </c>
      <c r="GD1005">
        <v>0</v>
      </c>
      <c r="GF1005">
        <v>-754482120</v>
      </c>
      <c r="GG1005">
        <v>2</v>
      </c>
      <c r="GH1005">
        <v>1</v>
      </c>
      <c r="GI1005">
        <v>2</v>
      </c>
      <c r="GJ1005">
        <v>0</v>
      </c>
      <c r="GK1005">
        <f>ROUND(R1005*(R12)/100,2)</f>
        <v>0</v>
      </c>
      <c r="GL1005">
        <f t="shared" si="815"/>
        <v>0</v>
      </c>
      <c r="GM1005">
        <f t="shared" si="816"/>
        <v>26374.28</v>
      </c>
      <c r="GN1005">
        <f t="shared" si="817"/>
        <v>26374.28</v>
      </c>
      <c r="GO1005">
        <f t="shared" si="818"/>
        <v>0</v>
      </c>
      <c r="GP1005">
        <f t="shared" si="819"/>
        <v>0</v>
      </c>
      <c r="GR1005">
        <v>0</v>
      </c>
      <c r="GS1005">
        <v>3</v>
      </c>
      <c r="GT1005">
        <v>0</v>
      </c>
      <c r="GU1005" t="s">
        <v>143</v>
      </c>
      <c r="GV1005">
        <f t="shared" si="820"/>
        <v>0</v>
      </c>
      <c r="GW1005">
        <v>1</v>
      </c>
      <c r="GX1005">
        <f t="shared" si="821"/>
        <v>0</v>
      </c>
      <c r="HA1005">
        <v>0</v>
      </c>
      <c r="HB1005">
        <v>0</v>
      </c>
      <c r="HC1005">
        <f t="shared" si="822"/>
        <v>0</v>
      </c>
      <c r="IK1005">
        <v>0</v>
      </c>
    </row>
    <row r="1006" spans="1:245" x14ac:dyDescent="0.25">
      <c r="A1006">
        <v>17</v>
      </c>
      <c r="B1006">
        <v>1</v>
      </c>
      <c r="C1006">
        <f>ROW(SmtRes!A615)</f>
        <v>615</v>
      </c>
      <c r="D1006">
        <f>ROW(EtalonRes!A632)</f>
        <v>632</v>
      </c>
      <c r="E1006" t="s">
        <v>856</v>
      </c>
      <c r="F1006" t="s">
        <v>488</v>
      </c>
      <c r="G1006" t="s">
        <v>489</v>
      </c>
      <c r="H1006" t="s">
        <v>490</v>
      </c>
      <c r="I1006">
        <v>4.4999999999999998E-2</v>
      </c>
      <c r="J1006">
        <v>0</v>
      </c>
      <c r="O1006">
        <f t="shared" si="790"/>
        <v>7025.55</v>
      </c>
      <c r="P1006">
        <f t="shared" si="791"/>
        <v>1535.8</v>
      </c>
      <c r="Q1006">
        <f>(ROUND((ROUND((((ET1006*1.25))*AV1006*I1006),2)*BB1006),2)+ROUND((ROUND(((AE1006-((EU1006*1.25)))*AV1006*I1006),2)*BS1006),2))</f>
        <v>1458.02</v>
      </c>
      <c r="R1006">
        <f t="shared" si="792"/>
        <v>227.18</v>
      </c>
      <c r="S1006">
        <f t="shared" si="793"/>
        <v>4031.73</v>
      </c>
      <c r="T1006">
        <f t="shared" si="794"/>
        <v>0</v>
      </c>
      <c r="U1006">
        <f t="shared" si="795"/>
        <v>13.817249999999998</v>
      </c>
      <c r="V1006">
        <f t="shared" si="796"/>
        <v>0</v>
      </c>
      <c r="W1006">
        <f t="shared" si="797"/>
        <v>0</v>
      </c>
      <c r="X1006">
        <f t="shared" si="798"/>
        <v>4515.54</v>
      </c>
      <c r="Y1006">
        <f t="shared" si="799"/>
        <v>1653.01</v>
      </c>
      <c r="AA1006">
        <v>31709269</v>
      </c>
      <c r="AB1006">
        <f t="shared" si="800"/>
        <v>14180.896000000001</v>
      </c>
      <c r="AC1006">
        <f t="shared" si="801"/>
        <v>6731.62</v>
      </c>
      <c r="AD1006">
        <f>ROUND(((((ET1006*1.25))-((EU1006*1.25)))+AE1006),6)</f>
        <v>3927.4124999999999</v>
      </c>
      <c r="AE1006">
        <f>ROUND(((EU1006*1.25)),6)</f>
        <v>198.38749999999999</v>
      </c>
      <c r="AF1006">
        <f>ROUND(((EV1006*1.15)),6)</f>
        <v>3521.8634999999999</v>
      </c>
      <c r="AG1006">
        <f t="shared" si="802"/>
        <v>0</v>
      </c>
      <c r="AH1006">
        <f>((EW1006*1.15))</f>
        <v>307.04999999999995</v>
      </c>
      <c r="AI1006">
        <f>((EX1006*1.25))</f>
        <v>0</v>
      </c>
      <c r="AJ1006">
        <f t="shared" si="803"/>
        <v>0</v>
      </c>
      <c r="AK1006">
        <v>12936.04</v>
      </c>
      <c r="AL1006">
        <v>6731.62</v>
      </c>
      <c r="AM1006">
        <v>3141.93</v>
      </c>
      <c r="AN1006">
        <v>158.71</v>
      </c>
      <c r="AO1006">
        <v>3062.49</v>
      </c>
      <c r="AP1006">
        <v>0</v>
      </c>
      <c r="AQ1006">
        <v>267</v>
      </c>
      <c r="AR1006">
        <v>0</v>
      </c>
      <c r="AS1006">
        <v>0</v>
      </c>
      <c r="AT1006">
        <v>112</v>
      </c>
      <c r="AU1006">
        <v>41</v>
      </c>
      <c r="AV1006">
        <v>1</v>
      </c>
      <c r="AW1006">
        <v>1</v>
      </c>
      <c r="AZ1006">
        <v>1</v>
      </c>
      <c r="BA1006">
        <v>25.44</v>
      </c>
      <c r="BB1006">
        <v>8.25</v>
      </c>
      <c r="BC1006">
        <v>5.07</v>
      </c>
      <c r="BD1006" t="s">
        <v>143</v>
      </c>
      <c r="BE1006" t="s">
        <v>143</v>
      </c>
      <c r="BF1006" t="s">
        <v>143</v>
      </c>
      <c r="BG1006" t="s">
        <v>143</v>
      </c>
      <c r="BH1006">
        <v>0</v>
      </c>
      <c r="BI1006">
        <v>1</v>
      </c>
      <c r="BJ1006" t="s">
        <v>491</v>
      </c>
      <c r="BM1006">
        <v>152</v>
      </c>
      <c r="BN1006">
        <v>0</v>
      </c>
      <c r="BO1006" t="s">
        <v>488</v>
      </c>
      <c r="BP1006">
        <v>1</v>
      </c>
      <c r="BQ1006">
        <v>30</v>
      </c>
      <c r="BR1006">
        <v>0</v>
      </c>
      <c r="BS1006">
        <v>25.44</v>
      </c>
      <c r="BT1006">
        <v>1</v>
      </c>
      <c r="BU1006">
        <v>1</v>
      </c>
      <c r="BV1006">
        <v>1</v>
      </c>
      <c r="BW1006">
        <v>1</v>
      </c>
      <c r="BX1006">
        <v>1</v>
      </c>
      <c r="BY1006" t="s">
        <v>143</v>
      </c>
      <c r="BZ1006">
        <v>112</v>
      </c>
      <c r="CA1006">
        <v>41</v>
      </c>
      <c r="CE1006">
        <v>30</v>
      </c>
      <c r="CF1006">
        <v>0</v>
      </c>
      <c r="CG1006">
        <v>0</v>
      </c>
      <c r="CM1006">
        <v>0</v>
      </c>
      <c r="CN1006" t="s">
        <v>143</v>
      </c>
      <c r="CO1006">
        <v>0</v>
      </c>
      <c r="CP1006">
        <f t="shared" si="804"/>
        <v>7025.5499999999993</v>
      </c>
      <c r="CQ1006">
        <f t="shared" si="805"/>
        <v>34129.31</v>
      </c>
      <c r="CR1006">
        <f>(ROUND((ROUND((((ET1006*1.25))*AV1006*1),2)*BB1006),2)+ROUND((ROUND(((AE1006-((EU1006*1.25)))*AV1006*1),2)*BS1006),2))</f>
        <v>32401.13</v>
      </c>
      <c r="CS1006">
        <f t="shared" si="806"/>
        <v>5047.04</v>
      </c>
      <c r="CT1006">
        <f t="shared" si="807"/>
        <v>89596.12</v>
      </c>
      <c r="CU1006">
        <f t="shared" si="808"/>
        <v>0</v>
      </c>
      <c r="CV1006">
        <f t="shared" si="809"/>
        <v>307.04999999999995</v>
      </c>
      <c r="CW1006">
        <f t="shared" si="810"/>
        <v>0</v>
      </c>
      <c r="CX1006">
        <f t="shared" si="811"/>
        <v>0</v>
      </c>
      <c r="CY1006">
        <f t="shared" si="812"/>
        <v>4515.5376000000006</v>
      </c>
      <c r="CZ1006">
        <f t="shared" si="813"/>
        <v>1653.0092999999999</v>
      </c>
      <c r="DC1006" t="s">
        <v>143</v>
      </c>
      <c r="DD1006" t="s">
        <v>143</v>
      </c>
      <c r="DE1006" t="s">
        <v>169</v>
      </c>
      <c r="DF1006" t="s">
        <v>169</v>
      </c>
      <c r="DG1006" t="s">
        <v>170</v>
      </c>
      <c r="DH1006" t="s">
        <v>143</v>
      </c>
      <c r="DI1006" t="s">
        <v>170</v>
      </c>
      <c r="DJ1006" t="s">
        <v>169</v>
      </c>
      <c r="DK1006" t="s">
        <v>143</v>
      </c>
      <c r="DL1006" t="s">
        <v>143</v>
      </c>
      <c r="DM1006" t="s">
        <v>143</v>
      </c>
      <c r="DN1006">
        <v>140</v>
      </c>
      <c r="DO1006">
        <v>79</v>
      </c>
      <c r="DP1006">
        <v>1.0469999999999999</v>
      </c>
      <c r="DQ1006">
        <v>1.002</v>
      </c>
      <c r="DU1006">
        <v>1013</v>
      </c>
      <c r="DV1006" t="s">
        <v>490</v>
      </c>
      <c r="DW1006" t="s">
        <v>490</v>
      </c>
      <c r="DX1006">
        <v>1</v>
      </c>
      <c r="EE1006">
        <v>31269963</v>
      </c>
      <c r="EF1006">
        <v>30</v>
      </c>
      <c r="EG1006" t="s">
        <v>171</v>
      </c>
      <c r="EH1006">
        <v>0</v>
      </c>
      <c r="EI1006" t="s">
        <v>143</v>
      </c>
      <c r="EJ1006">
        <v>1</v>
      </c>
      <c r="EK1006">
        <v>152</v>
      </c>
      <c r="EL1006" t="s">
        <v>492</v>
      </c>
      <c r="EM1006" t="s">
        <v>493</v>
      </c>
      <c r="EO1006" t="s">
        <v>143</v>
      </c>
      <c r="EQ1006">
        <v>0</v>
      </c>
      <c r="ER1006">
        <v>12936.04</v>
      </c>
      <c r="ES1006">
        <v>6731.62</v>
      </c>
      <c r="ET1006">
        <v>3141.93</v>
      </c>
      <c r="EU1006">
        <v>158.71</v>
      </c>
      <c r="EV1006">
        <v>3062.49</v>
      </c>
      <c r="EW1006">
        <v>267</v>
      </c>
      <c r="EX1006">
        <v>0</v>
      </c>
      <c r="EY1006">
        <v>0</v>
      </c>
      <c r="FQ1006">
        <v>0</v>
      </c>
      <c r="FR1006">
        <f t="shared" si="814"/>
        <v>0</v>
      </c>
      <c r="FS1006">
        <v>0</v>
      </c>
      <c r="FX1006">
        <v>140</v>
      </c>
      <c r="FY1006">
        <v>79</v>
      </c>
      <c r="GA1006" t="s">
        <v>143</v>
      </c>
      <c r="GD1006">
        <v>0</v>
      </c>
      <c r="GF1006">
        <v>-146221353</v>
      </c>
      <c r="GG1006">
        <v>2</v>
      </c>
      <c r="GH1006">
        <v>1</v>
      </c>
      <c r="GI1006">
        <v>2</v>
      </c>
      <c r="GJ1006">
        <v>0</v>
      </c>
      <c r="GK1006">
        <f>ROUND(R1006*(R12)/100,2)</f>
        <v>356.67</v>
      </c>
      <c r="GL1006">
        <f t="shared" si="815"/>
        <v>0</v>
      </c>
      <c r="GM1006">
        <f t="shared" si="816"/>
        <v>13550.77</v>
      </c>
      <c r="GN1006">
        <f t="shared" si="817"/>
        <v>13550.77</v>
      </c>
      <c r="GO1006">
        <f t="shared" si="818"/>
        <v>0</v>
      </c>
      <c r="GP1006">
        <f t="shared" si="819"/>
        <v>0</v>
      </c>
      <c r="GR1006">
        <v>0</v>
      </c>
      <c r="GS1006">
        <v>3</v>
      </c>
      <c r="GT1006">
        <v>0</v>
      </c>
      <c r="GU1006" t="s">
        <v>143</v>
      </c>
      <c r="GV1006">
        <f t="shared" si="820"/>
        <v>0</v>
      </c>
      <c r="GW1006">
        <v>1</v>
      </c>
      <c r="GX1006">
        <f t="shared" si="821"/>
        <v>0</v>
      </c>
      <c r="HA1006">
        <v>0</v>
      </c>
      <c r="HB1006">
        <v>0</v>
      </c>
      <c r="HC1006">
        <f t="shared" si="822"/>
        <v>0</v>
      </c>
      <c r="IK1006">
        <v>0</v>
      </c>
    </row>
    <row r="1007" spans="1:245" x14ac:dyDescent="0.25">
      <c r="A1007">
        <v>18</v>
      </c>
      <c r="B1007">
        <v>1</v>
      </c>
      <c r="C1007">
        <v>613</v>
      </c>
      <c r="E1007" t="s">
        <v>857</v>
      </c>
      <c r="F1007" t="s">
        <v>495</v>
      </c>
      <c r="G1007" t="s">
        <v>496</v>
      </c>
      <c r="H1007" t="s">
        <v>323</v>
      </c>
      <c r="I1007">
        <v>7.29</v>
      </c>
      <c r="J1007">
        <v>162</v>
      </c>
      <c r="O1007">
        <f t="shared" si="790"/>
        <v>29054.86</v>
      </c>
      <c r="P1007">
        <f t="shared" si="791"/>
        <v>29054.86</v>
      </c>
      <c r="Q1007">
        <f>(ROUND((ROUND(((ET1007)*AV1007*I1007),2)*BB1007),2)+ROUND((ROUND(((AE1007-(EU1007))*AV1007*I1007),2)*BS1007),2))</f>
        <v>0</v>
      </c>
      <c r="R1007">
        <f t="shared" si="792"/>
        <v>0</v>
      </c>
      <c r="S1007">
        <f t="shared" si="793"/>
        <v>0</v>
      </c>
      <c r="T1007">
        <f t="shared" si="794"/>
        <v>0</v>
      </c>
      <c r="U1007">
        <f t="shared" si="795"/>
        <v>0</v>
      </c>
      <c r="V1007">
        <f t="shared" si="796"/>
        <v>0</v>
      </c>
      <c r="W1007">
        <f t="shared" si="797"/>
        <v>0</v>
      </c>
      <c r="X1007">
        <f t="shared" si="798"/>
        <v>0</v>
      </c>
      <c r="Y1007">
        <f t="shared" si="799"/>
        <v>0</v>
      </c>
      <c r="AA1007">
        <v>31709269</v>
      </c>
      <c r="AB1007">
        <f t="shared" si="800"/>
        <v>738.07</v>
      </c>
      <c r="AC1007">
        <f t="shared" si="801"/>
        <v>738.07</v>
      </c>
      <c r="AD1007">
        <f>ROUND((((ET1007)-(EU1007))+AE1007),6)</f>
        <v>0</v>
      </c>
      <c r="AE1007">
        <f>ROUND((EU1007),6)</f>
        <v>0</v>
      </c>
      <c r="AF1007">
        <f>ROUND((EV1007),6)</f>
        <v>0</v>
      </c>
      <c r="AG1007">
        <f t="shared" si="802"/>
        <v>0</v>
      </c>
      <c r="AH1007">
        <f>(EW1007)</f>
        <v>0</v>
      </c>
      <c r="AI1007">
        <f>(EX1007)</f>
        <v>0</v>
      </c>
      <c r="AJ1007">
        <f t="shared" si="803"/>
        <v>0</v>
      </c>
      <c r="AK1007">
        <v>738.07</v>
      </c>
      <c r="AL1007">
        <v>738.07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1</v>
      </c>
      <c r="AW1007">
        <v>1</v>
      </c>
      <c r="AZ1007">
        <v>1</v>
      </c>
      <c r="BA1007">
        <v>1</v>
      </c>
      <c r="BB1007">
        <v>1</v>
      </c>
      <c r="BC1007">
        <v>5.4</v>
      </c>
      <c r="BD1007" t="s">
        <v>143</v>
      </c>
      <c r="BE1007" t="s">
        <v>143</v>
      </c>
      <c r="BF1007" t="s">
        <v>143</v>
      </c>
      <c r="BG1007" t="s">
        <v>143</v>
      </c>
      <c r="BH1007">
        <v>3</v>
      </c>
      <c r="BI1007">
        <v>1</v>
      </c>
      <c r="BJ1007" t="s">
        <v>497</v>
      </c>
      <c r="BM1007">
        <v>152</v>
      </c>
      <c r="BN1007">
        <v>0</v>
      </c>
      <c r="BO1007" t="s">
        <v>495</v>
      </c>
      <c r="BP1007">
        <v>1</v>
      </c>
      <c r="BQ1007">
        <v>30</v>
      </c>
      <c r="BR1007">
        <v>0</v>
      </c>
      <c r="BS1007">
        <v>1</v>
      </c>
      <c r="BT1007">
        <v>1</v>
      </c>
      <c r="BU1007">
        <v>1</v>
      </c>
      <c r="BV1007">
        <v>1</v>
      </c>
      <c r="BW1007">
        <v>1</v>
      </c>
      <c r="BX1007">
        <v>1</v>
      </c>
      <c r="BY1007" t="s">
        <v>143</v>
      </c>
      <c r="BZ1007">
        <v>0</v>
      </c>
      <c r="CA1007">
        <v>0</v>
      </c>
      <c r="CE1007">
        <v>30</v>
      </c>
      <c r="CF1007">
        <v>0</v>
      </c>
      <c r="CG1007">
        <v>0</v>
      </c>
      <c r="CM1007">
        <v>0</v>
      </c>
      <c r="CN1007" t="s">
        <v>143</v>
      </c>
      <c r="CO1007">
        <v>0</v>
      </c>
      <c r="CP1007">
        <f t="shared" si="804"/>
        <v>29054.86</v>
      </c>
      <c r="CQ1007">
        <f t="shared" si="805"/>
        <v>3985.58</v>
      </c>
      <c r="CR1007">
        <f>(ROUND((ROUND(((ET1007)*AV1007*1),2)*BB1007),2)+ROUND((ROUND(((AE1007-(EU1007))*AV1007*1),2)*BS1007),2))</f>
        <v>0</v>
      </c>
      <c r="CS1007">
        <f t="shared" si="806"/>
        <v>0</v>
      </c>
      <c r="CT1007">
        <f t="shared" si="807"/>
        <v>0</v>
      </c>
      <c r="CU1007">
        <f t="shared" si="808"/>
        <v>0</v>
      </c>
      <c r="CV1007">
        <f t="shared" si="809"/>
        <v>0</v>
      </c>
      <c r="CW1007">
        <f t="shared" si="810"/>
        <v>0</v>
      </c>
      <c r="CX1007">
        <f t="shared" si="811"/>
        <v>0</v>
      </c>
      <c r="CY1007">
        <f t="shared" si="812"/>
        <v>0</v>
      </c>
      <c r="CZ1007">
        <f t="shared" si="813"/>
        <v>0</v>
      </c>
      <c r="DC1007" t="s">
        <v>143</v>
      </c>
      <c r="DD1007" t="s">
        <v>143</v>
      </c>
      <c r="DE1007" t="s">
        <v>143</v>
      </c>
      <c r="DF1007" t="s">
        <v>143</v>
      </c>
      <c r="DG1007" t="s">
        <v>143</v>
      </c>
      <c r="DH1007" t="s">
        <v>143</v>
      </c>
      <c r="DI1007" t="s">
        <v>143</v>
      </c>
      <c r="DJ1007" t="s">
        <v>143</v>
      </c>
      <c r="DK1007" t="s">
        <v>143</v>
      </c>
      <c r="DL1007" t="s">
        <v>143</v>
      </c>
      <c r="DM1007" t="s">
        <v>143</v>
      </c>
      <c r="DN1007">
        <v>140</v>
      </c>
      <c r="DO1007">
        <v>79</v>
      </c>
      <c r="DP1007">
        <v>1.0469999999999999</v>
      </c>
      <c r="DQ1007">
        <v>1.002</v>
      </c>
      <c r="DU1007">
        <v>1007</v>
      </c>
      <c r="DV1007" t="s">
        <v>323</v>
      </c>
      <c r="DW1007" t="s">
        <v>323</v>
      </c>
      <c r="DX1007">
        <v>1</v>
      </c>
      <c r="EE1007">
        <v>31269963</v>
      </c>
      <c r="EF1007">
        <v>30</v>
      </c>
      <c r="EG1007" t="s">
        <v>171</v>
      </c>
      <c r="EH1007">
        <v>0</v>
      </c>
      <c r="EI1007" t="s">
        <v>143</v>
      </c>
      <c r="EJ1007">
        <v>1</v>
      </c>
      <c r="EK1007">
        <v>152</v>
      </c>
      <c r="EL1007" t="s">
        <v>492</v>
      </c>
      <c r="EM1007" t="s">
        <v>493</v>
      </c>
      <c r="EO1007" t="s">
        <v>143</v>
      </c>
      <c r="EQ1007">
        <v>0</v>
      </c>
      <c r="ER1007">
        <v>738.07</v>
      </c>
      <c r="ES1007">
        <v>738.07</v>
      </c>
      <c r="ET1007">
        <v>0</v>
      </c>
      <c r="EU1007">
        <v>0</v>
      </c>
      <c r="EV1007">
        <v>0</v>
      </c>
      <c r="EW1007">
        <v>0</v>
      </c>
      <c r="EX1007">
        <v>0</v>
      </c>
      <c r="FQ1007">
        <v>0</v>
      </c>
      <c r="FR1007">
        <f t="shared" si="814"/>
        <v>0</v>
      </c>
      <c r="FS1007">
        <v>0</v>
      </c>
      <c r="FX1007">
        <v>140</v>
      </c>
      <c r="FY1007">
        <v>79</v>
      </c>
      <c r="GA1007" t="s">
        <v>143</v>
      </c>
      <c r="GD1007">
        <v>0</v>
      </c>
      <c r="GF1007">
        <v>-1406023826</v>
      </c>
      <c r="GG1007">
        <v>2</v>
      </c>
      <c r="GH1007">
        <v>1</v>
      </c>
      <c r="GI1007">
        <v>2</v>
      </c>
      <c r="GJ1007">
        <v>0</v>
      </c>
      <c r="GK1007">
        <f>ROUND(R1007*(R12)/100,2)</f>
        <v>0</v>
      </c>
      <c r="GL1007">
        <f t="shared" si="815"/>
        <v>0</v>
      </c>
      <c r="GM1007">
        <f t="shared" si="816"/>
        <v>29054.86</v>
      </c>
      <c r="GN1007">
        <f t="shared" si="817"/>
        <v>29054.86</v>
      </c>
      <c r="GO1007">
        <f t="shared" si="818"/>
        <v>0</v>
      </c>
      <c r="GP1007">
        <f t="shared" si="819"/>
        <v>0</v>
      </c>
      <c r="GR1007">
        <v>0</v>
      </c>
      <c r="GS1007">
        <v>3</v>
      </c>
      <c r="GT1007">
        <v>0</v>
      </c>
      <c r="GU1007" t="s">
        <v>143</v>
      </c>
      <c r="GV1007">
        <f t="shared" si="820"/>
        <v>0</v>
      </c>
      <c r="GW1007">
        <v>1</v>
      </c>
      <c r="GX1007">
        <f t="shared" si="821"/>
        <v>0</v>
      </c>
      <c r="HA1007">
        <v>0</v>
      </c>
      <c r="HB1007">
        <v>0</v>
      </c>
      <c r="HC1007">
        <f t="shared" si="822"/>
        <v>0</v>
      </c>
      <c r="IK1007">
        <v>0</v>
      </c>
    </row>
    <row r="1008" spans="1:245" x14ac:dyDescent="0.25">
      <c r="A1008">
        <v>17</v>
      </c>
      <c r="B1008">
        <v>1</v>
      </c>
      <c r="C1008">
        <f>ROW(SmtRes!A617)</f>
        <v>617</v>
      </c>
      <c r="D1008">
        <f>ROW(EtalonRes!A634)</f>
        <v>634</v>
      </c>
      <c r="E1008" t="s">
        <v>858</v>
      </c>
      <c r="F1008" t="s">
        <v>499</v>
      </c>
      <c r="G1008" t="s">
        <v>500</v>
      </c>
      <c r="H1008" t="s">
        <v>501</v>
      </c>
      <c r="I1008">
        <v>4.4999999999999998E-2</v>
      </c>
      <c r="J1008">
        <v>0</v>
      </c>
      <c r="O1008">
        <f t="shared" si="790"/>
        <v>176.55</v>
      </c>
      <c r="P1008">
        <f t="shared" si="791"/>
        <v>0</v>
      </c>
      <c r="Q1008">
        <f>(ROUND((ROUND((((ET1008*1.25))*AV1008*I1008),2)*BB1008),2)+ROUND((ROUND(((AE1008-((EU1008*1.25)))*AV1008*I1008),2)*BS1008),2))</f>
        <v>0</v>
      </c>
      <c r="R1008">
        <f t="shared" si="792"/>
        <v>0</v>
      </c>
      <c r="S1008">
        <f t="shared" si="793"/>
        <v>176.55</v>
      </c>
      <c r="T1008">
        <f t="shared" si="794"/>
        <v>0</v>
      </c>
      <c r="U1008">
        <f t="shared" si="795"/>
        <v>0.58994999999999997</v>
      </c>
      <c r="V1008">
        <f t="shared" si="796"/>
        <v>0</v>
      </c>
      <c r="W1008">
        <f t="shared" si="797"/>
        <v>0</v>
      </c>
      <c r="X1008">
        <f t="shared" si="798"/>
        <v>197.74</v>
      </c>
      <c r="Y1008">
        <f t="shared" si="799"/>
        <v>72.39</v>
      </c>
      <c r="AA1008">
        <v>31709269</v>
      </c>
      <c r="AB1008">
        <f t="shared" si="800"/>
        <v>154.16900000000001</v>
      </c>
      <c r="AC1008">
        <f t="shared" si="801"/>
        <v>0</v>
      </c>
      <c r="AD1008">
        <f>ROUND(((((ET1008*1.25))-((EU1008*1.25)))+AE1008),6)</f>
        <v>0</v>
      </c>
      <c r="AE1008">
        <f>ROUND(((EU1008*1.25)),6)</f>
        <v>0</v>
      </c>
      <c r="AF1008">
        <f>ROUND(((EV1008*1.15)),6)</f>
        <v>154.16900000000001</v>
      </c>
      <c r="AG1008">
        <f t="shared" si="802"/>
        <v>0</v>
      </c>
      <c r="AH1008">
        <f>((EW1008*1.15))</f>
        <v>13.11</v>
      </c>
      <c r="AI1008">
        <f>((EX1008*1.25))</f>
        <v>0</v>
      </c>
      <c r="AJ1008">
        <f t="shared" si="803"/>
        <v>0</v>
      </c>
      <c r="AK1008">
        <v>134.06</v>
      </c>
      <c r="AL1008">
        <v>0</v>
      </c>
      <c r="AM1008">
        <v>0</v>
      </c>
      <c r="AN1008">
        <v>0</v>
      </c>
      <c r="AO1008">
        <v>134.06</v>
      </c>
      <c r="AP1008">
        <v>0</v>
      </c>
      <c r="AQ1008">
        <v>11.4</v>
      </c>
      <c r="AR1008">
        <v>0</v>
      </c>
      <c r="AS1008">
        <v>0</v>
      </c>
      <c r="AT1008">
        <v>112</v>
      </c>
      <c r="AU1008">
        <v>41</v>
      </c>
      <c r="AV1008">
        <v>1</v>
      </c>
      <c r="AW1008">
        <v>1</v>
      </c>
      <c r="AZ1008">
        <v>1</v>
      </c>
      <c r="BA1008">
        <v>25.44</v>
      </c>
      <c r="BB1008">
        <v>1</v>
      </c>
      <c r="BC1008">
        <v>1</v>
      </c>
      <c r="BD1008" t="s">
        <v>143</v>
      </c>
      <c r="BE1008" t="s">
        <v>143</v>
      </c>
      <c r="BF1008" t="s">
        <v>143</v>
      </c>
      <c r="BG1008" t="s">
        <v>143</v>
      </c>
      <c r="BH1008">
        <v>0</v>
      </c>
      <c r="BI1008">
        <v>1</v>
      </c>
      <c r="BJ1008" t="s">
        <v>502</v>
      </c>
      <c r="BM1008">
        <v>153</v>
      </c>
      <c r="BN1008">
        <v>0</v>
      </c>
      <c r="BO1008" t="s">
        <v>499</v>
      </c>
      <c r="BP1008">
        <v>1</v>
      </c>
      <c r="BQ1008">
        <v>30</v>
      </c>
      <c r="BR1008">
        <v>0</v>
      </c>
      <c r="BS1008">
        <v>25.44</v>
      </c>
      <c r="BT1008">
        <v>1</v>
      </c>
      <c r="BU1008">
        <v>1</v>
      </c>
      <c r="BV1008">
        <v>1</v>
      </c>
      <c r="BW1008">
        <v>1</v>
      </c>
      <c r="BX1008">
        <v>1</v>
      </c>
      <c r="BY1008" t="s">
        <v>143</v>
      </c>
      <c r="BZ1008">
        <v>112</v>
      </c>
      <c r="CA1008">
        <v>41</v>
      </c>
      <c r="CE1008">
        <v>30</v>
      </c>
      <c r="CF1008">
        <v>0</v>
      </c>
      <c r="CG1008">
        <v>0</v>
      </c>
      <c r="CM1008">
        <v>0</v>
      </c>
      <c r="CN1008" t="s">
        <v>143</v>
      </c>
      <c r="CO1008">
        <v>0</v>
      </c>
      <c r="CP1008">
        <f t="shared" si="804"/>
        <v>176.55</v>
      </c>
      <c r="CQ1008">
        <f t="shared" si="805"/>
        <v>0</v>
      </c>
      <c r="CR1008">
        <f>(ROUND((ROUND((((ET1008*1.25))*AV1008*1),2)*BB1008),2)+ROUND((ROUND(((AE1008-((EU1008*1.25)))*AV1008*1),2)*BS1008),2))</f>
        <v>0</v>
      </c>
      <c r="CS1008">
        <f t="shared" si="806"/>
        <v>0</v>
      </c>
      <c r="CT1008">
        <f t="shared" si="807"/>
        <v>3922.08</v>
      </c>
      <c r="CU1008">
        <f t="shared" si="808"/>
        <v>0</v>
      </c>
      <c r="CV1008">
        <f t="shared" si="809"/>
        <v>13.11</v>
      </c>
      <c r="CW1008">
        <f t="shared" si="810"/>
        <v>0</v>
      </c>
      <c r="CX1008">
        <f t="shared" si="811"/>
        <v>0</v>
      </c>
      <c r="CY1008">
        <f t="shared" si="812"/>
        <v>197.73600000000002</v>
      </c>
      <c r="CZ1008">
        <f t="shared" si="813"/>
        <v>72.385499999999993</v>
      </c>
      <c r="DC1008" t="s">
        <v>143</v>
      </c>
      <c r="DD1008" t="s">
        <v>143</v>
      </c>
      <c r="DE1008" t="s">
        <v>169</v>
      </c>
      <c r="DF1008" t="s">
        <v>169</v>
      </c>
      <c r="DG1008" t="s">
        <v>170</v>
      </c>
      <c r="DH1008" t="s">
        <v>143</v>
      </c>
      <c r="DI1008" t="s">
        <v>170</v>
      </c>
      <c r="DJ1008" t="s">
        <v>169</v>
      </c>
      <c r="DK1008" t="s">
        <v>143</v>
      </c>
      <c r="DL1008" t="s">
        <v>143</v>
      </c>
      <c r="DM1008" t="s">
        <v>143</v>
      </c>
      <c r="DN1008">
        <v>140</v>
      </c>
      <c r="DO1008">
        <v>79</v>
      </c>
      <c r="DP1008">
        <v>1.0469999999999999</v>
      </c>
      <c r="DQ1008">
        <v>1.03</v>
      </c>
      <c r="DU1008">
        <v>1013</v>
      </c>
      <c r="DV1008" t="s">
        <v>501</v>
      </c>
      <c r="DW1008" t="s">
        <v>501</v>
      </c>
      <c r="DX1008">
        <v>1</v>
      </c>
      <c r="EE1008">
        <v>31269964</v>
      </c>
      <c r="EF1008">
        <v>30</v>
      </c>
      <c r="EG1008" t="s">
        <v>171</v>
      </c>
      <c r="EH1008">
        <v>0</v>
      </c>
      <c r="EI1008" t="s">
        <v>143</v>
      </c>
      <c r="EJ1008">
        <v>1</v>
      </c>
      <c r="EK1008">
        <v>153</v>
      </c>
      <c r="EL1008" t="s">
        <v>172</v>
      </c>
      <c r="EM1008" t="s">
        <v>173</v>
      </c>
      <c r="EO1008" t="s">
        <v>143</v>
      </c>
      <c r="EQ1008">
        <v>0</v>
      </c>
      <c r="ER1008">
        <v>134.06</v>
      </c>
      <c r="ES1008">
        <v>0</v>
      </c>
      <c r="ET1008">
        <v>0</v>
      </c>
      <c r="EU1008">
        <v>0</v>
      </c>
      <c r="EV1008">
        <v>134.06</v>
      </c>
      <c r="EW1008">
        <v>11.4</v>
      </c>
      <c r="EX1008">
        <v>0</v>
      </c>
      <c r="EY1008">
        <v>0</v>
      </c>
      <c r="FQ1008">
        <v>0</v>
      </c>
      <c r="FR1008">
        <f t="shared" si="814"/>
        <v>0</v>
      </c>
      <c r="FS1008">
        <v>0</v>
      </c>
      <c r="FX1008">
        <v>140</v>
      </c>
      <c r="FY1008">
        <v>79</v>
      </c>
      <c r="GA1008" t="s">
        <v>143</v>
      </c>
      <c r="GD1008">
        <v>0</v>
      </c>
      <c r="GF1008">
        <v>-1038360656</v>
      </c>
      <c r="GG1008">
        <v>2</v>
      </c>
      <c r="GH1008">
        <v>1</v>
      </c>
      <c r="GI1008">
        <v>2</v>
      </c>
      <c r="GJ1008">
        <v>0</v>
      </c>
      <c r="GK1008">
        <f>ROUND(R1008*(R12)/100,2)</f>
        <v>0</v>
      </c>
      <c r="GL1008">
        <f t="shared" si="815"/>
        <v>0</v>
      </c>
      <c r="GM1008">
        <f t="shared" si="816"/>
        <v>446.68</v>
      </c>
      <c r="GN1008">
        <f t="shared" si="817"/>
        <v>446.68</v>
      </c>
      <c r="GO1008">
        <f t="shared" si="818"/>
        <v>0</v>
      </c>
      <c r="GP1008">
        <f t="shared" si="819"/>
        <v>0</v>
      </c>
      <c r="GR1008">
        <v>0</v>
      </c>
      <c r="GS1008">
        <v>3</v>
      </c>
      <c r="GT1008">
        <v>0</v>
      </c>
      <c r="GU1008" t="s">
        <v>143</v>
      </c>
      <c r="GV1008">
        <f t="shared" si="820"/>
        <v>0</v>
      </c>
      <c r="GW1008">
        <v>1</v>
      </c>
      <c r="GX1008">
        <f t="shared" si="821"/>
        <v>0</v>
      </c>
      <c r="HA1008">
        <v>0</v>
      </c>
      <c r="HB1008">
        <v>0</v>
      </c>
      <c r="HC1008">
        <f t="shared" si="822"/>
        <v>0</v>
      </c>
      <c r="IK1008">
        <v>0</v>
      </c>
    </row>
    <row r="1009" spans="1:245" x14ac:dyDescent="0.25">
      <c r="A1009">
        <v>18</v>
      </c>
      <c r="B1009">
        <v>1</v>
      </c>
      <c r="C1009">
        <v>617</v>
      </c>
      <c r="E1009" t="s">
        <v>859</v>
      </c>
      <c r="F1009" t="s">
        <v>391</v>
      </c>
      <c r="G1009" t="s">
        <v>392</v>
      </c>
      <c r="H1009" t="s">
        <v>362</v>
      </c>
      <c r="I1009">
        <v>51.75</v>
      </c>
      <c r="J1009">
        <v>1150</v>
      </c>
      <c r="O1009">
        <f t="shared" si="790"/>
        <v>6990.66</v>
      </c>
      <c r="P1009">
        <f t="shared" si="791"/>
        <v>6990.66</v>
      </c>
      <c r="Q1009">
        <f>(ROUND((ROUND(((ET1009)*AV1009*I1009),2)*BB1009),2)+ROUND((ROUND(((AE1009-(EU1009))*AV1009*I1009),2)*BS1009),2))</f>
        <v>0</v>
      </c>
      <c r="R1009">
        <f t="shared" si="792"/>
        <v>0</v>
      </c>
      <c r="S1009">
        <f t="shared" si="793"/>
        <v>0</v>
      </c>
      <c r="T1009">
        <f t="shared" si="794"/>
        <v>0</v>
      </c>
      <c r="U1009">
        <f t="shared" si="795"/>
        <v>0</v>
      </c>
      <c r="V1009">
        <f t="shared" si="796"/>
        <v>0</v>
      </c>
      <c r="W1009">
        <f t="shared" si="797"/>
        <v>0</v>
      </c>
      <c r="X1009">
        <f t="shared" si="798"/>
        <v>0</v>
      </c>
      <c r="Y1009">
        <f t="shared" si="799"/>
        <v>0</v>
      </c>
      <c r="AA1009">
        <v>31709269</v>
      </c>
      <c r="AB1009">
        <f t="shared" si="800"/>
        <v>21.14</v>
      </c>
      <c r="AC1009">
        <f t="shared" si="801"/>
        <v>21.14</v>
      </c>
      <c r="AD1009">
        <f>ROUND((((ET1009)-(EU1009))+AE1009),6)</f>
        <v>0</v>
      </c>
      <c r="AE1009">
        <f>ROUND((EU1009),6)</f>
        <v>0</v>
      </c>
      <c r="AF1009">
        <f>ROUND((EV1009),6)</f>
        <v>0</v>
      </c>
      <c r="AG1009">
        <f t="shared" si="802"/>
        <v>0</v>
      </c>
      <c r="AH1009">
        <f>(EW1009)</f>
        <v>0</v>
      </c>
      <c r="AI1009">
        <f>(EX1009)</f>
        <v>0</v>
      </c>
      <c r="AJ1009">
        <f t="shared" si="803"/>
        <v>0</v>
      </c>
      <c r="AK1009">
        <v>21.14</v>
      </c>
      <c r="AL1009">
        <v>21.14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1</v>
      </c>
      <c r="AW1009">
        <v>1</v>
      </c>
      <c r="AZ1009">
        <v>1</v>
      </c>
      <c r="BA1009">
        <v>1</v>
      </c>
      <c r="BB1009">
        <v>1</v>
      </c>
      <c r="BC1009">
        <v>6.39</v>
      </c>
      <c r="BD1009" t="s">
        <v>143</v>
      </c>
      <c r="BE1009" t="s">
        <v>143</v>
      </c>
      <c r="BF1009" t="s">
        <v>143</v>
      </c>
      <c r="BG1009" t="s">
        <v>143</v>
      </c>
      <c r="BH1009">
        <v>3</v>
      </c>
      <c r="BI1009">
        <v>1</v>
      </c>
      <c r="BJ1009" t="s">
        <v>393</v>
      </c>
      <c r="BM1009">
        <v>153</v>
      </c>
      <c r="BN1009">
        <v>0</v>
      </c>
      <c r="BO1009" t="s">
        <v>391</v>
      </c>
      <c r="BP1009">
        <v>1</v>
      </c>
      <c r="BQ1009">
        <v>30</v>
      </c>
      <c r="BR1009">
        <v>0</v>
      </c>
      <c r="BS1009">
        <v>1</v>
      </c>
      <c r="BT1009">
        <v>1</v>
      </c>
      <c r="BU1009">
        <v>1</v>
      </c>
      <c r="BV1009">
        <v>1</v>
      </c>
      <c r="BW1009">
        <v>1</v>
      </c>
      <c r="BX1009">
        <v>1</v>
      </c>
      <c r="BY1009" t="s">
        <v>143</v>
      </c>
      <c r="BZ1009">
        <v>0</v>
      </c>
      <c r="CA1009">
        <v>0</v>
      </c>
      <c r="CE1009">
        <v>30</v>
      </c>
      <c r="CF1009">
        <v>0</v>
      </c>
      <c r="CG1009">
        <v>0</v>
      </c>
      <c r="CM1009">
        <v>0</v>
      </c>
      <c r="CN1009" t="s">
        <v>143</v>
      </c>
      <c r="CO1009">
        <v>0</v>
      </c>
      <c r="CP1009">
        <f t="shared" si="804"/>
        <v>6990.66</v>
      </c>
      <c r="CQ1009">
        <f t="shared" si="805"/>
        <v>135.08000000000001</v>
      </c>
      <c r="CR1009">
        <f>(ROUND((ROUND(((ET1009)*AV1009*1),2)*BB1009),2)+ROUND((ROUND(((AE1009-(EU1009))*AV1009*1),2)*BS1009),2))</f>
        <v>0</v>
      </c>
      <c r="CS1009">
        <f t="shared" si="806"/>
        <v>0</v>
      </c>
      <c r="CT1009">
        <f t="shared" si="807"/>
        <v>0</v>
      </c>
      <c r="CU1009">
        <f t="shared" si="808"/>
        <v>0</v>
      </c>
      <c r="CV1009">
        <f t="shared" si="809"/>
        <v>0</v>
      </c>
      <c r="CW1009">
        <f t="shared" si="810"/>
        <v>0</v>
      </c>
      <c r="CX1009">
        <f t="shared" si="811"/>
        <v>0</v>
      </c>
      <c r="CY1009">
        <f t="shared" si="812"/>
        <v>0</v>
      </c>
      <c r="CZ1009">
        <f t="shared" si="813"/>
        <v>0</v>
      </c>
      <c r="DC1009" t="s">
        <v>143</v>
      </c>
      <c r="DD1009" t="s">
        <v>143</v>
      </c>
      <c r="DE1009" t="s">
        <v>143</v>
      </c>
      <c r="DF1009" t="s">
        <v>143</v>
      </c>
      <c r="DG1009" t="s">
        <v>143</v>
      </c>
      <c r="DH1009" t="s">
        <v>143</v>
      </c>
      <c r="DI1009" t="s">
        <v>143</v>
      </c>
      <c r="DJ1009" t="s">
        <v>143</v>
      </c>
      <c r="DK1009" t="s">
        <v>143</v>
      </c>
      <c r="DL1009" t="s">
        <v>143</v>
      </c>
      <c r="DM1009" t="s">
        <v>143</v>
      </c>
      <c r="DN1009">
        <v>140</v>
      </c>
      <c r="DO1009">
        <v>79</v>
      </c>
      <c r="DP1009">
        <v>1.0469999999999999</v>
      </c>
      <c r="DQ1009">
        <v>1.03</v>
      </c>
      <c r="DU1009">
        <v>1005</v>
      </c>
      <c r="DV1009" t="s">
        <v>362</v>
      </c>
      <c r="DW1009" t="s">
        <v>362</v>
      </c>
      <c r="DX1009">
        <v>1</v>
      </c>
      <c r="EE1009">
        <v>31269964</v>
      </c>
      <c r="EF1009">
        <v>30</v>
      </c>
      <c r="EG1009" t="s">
        <v>171</v>
      </c>
      <c r="EH1009">
        <v>0</v>
      </c>
      <c r="EI1009" t="s">
        <v>143</v>
      </c>
      <c r="EJ1009">
        <v>1</v>
      </c>
      <c r="EK1009">
        <v>153</v>
      </c>
      <c r="EL1009" t="s">
        <v>172</v>
      </c>
      <c r="EM1009" t="s">
        <v>173</v>
      </c>
      <c r="EO1009" t="s">
        <v>143</v>
      </c>
      <c r="EQ1009">
        <v>0</v>
      </c>
      <c r="ER1009">
        <v>21.14</v>
      </c>
      <c r="ES1009">
        <v>21.14</v>
      </c>
      <c r="ET1009">
        <v>0</v>
      </c>
      <c r="EU1009">
        <v>0</v>
      </c>
      <c r="EV1009">
        <v>0</v>
      </c>
      <c r="EW1009">
        <v>0</v>
      </c>
      <c r="EX1009">
        <v>0</v>
      </c>
      <c r="FQ1009">
        <v>0</v>
      </c>
      <c r="FR1009">
        <f t="shared" si="814"/>
        <v>0</v>
      </c>
      <c r="FS1009">
        <v>0</v>
      </c>
      <c r="FX1009">
        <v>140</v>
      </c>
      <c r="FY1009">
        <v>79</v>
      </c>
      <c r="GA1009" t="s">
        <v>143</v>
      </c>
      <c r="GD1009">
        <v>0</v>
      </c>
      <c r="GF1009">
        <v>2103007680</v>
      </c>
      <c r="GG1009">
        <v>2</v>
      </c>
      <c r="GH1009">
        <v>1</v>
      </c>
      <c r="GI1009">
        <v>2</v>
      </c>
      <c r="GJ1009">
        <v>0</v>
      </c>
      <c r="GK1009">
        <f>ROUND(R1009*(R12)/100,2)</f>
        <v>0</v>
      </c>
      <c r="GL1009">
        <f t="shared" si="815"/>
        <v>0</v>
      </c>
      <c r="GM1009">
        <f t="shared" si="816"/>
        <v>6990.66</v>
      </c>
      <c r="GN1009">
        <f t="shared" si="817"/>
        <v>6990.66</v>
      </c>
      <c r="GO1009">
        <f t="shared" si="818"/>
        <v>0</v>
      </c>
      <c r="GP1009">
        <f t="shared" si="819"/>
        <v>0</v>
      </c>
      <c r="GR1009">
        <v>0</v>
      </c>
      <c r="GS1009">
        <v>3</v>
      </c>
      <c r="GT1009">
        <v>0</v>
      </c>
      <c r="GU1009" t="s">
        <v>143</v>
      </c>
      <c r="GV1009">
        <f t="shared" si="820"/>
        <v>0</v>
      </c>
      <c r="GW1009">
        <v>1</v>
      </c>
      <c r="GX1009">
        <f t="shared" si="821"/>
        <v>0</v>
      </c>
      <c r="HA1009">
        <v>0</v>
      </c>
      <c r="HB1009">
        <v>0</v>
      </c>
      <c r="HC1009">
        <f t="shared" si="822"/>
        <v>0</v>
      </c>
      <c r="IK1009">
        <v>0</v>
      </c>
    </row>
    <row r="1010" spans="1:245" x14ac:dyDescent="0.25">
      <c r="A1010">
        <v>17</v>
      </c>
      <c r="B1010">
        <v>1</v>
      </c>
      <c r="C1010">
        <f>ROW(SmtRes!A628)</f>
        <v>628</v>
      </c>
      <c r="D1010">
        <f>ROW(EtalonRes!A645)</f>
        <v>645</v>
      </c>
      <c r="E1010" t="s">
        <v>860</v>
      </c>
      <c r="F1010" t="s">
        <v>505</v>
      </c>
      <c r="G1010" t="s">
        <v>506</v>
      </c>
      <c r="H1010" t="s">
        <v>355</v>
      </c>
      <c r="I1010">
        <v>0.45</v>
      </c>
      <c r="J1010">
        <v>0</v>
      </c>
      <c r="O1010">
        <f t="shared" si="790"/>
        <v>3922.22</v>
      </c>
      <c r="P1010">
        <f t="shared" si="791"/>
        <v>288.04000000000002</v>
      </c>
      <c r="Q1010">
        <f>(ROUND((ROUND((((ET1010*1.25))*AV1010*I1010),2)*BB1010),2)+ROUND((ROUND(((AE1010-((EU1010*1.25)))*AV1010*I1010),2)*BS1010),2))</f>
        <v>2947.3</v>
      </c>
      <c r="R1010">
        <f t="shared" si="792"/>
        <v>831.63</v>
      </c>
      <c r="S1010">
        <f t="shared" si="793"/>
        <v>686.88</v>
      </c>
      <c r="T1010">
        <f t="shared" si="794"/>
        <v>0</v>
      </c>
      <c r="U1010">
        <f t="shared" si="795"/>
        <v>2.220075</v>
      </c>
      <c r="V1010">
        <f t="shared" si="796"/>
        <v>0</v>
      </c>
      <c r="W1010">
        <f t="shared" si="797"/>
        <v>0</v>
      </c>
      <c r="X1010">
        <f t="shared" si="798"/>
        <v>769.31</v>
      </c>
      <c r="Y1010">
        <f t="shared" si="799"/>
        <v>281.62</v>
      </c>
      <c r="AA1010">
        <v>31709269</v>
      </c>
      <c r="AB1010">
        <f t="shared" si="800"/>
        <v>800.07550000000003</v>
      </c>
      <c r="AC1010">
        <f t="shared" si="801"/>
        <v>57.83</v>
      </c>
      <c r="AD1010">
        <f>ROUND(((((ET1010*1.25))-((EU1010*1.25)))+AE1010),6)</f>
        <v>682.25</v>
      </c>
      <c r="AE1010">
        <f>ROUND(((EU1010*1.25)),6)</f>
        <v>72.650000000000006</v>
      </c>
      <c r="AF1010">
        <f>ROUND(((EV1010*1.15)),6)</f>
        <v>59.9955</v>
      </c>
      <c r="AG1010">
        <f t="shared" si="802"/>
        <v>0</v>
      </c>
      <c r="AH1010">
        <f>((EW1010*1.15))</f>
        <v>4.9334999999999996</v>
      </c>
      <c r="AI1010">
        <f>((EX1010*1.25))</f>
        <v>0</v>
      </c>
      <c r="AJ1010">
        <f t="shared" si="803"/>
        <v>0</v>
      </c>
      <c r="AK1010">
        <v>655.8</v>
      </c>
      <c r="AL1010">
        <v>57.83</v>
      </c>
      <c r="AM1010">
        <v>545.79999999999995</v>
      </c>
      <c r="AN1010">
        <v>58.12</v>
      </c>
      <c r="AO1010">
        <v>52.17</v>
      </c>
      <c r="AP1010">
        <v>0</v>
      </c>
      <c r="AQ1010">
        <v>4.29</v>
      </c>
      <c r="AR1010">
        <v>0</v>
      </c>
      <c r="AS1010">
        <v>0</v>
      </c>
      <c r="AT1010">
        <v>112</v>
      </c>
      <c r="AU1010">
        <v>41</v>
      </c>
      <c r="AV1010">
        <v>1</v>
      </c>
      <c r="AW1010">
        <v>1</v>
      </c>
      <c r="AZ1010">
        <v>1</v>
      </c>
      <c r="BA1010">
        <v>25.44</v>
      </c>
      <c r="BB1010">
        <v>9.6</v>
      </c>
      <c r="BC1010">
        <v>11.07</v>
      </c>
      <c r="BD1010" t="s">
        <v>143</v>
      </c>
      <c r="BE1010" t="s">
        <v>143</v>
      </c>
      <c r="BF1010" t="s">
        <v>143</v>
      </c>
      <c r="BG1010" t="s">
        <v>143</v>
      </c>
      <c r="BH1010">
        <v>0</v>
      </c>
      <c r="BI1010">
        <v>1</v>
      </c>
      <c r="BJ1010" t="s">
        <v>507</v>
      </c>
      <c r="BM1010">
        <v>158</v>
      </c>
      <c r="BN1010">
        <v>0</v>
      </c>
      <c r="BO1010" t="s">
        <v>505</v>
      </c>
      <c r="BP1010">
        <v>1</v>
      </c>
      <c r="BQ1010">
        <v>30</v>
      </c>
      <c r="BR1010">
        <v>0</v>
      </c>
      <c r="BS1010">
        <v>25.44</v>
      </c>
      <c r="BT1010">
        <v>1</v>
      </c>
      <c r="BU1010">
        <v>1</v>
      </c>
      <c r="BV1010">
        <v>1</v>
      </c>
      <c r="BW1010">
        <v>1</v>
      </c>
      <c r="BX1010">
        <v>1</v>
      </c>
      <c r="BY1010" t="s">
        <v>143</v>
      </c>
      <c r="BZ1010">
        <v>112</v>
      </c>
      <c r="CA1010">
        <v>41</v>
      </c>
      <c r="CE1010">
        <v>30</v>
      </c>
      <c r="CF1010">
        <v>0</v>
      </c>
      <c r="CG1010">
        <v>0</v>
      </c>
      <c r="CM1010">
        <v>0</v>
      </c>
      <c r="CN1010" t="s">
        <v>143</v>
      </c>
      <c r="CO1010">
        <v>0</v>
      </c>
      <c r="CP1010">
        <f t="shared" si="804"/>
        <v>3922.2200000000003</v>
      </c>
      <c r="CQ1010">
        <f t="shared" si="805"/>
        <v>640.17999999999995</v>
      </c>
      <c r="CR1010">
        <f>(ROUND((ROUND((((ET1010*1.25))*AV1010*1),2)*BB1010),2)+ROUND((ROUND(((AE1010-((EU1010*1.25)))*AV1010*1),2)*BS1010),2))</f>
        <v>6549.6</v>
      </c>
      <c r="CS1010">
        <f t="shared" si="806"/>
        <v>1848.22</v>
      </c>
      <c r="CT1010">
        <f t="shared" si="807"/>
        <v>1526.4</v>
      </c>
      <c r="CU1010">
        <f t="shared" si="808"/>
        <v>0</v>
      </c>
      <c r="CV1010">
        <f t="shared" si="809"/>
        <v>4.9334999999999996</v>
      </c>
      <c r="CW1010">
        <f t="shared" si="810"/>
        <v>0</v>
      </c>
      <c r="CX1010">
        <f t="shared" si="811"/>
        <v>0</v>
      </c>
      <c r="CY1010">
        <f t="shared" si="812"/>
        <v>769.30560000000003</v>
      </c>
      <c r="CZ1010">
        <f t="shared" si="813"/>
        <v>281.62079999999997</v>
      </c>
      <c r="DC1010" t="s">
        <v>143</v>
      </c>
      <c r="DD1010" t="s">
        <v>143</v>
      </c>
      <c r="DE1010" t="s">
        <v>169</v>
      </c>
      <c r="DF1010" t="s">
        <v>169</v>
      </c>
      <c r="DG1010" t="s">
        <v>170</v>
      </c>
      <c r="DH1010" t="s">
        <v>143</v>
      </c>
      <c r="DI1010" t="s">
        <v>170</v>
      </c>
      <c r="DJ1010" t="s">
        <v>169</v>
      </c>
      <c r="DK1010" t="s">
        <v>143</v>
      </c>
      <c r="DL1010" t="s">
        <v>143</v>
      </c>
      <c r="DM1010" t="s">
        <v>310</v>
      </c>
      <c r="DN1010">
        <v>140</v>
      </c>
      <c r="DO1010">
        <v>79</v>
      </c>
      <c r="DP1010">
        <v>1.0469999999999999</v>
      </c>
      <c r="DQ1010">
        <v>1</v>
      </c>
      <c r="DU1010">
        <v>1013</v>
      </c>
      <c r="DV1010" t="s">
        <v>355</v>
      </c>
      <c r="DW1010" t="s">
        <v>355</v>
      </c>
      <c r="DX1010">
        <v>1</v>
      </c>
      <c r="EE1010">
        <v>31269969</v>
      </c>
      <c r="EF1010">
        <v>30</v>
      </c>
      <c r="EG1010" t="s">
        <v>171</v>
      </c>
      <c r="EH1010">
        <v>0</v>
      </c>
      <c r="EI1010" t="s">
        <v>143</v>
      </c>
      <c r="EJ1010">
        <v>1</v>
      </c>
      <c r="EK1010">
        <v>158</v>
      </c>
      <c r="EL1010" t="s">
        <v>508</v>
      </c>
      <c r="EM1010" t="s">
        <v>509</v>
      </c>
      <c r="EO1010" t="s">
        <v>143</v>
      </c>
      <c r="EQ1010">
        <v>0</v>
      </c>
      <c r="ER1010">
        <v>655.8</v>
      </c>
      <c r="ES1010">
        <v>57.83</v>
      </c>
      <c r="ET1010">
        <v>545.79999999999995</v>
      </c>
      <c r="EU1010">
        <v>58.12</v>
      </c>
      <c r="EV1010">
        <v>52.17</v>
      </c>
      <c r="EW1010">
        <v>4.29</v>
      </c>
      <c r="EX1010">
        <v>0</v>
      </c>
      <c r="EY1010">
        <v>0</v>
      </c>
      <c r="FQ1010">
        <v>0</v>
      </c>
      <c r="FR1010">
        <f t="shared" si="814"/>
        <v>0</v>
      </c>
      <c r="FS1010">
        <v>0</v>
      </c>
      <c r="FX1010">
        <v>140</v>
      </c>
      <c r="FY1010">
        <v>113.5625</v>
      </c>
      <c r="GA1010" t="s">
        <v>143</v>
      </c>
      <c r="GD1010">
        <v>0</v>
      </c>
      <c r="GF1010">
        <v>-1974592847</v>
      </c>
      <c r="GG1010">
        <v>2</v>
      </c>
      <c r="GH1010">
        <v>1</v>
      </c>
      <c r="GI1010">
        <v>2</v>
      </c>
      <c r="GJ1010">
        <v>0</v>
      </c>
      <c r="GK1010">
        <f>ROUND(R1010*(R12)/100,2)</f>
        <v>1305.6600000000001</v>
      </c>
      <c r="GL1010">
        <f t="shared" si="815"/>
        <v>0</v>
      </c>
      <c r="GM1010">
        <f t="shared" si="816"/>
        <v>6278.81</v>
      </c>
      <c r="GN1010">
        <f t="shared" si="817"/>
        <v>6278.81</v>
      </c>
      <c r="GO1010">
        <f t="shared" si="818"/>
        <v>0</v>
      </c>
      <c r="GP1010">
        <f t="shared" si="819"/>
        <v>0</v>
      </c>
      <c r="GR1010">
        <v>0</v>
      </c>
      <c r="GS1010">
        <v>3</v>
      </c>
      <c r="GT1010">
        <v>0</v>
      </c>
      <c r="GU1010" t="s">
        <v>143</v>
      </c>
      <c r="GV1010">
        <f t="shared" si="820"/>
        <v>0</v>
      </c>
      <c r="GW1010">
        <v>1</v>
      </c>
      <c r="GX1010">
        <f t="shared" si="821"/>
        <v>0</v>
      </c>
      <c r="HA1010">
        <v>0</v>
      </c>
      <c r="HB1010">
        <v>0</v>
      </c>
      <c r="HC1010">
        <f t="shared" si="822"/>
        <v>0</v>
      </c>
      <c r="IK1010">
        <v>0</v>
      </c>
    </row>
    <row r="1011" spans="1:245" x14ac:dyDescent="0.25">
      <c r="A1011">
        <v>18</v>
      </c>
      <c r="B1011">
        <v>1</v>
      </c>
      <c r="C1011">
        <v>628</v>
      </c>
      <c r="E1011" t="s">
        <v>861</v>
      </c>
      <c r="F1011" t="s">
        <v>511</v>
      </c>
      <c r="G1011" t="s">
        <v>512</v>
      </c>
      <c r="H1011" t="s">
        <v>205</v>
      </c>
      <c r="I1011">
        <v>4.3109999999999999</v>
      </c>
      <c r="J1011">
        <v>9.58</v>
      </c>
      <c r="O1011">
        <f t="shared" si="790"/>
        <v>11946.51</v>
      </c>
      <c r="P1011">
        <f t="shared" si="791"/>
        <v>11946.51</v>
      </c>
      <c r="Q1011">
        <f>(ROUND((ROUND(((ET1011)*AV1011*I1011),2)*BB1011),2)+ROUND((ROUND(((AE1011-(EU1011))*AV1011*I1011),2)*BS1011),2))</f>
        <v>0</v>
      </c>
      <c r="R1011">
        <f t="shared" si="792"/>
        <v>0</v>
      </c>
      <c r="S1011">
        <f t="shared" si="793"/>
        <v>0</v>
      </c>
      <c r="T1011">
        <f t="shared" si="794"/>
        <v>0</v>
      </c>
      <c r="U1011">
        <f t="shared" si="795"/>
        <v>0</v>
      </c>
      <c r="V1011">
        <f t="shared" si="796"/>
        <v>0</v>
      </c>
      <c r="W1011">
        <f t="shared" si="797"/>
        <v>0</v>
      </c>
      <c r="X1011">
        <f t="shared" si="798"/>
        <v>0</v>
      </c>
      <c r="Y1011">
        <f t="shared" si="799"/>
        <v>0</v>
      </c>
      <c r="AA1011">
        <v>31709269</v>
      </c>
      <c r="AB1011">
        <f t="shared" si="800"/>
        <v>296.7</v>
      </c>
      <c r="AC1011">
        <f t="shared" si="801"/>
        <v>296.7</v>
      </c>
      <c r="AD1011">
        <f>ROUND((((ET1011)-(EU1011))+AE1011),6)</f>
        <v>0</v>
      </c>
      <c r="AE1011">
        <f>ROUND((EU1011),6)</f>
        <v>0</v>
      </c>
      <c r="AF1011">
        <f>ROUND((EV1011),6)</f>
        <v>0</v>
      </c>
      <c r="AG1011">
        <f t="shared" si="802"/>
        <v>0</v>
      </c>
      <c r="AH1011">
        <f>(EW1011)</f>
        <v>0</v>
      </c>
      <c r="AI1011">
        <f>(EX1011)</f>
        <v>0</v>
      </c>
      <c r="AJ1011">
        <f t="shared" si="803"/>
        <v>0</v>
      </c>
      <c r="AK1011">
        <v>296.7</v>
      </c>
      <c r="AL1011">
        <v>296.7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1</v>
      </c>
      <c r="AW1011">
        <v>1</v>
      </c>
      <c r="AZ1011">
        <v>1</v>
      </c>
      <c r="BA1011">
        <v>1</v>
      </c>
      <c r="BB1011">
        <v>1</v>
      </c>
      <c r="BC1011">
        <v>9.34</v>
      </c>
      <c r="BD1011" t="s">
        <v>143</v>
      </c>
      <c r="BE1011" t="s">
        <v>143</v>
      </c>
      <c r="BF1011" t="s">
        <v>143</v>
      </c>
      <c r="BG1011" t="s">
        <v>143</v>
      </c>
      <c r="BH1011">
        <v>3</v>
      </c>
      <c r="BI1011">
        <v>1</v>
      </c>
      <c r="BJ1011" t="s">
        <v>513</v>
      </c>
      <c r="BM1011">
        <v>158</v>
      </c>
      <c r="BN1011">
        <v>0</v>
      </c>
      <c r="BO1011" t="s">
        <v>511</v>
      </c>
      <c r="BP1011">
        <v>1</v>
      </c>
      <c r="BQ1011">
        <v>30</v>
      </c>
      <c r="BR1011">
        <v>0</v>
      </c>
      <c r="BS1011">
        <v>1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143</v>
      </c>
      <c r="BZ1011">
        <v>0</v>
      </c>
      <c r="CA1011">
        <v>0</v>
      </c>
      <c r="CE1011">
        <v>30</v>
      </c>
      <c r="CF1011">
        <v>0</v>
      </c>
      <c r="CG1011">
        <v>0</v>
      </c>
      <c r="CM1011">
        <v>0</v>
      </c>
      <c r="CN1011" t="s">
        <v>143</v>
      </c>
      <c r="CO1011">
        <v>0</v>
      </c>
      <c r="CP1011">
        <f t="shared" si="804"/>
        <v>11946.51</v>
      </c>
      <c r="CQ1011">
        <f t="shared" si="805"/>
        <v>2771.18</v>
      </c>
      <c r="CR1011">
        <f>(ROUND((ROUND(((ET1011)*AV1011*1),2)*BB1011),2)+ROUND((ROUND(((AE1011-(EU1011))*AV1011*1),2)*BS1011),2))</f>
        <v>0</v>
      </c>
      <c r="CS1011">
        <f t="shared" si="806"/>
        <v>0</v>
      </c>
      <c r="CT1011">
        <f t="shared" si="807"/>
        <v>0</v>
      </c>
      <c r="CU1011">
        <f t="shared" si="808"/>
        <v>0</v>
      </c>
      <c r="CV1011">
        <f t="shared" si="809"/>
        <v>0</v>
      </c>
      <c r="CW1011">
        <f t="shared" si="810"/>
        <v>0</v>
      </c>
      <c r="CX1011">
        <f t="shared" si="811"/>
        <v>0</v>
      </c>
      <c r="CY1011">
        <f t="shared" si="812"/>
        <v>0</v>
      </c>
      <c r="CZ1011">
        <f t="shared" si="813"/>
        <v>0</v>
      </c>
      <c r="DC1011" t="s">
        <v>143</v>
      </c>
      <c r="DD1011" t="s">
        <v>143</v>
      </c>
      <c r="DE1011" t="s">
        <v>143</v>
      </c>
      <c r="DF1011" t="s">
        <v>143</v>
      </c>
      <c r="DG1011" t="s">
        <v>143</v>
      </c>
      <c r="DH1011" t="s">
        <v>143</v>
      </c>
      <c r="DI1011" t="s">
        <v>143</v>
      </c>
      <c r="DJ1011" t="s">
        <v>143</v>
      </c>
      <c r="DK1011" t="s">
        <v>143</v>
      </c>
      <c r="DL1011" t="s">
        <v>143</v>
      </c>
      <c r="DM1011" t="s">
        <v>143</v>
      </c>
      <c r="DN1011">
        <v>140</v>
      </c>
      <c r="DO1011">
        <v>79</v>
      </c>
      <c r="DP1011">
        <v>1.0469999999999999</v>
      </c>
      <c r="DQ1011">
        <v>1</v>
      </c>
      <c r="DU1011">
        <v>1009</v>
      </c>
      <c r="DV1011" t="s">
        <v>205</v>
      </c>
      <c r="DW1011" t="s">
        <v>205</v>
      </c>
      <c r="DX1011">
        <v>1000</v>
      </c>
      <c r="EE1011">
        <v>31269969</v>
      </c>
      <c r="EF1011">
        <v>30</v>
      </c>
      <c r="EG1011" t="s">
        <v>171</v>
      </c>
      <c r="EH1011">
        <v>0</v>
      </c>
      <c r="EI1011" t="s">
        <v>143</v>
      </c>
      <c r="EJ1011">
        <v>1</v>
      </c>
      <c r="EK1011">
        <v>158</v>
      </c>
      <c r="EL1011" t="s">
        <v>508</v>
      </c>
      <c r="EM1011" t="s">
        <v>509</v>
      </c>
      <c r="EO1011" t="s">
        <v>143</v>
      </c>
      <c r="EQ1011">
        <v>0</v>
      </c>
      <c r="ER1011">
        <v>296.7</v>
      </c>
      <c r="ES1011">
        <v>296.7</v>
      </c>
      <c r="ET1011">
        <v>0</v>
      </c>
      <c r="EU1011">
        <v>0</v>
      </c>
      <c r="EV1011">
        <v>0</v>
      </c>
      <c r="EW1011">
        <v>0</v>
      </c>
      <c r="EX1011">
        <v>0</v>
      </c>
      <c r="FQ1011">
        <v>0</v>
      </c>
      <c r="FR1011">
        <f t="shared" si="814"/>
        <v>0</v>
      </c>
      <c r="FS1011">
        <v>0</v>
      </c>
      <c r="FX1011">
        <v>140</v>
      </c>
      <c r="FY1011">
        <v>79</v>
      </c>
      <c r="GA1011" t="s">
        <v>143</v>
      </c>
      <c r="GD1011">
        <v>0</v>
      </c>
      <c r="GF1011">
        <v>-2026741202</v>
      </c>
      <c r="GG1011">
        <v>2</v>
      </c>
      <c r="GH1011">
        <v>1</v>
      </c>
      <c r="GI1011">
        <v>2</v>
      </c>
      <c r="GJ1011">
        <v>0</v>
      </c>
      <c r="GK1011">
        <f>ROUND(R1011*(R12)/100,2)</f>
        <v>0</v>
      </c>
      <c r="GL1011">
        <f t="shared" si="815"/>
        <v>0</v>
      </c>
      <c r="GM1011">
        <f t="shared" si="816"/>
        <v>11946.51</v>
      </c>
      <c r="GN1011">
        <f t="shared" si="817"/>
        <v>11946.51</v>
      </c>
      <c r="GO1011">
        <f t="shared" si="818"/>
        <v>0</v>
      </c>
      <c r="GP1011">
        <f t="shared" si="819"/>
        <v>0</v>
      </c>
      <c r="GR1011">
        <v>0</v>
      </c>
      <c r="GS1011">
        <v>3</v>
      </c>
      <c r="GT1011">
        <v>0</v>
      </c>
      <c r="GU1011" t="s">
        <v>143</v>
      </c>
      <c r="GV1011">
        <f t="shared" si="820"/>
        <v>0</v>
      </c>
      <c r="GW1011">
        <v>1</v>
      </c>
      <c r="GX1011">
        <f t="shared" si="821"/>
        <v>0</v>
      </c>
      <c r="HA1011">
        <v>0</v>
      </c>
      <c r="HB1011">
        <v>0</v>
      </c>
      <c r="HC1011">
        <f t="shared" si="822"/>
        <v>0</v>
      </c>
      <c r="IK1011">
        <v>0</v>
      </c>
    </row>
    <row r="1012" spans="1:245" x14ac:dyDescent="0.25">
      <c r="A1012">
        <v>17</v>
      </c>
      <c r="B1012">
        <v>1</v>
      </c>
      <c r="C1012">
        <f>ROW(SmtRes!A632)</f>
        <v>632</v>
      </c>
      <c r="D1012">
        <f>ROW(EtalonRes!A650)</f>
        <v>650</v>
      </c>
      <c r="E1012" t="s">
        <v>862</v>
      </c>
      <c r="F1012" t="s">
        <v>515</v>
      </c>
      <c r="G1012" t="s">
        <v>516</v>
      </c>
      <c r="H1012" t="s">
        <v>355</v>
      </c>
      <c r="I1012">
        <v>0.45</v>
      </c>
      <c r="J1012">
        <v>0</v>
      </c>
      <c r="O1012">
        <f t="shared" si="790"/>
        <v>244.69</v>
      </c>
      <c r="P1012">
        <f t="shared" si="791"/>
        <v>0</v>
      </c>
      <c r="Q1012">
        <f>(ROUND((ROUND((((ET1012*1.25))*AV1012*I1012),2)*BB1012),2)+ROUND((ROUND(((AE1012-((EU1012*1.25)))*AV1012*I1012),2)*BS1012),2))</f>
        <v>153.36000000000001</v>
      </c>
      <c r="R1012">
        <f t="shared" si="792"/>
        <v>36.89</v>
      </c>
      <c r="S1012">
        <f t="shared" si="793"/>
        <v>91.33</v>
      </c>
      <c r="T1012">
        <f t="shared" si="794"/>
        <v>0</v>
      </c>
      <c r="U1012">
        <f t="shared" si="795"/>
        <v>0.27427499999999999</v>
      </c>
      <c r="V1012">
        <f t="shared" si="796"/>
        <v>0</v>
      </c>
      <c r="W1012">
        <f t="shared" si="797"/>
        <v>0</v>
      </c>
      <c r="X1012">
        <f t="shared" si="798"/>
        <v>102.29</v>
      </c>
      <c r="Y1012">
        <f t="shared" si="799"/>
        <v>37.450000000000003</v>
      </c>
      <c r="AA1012">
        <v>31709269</v>
      </c>
      <c r="AB1012">
        <f t="shared" si="800"/>
        <v>44.457000000000001</v>
      </c>
      <c r="AC1012">
        <f t="shared" si="801"/>
        <v>0</v>
      </c>
      <c r="AD1012">
        <f>ROUND(((((ET1012*1.25))-((EU1012*1.25)))+AE1012),6)</f>
        <v>36.487499999999997</v>
      </c>
      <c r="AE1012">
        <f>ROUND(((EU1012*1.25)),6)</f>
        <v>3.2124999999999999</v>
      </c>
      <c r="AF1012">
        <f>ROUND(((EV1012*1.15)),6)</f>
        <v>7.9695</v>
      </c>
      <c r="AG1012">
        <f t="shared" si="802"/>
        <v>0</v>
      </c>
      <c r="AH1012">
        <f>((EW1012*1.15))</f>
        <v>0.60949999999999993</v>
      </c>
      <c r="AI1012">
        <f>((EX1012*1.25))</f>
        <v>0</v>
      </c>
      <c r="AJ1012">
        <f t="shared" si="803"/>
        <v>0</v>
      </c>
      <c r="AK1012">
        <v>36.119999999999997</v>
      </c>
      <c r="AL1012">
        <v>0</v>
      </c>
      <c r="AM1012">
        <v>29.19</v>
      </c>
      <c r="AN1012">
        <v>2.57</v>
      </c>
      <c r="AO1012">
        <v>6.93</v>
      </c>
      <c r="AP1012">
        <v>0</v>
      </c>
      <c r="AQ1012">
        <v>0.53</v>
      </c>
      <c r="AR1012">
        <v>0</v>
      </c>
      <c r="AS1012">
        <v>0</v>
      </c>
      <c r="AT1012">
        <v>112</v>
      </c>
      <c r="AU1012">
        <v>41</v>
      </c>
      <c r="AV1012">
        <v>1</v>
      </c>
      <c r="AW1012">
        <v>1</v>
      </c>
      <c r="AZ1012">
        <v>1</v>
      </c>
      <c r="BA1012">
        <v>25.44</v>
      </c>
      <c r="BB1012">
        <v>9.34</v>
      </c>
      <c r="BC1012">
        <v>1</v>
      </c>
      <c r="BD1012" t="s">
        <v>143</v>
      </c>
      <c r="BE1012" t="s">
        <v>143</v>
      </c>
      <c r="BF1012" t="s">
        <v>143</v>
      </c>
      <c r="BG1012" t="s">
        <v>143</v>
      </c>
      <c r="BH1012">
        <v>0</v>
      </c>
      <c r="BI1012">
        <v>1</v>
      </c>
      <c r="BJ1012" t="s">
        <v>517</v>
      </c>
      <c r="BM1012">
        <v>158</v>
      </c>
      <c r="BN1012">
        <v>0</v>
      </c>
      <c r="BO1012" t="s">
        <v>515</v>
      </c>
      <c r="BP1012">
        <v>1</v>
      </c>
      <c r="BQ1012">
        <v>30</v>
      </c>
      <c r="BR1012">
        <v>0</v>
      </c>
      <c r="BS1012">
        <v>25.44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143</v>
      </c>
      <c r="BZ1012">
        <v>112</v>
      </c>
      <c r="CA1012">
        <v>41</v>
      </c>
      <c r="CE1012">
        <v>30</v>
      </c>
      <c r="CF1012">
        <v>0</v>
      </c>
      <c r="CG1012">
        <v>0</v>
      </c>
      <c r="CM1012">
        <v>0</v>
      </c>
      <c r="CN1012" t="s">
        <v>143</v>
      </c>
      <c r="CO1012">
        <v>0</v>
      </c>
      <c r="CP1012">
        <f t="shared" si="804"/>
        <v>244.69</v>
      </c>
      <c r="CQ1012">
        <f t="shared" si="805"/>
        <v>0</v>
      </c>
      <c r="CR1012">
        <f>(ROUND((ROUND((((ET1012*1.25))*AV1012*1),2)*BB1012),2)+ROUND((ROUND(((AE1012-((EU1012*1.25)))*AV1012*1),2)*BS1012),2))</f>
        <v>340.82</v>
      </c>
      <c r="CS1012">
        <f t="shared" si="806"/>
        <v>81.66</v>
      </c>
      <c r="CT1012">
        <f t="shared" si="807"/>
        <v>202.76</v>
      </c>
      <c r="CU1012">
        <f t="shared" si="808"/>
        <v>0</v>
      </c>
      <c r="CV1012">
        <f t="shared" si="809"/>
        <v>0.60949999999999993</v>
      </c>
      <c r="CW1012">
        <f t="shared" si="810"/>
        <v>0</v>
      </c>
      <c r="CX1012">
        <f t="shared" si="811"/>
        <v>0</v>
      </c>
      <c r="CY1012">
        <f t="shared" si="812"/>
        <v>102.28960000000001</v>
      </c>
      <c r="CZ1012">
        <f t="shared" si="813"/>
        <v>37.445299999999996</v>
      </c>
      <c r="DC1012" t="s">
        <v>143</v>
      </c>
      <c r="DD1012" t="s">
        <v>143</v>
      </c>
      <c r="DE1012" t="s">
        <v>169</v>
      </c>
      <c r="DF1012" t="s">
        <v>169</v>
      </c>
      <c r="DG1012" t="s">
        <v>170</v>
      </c>
      <c r="DH1012" t="s">
        <v>143</v>
      </c>
      <c r="DI1012" t="s">
        <v>170</v>
      </c>
      <c r="DJ1012" t="s">
        <v>169</v>
      </c>
      <c r="DK1012" t="s">
        <v>143</v>
      </c>
      <c r="DL1012" t="s">
        <v>143</v>
      </c>
      <c r="DM1012" t="s">
        <v>310</v>
      </c>
      <c r="DN1012">
        <v>140</v>
      </c>
      <c r="DO1012">
        <v>79</v>
      </c>
      <c r="DP1012">
        <v>1.0469999999999999</v>
      </c>
      <c r="DQ1012">
        <v>1</v>
      </c>
      <c r="DU1012">
        <v>1013</v>
      </c>
      <c r="DV1012" t="s">
        <v>355</v>
      </c>
      <c r="DW1012" t="s">
        <v>355</v>
      </c>
      <c r="DX1012">
        <v>1</v>
      </c>
      <c r="EE1012">
        <v>31269969</v>
      </c>
      <c r="EF1012">
        <v>30</v>
      </c>
      <c r="EG1012" t="s">
        <v>171</v>
      </c>
      <c r="EH1012">
        <v>0</v>
      </c>
      <c r="EI1012" t="s">
        <v>143</v>
      </c>
      <c r="EJ1012">
        <v>1</v>
      </c>
      <c r="EK1012">
        <v>158</v>
      </c>
      <c r="EL1012" t="s">
        <v>508</v>
      </c>
      <c r="EM1012" t="s">
        <v>509</v>
      </c>
      <c r="EO1012" t="s">
        <v>143</v>
      </c>
      <c r="EQ1012">
        <v>0</v>
      </c>
      <c r="ER1012">
        <v>36.119999999999997</v>
      </c>
      <c r="ES1012">
        <v>0</v>
      </c>
      <c r="ET1012">
        <v>29.19</v>
      </c>
      <c r="EU1012">
        <v>2.57</v>
      </c>
      <c r="EV1012">
        <v>6.93</v>
      </c>
      <c r="EW1012">
        <v>0.53</v>
      </c>
      <c r="EX1012">
        <v>0</v>
      </c>
      <c r="EY1012">
        <v>0</v>
      </c>
      <c r="FQ1012">
        <v>0</v>
      </c>
      <c r="FR1012">
        <f t="shared" si="814"/>
        <v>0</v>
      </c>
      <c r="FS1012">
        <v>0</v>
      </c>
      <c r="FX1012">
        <v>140</v>
      </c>
      <c r="FY1012">
        <v>113.5625</v>
      </c>
      <c r="GA1012" t="s">
        <v>143</v>
      </c>
      <c r="GD1012">
        <v>0</v>
      </c>
      <c r="GF1012">
        <v>983279028</v>
      </c>
      <c r="GG1012">
        <v>2</v>
      </c>
      <c r="GH1012">
        <v>1</v>
      </c>
      <c r="GI1012">
        <v>2</v>
      </c>
      <c r="GJ1012">
        <v>0</v>
      </c>
      <c r="GK1012">
        <f>ROUND(R1012*(R12)/100,2)</f>
        <v>57.92</v>
      </c>
      <c r="GL1012">
        <f t="shared" si="815"/>
        <v>0</v>
      </c>
      <c r="GM1012">
        <f t="shared" si="816"/>
        <v>442.35</v>
      </c>
      <c r="GN1012">
        <f t="shared" si="817"/>
        <v>442.35</v>
      </c>
      <c r="GO1012">
        <f t="shared" si="818"/>
        <v>0</v>
      </c>
      <c r="GP1012">
        <f t="shared" si="819"/>
        <v>0</v>
      </c>
      <c r="GR1012">
        <v>0</v>
      </c>
      <c r="GS1012">
        <v>3</v>
      </c>
      <c r="GT1012">
        <v>0</v>
      </c>
      <c r="GU1012" t="s">
        <v>143</v>
      </c>
      <c r="GV1012">
        <f t="shared" si="820"/>
        <v>0</v>
      </c>
      <c r="GW1012">
        <v>1</v>
      </c>
      <c r="GX1012">
        <f t="shared" si="821"/>
        <v>0</v>
      </c>
      <c r="HA1012">
        <v>0</v>
      </c>
      <c r="HB1012">
        <v>0</v>
      </c>
      <c r="HC1012">
        <f t="shared" si="822"/>
        <v>0</v>
      </c>
      <c r="IK1012">
        <v>0</v>
      </c>
    </row>
    <row r="1013" spans="1:245" x14ac:dyDescent="0.25">
      <c r="A1013">
        <v>18</v>
      </c>
      <c r="B1013">
        <v>1</v>
      </c>
      <c r="C1013">
        <v>632</v>
      </c>
      <c r="E1013" t="s">
        <v>863</v>
      </c>
      <c r="F1013" t="s">
        <v>511</v>
      </c>
      <c r="G1013" t="s">
        <v>512</v>
      </c>
      <c r="H1013" t="s">
        <v>205</v>
      </c>
      <c r="I1013">
        <v>1.08</v>
      </c>
      <c r="J1013">
        <v>2.4</v>
      </c>
      <c r="O1013">
        <f t="shared" si="790"/>
        <v>2992.91</v>
      </c>
      <c r="P1013">
        <f t="shared" si="791"/>
        <v>2992.91</v>
      </c>
      <c r="Q1013">
        <f>(ROUND((ROUND(((ET1013)*AV1013*I1013),2)*BB1013),2)+ROUND((ROUND(((AE1013-(EU1013))*AV1013*I1013),2)*BS1013),2))</f>
        <v>0</v>
      </c>
      <c r="R1013">
        <f t="shared" si="792"/>
        <v>0</v>
      </c>
      <c r="S1013">
        <f t="shared" si="793"/>
        <v>0</v>
      </c>
      <c r="T1013">
        <f t="shared" si="794"/>
        <v>0</v>
      </c>
      <c r="U1013">
        <f t="shared" si="795"/>
        <v>0</v>
      </c>
      <c r="V1013">
        <f t="shared" si="796"/>
        <v>0</v>
      </c>
      <c r="W1013">
        <f t="shared" si="797"/>
        <v>0</v>
      </c>
      <c r="X1013">
        <f t="shared" si="798"/>
        <v>0</v>
      </c>
      <c r="Y1013">
        <f t="shared" si="799"/>
        <v>0</v>
      </c>
      <c r="AA1013">
        <v>31709269</v>
      </c>
      <c r="AB1013">
        <f t="shared" si="800"/>
        <v>296.7</v>
      </c>
      <c r="AC1013">
        <f t="shared" si="801"/>
        <v>296.7</v>
      </c>
      <c r="AD1013">
        <f>ROUND((((ET1013)-(EU1013))+AE1013),6)</f>
        <v>0</v>
      </c>
      <c r="AE1013">
        <f>ROUND((EU1013),6)</f>
        <v>0</v>
      </c>
      <c r="AF1013">
        <f>ROUND((EV1013),6)</f>
        <v>0</v>
      </c>
      <c r="AG1013">
        <f t="shared" si="802"/>
        <v>0</v>
      </c>
      <c r="AH1013">
        <f>(EW1013)</f>
        <v>0</v>
      </c>
      <c r="AI1013">
        <f>(EX1013)</f>
        <v>0</v>
      </c>
      <c r="AJ1013">
        <f t="shared" si="803"/>
        <v>0</v>
      </c>
      <c r="AK1013">
        <v>296.7</v>
      </c>
      <c r="AL1013">
        <v>296.7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1</v>
      </c>
      <c r="AW1013">
        <v>1</v>
      </c>
      <c r="AZ1013">
        <v>1</v>
      </c>
      <c r="BA1013">
        <v>1</v>
      </c>
      <c r="BB1013">
        <v>1</v>
      </c>
      <c r="BC1013">
        <v>9.34</v>
      </c>
      <c r="BD1013" t="s">
        <v>143</v>
      </c>
      <c r="BE1013" t="s">
        <v>143</v>
      </c>
      <c r="BF1013" t="s">
        <v>143</v>
      </c>
      <c r="BG1013" t="s">
        <v>143</v>
      </c>
      <c r="BH1013">
        <v>3</v>
      </c>
      <c r="BI1013">
        <v>1</v>
      </c>
      <c r="BJ1013" t="s">
        <v>513</v>
      </c>
      <c r="BM1013">
        <v>158</v>
      </c>
      <c r="BN1013">
        <v>0</v>
      </c>
      <c r="BO1013" t="s">
        <v>511</v>
      </c>
      <c r="BP1013">
        <v>1</v>
      </c>
      <c r="BQ1013">
        <v>30</v>
      </c>
      <c r="BR1013">
        <v>0</v>
      </c>
      <c r="BS1013">
        <v>1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143</v>
      </c>
      <c r="BZ1013">
        <v>0</v>
      </c>
      <c r="CA1013">
        <v>0</v>
      </c>
      <c r="CE1013">
        <v>30</v>
      </c>
      <c r="CF1013">
        <v>0</v>
      </c>
      <c r="CG1013">
        <v>0</v>
      </c>
      <c r="CM1013">
        <v>0</v>
      </c>
      <c r="CN1013" t="s">
        <v>143</v>
      </c>
      <c r="CO1013">
        <v>0</v>
      </c>
      <c r="CP1013">
        <f t="shared" si="804"/>
        <v>2992.91</v>
      </c>
      <c r="CQ1013">
        <f t="shared" si="805"/>
        <v>2771.18</v>
      </c>
      <c r="CR1013">
        <f>(ROUND((ROUND(((ET1013)*AV1013*1),2)*BB1013),2)+ROUND((ROUND(((AE1013-(EU1013))*AV1013*1),2)*BS1013),2))</f>
        <v>0</v>
      </c>
      <c r="CS1013">
        <f t="shared" si="806"/>
        <v>0</v>
      </c>
      <c r="CT1013">
        <f t="shared" si="807"/>
        <v>0</v>
      </c>
      <c r="CU1013">
        <f t="shared" si="808"/>
        <v>0</v>
      </c>
      <c r="CV1013">
        <f t="shared" si="809"/>
        <v>0</v>
      </c>
      <c r="CW1013">
        <f t="shared" si="810"/>
        <v>0</v>
      </c>
      <c r="CX1013">
        <f t="shared" si="811"/>
        <v>0</v>
      </c>
      <c r="CY1013">
        <f t="shared" si="812"/>
        <v>0</v>
      </c>
      <c r="CZ1013">
        <f t="shared" si="813"/>
        <v>0</v>
      </c>
      <c r="DC1013" t="s">
        <v>143</v>
      </c>
      <c r="DD1013" t="s">
        <v>143</v>
      </c>
      <c r="DE1013" t="s">
        <v>143</v>
      </c>
      <c r="DF1013" t="s">
        <v>143</v>
      </c>
      <c r="DG1013" t="s">
        <v>143</v>
      </c>
      <c r="DH1013" t="s">
        <v>143</v>
      </c>
      <c r="DI1013" t="s">
        <v>143</v>
      </c>
      <c r="DJ1013" t="s">
        <v>143</v>
      </c>
      <c r="DK1013" t="s">
        <v>143</v>
      </c>
      <c r="DL1013" t="s">
        <v>143</v>
      </c>
      <c r="DM1013" t="s">
        <v>143</v>
      </c>
      <c r="DN1013">
        <v>140</v>
      </c>
      <c r="DO1013">
        <v>79</v>
      </c>
      <c r="DP1013">
        <v>1.0469999999999999</v>
      </c>
      <c r="DQ1013">
        <v>1</v>
      </c>
      <c r="DU1013">
        <v>1009</v>
      </c>
      <c r="DV1013" t="s">
        <v>205</v>
      </c>
      <c r="DW1013" t="s">
        <v>205</v>
      </c>
      <c r="DX1013">
        <v>1000</v>
      </c>
      <c r="EE1013">
        <v>31269969</v>
      </c>
      <c r="EF1013">
        <v>30</v>
      </c>
      <c r="EG1013" t="s">
        <v>171</v>
      </c>
      <c r="EH1013">
        <v>0</v>
      </c>
      <c r="EI1013" t="s">
        <v>143</v>
      </c>
      <c r="EJ1013">
        <v>1</v>
      </c>
      <c r="EK1013">
        <v>158</v>
      </c>
      <c r="EL1013" t="s">
        <v>508</v>
      </c>
      <c r="EM1013" t="s">
        <v>509</v>
      </c>
      <c r="EO1013" t="s">
        <v>143</v>
      </c>
      <c r="EQ1013">
        <v>0</v>
      </c>
      <c r="ER1013">
        <v>296.7</v>
      </c>
      <c r="ES1013">
        <v>296.7</v>
      </c>
      <c r="ET1013">
        <v>0</v>
      </c>
      <c r="EU1013">
        <v>0</v>
      </c>
      <c r="EV1013">
        <v>0</v>
      </c>
      <c r="EW1013">
        <v>0</v>
      </c>
      <c r="EX1013">
        <v>0</v>
      </c>
      <c r="FQ1013">
        <v>0</v>
      </c>
      <c r="FR1013">
        <f t="shared" si="814"/>
        <v>0</v>
      </c>
      <c r="FS1013">
        <v>0</v>
      </c>
      <c r="FX1013">
        <v>140</v>
      </c>
      <c r="FY1013">
        <v>79</v>
      </c>
      <c r="GA1013" t="s">
        <v>143</v>
      </c>
      <c r="GD1013">
        <v>0</v>
      </c>
      <c r="GF1013">
        <v>-2026741202</v>
      </c>
      <c r="GG1013">
        <v>2</v>
      </c>
      <c r="GH1013">
        <v>1</v>
      </c>
      <c r="GI1013">
        <v>2</v>
      </c>
      <c r="GJ1013">
        <v>0</v>
      </c>
      <c r="GK1013">
        <f>ROUND(R1013*(R12)/100,2)</f>
        <v>0</v>
      </c>
      <c r="GL1013">
        <f t="shared" si="815"/>
        <v>0</v>
      </c>
      <c r="GM1013">
        <f t="shared" si="816"/>
        <v>2992.91</v>
      </c>
      <c r="GN1013">
        <f t="shared" si="817"/>
        <v>2992.91</v>
      </c>
      <c r="GO1013">
        <f t="shared" si="818"/>
        <v>0</v>
      </c>
      <c r="GP1013">
        <f t="shared" si="819"/>
        <v>0</v>
      </c>
      <c r="GR1013">
        <v>0</v>
      </c>
      <c r="GS1013">
        <v>3</v>
      </c>
      <c r="GT1013">
        <v>0</v>
      </c>
      <c r="GU1013" t="s">
        <v>143</v>
      </c>
      <c r="GV1013">
        <f t="shared" si="820"/>
        <v>0</v>
      </c>
      <c r="GW1013">
        <v>1</v>
      </c>
      <c r="GX1013">
        <f t="shared" si="821"/>
        <v>0</v>
      </c>
      <c r="HA1013">
        <v>0</v>
      </c>
      <c r="HB1013">
        <v>0</v>
      </c>
      <c r="HC1013">
        <f t="shared" si="822"/>
        <v>0</v>
      </c>
      <c r="IK1013">
        <v>0</v>
      </c>
    </row>
    <row r="1014" spans="1:245" x14ac:dyDescent="0.25">
      <c r="A1014">
        <v>17</v>
      </c>
      <c r="B1014">
        <v>1</v>
      </c>
      <c r="C1014">
        <f>ROW(SmtRes!A643)</f>
        <v>643</v>
      </c>
      <c r="D1014">
        <f>ROW(EtalonRes!A661)</f>
        <v>661</v>
      </c>
      <c r="E1014" t="s">
        <v>864</v>
      </c>
      <c r="F1014" t="s">
        <v>505</v>
      </c>
      <c r="G1014" t="s">
        <v>520</v>
      </c>
      <c r="H1014" t="s">
        <v>355</v>
      </c>
      <c r="I1014">
        <v>0.45</v>
      </c>
      <c r="J1014">
        <v>0</v>
      </c>
      <c r="O1014">
        <f t="shared" si="790"/>
        <v>3922.22</v>
      </c>
      <c r="P1014">
        <f t="shared" si="791"/>
        <v>288.04000000000002</v>
      </c>
      <c r="Q1014">
        <f>(ROUND((ROUND((((ET1014*1.25))*AV1014*I1014),2)*BB1014),2)+ROUND((ROUND(((AE1014-((EU1014*1.25)))*AV1014*I1014),2)*BS1014),2))</f>
        <v>2947.3</v>
      </c>
      <c r="R1014">
        <f t="shared" si="792"/>
        <v>831.63</v>
      </c>
      <c r="S1014">
        <f t="shared" si="793"/>
        <v>686.88</v>
      </c>
      <c r="T1014">
        <f t="shared" si="794"/>
        <v>0</v>
      </c>
      <c r="U1014">
        <f t="shared" si="795"/>
        <v>2.220075</v>
      </c>
      <c r="V1014">
        <f t="shared" si="796"/>
        <v>0</v>
      </c>
      <c r="W1014">
        <f t="shared" si="797"/>
        <v>0</v>
      </c>
      <c r="X1014">
        <f t="shared" si="798"/>
        <v>769.31</v>
      </c>
      <c r="Y1014">
        <f t="shared" si="799"/>
        <v>281.62</v>
      </c>
      <c r="AA1014">
        <v>31709269</v>
      </c>
      <c r="AB1014">
        <f t="shared" si="800"/>
        <v>800.07550000000003</v>
      </c>
      <c r="AC1014">
        <f t="shared" si="801"/>
        <v>57.83</v>
      </c>
      <c r="AD1014">
        <f>ROUND(((((ET1014*1.25))-((EU1014*1.25)))+AE1014),6)</f>
        <v>682.25</v>
      </c>
      <c r="AE1014">
        <f>ROUND(((EU1014*1.25)),6)</f>
        <v>72.650000000000006</v>
      </c>
      <c r="AF1014">
        <f>ROUND(((EV1014*1.15)),6)</f>
        <v>59.9955</v>
      </c>
      <c r="AG1014">
        <f t="shared" si="802"/>
        <v>0</v>
      </c>
      <c r="AH1014">
        <f>((EW1014*1.15))</f>
        <v>4.9334999999999996</v>
      </c>
      <c r="AI1014">
        <f>((EX1014*1.25))</f>
        <v>0</v>
      </c>
      <c r="AJ1014">
        <f t="shared" si="803"/>
        <v>0</v>
      </c>
      <c r="AK1014">
        <v>655.8</v>
      </c>
      <c r="AL1014">
        <v>57.83</v>
      </c>
      <c r="AM1014">
        <v>545.79999999999995</v>
      </c>
      <c r="AN1014">
        <v>58.12</v>
      </c>
      <c r="AO1014">
        <v>52.17</v>
      </c>
      <c r="AP1014">
        <v>0</v>
      </c>
      <c r="AQ1014">
        <v>4.29</v>
      </c>
      <c r="AR1014">
        <v>0</v>
      </c>
      <c r="AS1014">
        <v>0</v>
      </c>
      <c r="AT1014">
        <v>112</v>
      </c>
      <c r="AU1014">
        <v>41</v>
      </c>
      <c r="AV1014">
        <v>1</v>
      </c>
      <c r="AW1014">
        <v>1</v>
      </c>
      <c r="AZ1014">
        <v>1</v>
      </c>
      <c r="BA1014">
        <v>25.44</v>
      </c>
      <c r="BB1014">
        <v>9.6</v>
      </c>
      <c r="BC1014">
        <v>11.07</v>
      </c>
      <c r="BD1014" t="s">
        <v>143</v>
      </c>
      <c r="BE1014" t="s">
        <v>143</v>
      </c>
      <c r="BF1014" t="s">
        <v>143</v>
      </c>
      <c r="BG1014" t="s">
        <v>143</v>
      </c>
      <c r="BH1014">
        <v>0</v>
      </c>
      <c r="BI1014">
        <v>1</v>
      </c>
      <c r="BJ1014" t="s">
        <v>507</v>
      </c>
      <c r="BM1014">
        <v>158</v>
      </c>
      <c r="BN1014">
        <v>0</v>
      </c>
      <c r="BO1014" t="s">
        <v>505</v>
      </c>
      <c r="BP1014">
        <v>1</v>
      </c>
      <c r="BQ1014">
        <v>30</v>
      </c>
      <c r="BR1014">
        <v>0</v>
      </c>
      <c r="BS1014">
        <v>25.44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143</v>
      </c>
      <c r="BZ1014">
        <v>112</v>
      </c>
      <c r="CA1014">
        <v>41</v>
      </c>
      <c r="CE1014">
        <v>30</v>
      </c>
      <c r="CF1014">
        <v>0</v>
      </c>
      <c r="CG1014">
        <v>0</v>
      </c>
      <c r="CM1014">
        <v>0</v>
      </c>
      <c r="CN1014" t="s">
        <v>143</v>
      </c>
      <c r="CO1014">
        <v>0</v>
      </c>
      <c r="CP1014">
        <f t="shared" si="804"/>
        <v>3922.2200000000003</v>
      </c>
      <c r="CQ1014">
        <f t="shared" si="805"/>
        <v>640.17999999999995</v>
      </c>
      <c r="CR1014">
        <f>(ROUND((ROUND((((ET1014*1.25))*AV1014*1),2)*BB1014),2)+ROUND((ROUND(((AE1014-((EU1014*1.25)))*AV1014*1),2)*BS1014),2))</f>
        <v>6549.6</v>
      </c>
      <c r="CS1014">
        <f t="shared" si="806"/>
        <v>1848.22</v>
      </c>
      <c r="CT1014">
        <f t="shared" si="807"/>
        <v>1526.4</v>
      </c>
      <c r="CU1014">
        <f t="shared" si="808"/>
        <v>0</v>
      </c>
      <c r="CV1014">
        <f t="shared" si="809"/>
        <v>4.9334999999999996</v>
      </c>
      <c r="CW1014">
        <f t="shared" si="810"/>
        <v>0</v>
      </c>
      <c r="CX1014">
        <f t="shared" si="811"/>
        <v>0</v>
      </c>
      <c r="CY1014">
        <f t="shared" si="812"/>
        <v>769.30560000000003</v>
      </c>
      <c r="CZ1014">
        <f t="shared" si="813"/>
        <v>281.62079999999997</v>
      </c>
      <c r="DC1014" t="s">
        <v>143</v>
      </c>
      <c r="DD1014" t="s">
        <v>143</v>
      </c>
      <c r="DE1014" t="s">
        <v>169</v>
      </c>
      <c r="DF1014" t="s">
        <v>169</v>
      </c>
      <c r="DG1014" t="s">
        <v>170</v>
      </c>
      <c r="DH1014" t="s">
        <v>143</v>
      </c>
      <c r="DI1014" t="s">
        <v>170</v>
      </c>
      <c r="DJ1014" t="s">
        <v>169</v>
      </c>
      <c r="DK1014" t="s">
        <v>143</v>
      </c>
      <c r="DL1014" t="s">
        <v>143</v>
      </c>
      <c r="DM1014" t="s">
        <v>310</v>
      </c>
      <c r="DN1014">
        <v>140</v>
      </c>
      <c r="DO1014">
        <v>79</v>
      </c>
      <c r="DP1014">
        <v>1.0469999999999999</v>
      </c>
      <c r="DQ1014">
        <v>1</v>
      </c>
      <c r="DU1014">
        <v>1013</v>
      </c>
      <c r="DV1014" t="s">
        <v>355</v>
      </c>
      <c r="DW1014" t="s">
        <v>355</v>
      </c>
      <c r="DX1014">
        <v>1</v>
      </c>
      <c r="EE1014">
        <v>31269969</v>
      </c>
      <c r="EF1014">
        <v>30</v>
      </c>
      <c r="EG1014" t="s">
        <v>171</v>
      </c>
      <c r="EH1014">
        <v>0</v>
      </c>
      <c r="EI1014" t="s">
        <v>143</v>
      </c>
      <c r="EJ1014">
        <v>1</v>
      </c>
      <c r="EK1014">
        <v>158</v>
      </c>
      <c r="EL1014" t="s">
        <v>508</v>
      </c>
      <c r="EM1014" t="s">
        <v>509</v>
      </c>
      <c r="EO1014" t="s">
        <v>143</v>
      </c>
      <c r="EQ1014">
        <v>0</v>
      </c>
      <c r="ER1014">
        <v>655.8</v>
      </c>
      <c r="ES1014">
        <v>57.83</v>
      </c>
      <c r="ET1014">
        <v>545.79999999999995</v>
      </c>
      <c r="EU1014">
        <v>58.12</v>
      </c>
      <c r="EV1014">
        <v>52.17</v>
      </c>
      <c r="EW1014">
        <v>4.29</v>
      </c>
      <c r="EX1014">
        <v>0</v>
      </c>
      <c r="EY1014">
        <v>0</v>
      </c>
      <c r="FQ1014">
        <v>0</v>
      </c>
      <c r="FR1014">
        <f t="shared" si="814"/>
        <v>0</v>
      </c>
      <c r="FS1014">
        <v>0</v>
      </c>
      <c r="FX1014">
        <v>140</v>
      </c>
      <c r="FY1014">
        <v>113.5625</v>
      </c>
      <c r="GA1014" t="s">
        <v>143</v>
      </c>
      <c r="GD1014">
        <v>0</v>
      </c>
      <c r="GF1014">
        <v>-783969318</v>
      </c>
      <c r="GG1014">
        <v>2</v>
      </c>
      <c r="GH1014">
        <v>1</v>
      </c>
      <c r="GI1014">
        <v>2</v>
      </c>
      <c r="GJ1014">
        <v>0</v>
      </c>
      <c r="GK1014">
        <f>ROUND(R1014*(R12)/100,2)</f>
        <v>1305.6600000000001</v>
      </c>
      <c r="GL1014">
        <f t="shared" si="815"/>
        <v>0</v>
      </c>
      <c r="GM1014">
        <f t="shared" si="816"/>
        <v>6278.81</v>
      </c>
      <c r="GN1014">
        <f t="shared" si="817"/>
        <v>6278.81</v>
      </c>
      <c r="GO1014">
        <f t="shared" si="818"/>
        <v>0</v>
      </c>
      <c r="GP1014">
        <f t="shared" si="819"/>
        <v>0</v>
      </c>
      <c r="GR1014">
        <v>0</v>
      </c>
      <c r="GS1014">
        <v>3</v>
      </c>
      <c r="GT1014">
        <v>0</v>
      </c>
      <c r="GU1014" t="s">
        <v>143</v>
      </c>
      <c r="GV1014">
        <f t="shared" si="820"/>
        <v>0</v>
      </c>
      <c r="GW1014">
        <v>1</v>
      </c>
      <c r="GX1014">
        <f t="shared" si="821"/>
        <v>0</v>
      </c>
      <c r="HA1014">
        <v>0</v>
      </c>
      <c r="HB1014">
        <v>0</v>
      </c>
      <c r="HC1014">
        <f t="shared" si="822"/>
        <v>0</v>
      </c>
      <c r="IK1014">
        <v>0</v>
      </c>
    </row>
    <row r="1015" spans="1:245" x14ac:dyDescent="0.25">
      <c r="A1015">
        <v>18</v>
      </c>
      <c r="B1015">
        <v>1</v>
      </c>
      <c r="C1015">
        <v>643</v>
      </c>
      <c r="E1015" t="s">
        <v>865</v>
      </c>
      <c r="F1015" t="s">
        <v>522</v>
      </c>
      <c r="G1015" t="s">
        <v>523</v>
      </c>
      <c r="H1015" t="s">
        <v>205</v>
      </c>
      <c r="I1015">
        <v>4.3470000000000004</v>
      </c>
      <c r="J1015">
        <v>9.66</v>
      </c>
      <c r="O1015">
        <f t="shared" si="790"/>
        <v>12192.37</v>
      </c>
      <c r="P1015">
        <f t="shared" si="791"/>
        <v>12192.37</v>
      </c>
      <c r="Q1015">
        <f>(ROUND((ROUND(((ET1015)*AV1015*I1015),2)*BB1015),2)+ROUND((ROUND(((AE1015-(EU1015))*AV1015*I1015),2)*BS1015),2))</f>
        <v>0</v>
      </c>
      <c r="R1015">
        <f t="shared" si="792"/>
        <v>0</v>
      </c>
      <c r="S1015">
        <f t="shared" si="793"/>
        <v>0</v>
      </c>
      <c r="T1015">
        <f t="shared" si="794"/>
        <v>0</v>
      </c>
      <c r="U1015">
        <f t="shared" si="795"/>
        <v>0</v>
      </c>
      <c r="V1015">
        <f t="shared" si="796"/>
        <v>0</v>
      </c>
      <c r="W1015">
        <f t="shared" si="797"/>
        <v>0</v>
      </c>
      <c r="X1015">
        <f t="shared" si="798"/>
        <v>0</v>
      </c>
      <c r="Y1015">
        <f t="shared" si="799"/>
        <v>0</v>
      </c>
      <c r="AA1015">
        <v>31709269</v>
      </c>
      <c r="AB1015">
        <f t="shared" si="800"/>
        <v>307.88</v>
      </c>
      <c r="AC1015">
        <f t="shared" si="801"/>
        <v>307.88</v>
      </c>
      <c r="AD1015">
        <f>ROUND((((ET1015)-(EU1015))+AE1015),6)</f>
        <v>0</v>
      </c>
      <c r="AE1015">
        <f>ROUND((EU1015),6)</f>
        <v>0</v>
      </c>
      <c r="AF1015">
        <f>ROUND((EV1015),6)</f>
        <v>0</v>
      </c>
      <c r="AG1015">
        <f t="shared" si="802"/>
        <v>0</v>
      </c>
      <c r="AH1015">
        <f>(EW1015)</f>
        <v>0</v>
      </c>
      <c r="AI1015">
        <f>(EX1015)</f>
        <v>0</v>
      </c>
      <c r="AJ1015">
        <f t="shared" si="803"/>
        <v>0</v>
      </c>
      <c r="AK1015">
        <v>307.88</v>
      </c>
      <c r="AL1015">
        <v>307.88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1</v>
      </c>
      <c r="AW1015">
        <v>1</v>
      </c>
      <c r="AZ1015">
        <v>1</v>
      </c>
      <c r="BA1015">
        <v>1</v>
      </c>
      <c r="BB1015">
        <v>1</v>
      </c>
      <c r="BC1015">
        <v>9.11</v>
      </c>
      <c r="BD1015" t="s">
        <v>143</v>
      </c>
      <c r="BE1015" t="s">
        <v>143</v>
      </c>
      <c r="BF1015" t="s">
        <v>143</v>
      </c>
      <c r="BG1015" t="s">
        <v>143</v>
      </c>
      <c r="BH1015">
        <v>3</v>
      </c>
      <c r="BI1015">
        <v>1</v>
      </c>
      <c r="BJ1015" t="s">
        <v>524</v>
      </c>
      <c r="BM1015">
        <v>158</v>
      </c>
      <c r="BN1015">
        <v>0</v>
      </c>
      <c r="BO1015" t="s">
        <v>522</v>
      </c>
      <c r="BP1015">
        <v>1</v>
      </c>
      <c r="BQ1015">
        <v>30</v>
      </c>
      <c r="BR1015">
        <v>0</v>
      </c>
      <c r="BS1015">
        <v>1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143</v>
      </c>
      <c r="BZ1015">
        <v>0</v>
      </c>
      <c r="CA1015">
        <v>0</v>
      </c>
      <c r="CE1015">
        <v>30</v>
      </c>
      <c r="CF1015">
        <v>0</v>
      </c>
      <c r="CG1015">
        <v>0</v>
      </c>
      <c r="CM1015">
        <v>0</v>
      </c>
      <c r="CN1015" t="s">
        <v>143</v>
      </c>
      <c r="CO1015">
        <v>0</v>
      </c>
      <c r="CP1015">
        <f t="shared" si="804"/>
        <v>12192.37</v>
      </c>
      <c r="CQ1015">
        <f t="shared" si="805"/>
        <v>2804.79</v>
      </c>
      <c r="CR1015">
        <f>(ROUND((ROUND(((ET1015)*AV1015*1),2)*BB1015),2)+ROUND((ROUND(((AE1015-(EU1015))*AV1015*1),2)*BS1015),2))</f>
        <v>0</v>
      </c>
      <c r="CS1015">
        <f t="shared" si="806"/>
        <v>0</v>
      </c>
      <c r="CT1015">
        <f t="shared" si="807"/>
        <v>0</v>
      </c>
      <c r="CU1015">
        <f t="shared" si="808"/>
        <v>0</v>
      </c>
      <c r="CV1015">
        <f t="shared" si="809"/>
        <v>0</v>
      </c>
      <c r="CW1015">
        <f t="shared" si="810"/>
        <v>0</v>
      </c>
      <c r="CX1015">
        <f t="shared" si="811"/>
        <v>0</v>
      </c>
      <c r="CY1015">
        <f t="shared" si="812"/>
        <v>0</v>
      </c>
      <c r="CZ1015">
        <f t="shared" si="813"/>
        <v>0</v>
      </c>
      <c r="DC1015" t="s">
        <v>143</v>
      </c>
      <c r="DD1015" t="s">
        <v>143</v>
      </c>
      <c r="DE1015" t="s">
        <v>143</v>
      </c>
      <c r="DF1015" t="s">
        <v>143</v>
      </c>
      <c r="DG1015" t="s">
        <v>143</v>
      </c>
      <c r="DH1015" t="s">
        <v>143</v>
      </c>
      <c r="DI1015" t="s">
        <v>143</v>
      </c>
      <c r="DJ1015" t="s">
        <v>143</v>
      </c>
      <c r="DK1015" t="s">
        <v>143</v>
      </c>
      <c r="DL1015" t="s">
        <v>143</v>
      </c>
      <c r="DM1015" t="s">
        <v>143</v>
      </c>
      <c r="DN1015">
        <v>140</v>
      </c>
      <c r="DO1015">
        <v>79</v>
      </c>
      <c r="DP1015">
        <v>1.0469999999999999</v>
      </c>
      <c r="DQ1015">
        <v>1</v>
      </c>
      <c r="DU1015">
        <v>1009</v>
      </c>
      <c r="DV1015" t="s">
        <v>205</v>
      </c>
      <c r="DW1015" t="s">
        <v>205</v>
      </c>
      <c r="DX1015">
        <v>1000</v>
      </c>
      <c r="EE1015">
        <v>31269969</v>
      </c>
      <c r="EF1015">
        <v>30</v>
      </c>
      <c r="EG1015" t="s">
        <v>171</v>
      </c>
      <c r="EH1015">
        <v>0</v>
      </c>
      <c r="EI1015" t="s">
        <v>143</v>
      </c>
      <c r="EJ1015">
        <v>1</v>
      </c>
      <c r="EK1015">
        <v>158</v>
      </c>
      <c r="EL1015" t="s">
        <v>508</v>
      </c>
      <c r="EM1015" t="s">
        <v>509</v>
      </c>
      <c r="EO1015" t="s">
        <v>143</v>
      </c>
      <c r="EQ1015">
        <v>0</v>
      </c>
      <c r="ER1015">
        <v>307.88</v>
      </c>
      <c r="ES1015">
        <v>307.88</v>
      </c>
      <c r="ET1015">
        <v>0</v>
      </c>
      <c r="EU1015">
        <v>0</v>
      </c>
      <c r="EV1015">
        <v>0</v>
      </c>
      <c r="EW1015">
        <v>0</v>
      </c>
      <c r="EX1015">
        <v>0</v>
      </c>
      <c r="FQ1015">
        <v>0</v>
      </c>
      <c r="FR1015">
        <f t="shared" si="814"/>
        <v>0</v>
      </c>
      <c r="FS1015">
        <v>0</v>
      </c>
      <c r="FX1015">
        <v>140</v>
      </c>
      <c r="FY1015">
        <v>79</v>
      </c>
      <c r="GA1015" t="s">
        <v>143</v>
      </c>
      <c r="GD1015">
        <v>0</v>
      </c>
      <c r="GF1015">
        <v>305310980</v>
      </c>
      <c r="GG1015">
        <v>2</v>
      </c>
      <c r="GH1015">
        <v>1</v>
      </c>
      <c r="GI1015">
        <v>2</v>
      </c>
      <c r="GJ1015">
        <v>0</v>
      </c>
      <c r="GK1015">
        <f>ROUND(R1015*(R12)/100,2)</f>
        <v>0</v>
      </c>
      <c r="GL1015">
        <f t="shared" si="815"/>
        <v>0</v>
      </c>
      <c r="GM1015">
        <f t="shared" si="816"/>
        <v>12192.37</v>
      </c>
      <c r="GN1015">
        <f t="shared" si="817"/>
        <v>12192.37</v>
      </c>
      <c r="GO1015">
        <f t="shared" si="818"/>
        <v>0</v>
      </c>
      <c r="GP1015">
        <f t="shared" si="819"/>
        <v>0</v>
      </c>
      <c r="GR1015">
        <v>0</v>
      </c>
      <c r="GS1015">
        <v>3</v>
      </c>
      <c r="GT1015">
        <v>0</v>
      </c>
      <c r="GU1015" t="s">
        <v>143</v>
      </c>
      <c r="GV1015">
        <f t="shared" si="820"/>
        <v>0</v>
      </c>
      <c r="GW1015">
        <v>1</v>
      </c>
      <c r="GX1015">
        <f t="shared" si="821"/>
        <v>0</v>
      </c>
      <c r="HA1015">
        <v>0</v>
      </c>
      <c r="HB1015">
        <v>0</v>
      </c>
      <c r="HC1015">
        <f t="shared" si="822"/>
        <v>0</v>
      </c>
      <c r="IK1015">
        <v>0</v>
      </c>
    </row>
    <row r="1016" spans="1:245" x14ac:dyDescent="0.25">
      <c r="A1016">
        <v>17</v>
      </c>
      <c r="B1016">
        <v>1</v>
      </c>
      <c r="C1016">
        <f>ROW(SmtRes!A647)</f>
        <v>647</v>
      </c>
      <c r="D1016">
        <f>ROW(EtalonRes!A666)</f>
        <v>666</v>
      </c>
      <c r="E1016" t="s">
        <v>866</v>
      </c>
      <c r="F1016" t="s">
        <v>515</v>
      </c>
      <c r="G1016" t="s">
        <v>516</v>
      </c>
      <c r="H1016" t="s">
        <v>355</v>
      </c>
      <c r="I1016">
        <v>0.45</v>
      </c>
      <c r="J1016">
        <v>0</v>
      </c>
      <c r="O1016">
        <f t="shared" si="790"/>
        <v>244.69</v>
      </c>
      <c r="P1016">
        <f t="shared" si="791"/>
        <v>0</v>
      </c>
      <c r="Q1016">
        <f>(ROUND((ROUND((((ET1016*1.25))*AV1016*I1016),2)*BB1016),2)+ROUND((ROUND(((AE1016-((EU1016*1.25)))*AV1016*I1016),2)*BS1016),2))</f>
        <v>153.36000000000001</v>
      </c>
      <c r="R1016">
        <f t="shared" si="792"/>
        <v>36.89</v>
      </c>
      <c r="S1016">
        <f t="shared" si="793"/>
        <v>91.33</v>
      </c>
      <c r="T1016">
        <f t="shared" si="794"/>
        <v>0</v>
      </c>
      <c r="U1016">
        <f t="shared" si="795"/>
        <v>0.27427499999999999</v>
      </c>
      <c r="V1016">
        <f t="shared" si="796"/>
        <v>0</v>
      </c>
      <c r="W1016">
        <f t="shared" si="797"/>
        <v>0</v>
      </c>
      <c r="X1016">
        <f t="shared" si="798"/>
        <v>102.29</v>
      </c>
      <c r="Y1016">
        <f t="shared" si="799"/>
        <v>37.450000000000003</v>
      </c>
      <c r="AA1016">
        <v>31709269</v>
      </c>
      <c r="AB1016">
        <f t="shared" si="800"/>
        <v>44.457000000000001</v>
      </c>
      <c r="AC1016">
        <f t="shared" si="801"/>
        <v>0</v>
      </c>
      <c r="AD1016">
        <f>ROUND(((((ET1016*1.25))-((EU1016*1.25)))+AE1016),6)</f>
        <v>36.487499999999997</v>
      </c>
      <c r="AE1016">
        <f>ROUND(((EU1016*1.25)),6)</f>
        <v>3.2124999999999999</v>
      </c>
      <c r="AF1016">
        <f>ROUND(((EV1016*1.15)),6)</f>
        <v>7.9695</v>
      </c>
      <c r="AG1016">
        <f t="shared" si="802"/>
        <v>0</v>
      </c>
      <c r="AH1016">
        <f>((EW1016*1.15))</f>
        <v>0.60949999999999993</v>
      </c>
      <c r="AI1016">
        <f>((EX1016*1.25))</f>
        <v>0</v>
      </c>
      <c r="AJ1016">
        <f t="shared" si="803"/>
        <v>0</v>
      </c>
      <c r="AK1016">
        <v>36.119999999999997</v>
      </c>
      <c r="AL1016">
        <v>0</v>
      </c>
      <c r="AM1016">
        <v>29.19</v>
      </c>
      <c r="AN1016">
        <v>2.57</v>
      </c>
      <c r="AO1016">
        <v>6.93</v>
      </c>
      <c r="AP1016">
        <v>0</v>
      </c>
      <c r="AQ1016">
        <v>0.53</v>
      </c>
      <c r="AR1016">
        <v>0</v>
      </c>
      <c r="AS1016">
        <v>0</v>
      </c>
      <c r="AT1016">
        <v>112</v>
      </c>
      <c r="AU1016">
        <v>41</v>
      </c>
      <c r="AV1016">
        <v>1</v>
      </c>
      <c r="AW1016">
        <v>1</v>
      </c>
      <c r="AZ1016">
        <v>1</v>
      </c>
      <c r="BA1016">
        <v>25.44</v>
      </c>
      <c r="BB1016">
        <v>9.34</v>
      </c>
      <c r="BC1016">
        <v>1</v>
      </c>
      <c r="BD1016" t="s">
        <v>143</v>
      </c>
      <c r="BE1016" t="s">
        <v>143</v>
      </c>
      <c r="BF1016" t="s">
        <v>143</v>
      </c>
      <c r="BG1016" t="s">
        <v>143</v>
      </c>
      <c r="BH1016">
        <v>0</v>
      </c>
      <c r="BI1016">
        <v>1</v>
      </c>
      <c r="BJ1016" t="s">
        <v>517</v>
      </c>
      <c r="BM1016">
        <v>158</v>
      </c>
      <c r="BN1016">
        <v>0</v>
      </c>
      <c r="BO1016" t="s">
        <v>515</v>
      </c>
      <c r="BP1016">
        <v>1</v>
      </c>
      <c r="BQ1016">
        <v>30</v>
      </c>
      <c r="BR1016">
        <v>0</v>
      </c>
      <c r="BS1016">
        <v>25.44</v>
      </c>
      <c r="BT1016">
        <v>1</v>
      </c>
      <c r="BU1016">
        <v>1</v>
      </c>
      <c r="BV1016">
        <v>1</v>
      </c>
      <c r="BW1016">
        <v>1</v>
      </c>
      <c r="BX1016">
        <v>1</v>
      </c>
      <c r="BY1016" t="s">
        <v>143</v>
      </c>
      <c r="BZ1016">
        <v>112</v>
      </c>
      <c r="CA1016">
        <v>41</v>
      </c>
      <c r="CE1016">
        <v>30</v>
      </c>
      <c r="CF1016">
        <v>0</v>
      </c>
      <c r="CG1016">
        <v>0</v>
      </c>
      <c r="CM1016">
        <v>0</v>
      </c>
      <c r="CN1016" t="s">
        <v>143</v>
      </c>
      <c r="CO1016">
        <v>0</v>
      </c>
      <c r="CP1016">
        <f t="shared" si="804"/>
        <v>244.69</v>
      </c>
      <c r="CQ1016">
        <f t="shared" si="805"/>
        <v>0</v>
      </c>
      <c r="CR1016">
        <f>(ROUND((ROUND((((ET1016*1.25))*AV1016*1),2)*BB1016),2)+ROUND((ROUND(((AE1016-((EU1016*1.25)))*AV1016*1),2)*BS1016),2))</f>
        <v>340.82</v>
      </c>
      <c r="CS1016">
        <f t="shared" si="806"/>
        <v>81.66</v>
      </c>
      <c r="CT1016">
        <f t="shared" si="807"/>
        <v>202.76</v>
      </c>
      <c r="CU1016">
        <f t="shared" si="808"/>
        <v>0</v>
      </c>
      <c r="CV1016">
        <f t="shared" si="809"/>
        <v>0.60949999999999993</v>
      </c>
      <c r="CW1016">
        <f t="shared" si="810"/>
        <v>0</v>
      </c>
      <c r="CX1016">
        <f t="shared" si="811"/>
        <v>0</v>
      </c>
      <c r="CY1016">
        <f t="shared" si="812"/>
        <v>102.28960000000001</v>
      </c>
      <c r="CZ1016">
        <f t="shared" si="813"/>
        <v>37.445299999999996</v>
      </c>
      <c r="DC1016" t="s">
        <v>143</v>
      </c>
      <c r="DD1016" t="s">
        <v>143</v>
      </c>
      <c r="DE1016" t="s">
        <v>169</v>
      </c>
      <c r="DF1016" t="s">
        <v>169</v>
      </c>
      <c r="DG1016" t="s">
        <v>170</v>
      </c>
      <c r="DH1016" t="s">
        <v>143</v>
      </c>
      <c r="DI1016" t="s">
        <v>170</v>
      </c>
      <c r="DJ1016" t="s">
        <v>169</v>
      </c>
      <c r="DK1016" t="s">
        <v>143</v>
      </c>
      <c r="DL1016" t="s">
        <v>143</v>
      </c>
      <c r="DM1016" t="s">
        <v>310</v>
      </c>
      <c r="DN1016">
        <v>140</v>
      </c>
      <c r="DO1016">
        <v>79</v>
      </c>
      <c r="DP1016">
        <v>1.0469999999999999</v>
      </c>
      <c r="DQ1016">
        <v>1</v>
      </c>
      <c r="DU1016">
        <v>1013</v>
      </c>
      <c r="DV1016" t="s">
        <v>355</v>
      </c>
      <c r="DW1016" t="s">
        <v>355</v>
      </c>
      <c r="DX1016">
        <v>1</v>
      </c>
      <c r="EE1016">
        <v>31269969</v>
      </c>
      <c r="EF1016">
        <v>30</v>
      </c>
      <c r="EG1016" t="s">
        <v>171</v>
      </c>
      <c r="EH1016">
        <v>0</v>
      </c>
      <c r="EI1016" t="s">
        <v>143</v>
      </c>
      <c r="EJ1016">
        <v>1</v>
      </c>
      <c r="EK1016">
        <v>158</v>
      </c>
      <c r="EL1016" t="s">
        <v>508</v>
      </c>
      <c r="EM1016" t="s">
        <v>509</v>
      </c>
      <c r="EO1016" t="s">
        <v>143</v>
      </c>
      <c r="EQ1016">
        <v>0</v>
      </c>
      <c r="ER1016">
        <v>36.119999999999997</v>
      </c>
      <c r="ES1016">
        <v>0</v>
      </c>
      <c r="ET1016">
        <v>29.19</v>
      </c>
      <c r="EU1016">
        <v>2.57</v>
      </c>
      <c r="EV1016">
        <v>6.93</v>
      </c>
      <c r="EW1016">
        <v>0.53</v>
      </c>
      <c r="EX1016">
        <v>0</v>
      </c>
      <c r="EY1016">
        <v>0</v>
      </c>
      <c r="FQ1016">
        <v>0</v>
      </c>
      <c r="FR1016">
        <f t="shared" si="814"/>
        <v>0</v>
      </c>
      <c r="FS1016">
        <v>0</v>
      </c>
      <c r="FX1016">
        <v>140</v>
      </c>
      <c r="FY1016">
        <v>113.5625</v>
      </c>
      <c r="GA1016" t="s">
        <v>143</v>
      </c>
      <c r="GD1016">
        <v>0</v>
      </c>
      <c r="GF1016">
        <v>983279028</v>
      </c>
      <c r="GG1016">
        <v>2</v>
      </c>
      <c r="GH1016">
        <v>1</v>
      </c>
      <c r="GI1016">
        <v>2</v>
      </c>
      <c r="GJ1016">
        <v>0</v>
      </c>
      <c r="GK1016">
        <f>ROUND(R1016*(R12)/100,2)</f>
        <v>57.92</v>
      </c>
      <c r="GL1016">
        <f t="shared" si="815"/>
        <v>0</v>
      </c>
      <c r="GM1016">
        <f t="shared" si="816"/>
        <v>442.35</v>
      </c>
      <c r="GN1016">
        <f t="shared" si="817"/>
        <v>442.35</v>
      </c>
      <c r="GO1016">
        <f t="shared" si="818"/>
        <v>0</v>
      </c>
      <c r="GP1016">
        <f t="shared" si="819"/>
        <v>0</v>
      </c>
      <c r="GR1016">
        <v>0</v>
      </c>
      <c r="GS1016">
        <v>3</v>
      </c>
      <c r="GT1016">
        <v>0</v>
      </c>
      <c r="GU1016" t="s">
        <v>143</v>
      </c>
      <c r="GV1016">
        <f t="shared" si="820"/>
        <v>0</v>
      </c>
      <c r="GW1016">
        <v>1</v>
      </c>
      <c r="GX1016">
        <f t="shared" si="821"/>
        <v>0</v>
      </c>
      <c r="HA1016">
        <v>0</v>
      </c>
      <c r="HB1016">
        <v>0</v>
      </c>
      <c r="HC1016">
        <f t="shared" si="822"/>
        <v>0</v>
      </c>
      <c r="IK1016">
        <v>0</v>
      </c>
    </row>
    <row r="1017" spans="1:245" x14ac:dyDescent="0.25">
      <c r="A1017">
        <v>18</v>
      </c>
      <c r="B1017">
        <v>1</v>
      </c>
      <c r="C1017">
        <v>647</v>
      </c>
      <c r="E1017" t="s">
        <v>867</v>
      </c>
      <c r="F1017" t="s">
        <v>522</v>
      </c>
      <c r="G1017" t="s">
        <v>523</v>
      </c>
      <c r="H1017" t="s">
        <v>205</v>
      </c>
      <c r="I1017">
        <v>1.089</v>
      </c>
      <c r="J1017">
        <v>2.42</v>
      </c>
      <c r="O1017">
        <f t="shared" si="790"/>
        <v>3054.4</v>
      </c>
      <c r="P1017">
        <f t="shared" si="791"/>
        <v>3054.4</v>
      </c>
      <c r="Q1017">
        <f>(ROUND((ROUND(((ET1017)*AV1017*I1017),2)*BB1017),2)+ROUND((ROUND(((AE1017-(EU1017))*AV1017*I1017),2)*BS1017),2))</f>
        <v>0</v>
      </c>
      <c r="R1017">
        <f t="shared" si="792"/>
        <v>0</v>
      </c>
      <c r="S1017">
        <f t="shared" si="793"/>
        <v>0</v>
      </c>
      <c r="T1017">
        <f t="shared" si="794"/>
        <v>0</v>
      </c>
      <c r="U1017">
        <f t="shared" si="795"/>
        <v>0</v>
      </c>
      <c r="V1017">
        <f t="shared" si="796"/>
        <v>0</v>
      </c>
      <c r="W1017">
        <f t="shared" si="797"/>
        <v>0</v>
      </c>
      <c r="X1017">
        <f t="shared" si="798"/>
        <v>0</v>
      </c>
      <c r="Y1017">
        <f t="shared" si="799"/>
        <v>0</v>
      </c>
      <c r="AA1017">
        <v>31709269</v>
      </c>
      <c r="AB1017">
        <f t="shared" si="800"/>
        <v>307.88</v>
      </c>
      <c r="AC1017">
        <f t="shared" si="801"/>
        <v>307.88</v>
      </c>
      <c r="AD1017">
        <f>ROUND((((ET1017)-(EU1017))+AE1017),6)</f>
        <v>0</v>
      </c>
      <c r="AE1017">
        <f>ROUND((EU1017),6)</f>
        <v>0</v>
      </c>
      <c r="AF1017">
        <f>ROUND((EV1017),6)</f>
        <v>0</v>
      </c>
      <c r="AG1017">
        <f t="shared" si="802"/>
        <v>0</v>
      </c>
      <c r="AH1017">
        <f>(EW1017)</f>
        <v>0</v>
      </c>
      <c r="AI1017">
        <f>(EX1017)</f>
        <v>0</v>
      </c>
      <c r="AJ1017">
        <f t="shared" si="803"/>
        <v>0</v>
      </c>
      <c r="AK1017">
        <v>307.88</v>
      </c>
      <c r="AL1017">
        <v>307.88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</v>
      </c>
      <c r="AW1017">
        <v>1</v>
      </c>
      <c r="AZ1017">
        <v>1</v>
      </c>
      <c r="BA1017">
        <v>1</v>
      </c>
      <c r="BB1017">
        <v>1</v>
      </c>
      <c r="BC1017">
        <v>9.11</v>
      </c>
      <c r="BD1017" t="s">
        <v>143</v>
      </c>
      <c r="BE1017" t="s">
        <v>143</v>
      </c>
      <c r="BF1017" t="s">
        <v>143</v>
      </c>
      <c r="BG1017" t="s">
        <v>143</v>
      </c>
      <c r="BH1017">
        <v>3</v>
      </c>
      <c r="BI1017">
        <v>1</v>
      </c>
      <c r="BJ1017" t="s">
        <v>524</v>
      </c>
      <c r="BM1017">
        <v>158</v>
      </c>
      <c r="BN1017">
        <v>0</v>
      </c>
      <c r="BO1017" t="s">
        <v>522</v>
      </c>
      <c r="BP1017">
        <v>1</v>
      </c>
      <c r="BQ1017">
        <v>30</v>
      </c>
      <c r="BR1017">
        <v>0</v>
      </c>
      <c r="BS1017">
        <v>1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 t="s">
        <v>143</v>
      </c>
      <c r="BZ1017">
        <v>0</v>
      </c>
      <c r="CA1017">
        <v>0</v>
      </c>
      <c r="CE1017">
        <v>30</v>
      </c>
      <c r="CF1017">
        <v>0</v>
      </c>
      <c r="CG1017">
        <v>0</v>
      </c>
      <c r="CM1017">
        <v>0</v>
      </c>
      <c r="CN1017" t="s">
        <v>143</v>
      </c>
      <c r="CO1017">
        <v>0</v>
      </c>
      <c r="CP1017">
        <f t="shared" si="804"/>
        <v>3054.4</v>
      </c>
      <c r="CQ1017">
        <f t="shared" si="805"/>
        <v>2804.79</v>
      </c>
      <c r="CR1017">
        <f>(ROUND((ROUND(((ET1017)*AV1017*1),2)*BB1017),2)+ROUND((ROUND(((AE1017-(EU1017))*AV1017*1),2)*BS1017),2))</f>
        <v>0</v>
      </c>
      <c r="CS1017">
        <f t="shared" si="806"/>
        <v>0</v>
      </c>
      <c r="CT1017">
        <f t="shared" si="807"/>
        <v>0</v>
      </c>
      <c r="CU1017">
        <f t="shared" si="808"/>
        <v>0</v>
      </c>
      <c r="CV1017">
        <f t="shared" si="809"/>
        <v>0</v>
      </c>
      <c r="CW1017">
        <f t="shared" si="810"/>
        <v>0</v>
      </c>
      <c r="CX1017">
        <f t="shared" si="811"/>
        <v>0</v>
      </c>
      <c r="CY1017">
        <f t="shared" si="812"/>
        <v>0</v>
      </c>
      <c r="CZ1017">
        <f t="shared" si="813"/>
        <v>0</v>
      </c>
      <c r="DC1017" t="s">
        <v>143</v>
      </c>
      <c r="DD1017" t="s">
        <v>143</v>
      </c>
      <c r="DE1017" t="s">
        <v>143</v>
      </c>
      <c r="DF1017" t="s">
        <v>143</v>
      </c>
      <c r="DG1017" t="s">
        <v>143</v>
      </c>
      <c r="DH1017" t="s">
        <v>143</v>
      </c>
      <c r="DI1017" t="s">
        <v>143</v>
      </c>
      <c r="DJ1017" t="s">
        <v>143</v>
      </c>
      <c r="DK1017" t="s">
        <v>143</v>
      </c>
      <c r="DL1017" t="s">
        <v>143</v>
      </c>
      <c r="DM1017" t="s">
        <v>143</v>
      </c>
      <c r="DN1017">
        <v>140</v>
      </c>
      <c r="DO1017">
        <v>79</v>
      </c>
      <c r="DP1017">
        <v>1.0469999999999999</v>
      </c>
      <c r="DQ1017">
        <v>1</v>
      </c>
      <c r="DU1017">
        <v>1009</v>
      </c>
      <c r="DV1017" t="s">
        <v>205</v>
      </c>
      <c r="DW1017" t="s">
        <v>205</v>
      </c>
      <c r="DX1017">
        <v>1000</v>
      </c>
      <c r="EE1017">
        <v>31269969</v>
      </c>
      <c r="EF1017">
        <v>30</v>
      </c>
      <c r="EG1017" t="s">
        <v>171</v>
      </c>
      <c r="EH1017">
        <v>0</v>
      </c>
      <c r="EI1017" t="s">
        <v>143</v>
      </c>
      <c r="EJ1017">
        <v>1</v>
      </c>
      <c r="EK1017">
        <v>158</v>
      </c>
      <c r="EL1017" t="s">
        <v>508</v>
      </c>
      <c r="EM1017" t="s">
        <v>509</v>
      </c>
      <c r="EO1017" t="s">
        <v>143</v>
      </c>
      <c r="EQ1017">
        <v>0</v>
      </c>
      <c r="ER1017">
        <v>307.88</v>
      </c>
      <c r="ES1017">
        <v>307.88</v>
      </c>
      <c r="ET1017">
        <v>0</v>
      </c>
      <c r="EU1017">
        <v>0</v>
      </c>
      <c r="EV1017">
        <v>0</v>
      </c>
      <c r="EW1017">
        <v>0</v>
      </c>
      <c r="EX1017">
        <v>0</v>
      </c>
      <c r="FQ1017">
        <v>0</v>
      </c>
      <c r="FR1017">
        <f t="shared" si="814"/>
        <v>0</v>
      </c>
      <c r="FS1017">
        <v>0</v>
      </c>
      <c r="FX1017">
        <v>140</v>
      </c>
      <c r="FY1017">
        <v>79</v>
      </c>
      <c r="GA1017" t="s">
        <v>143</v>
      </c>
      <c r="GD1017">
        <v>0</v>
      </c>
      <c r="GF1017">
        <v>305310980</v>
      </c>
      <c r="GG1017">
        <v>2</v>
      </c>
      <c r="GH1017">
        <v>1</v>
      </c>
      <c r="GI1017">
        <v>2</v>
      </c>
      <c r="GJ1017">
        <v>0</v>
      </c>
      <c r="GK1017">
        <f>ROUND(R1017*(R12)/100,2)</f>
        <v>0</v>
      </c>
      <c r="GL1017">
        <f t="shared" si="815"/>
        <v>0</v>
      </c>
      <c r="GM1017">
        <f t="shared" si="816"/>
        <v>3054.4</v>
      </c>
      <c r="GN1017">
        <f t="shared" si="817"/>
        <v>3054.4</v>
      </c>
      <c r="GO1017">
        <f t="shared" si="818"/>
        <v>0</v>
      </c>
      <c r="GP1017">
        <f t="shared" si="819"/>
        <v>0</v>
      </c>
      <c r="GR1017">
        <v>0</v>
      </c>
      <c r="GS1017">
        <v>3</v>
      </c>
      <c r="GT1017">
        <v>0</v>
      </c>
      <c r="GU1017" t="s">
        <v>143</v>
      </c>
      <c r="GV1017">
        <f t="shared" si="820"/>
        <v>0</v>
      </c>
      <c r="GW1017">
        <v>1</v>
      </c>
      <c r="GX1017">
        <f t="shared" si="821"/>
        <v>0</v>
      </c>
      <c r="HA1017">
        <v>0</v>
      </c>
      <c r="HB1017">
        <v>0</v>
      </c>
      <c r="HC1017">
        <f t="shared" si="822"/>
        <v>0</v>
      </c>
      <c r="IK1017">
        <v>0</v>
      </c>
    </row>
    <row r="1018" spans="1:245" x14ac:dyDescent="0.25">
      <c r="A1018">
        <v>17</v>
      </c>
      <c r="B1018">
        <v>1</v>
      </c>
      <c r="C1018">
        <f>ROW(SmtRes!A653)</f>
        <v>653</v>
      </c>
      <c r="D1018">
        <f>ROW(EtalonRes!A672)</f>
        <v>672</v>
      </c>
      <c r="E1018" t="s">
        <v>868</v>
      </c>
      <c r="F1018" t="s">
        <v>744</v>
      </c>
      <c r="G1018" t="s">
        <v>745</v>
      </c>
      <c r="H1018" t="s">
        <v>746</v>
      </c>
      <c r="I1018">
        <v>0.35</v>
      </c>
      <c r="J1018">
        <v>0</v>
      </c>
      <c r="O1018">
        <f t="shared" si="790"/>
        <v>17355.93</v>
      </c>
      <c r="P1018">
        <f t="shared" si="791"/>
        <v>9064.86</v>
      </c>
      <c r="Q1018">
        <f>(ROUND((ROUND((((ET1018*1.25))*AV1018*I1018),2)*BB1018),2)+ROUND((ROUND(((AE1018-((EU1018*1.25)))*AV1018*I1018),2)*BS1018),2))</f>
        <v>436.22</v>
      </c>
      <c r="R1018">
        <f t="shared" si="792"/>
        <v>123.13</v>
      </c>
      <c r="S1018">
        <f t="shared" si="793"/>
        <v>7854.85</v>
      </c>
      <c r="T1018">
        <f t="shared" si="794"/>
        <v>0</v>
      </c>
      <c r="U1018">
        <f t="shared" si="795"/>
        <v>28.094499999999996</v>
      </c>
      <c r="V1018">
        <f t="shared" si="796"/>
        <v>0</v>
      </c>
      <c r="W1018">
        <f t="shared" si="797"/>
        <v>0</v>
      </c>
      <c r="X1018">
        <f t="shared" si="798"/>
        <v>8797.43</v>
      </c>
      <c r="Y1018">
        <f t="shared" si="799"/>
        <v>3220.49</v>
      </c>
      <c r="AA1018">
        <v>31709269</v>
      </c>
      <c r="AB1018">
        <f t="shared" si="800"/>
        <v>5330.0124999999998</v>
      </c>
      <c r="AC1018">
        <f t="shared" si="801"/>
        <v>4302.26</v>
      </c>
      <c r="AD1018">
        <f>ROUND(((((ET1018*1.25))-((EU1018*1.25)))+AE1018),6)</f>
        <v>145.58750000000001</v>
      </c>
      <c r="AE1018">
        <f>ROUND(((EU1018*1.25)),6)</f>
        <v>13.8375</v>
      </c>
      <c r="AF1018">
        <f>ROUND(((EV1018*1.15)),6)</f>
        <v>882.16499999999996</v>
      </c>
      <c r="AG1018">
        <f t="shared" si="802"/>
        <v>0</v>
      </c>
      <c r="AH1018">
        <f>((EW1018*1.15))</f>
        <v>80.27</v>
      </c>
      <c r="AI1018">
        <f>((EX1018*1.25))</f>
        <v>0</v>
      </c>
      <c r="AJ1018">
        <f t="shared" si="803"/>
        <v>0</v>
      </c>
      <c r="AK1018">
        <v>5185.83</v>
      </c>
      <c r="AL1018">
        <v>4302.26</v>
      </c>
      <c r="AM1018">
        <v>116.47</v>
      </c>
      <c r="AN1018">
        <v>11.07</v>
      </c>
      <c r="AO1018">
        <v>767.1</v>
      </c>
      <c r="AP1018">
        <v>0</v>
      </c>
      <c r="AQ1018">
        <v>69.8</v>
      </c>
      <c r="AR1018">
        <v>0</v>
      </c>
      <c r="AS1018">
        <v>0</v>
      </c>
      <c r="AT1018">
        <v>112</v>
      </c>
      <c r="AU1018">
        <v>41</v>
      </c>
      <c r="AV1018">
        <v>1</v>
      </c>
      <c r="AW1018">
        <v>1</v>
      </c>
      <c r="AZ1018">
        <v>1</v>
      </c>
      <c r="BA1018">
        <v>25.44</v>
      </c>
      <c r="BB1018">
        <v>8.56</v>
      </c>
      <c r="BC1018">
        <v>6.02</v>
      </c>
      <c r="BD1018" t="s">
        <v>143</v>
      </c>
      <c r="BE1018" t="s">
        <v>143</v>
      </c>
      <c r="BF1018" t="s">
        <v>143</v>
      </c>
      <c r="BG1018" t="s">
        <v>143</v>
      </c>
      <c r="BH1018">
        <v>0</v>
      </c>
      <c r="BI1018">
        <v>1</v>
      </c>
      <c r="BJ1018" t="s">
        <v>747</v>
      </c>
      <c r="BM1018">
        <v>149</v>
      </c>
      <c r="BN1018">
        <v>0</v>
      </c>
      <c r="BO1018" t="s">
        <v>744</v>
      </c>
      <c r="BP1018">
        <v>1</v>
      </c>
      <c r="BQ1018">
        <v>30</v>
      </c>
      <c r="BR1018">
        <v>0</v>
      </c>
      <c r="BS1018">
        <v>25.44</v>
      </c>
      <c r="BT1018">
        <v>1</v>
      </c>
      <c r="BU1018">
        <v>1</v>
      </c>
      <c r="BV1018">
        <v>1</v>
      </c>
      <c r="BW1018">
        <v>1</v>
      </c>
      <c r="BX1018">
        <v>1</v>
      </c>
      <c r="BY1018" t="s">
        <v>143</v>
      </c>
      <c r="BZ1018">
        <v>112</v>
      </c>
      <c r="CA1018">
        <v>41</v>
      </c>
      <c r="CE1018">
        <v>30</v>
      </c>
      <c r="CF1018">
        <v>0</v>
      </c>
      <c r="CG1018">
        <v>0</v>
      </c>
      <c r="CM1018">
        <v>0</v>
      </c>
      <c r="CN1018" t="s">
        <v>143</v>
      </c>
      <c r="CO1018">
        <v>0</v>
      </c>
      <c r="CP1018">
        <f t="shared" si="804"/>
        <v>17355.93</v>
      </c>
      <c r="CQ1018">
        <f t="shared" si="805"/>
        <v>25899.61</v>
      </c>
      <c r="CR1018">
        <f>(ROUND((ROUND((((ET1018*1.25))*AV1018*1),2)*BB1018),2)+ROUND((ROUND(((AE1018-((EU1018*1.25)))*AV1018*1),2)*BS1018),2))</f>
        <v>1246.25</v>
      </c>
      <c r="CS1018">
        <f t="shared" si="806"/>
        <v>352.09</v>
      </c>
      <c r="CT1018">
        <f t="shared" si="807"/>
        <v>22442.400000000001</v>
      </c>
      <c r="CU1018">
        <f t="shared" si="808"/>
        <v>0</v>
      </c>
      <c r="CV1018">
        <f t="shared" si="809"/>
        <v>80.27</v>
      </c>
      <c r="CW1018">
        <f t="shared" si="810"/>
        <v>0</v>
      </c>
      <c r="CX1018">
        <f t="shared" si="811"/>
        <v>0</v>
      </c>
      <c r="CY1018">
        <f t="shared" si="812"/>
        <v>8797.4320000000007</v>
      </c>
      <c r="CZ1018">
        <f t="shared" si="813"/>
        <v>3220.4884999999999</v>
      </c>
      <c r="DC1018" t="s">
        <v>143</v>
      </c>
      <c r="DD1018" t="s">
        <v>143</v>
      </c>
      <c r="DE1018" t="s">
        <v>169</v>
      </c>
      <c r="DF1018" t="s">
        <v>169</v>
      </c>
      <c r="DG1018" t="s">
        <v>170</v>
      </c>
      <c r="DH1018" t="s">
        <v>143</v>
      </c>
      <c r="DI1018" t="s">
        <v>170</v>
      </c>
      <c r="DJ1018" t="s">
        <v>169</v>
      </c>
      <c r="DK1018" t="s">
        <v>143</v>
      </c>
      <c r="DL1018" t="s">
        <v>143</v>
      </c>
      <c r="DM1018" t="s">
        <v>143</v>
      </c>
      <c r="DN1018">
        <v>140</v>
      </c>
      <c r="DO1018">
        <v>79</v>
      </c>
      <c r="DP1018">
        <v>1.0469999999999999</v>
      </c>
      <c r="DQ1018">
        <v>1.006</v>
      </c>
      <c r="DU1018">
        <v>1013</v>
      </c>
      <c r="DV1018" t="s">
        <v>746</v>
      </c>
      <c r="DW1018" t="s">
        <v>746</v>
      </c>
      <c r="DX1018">
        <v>1</v>
      </c>
      <c r="EE1018">
        <v>31269960</v>
      </c>
      <c r="EF1018">
        <v>30</v>
      </c>
      <c r="EG1018" t="s">
        <v>171</v>
      </c>
      <c r="EH1018">
        <v>0</v>
      </c>
      <c r="EI1018" t="s">
        <v>143</v>
      </c>
      <c r="EJ1018">
        <v>1</v>
      </c>
      <c r="EK1018">
        <v>149</v>
      </c>
      <c r="EL1018" t="s">
        <v>748</v>
      </c>
      <c r="EM1018" t="s">
        <v>749</v>
      </c>
      <c r="EO1018" t="s">
        <v>143</v>
      </c>
      <c r="EQ1018">
        <v>0</v>
      </c>
      <c r="ER1018">
        <v>5185.83</v>
      </c>
      <c r="ES1018">
        <v>4302.26</v>
      </c>
      <c r="ET1018">
        <v>116.47</v>
      </c>
      <c r="EU1018">
        <v>11.07</v>
      </c>
      <c r="EV1018">
        <v>767.1</v>
      </c>
      <c r="EW1018">
        <v>69.8</v>
      </c>
      <c r="EX1018">
        <v>0</v>
      </c>
      <c r="EY1018">
        <v>0</v>
      </c>
      <c r="FQ1018">
        <v>0</v>
      </c>
      <c r="FR1018">
        <f t="shared" si="814"/>
        <v>0</v>
      </c>
      <c r="FS1018">
        <v>0</v>
      </c>
      <c r="FX1018">
        <v>140</v>
      </c>
      <c r="FY1018">
        <v>79</v>
      </c>
      <c r="GA1018" t="s">
        <v>143</v>
      </c>
      <c r="GD1018">
        <v>0</v>
      </c>
      <c r="GF1018">
        <v>1670550423</v>
      </c>
      <c r="GG1018">
        <v>2</v>
      </c>
      <c r="GH1018">
        <v>1</v>
      </c>
      <c r="GI1018">
        <v>2</v>
      </c>
      <c r="GJ1018">
        <v>0</v>
      </c>
      <c r="GK1018">
        <f>ROUND(R1018*(R12)/100,2)</f>
        <v>193.31</v>
      </c>
      <c r="GL1018">
        <f t="shared" si="815"/>
        <v>0</v>
      </c>
      <c r="GM1018">
        <f t="shared" si="816"/>
        <v>29567.16</v>
      </c>
      <c r="GN1018">
        <f t="shared" si="817"/>
        <v>29567.16</v>
      </c>
      <c r="GO1018">
        <f t="shared" si="818"/>
        <v>0</v>
      </c>
      <c r="GP1018">
        <f t="shared" si="819"/>
        <v>0</v>
      </c>
      <c r="GR1018">
        <v>0</v>
      </c>
      <c r="GS1018">
        <v>3</v>
      </c>
      <c r="GT1018">
        <v>0</v>
      </c>
      <c r="GU1018" t="s">
        <v>143</v>
      </c>
      <c r="GV1018">
        <f t="shared" si="820"/>
        <v>0</v>
      </c>
      <c r="GW1018">
        <v>1</v>
      </c>
      <c r="GX1018">
        <f t="shared" si="821"/>
        <v>0</v>
      </c>
      <c r="HA1018">
        <v>0</v>
      </c>
      <c r="HB1018">
        <v>0</v>
      </c>
      <c r="HC1018">
        <f t="shared" si="822"/>
        <v>0</v>
      </c>
      <c r="IK1018">
        <v>0</v>
      </c>
    </row>
    <row r="1019" spans="1:245" x14ac:dyDescent="0.25">
      <c r="A1019">
        <v>18</v>
      </c>
      <c r="B1019">
        <v>1</v>
      </c>
      <c r="C1019">
        <v>652</v>
      </c>
      <c r="E1019" t="s">
        <v>869</v>
      </c>
      <c r="F1019" t="s">
        <v>751</v>
      </c>
      <c r="G1019" t="s">
        <v>752</v>
      </c>
      <c r="H1019" t="s">
        <v>323</v>
      </c>
      <c r="I1019">
        <v>1.5049999999999999</v>
      </c>
      <c r="J1019">
        <v>4.3</v>
      </c>
      <c r="O1019">
        <f t="shared" si="790"/>
        <v>9247.26</v>
      </c>
      <c r="P1019">
        <f t="shared" si="791"/>
        <v>9247.26</v>
      </c>
      <c r="Q1019">
        <f>(ROUND((ROUND(((ET1019)*AV1019*I1019),2)*BB1019),2)+ROUND((ROUND(((AE1019-(EU1019))*AV1019*I1019),2)*BS1019),2))</f>
        <v>0</v>
      </c>
      <c r="R1019">
        <f t="shared" si="792"/>
        <v>0</v>
      </c>
      <c r="S1019">
        <f t="shared" si="793"/>
        <v>0</v>
      </c>
      <c r="T1019">
        <f t="shared" si="794"/>
        <v>0</v>
      </c>
      <c r="U1019">
        <f t="shared" si="795"/>
        <v>0</v>
      </c>
      <c r="V1019">
        <f t="shared" si="796"/>
        <v>0</v>
      </c>
      <c r="W1019">
        <f t="shared" si="797"/>
        <v>0</v>
      </c>
      <c r="X1019">
        <f t="shared" si="798"/>
        <v>0</v>
      </c>
      <c r="Y1019">
        <f t="shared" si="799"/>
        <v>0</v>
      </c>
      <c r="AA1019">
        <v>31709269</v>
      </c>
      <c r="AB1019">
        <f t="shared" si="800"/>
        <v>1765.62</v>
      </c>
      <c r="AC1019">
        <f t="shared" si="801"/>
        <v>1765.62</v>
      </c>
      <c r="AD1019">
        <f>ROUND((((ET1019)-(EU1019))+AE1019),6)</f>
        <v>0</v>
      </c>
      <c r="AE1019">
        <f>ROUND((EU1019),6)</f>
        <v>0</v>
      </c>
      <c r="AF1019">
        <f>ROUND((EV1019),6)</f>
        <v>0</v>
      </c>
      <c r="AG1019">
        <f t="shared" si="802"/>
        <v>0</v>
      </c>
      <c r="AH1019">
        <f>(EW1019)</f>
        <v>0</v>
      </c>
      <c r="AI1019">
        <f>(EX1019)</f>
        <v>0</v>
      </c>
      <c r="AJ1019">
        <f t="shared" si="803"/>
        <v>0</v>
      </c>
      <c r="AK1019">
        <v>1765.62</v>
      </c>
      <c r="AL1019">
        <v>1765.62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</v>
      </c>
      <c r="AW1019">
        <v>1</v>
      </c>
      <c r="AZ1019">
        <v>1</v>
      </c>
      <c r="BA1019">
        <v>1</v>
      </c>
      <c r="BB1019">
        <v>1</v>
      </c>
      <c r="BC1019">
        <v>3.48</v>
      </c>
      <c r="BD1019" t="s">
        <v>143</v>
      </c>
      <c r="BE1019" t="s">
        <v>143</v>
      </c>
      <c r="BF1019" t="s">
        <v>143</v>
      </c>
      <c r="BG1019" t="s">
        <v>143</v>
      </c>
      <c r="BH1019">
        <v>3</v>
      </c>
      <c r="BI1019">
        <v>1</v>
      </c>
      <c r="BJ1019" t="s">
        <v>753</v>
      </c>
      <c r="BM1019">
        <v>149</v>
      </c>
      <c r="BN1019">
        <v>0</v>
      </c>
      <c r="BO1019" t="s">
        <v>751</v>
      </c>
      <c r="BP1019">
        <v>1</v>
      </c>
      <c r="BQ1019">
        <v>30</v>
      </c>
      <c r="BR1019">
        <v>0</v>
      </c>
      <c r="BS1019">
        <v>1</v>
      </c>
      <c r="BT1019">
        <v>1</v>
      </c>
      <c r="BU1019">
        <v>1</v>
      </c>
      <c r="BV1019">
        <v>1</v>
      </c>
      <c r="BW1019">
        <v>1</v>
      </c>
      <c r="BX1019">
        <v>1</v>
      </c>
      <c r="BY1019" t="s">
        <v>143</v>
      </c>
      <c r="BZ1019">
        <v>0</v>
      </c>
      <c r="CA1019">
        <v>0</v>
      </c>
      <c r="CE1019">
        <v>30</v>
      </c>
      <c r="CF1019">
        <v>0</v>
      </c>
      <c r="CG1019">
        <v>0</v>
      </c>
      <c r="CM1019">
        <v>0</v>
      </c>
      <c r="CN1019" t="s">
        <v>143</v>
      </c>
      <c r="CO1019">
        <v>0</v>
      </c>
      <c r="CP1019">
        <f t="shared" si="804"/>
        <v>9247.26</v>
      </c>
      <c r="CQ1019">
        <f t="shared" si="805"/>
        <v>6144.36</v>
      </c>
      <c r="CR1019">
        <f>(ROUND((ROUND(((ET1019)*AV1019*1),2)*BB1019),2)+ROUND((ROUND(((AE1019-(EU1019))*AV1019*1),2)*BS1019),2))</f>
        <v>0</v>
      </c>
      <c r="CS1019">
        <f t="shared" si="806"/>
        <v>0</v>
      </c>
      <c r="CT1019">
        <f t="shared" si="807"/>
        <v>0</v>
      </c>
      <c r="CU1019">
        <f t="shared" si="808"/>
        <v>0</v>
      </c>
      <c r="CV1019">
        <f t="shared" si="809"/>
        <v>0</v>
      </c>
      <c r="CW1019">
        <f t="shared" si="810"/>
        <v>0</v>
      </c>
      <c r="CX1019">
        <f t="shared" si="811"/>
        <v>0</v>
      </c>
      <c r="CY1019">
        <f t="shared" si="812"/>
        <v>0</v>
      </c>
      <c r="CZ1019">
        <f t="shared" si="813"/>
        <v>0</v>
      </c>
      <c r="DC1019" t="s">
        <v>143</v>
      </c>
      <c r="DD1019" t="s">
        <v>143</v>
      </c>
      <c r="DE1019" t="s">
        <v>143</v>
      </c>
      <c r="DF1019" t="s">
        <v>143</v>
      </c>
      <c r="DG1019" t="s">
        <v>143</v>
      </c>
      <c r="DH1019" t="s">
        <v>143</v>
      </c>
      <c r="DI1019" t="s">
        <v>143</v>
      </c>
      <c r="DJ1019" t="s">
        <v>143</v>
      </c>
      <c r="DK1019" t="s">
        <v>143</v>
      </c>
      <c r="DL1019" t="s">
        <v>143</v>
      </c>
      <c r="DM1019" t="s">
        <v>143</v>
      </c>
      <c r="DN1019">
        <v>140</v>
      </c>
      <c r="DO1019">
        <v>79</v>
      </c>
      <c r="DP1019">
        <v>1.0469999999999999</v>
      </c>
      <c r="DQ1019">
        <v>1.006</v>
      </c>
      <c r="DU1019">
        <v>1007</v>
      </c>
      <c r="DV1019" t="s">
        <v>323</v>
      </c>
      <c r="DW1019" t="s">
        <v>323</v>
      </c>
      <c r="DX1019">
        <v>1</v>
      </c>
      <c r="EE1019">
        <v>31269960</v>
      </c>
      <c r="EF1019">
        <v>30</v>
      </c>
      <c r="EG1019" t="s">
        <v>171</v>
      </c>
      <c r="EH1019">
        <v>0</v>
      </c>
      <c r="EI1019" t="s">
        <v>143</v>
      </c>
      <c r="EJ1019">
        <v>1</v>
      </c>
      <c r="EK1019">
        <v>149</v>
      </c>
      <c r="EL1019" t="s">
        <v>748</v>
      </c>
      <c r="EM1019" t="s">
        <v>749</v>
      </c>
      <c r="EO1019" t="s">
        <v>143</v>
      </c>
      <c r="EQ1019">
        <v>0</v>
      </c>
      <c r="ER1019">
        <v>1765.62</v>
      </c>
      <c r="ES1019">
        <v>1765.62</v>
      </c>
      <c r="ET1019">
        <v>0</v>
      </c>
      <c r="EU1019">
        <v>0</v>
      </c>
      <c r="EV1019">
        <v>0</v>
      </c>
      <c r="EW1019">
        <v>0</v>
      </c>
      <c r="EX1019">
        <v>0</v>
      </c>
      <c r="FQ1019">
        <v>0</v>
      </c>
      <c r="FR1019">
        <f t="shared" si="814"/>
        <v>0</v>
      </c>
      <c r="FS1019">
        <v>0</v>
      </c>
      <c r="FX1019">
        <v>140</v>
      </c>
      <c r="FY1019">
        <v>79</v>
      </c>
      <c r="GA1019" t="s">
        <v>143</v>
      </c>
      <c r="GD1019">
        <v>0</v>
      </c>
      <c r="GF1019">
        <v>-1815063453</v>
      </c>
      <c r="GG1019">
        <v>2</v>
      </c>
      <c r="GH1019">
        <v>1</v>
      </c>
      <c r="GI1019">
        <v>2</v>
      </c>
      <c r="GJ1019">
        <v>0</v>
      </c>
      <c r="GK1019">
        <f>ROUND(R1019*(R12)/100,2)</f>
        <v>0</v>
      </c>
      <c r="GL1019">
        <f t="shared" si="815"/>
        <v>0</v>
      </c>
      <c r="GM1019">
        <f t="shared" si="816"/>
        <v>9247.26</v>
      </c>
      <c r="GN1019">
        <f t="shared" si="817"/>
        <v>9247.26</v>
      </c>
      <c r="GO1019">
        <f t="shared" si="818"/>
        <v>0</v>
      </c>
      <c r="GP1019">
        <f t="shared" si="819"/>
        <v>0</v>
      </c>
      <c r="GR1019">
        <v>0</v>
      </c>
      <c r="GS1019">
        <v>3</v>
      </c>
      <c r="GT1019">
        <v>0</v>
      </c>
      <c r="GU1019" t="s">
        <v>143</v>
      </c>
      <c r="GV1019">
        <f t="shared" si="820"/>
        <v>0</v>
      </c>
      <c r="GW1019">
        <v>1</v>
      </c>
      <c r="GX1019">
        <f t="shared" si="821"/>
        <v>0</v>
      </c>
      <c r="HA1019">
        <v>0</v>
      </c>
      <c r="HB1019">
        <v>0</v>
      </c>
      <c r="HC1019">
        <f t="shared" si="822"/>
        <v>0</v>
      </c>
      <c r="IK1019">
        <v>0</v>
      </c>
    </row>
    <row r="1021" spans="1:245" x14ac:dyDescent="0.25">
      <c r="A1021" s="2">
        <v>51</v>
      </c>
      <c r="B1021" s="2">
        <f>B998</f>
        <v>1</v>
      </c>
      <c r="C1021" s="2">
        <f>A998</f>
        <v>5</v>
      </c>
      <c r="D1021" s="2">
        <f>ROW(A998)</f>
        <v>998</v>
      </c>
      <c r="E1021" s="2"/>
      <c r="F1021" s="2" t="str">
        <f>IF(F998&lt;&gt;"",F998,"")</f>
        <v>Новый подраздел</v>
      </c>
      <c r="G1021" s="2" t="s">
        <v>470</v>
      </c>
      <c r="H1021" s="2">
        <v>0</v>
      </c>
      <c r="I1021" s="2"/>
      <c r="J1021" s="2"/>
      <c r="K1021" s="2"/>
      <c r="L1021" s="2"/>
      <c r="M1021" s="2"/>
      <c r="N1021" s="2"/>
      <c r="O1021" s="2">
        <f t="shared" ref="O1021:T1021" si="823">ROUND(AB1021,2)</f>
        <v>150645.70000000001</v>
      </c>
      <c r="P1021" s="2">
        <f t="shared" si="823"/>
        <v>121276.87</v>
      </c>
      <c r="Q1021" s="2">
        <f t="shared" si="823"/>
        <v>14552.58</v>
      </c>
      <c r="R1021" s="2">
        <f t="shared" si="823"/>
        <v>3874</v>
      </c>
      <c r="S1021" s="2">
        <f t="shared" si="823"/>
        <v>14816.25</v>
      </c>
      <c r="T1021" s="2">
        <f t="shared" si="823"/>
        <v>0</v>
      </c>
      <c r="U1021" s="2">
        <f>AH1021</f>
        <v>51.961599999999997</v>
      </c>
      <c r="V1021" s="2">
        <f>AI1021</f>
        <v>0</v>
      </c>
      <c r="W1021" s="2">
        <f>ROUND(AJ1021,2)</f>
        <v>0</v>
      </c>
      <c r="X1021" s="2">
        <f>ROUND(AK1021,2)</f>
        <v>16594.21</v>
      </c>
      <c r="Y1021" s="2">
        <f>ROUND(AL1021,2)</f>
        <v>6074.67</v>
      </c>
      <c r="Z1021" s="2"/>
      <c r="AA1021" s="2"/>
      <c r="AB1021" s="2">
        <f>ROUND(SUMIF(AA1002:AA1019,"=31709269",O1002:O1019),2)</f>
        <v>150645.70000000001</v>
      </c>
      <c r="AC1021" s="2">
        <f>ROUND(SUMIF(AA1002:AA1019,"=31709269",P1002:P1019),2)</f>
        <v>121276.87</v>
      </c>
      <c r="AD1021" s="2">
        <f>ROUND(SUMIF(AA1002:AA1019,"=31709269",Q1002:Q1019),2)</f>
        <v>14552.58</v>
      </c>
      <c r="AE1021" s="2">
        <f>ROUND(SUMIF(AA1002:AA1019,"=31709269",R1002:R1019),2)</f>
        <v>3874</v>
      </c>
      <c r="AF1021" s="2">
        <f>ROUND(SUMIF(AA1002:AA1019,"=31709269",S1002:S1019),2)</f>
        <v>14816.25</v>
      </c>
      <c r="AG1021" s="2">
        <f>ROUND(SUMIF(AA1002:AA1019,"=31709269",T1002:T1019),2)</f>
        <v>0</v>
      </c>
      <c r="AH1021" s="2">
        <f>SUMIF(AA1002:AA1019,"=31709269",U1002:U1019)</f>
        <v>51.961599999999997</v>
      </c>
      <c r="AI1021" s="2">
        <f>SUMIF(AA1002:AA1019,"=31709269",V1002:V1019)</f>
        <v>0</v>
      </c>
      <c r="AJ1021" s="2">
        <f>ROUND(SUMIF(AA1002:AA1019,"=31709269",W1002:W1019),2)</f>
        <v>0</v>
      </c>
      <c r="AK1021" s="2">
        <f>ROUND(SUMIF(AA1002:AA1019,"=31709269",X1002:X1019),2)</f>
        <v>16594.21</v>
      </c>
      <c r="AL1021" s="2">
        <f>ROUND(SUMIF(AA1002:AA1019,"=31709269",Y1002:Y1019),2)</f>
        <v>6074.67</v>
      </c>
      <c r="AM1021" s="2"/>
      <c r="AN1021" s="2"/>
      <c r="AO1021" s="2">
        <f t="shared" ref="AO1021:BC1021" si="824">ROUND(BX1021,2)</f>
        <v>0</v>
      </c>
      <c r="AP1021" s="2">
        <f t="shared" si="824"/>
        <v>0</v>
      </c>
      <c r="AQ1021" s="2">
        <f t="shared" si="824"/>
        <v>0</v>
      </c>
      <c r="AR1021" s="2">
        <f t="shared" si="824"/>
        <v>179396.76</v>
      </c>
      <c r="AS1021" s="2">
        <f t="shared" si="824"/>
        <v>179396.76</v>
      </c>
      <c r="AT1021" s="2">
        <f t="shared" si="824"/>
        <v>0</v>
      </c>
      <c r="AU1021" s="2">
        <f t="shared" si="824"/>
        <v>0</v>
      </c>
      <c r="AV1021" s="2">
        <f t="shared" si="824"/>
        <v>121276.87</v>
      </c>
      <c r="AW1021" s="2">
        <f t="shared" si="824"/>
        <v>121276.87</v>
      </c>
      <c r="AX1021" s="2">
        <f t="shared" si="824"/>
        <v>0</v>
      </c>
      <c r="AY1021" s="2">
        <f t="shared" si="824"/>
        <v>121276.87</v>
      </c>
      <c r="AZ1021" s="2">
        <f t="shared" si="824"/>
        <v>0</v>
      </c>
      <c r="BA1021" s="2">
        <f t="shared" si="824"/>
        <v>0</v>
      </c>
      <c r="BB1021" s="2">
        <f t="shared" si="824"/>
        <v>0</v>
      </c>
      <c r="BC1021" s="2">
        <f t="shared" si="824"/>
        <v>0</v>
      </c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>
        <f>ROUND(SUMIF(AA1002:AA1019,"=31709269",FQ1002:FQ1019),2)</f>
        <v>0</v>
      </c>
      <c r="BY1021" s="2">
        <f>ROUND(SUMIF(AA1002:AA1019,"=31709269",FR1002:FR1019),2)</f>
        <v>0</v>
      </c>
      <c r="BZ1021" s="2">
        <f>ROUND(SUMIF(AA1002:AA1019,"=31709269",GL1002:GL1019),2)</f>
        <v>0</v>
      </c>
      <c r="CA1021" s="2">
        <f>ROUND(SUMIF(AA1002:AA1019,"=31709269",GM1002:GM1019),2)</f>
        <v>179396.76</v>
      </c>
      <c r="CB1021" s="2">
        <f>ROUND(SUMIF(AA1002:AA1019,"=31709269",GN1002:GN1019),2)</f>
        <v>179396.76</v>
      </c>
      <c r="CC1021" s="2">
        <f>ROUND(SUMIF(AA1002:AA1019,"=31709269",GO1002:GO1019),2)</f>
        <v>0</v>
      </c>
      <c r="CD1021" s="2">
        <f>ROUND(SUMIF(AA1002:AA1019,"=31709269",GP1002:GP1019),2)</f>
        <v>0</v>
      </c>
      <c r="CE1021" s="2">
        <f>AC1021-BX1021</f>
        <v>121276.87</v>
      </c>
      <c r="CF1021" s="2">
        <f>AC1021-BY1021</f>
        <v>121276.87</v>
      </c>
      <c r="CG1021" s="2">
        <f>BX1021-BZ1021</f>
        <v>0</v>
      </c>
      <c r="CH1021" s="2">
        <f>AC1021-BX1021-BY1021+BZ1021</f>
        <v>121276.87</v>
      </c>
      <c r="CI1021" s="2">
        <f>BY1021-BZ1021</f>
        <v>0</v>
      </c>
      <c r="CJ1021" s="2">
        <f>ROUND(SUMIF(AA1002:AA1019,"=31709269",GX1002:GX1019),2)</f>
        <v>0</v>
      </c>
      <c r="CK1021" s="2">
        <f>ROUND(SUMIF(AA1002:AA1019,"=31709269",GY1002:GY1019),2)</f>
        <v>0</v>
      </c>
      <c r="CL1021" s="2">
        <f>ROUND(SUMIF(AA1002:AA1019,"=31709269",GZ1002:GZ1019),2)</f>
        <v>0</v>
      </c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>
        <v>0</v>
      </c>
    </row>
    <row r="1023" spans="1:245" x14ac:dyDescent="0.25">
      <c r="A1023" s="4">
        <v>50</v>
      </c>
      <c r="B1023" s="4">
        <v>0</v>
      </c>
      <c r="C1023" s="4">
        <v>0</v>
      </c>
      <c r="D1023" s="4">
        <v>1</v>
      </c>
      <c r="E1023" s="4">
        <v>201</v>
      </c>
      <c r="F1023" s="4">
        <f>ROUND(Source!O1021,O1023)</f>
        <v>150645.70000000001</v>
      </c>
      <c r="G1023" s="4" t="s">
        <v>222</v>
      </c>
      <c r="H1023" s="4" t="s">
        <v>223</v>
      </c>
      <c r="I1023" s="4"/>
      <c r="J1023" s="4"/>
      <c r="K1023" s="4">
        <v>201</v>
      </c>
      <c r="L1023" s="4">
        <v>1</v>
      </c>
      <c r="M1023" s="4">
        <v>3</v>
      </c>
      <c r="N1023" s="4" t="s">
        <v>143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/>
    </row>
    <row r="1024" spans="1:245" x14ac:dyDescent="0.25">
      <c r="A1024" s="4">
        <v>50</v>
      </c>
      <c r="B1024" s="4">
        <v>0</v>
      </c>
      <c r="C1024" s="4">
        <v>0</v>
      </c>
      <c r="D1024" s="4">
        <v>1</v>
      </c>
      <c r="E1024" s="4">
        <v>202</v>
      </c>
      <c r="F1024" s="4">
        <f>ROUND(Source!P1021,O1024)</f>
        <v>121276.87</v>
      </c>
      <c r="G1024" s="4" t="s">
        <v>224</v>
      </c>
      <c r="H1024" s="4" t="s">
        <v>225</v>
      </c>
      <c r="I1024" s="4"/>
      <c r="J1024" s="4"/>
      <c r="K1024" s="4">
        <v>202</v>
      </c>
      <c r="L1024" s="4">
        <v>2</v>
      </c>
      <c r="M1024" s="4">
        <v>3</v>
      </c>
      <c r="N1024" s="4" t="s">
        <v>143</v>
      </c>
      <c r="O1024" s="4">
        <v>2</v>
      </c>
      <c r="P1024" s="4"/>
      <c r="Q1024" s="4"/>
      <c r="R1024" s="4"/>
      <c r="S1024" s="4"/>
      <c r="T1024" s="4"/>
      <c r="U1024" s="4"/>
      <c r="V1024" s="4"/>
      <c r="W1024" s="4"/>
    </row>
    <row r="1025" spans="1:23" x14ac:dyDescent="0.25">
      <c r="A1025" s="4">
        <v>50</v>
      </c>
      <c r="B1025" s="4">
        <v>0</v>
      </c>
      <c r="C1025" s="4">
        <v>0</v>
      </c>
      <c r="D1025" s="4">
        <v>1</v>
      </c>
      <c r="E1025" s="4">
        <v>222</v>
      </c>
      <c r="F1025" s="4">
        <f>ROUND(Source!AO1021,O1025)</f>
        <v>0</v>
      </c>
      <c r="G1025" s="4" t="s">
        <v>226</v>
      </c>
      <c r="H1025" s="4" t="s">
        <v>227</v>
      </c>
      <c r="I1025" s="4"/>
      <c r="J1025" s="4"/>
      <c r="K1025" s="4">
        <v>222</v>
      </c>
      <c r="L1025" s="4">
        <v>3</v>
      </c>
      <c r="M1025" s="4">
        <v>3</v>
      </c>
      <c r="N1025" s="4" t="s">
        <v>143</v>
      </c>
      <c r="O1025" s="4">
        <v>2</v>
      </c>
      <c r="P1025" s="4"/>
      <c r="Q1025" s="4"/>
      <c r="R1025" s="4"/>
      <c r="S1025" s="4"/>
      <c r="T1025" s="4"/>
      <c r="U1025" s="4"/>
      <c r="V1025" s="4"/>
      <c r="W1025" s="4"/>
    </row>
    <row r="1026" spans="1:23" x14ac:dyDescent="0.25">
      <c r="A1026" s="4">
        <v>50</v>
      </c>
      <c r="B1026" s="4">
        <v>0</v>
      </c>
      <c r="C1026" s="4">
        <v>0</v>
      </c>
      <c r="D1026" s="4">
        <v>1</v>
      </c>
      <c r="E1026" s="4">
        <v>225</v>
      </c>
      <c r="F1026" s="4">
        <f>ROUND(Source!AV1021,O1026)</f>
        <v>121276.87</v>
      </c>
      <c r="G1026" s="4" t="s">
        <v>228</v>
      </c>
      <c r="H1026" s="4" t="s">
        <v>229</v>
      </c>
      <c r="I1026" s="4"/>
      <c r="J1026" s="4"/>
      <c r="K1026" s="4">
        <v>225</v>
      </c>
      <c r="L1026" s="4">
        <v>4</v>
      </c>
      <c r="M1026" s="4">
        <v>3</v>
      </c>
      <c r="N1026" s="4" t="s">
        <v>143</v>
      </c>
      <c r="O1026" s="4">
        <v>2</v>
      </c>
      <c r="P1026" s="4"/>
      <c r="Q1026" s="4"/>
      <c r="R1026" s="4"/>
      <c r="S1026" s="4"/>
      <c r="T1026" s="4"/>
      <c r="U1026" s="4"/>
      <c r="V1026" s="4"/>
      <c r="W1026" s="4"/>
    </row>
    <row r="1027" spans="1:23" x14ac:dyDescent="0.25">
      <c r="A1027" s="4">
        <v>50</v>
      </c>
      <c r="B1027" s="4">
        <v>0</v>
      </c>
      <c r="C1027" s="4">
        <v>0</v>
      </c>
      <c r="D1027" s="4">
        <v>1</v>
      </c>
      <c r="E1027" s="4">
        <v>226</v>
      </c>
      <c r="F1027" s="4">
        <f>ROUND(Source!AW1021,O1027)</f>
        <v>121276.87</v>
      </c>
      <c r="G1027" s="4" t="s">
        <v>230</v>
      </c>
      <c r="H1027" s="4" t="s">
        <v>231</v>
      </c>
      <c r="I1027" s="4"/>
      <c r="J1027" s="4"/>
      <c r="K1027" s="4">
        <v>226</v>
      </c>
      <c r="L1027" s="4">
        <v>5</v>
      </c>
      <c r="M1027" s="4">
        <v>3</v>
      </c>
      <c r="N1027" s="4" t="s">
        <v>143</v>
      </c>
      <c r="O1027" s="4">
        <v>2</v>
      </c>
      <c r="P1027" s="4"/>
      <c r="Q1027" s="4"/>
      <c r="R1027" s="4"/>
      <c r="S1027" s="4"/>
      <c r="T1027" s="4"/>
      <c r="U1027" s="4"/>
      <c r="V1027" s="4"/>
      <c r="W1027" s="4"/>
    </row>
    <row r="1028" spans="1:23" x14ac:dyDescent="0.25">
      <c r="A1028" s="4">
        <v>50</v>
      </c>
      <c r="B1028" s="4">
        <v>0</v>
      </c>
      <c r="C1028" s="4">
        <v>0</v>
      </c>
      <c r="D1028" s="4">
        <v>1</v>
      </c>
      <c r="E1028" s="4">
        <v>227</v>
      </c>
      <c r="F1028" s="4">
        <f>ROUND(Source!AX1021,O1028)</f>
        <v>0</v>
      </c>
      <c r="G1028" s="4" t="s">
        <v>232</v>
      </c>
      <c r="H1028" s="4" t="s">
        <v>233</v>
      </c>
      <c r="I1028" s="4"/>
      <c r="J1028" s="4"/>
      <c r="K1028" s="4">
        <v>227</v>
      </c>
      <c r="L1028" s="4">
        <v>6</v>
      </c>
      <c r="M1028" s="4">
        <v>3</v>
      </c>
      <c r="N1028" s="4" t="s">
        <v>143</v>
      </c>
      <c r="O1028" s="4">
        <v>2</v>
      </c>
      <c r="P1028" s="4"/>
      <c r="Q1028" s="4"/>
      <c r="R1028" s="4"/>
      <c r="S1028" s="4"/>
      <c r="T1028" s="4"/>
      <c r="U1028" s="4"/>
      <c r="V1028" s="4"/>
      <c r="W1028" s="4"/>
    </row>
    <row r="1029" spans="1:23" x14ac:dyDescent="0.25">
      <c r="A1029" s="4">
        <v>50</v>
      </c>
      <c r="B1029" s="4">
        <v>0</v>
      </c>
      <c r="C1029" s="4">
        <v>0</v>
      </c>
      <c r="D1029" s="4">
        <v>1</v>
      </c>
      <c r="E1029" s="4">
        <v>228</v>
      </c>
      <c r="F1029" s="4">
        <f>ROUND(Source!AY1021,O1029)</f>
        <v>121276.87</v>
      </c>
      <c r="G1029" s="4" t="s">
        <v>234</v>
      </c>
      <c r="H1029" s="4" t="s">
        <v>235</v>
      </c>
      <c r="I1029" s="4"/>
      <c r="J1029" s="4"/>
      <c r="K1029" s="4">
        <v>228</v>
      </c>
      <c r="L1029" s="4">
        <v>7</v>
      </c>
      <c r="M1029" s="4">
        <v>3</v>
      </c>
      <c r="N1029" s="4" t="s">
        <v>143</v>
      </c>
      <c r="O1029" s="4">
        <v>2</v>
      </c>
      <c r="P1029" s="4"/>
      <c r="Q1029" s="4"/>
      <c r="R1029" s="4"/>
      <c r="S1029" s="4"/>
      <c r="T1029" s="4"/>
      <c r="U1029" s="4"/>
      <c r="V1029" s="4"/>
      <c r="W1029" s="4"/>
    </row>
    <row r="1030" spans="1:23" x14ac:dyDescent="0.25">
      <c r="A1030" s="4">
        <v>50</v>
      </c>
      <c r="B1030" s="4">
        <v>0</v>
      </c>
      <c r="C1030" s="4">
        <v>0</v>
      </c>
      <c r="D1030" s="4">
        <v>1</v>
      </c>
      <c r="E1030" s="4">
        <v>216</v>
      </c>
      <c r="F1030" s="4">
        <f>ROUND(Source!AP1021,O1030)</f>
        <v>0</v>
      </c>
      <c r="G1030" s="4" t="s">
        <v>236</v>
      </c>
      <c r="H1030" s="4" t="s">
        <v>237</v>
      </c>
      <c r="I1030" s="4"/>
      <c r="J1030" s="4"/>
      <c r="K1030" s="4">
        <v>216</v>
      </c>
      <c r="L1030" s="4">
        <v>8</v>
      </c>
      <c r="M1030" s="4">
        <v>3</v>
      </c>
      <c r="N1030" s="4" t="s">
        <v>143</v>
      </c>
      <c r="O1030" s="4">
        <v>2</v>
      </c>
      <c r="P1030" s="4"/>
      <c r="Q1030" s="4"/>
      <c r="R1030" s="4"/>
      <c r="S1030" s="4"/>
      <c r="T1030" s="4"/>
      <c r="U1030" s="4"/>
      <c r="V1030" s="4"/>
      <c r="W1030" s="4"/>
    </row>
    <row r="1031" spans="1:23" x14ac:dyDescent="0.25">
      <c r="A1031" s="4">
        <v>50</v>
      </c>
      <c r="B1031" s="4">
        <v>0</v>
      </c>
      <c r="C1031" s="4">
        <v>0</v>
      </c>
      <c r="D1031" s="4">
        <v>1</v>
      </c>
      <c r="E1031" s="4">
        <v>223</v>
      </c>
      <c r="F1031" s="4">
        <f>ROUND(Source!AQ1021,O1031)</f>
        <v>0</v>
      </c>
      <c r="G1031" s="4" t="s">
        <v>238</v>
      </c>
      <c r="H1031" s="4" t="s">
        <v>239</v>
      </c>
      <c r="I1031" s="4"/>
      <c r="J1031" s="4"/>
      <c r="K1031" s="4">
        <v>223</v>
      </c>
      <c r="L1031" s="4">
        <v>9</v>
      </c>
      <c r="M1031" s="4">
        <v>3</v>
      </c>
      <c r="N1031" s="4" t="s">
        <v>143</v>
      </c>
      <c r="O1031" s="4">
        <v>2</v>
      </c>
      <c r="P1031" s="4"/>
      <c r="Q1031" s="4"/>
      <c r="R1031" s="4"/>
      <c r="S1031" s="4"/>
      <c r="T1031" s="4"/>
      <c r="U1031" s="4"/>
      <c r="V1031" s="4"/>
      <c r="W1031" s="4"/>
    </row>
    <row r="1032" spans="1:23" x14ac:dyDescent="0.25">
      <c r="A1032" s="4">
        <v>50</v>
      </c>
      <c r="B1032" s="4">
        <v>0</v>
      </c>
      <c r="C1032" s="4">
        <v>0</v>
      </c>
      <c r="D1032" s="4">
        <v>1</v>
      </c>
      <c r="E1032" s="4">
        <v>229</v>
      </c>
      <c r="F1032" s="4">
        <f>ROUND(Source!AZ1021,O1032)</f>
        <v>0</v>
      </c>
      <c r="G1032" s="4" t="s">
        <v>240</v>
      </c>
      <c r="H1032" s="4" t="s">
        <v>241</v>
      </c>
      <c r="I1032" s="4"/>
      <c r="J1032" s="4"/>
      <c r="K1032" s="4">
        <v>229</v>
      </c>
      <c r="L1032" s="4">
        <v>10</v>
      </c>
      <c r="M1032" s="4">
        <v>3</v>
      </c>
      <c r="N1032" s="4" t="s">
        <v>143</v>
      </c>
      <c r="O1032" s="4">
        <v>2</v>
      </c>
      <c r="P1032" s="4"/>
      <c r="Q1032" s="4"/>
      <c r="R1032" s="4"/>
      <c r="S1032" s="4"/>
      <c r="T1032" s="4"/>
      <c r="U1032" s="4"/>
      <c r="V1032" s="4"/>
      <c r="W1032" s="4"/>
    </row>
    <row r="1033" spans="1:23" x14ac:dyDescent="0.25">
      <c r="A1033" s="4">
        <v>50</v>
      </c>
      <c r="B1033" s="4">
        <v>0</v>
      </c>
      <c r="C1033" s="4">
        <v>0</v>
      </c>
      <c r="D1033" s="4">
        <v>1</v>
      </c>
      <c r="E1033" s="4">
        <v>203</v>
      </c>
      <c r="F1033" s="4">
        <f>ROUND(Source!Q1021,O1033)</f>
        <v>14552.58</v>
      </c>
      <c r="G1033" s="4" t="s">
        <v>242</v>
      </c>
      <c r="H1033" s="4" t="s">
        <v>243</v>
      </c>
      <c r="I1033" s="4"/>
      <c r="J1033" s="4"/>
      <c r="K1033" s="4">
        <v>203</v>
      </c>
      <c r="L1033" s="4">
        <v>11</v>
      </c>
      <c r="M1033" s="4">
        <v>3</v>
      </c>
      <c r="N1033" s="4" t="s">
        <v>143</v>
      </c>
      <c r="O1033" s="4">
        <v>2</v>
      </c>
      <c r="P1033" s="4"/>
      <c r="Q1033" s="4"/>
      <c r="R1033" s="4"/>
      <c r="S1033" s="4"/>
      <c r="T1033" s="4"/>
      <c r="U1033" s="4"/>
      <c r="V1033" s="4"/>
      <c r="W1033" s="4"/>
    </row>
    <row r="1034" spans="1:23" x14ac:dyDescent="0.25">
      <c r="A1034" s="4">
        <v>50</v>
      </c>
      <c r="B1034" s="4">
        <v>0</v>
      </c>
      <c r="C1034" s="4">
        <v>0</v>
      </c>
      <c r="D1034" s="4">
        <v>1</v>
      </c>
      <c r="E1034" s="4">
        <v>231</v>
      </c>
      <c r="F1034" s="4">
        <f>ROUND(Source!BB1021,O1034)</f>
        <v>0</v>
      </c>
      <c r="G1034" s="4" t="s">
        <v>244</v>
      </c>
      <c r="H1034" s="4" t="s">
        <v>245</v>
      </c>
      <c r="I1034" s="4"/>
      <c r="J1034" s="4"/>
      <c r="K1034" s="4">
        <v>231</v>
      </c>
      <c r="L1034" s="4">
        <v>12</v>
      </c>
      <c r="M1034" s="4">
        <v>3</v>
      </c>
      <c r="N1034" s="4" t="s">
        <v>143</v>
      </c>
      <c r="O1034" s="4">
        <v>2</v>
      </c>
      <c r="P1034" s="4"/>
      <c r="Q1034" s="4"/>
      <c r="R1034" s="4"/>
      <c r="S1034" s="4"/>
      <c r="T1034" s="4"/>
      <c r="U1034" s="4"/>
      <c r="V1034" s="4"/>
      <c r="W1034" s="4"/>
    </row>
    <row r="1035" spans="1:23" x14ac:dyDescent="0.25">
      <c r="A1035" s="4">
        <v>50</v>
      </c>
      <c r="B1035" s="4">
        <v>0</v>
      </c>
      <c r="C1035" s="4">
        <v>0</v>
      </c>
      <c r="D1035" s="4">
        <v>1</v>
      </c>
      <c r="E1035" s="4">
        <v>204</v>
      </c>
      <c r="F1035" s="4">
        <f>ROUND(Source!R1021,O1035)</f>
        <v>3874</v>
      </c>
      <c r="G1035" s="4" t="s">
        <v>246</v>
      </c>
      <c r="H1035" s="4" t="s">
        <v>247</v>
      </c>
      <c r="I1035" s="4"/>
      <c r="J1035" s="4"/>
      <c r="K1035" s="4">
        <v>204</v>
      </c>
      <c r="L1035" s="4">
        <v>13</v>
      </c>
      <c r="M1035" s="4">
        <v>3</v>
      </c>
      <c r="N1035" s="4" t="s">
        <v>143</v>
      </c>
      <c r="O1035" s="4">
        <v>2</v>
      </c>
      <c r="P1035" s="4"/>
      <c r="Q1035" s="4"/>
      <c r="R1035" s="4"/>
      <c r="S1035" s="4"/>
      <c r="T1035" s="4"/>
      <c r="U1035" s="4"/>
      <c r="V1035" s="4"/>
      <c r="W1035" s="4"/>
    </row>
    <row r="1036" spans="1:23" x14ac:dyDescent="0.25">
      <c r="A1036" s="4">
        <v>50</v>
      </c>
      <c r="B1036" s="4">
        <v>0</v>
      </c>
      <c r="C1036" s="4">
        <v>0</v>
      </c>
      <c r="D1036" s="4">
        <v>1</v>
      </c>
      <c r="E1036" s="4">
        <v>205</v>
      </c>
      <c r="F1036" s="4">
        <f>ROUND(Source!S1021,O1036)</f>
        <v>14816.25</v>
      </c>
      <c r="G1036" s="4" t="s">
        <v>248</v>
      </c>
      <c r="H1036" s="4" t="s">
        <v>249</v>
      </c>
      <c r="I1036" s="4"/>
      <c r="J1036" s="4"/>
      <c r="K1036" s="4">
        <v>205</v>
      </c>
      <c r="L1036" s="4">
        <v>14</v>
      </c>
      <c r="M1036" s="4">
        <v>3</v>
      </c>
      <c r="N1036" s="4" t="s">
        <v>143</v>
      </c>
      <c r="O1036" s="4">
        <v>2</v>
      </c>
      <c r="P1036" s="4"/>
      <c r="Q1036" s="4"/>
      <c r="R1036" s="4"/>
      <c r="S1036" s="4"/>
      <c r="T1036" s="4"/>
      <c r="U1036" s="4"/>
      <c r="V1036" s="4"/>
      <c r="W1036" s="4"/>
    </row>
    <row r="1037" spans="1:23" x14ac:dyDescent="0.25">
      <c r="A1037" s="4">
        <v>50</v>
      </c>
      <c r="B1037" s="4">
        <v>0</v>
      </c>
      <c r="C1037" s="4">
        <v>0</v>
      </c>
      <c r="D1037" s="4">
        <v>1</v>
      </c>
      <c r="E1037" s="4">
        <v>232</v>
      </c>
      <c r="F1037" s="4">
        <f>ROUND(Source!BC1021,O1037)</f>
        <v>0</v>
      </c>
      <c r="G1037" s="4" t="s">
        <v>250</v>
      </c>
      <c r="H1037" s="4" t="s">
        <v>251</v>
      </c>
      <c r="I1037" s="4"/>
      <c r="J1037" s="4"/>
      <c r="K1037" s="4">
        <v>232</v>
      </c>
      <c r="L1037" s="4">
        <v>15</v>
      </c>
      <c r="M1037" s="4">
        <v>3</v>
      </c>
      <c r="N1037" s="4" t="s">
        <v>143</v>
      </c>
      <c r="O1037" s="4">
        <v>2</v>
      </c>
      <c r="P1037" s="4"/>
      <c r="Q1037" s="4"/>
      <c r="R1037" s="4"/>
      <c r="S1037" s="4"/>
      <c r="T1037" s="4"/>
      <c r="U1037" s="4"/>
      <c r="V1037" s="4"/>
      <c r="W1037" s="4"/>
    </row>
    <row r="1038" spans="1:23" x14ac:dyDescent="0.25">
      <c r="A1038" s="4">
        <v>50</v>
      </c>
      <c r="B1038" s="4">
        <v>0</v>
      </c>
      <c r="C1038" s="4">
        <v>0</v>
      </c>
      <c r="D1038" s="4">
        <v>1</v>
      </c>
      <c r="E1038" s="4">
        <v>214</v>
      </c>
      <c r="F1038" s="4">
        <f>ROUND(Source!AS1021,O1038)</f>
        <v>179396.76</v>
      </c>
      <c r="G1038" s="4" t="s">
        <v>252</v>
      </c>
      <c r="H1038" s="4" t="s">
        <v>253</v>
      </c>
      <c r="I1038" s="4"/>
      <c r="J1038" s="4"/>
      <c r="K1038" s="4">
        <v>214</v>
      </c>
      <c r="L1038" s="4">
        <v>16</v>
      </c>
      <c r="M1038" s="4">
        <v>3</v>
      </c>
      <c r="N1038" s="4" t="s">
        <v>143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</row>
    <row r="1039" spans="1:23" x14ac:dyDescent="0.25">
      <c r="A1039" s="4">
        <v>50</v>
      </c>
      <c r="B1039" s="4">
        <v>0</v>
      </c>
      <c r="C1039" s="4">
        <v>0</v>
      </c>
      <c r="D1039" s="4">
        <v>1</v>
      </c>
      <c r="E1039" s="4">
        <v>215</v>
      </c>
      <c r="F1039" s="4">
        <f>ROUND(Source!AT1021,O1039)</f>
        <v>0</v>
      </c>
      <c r="G1039" s="4" t="s">
        <v>254</v>
      </c>
      <c r="H1039" s="4" t="s">
        <v>255</v>
      </c>
      <c r="I1039" s="4"/>
      <c r="J1039" s="4"/>
      <c r="K1039" s="4">
        <v>215</v>
      </c>
      <c r="L1039" s="4">
        <v>17</v>
      </c>
      <c r="M1039" s="4">
        <v>3</v>
      </c>
      <c r="N1039" s="4" t="s">
        <v>143</v>
      </c>
      <c r="O1039" s="4">
        <v>2</v>
      </c>
      <c r="P1039" s="4"/>
      <c r="Q1039" s="4"/>
      <c r="R1039" s="4"/>
      <c r="S1039" s="4"/>
      <c r="T1039" s="4"/>
      <c r="U1039" s="4"/>
      <c r="V1039" s="4"/>
      <c r="W1039" s="4"/>
    </row>
    <row r="1040" spans="1:23" x14ac:dyDescent="0.25">
      <c r="A1040" s="4">
        <v>50</v>
      </c>
      <c r="B1040" s="4">
        <v>0</v>
      </c>
      <c r="C1040" s="4">
        <v>0</v>
      </c>
      <c r="D1040" s="4">
        <v>1</v>
      </c>
      <c r="E1040" s="4">
        <v>217</v>
      </c>
      <c r="F1040" s="4">
        <f>ROUND(Source!AU1021,O1040)</f>
        <v>0</v>
      </c>
      <c r="G1040" s="4" t="s">
        <v>256</v>
      </c>
      <c r="H1040" s="4" t="s">
        <v>257</v>
      </c>
      <c r="I1040" s="4"/>
      <c r="J1040" s="4"/>
      <c r="K1040" s="4">
        <v>217</v>
      </c>
      <c r="L1040" s="4">
        <v>18</v>
      </c>
      <c r="M1040" s="4">
        <v>3</v>
      </c>
      <c r="N1040" s="4" t="s">
        <v>143</v>
      </c>
      <c r="O1040" s="4">
        <v>2</v>
      </c>
      <c r="P1040" s="4"/>
      <c r="Q1040" s="4"/>
      <c r="R1040" s="4"/>
      <c r="S1040" s="4"/>
      <c r="T1040" s="4"/>
      <c r="U1040" s="4"/>
      <c r="V1040" s="4"/>
      <c r="W1040" s="4"/>
    </row>
    <row r="1041" spans="1:206" x14ac:dyDescent="0.25">
      <c r="A1041" s="4">
        <v>50</v>
      </c>
      <c r="B1041" s="4">
        <v>0</v>
      </c>
      <c r="C1041" s="4">
        <v>0</v>
      </c>
      <c r="D1041" s="4">
        <v>1</v>
      </c>
      <c r="E1041" s="4">
        <v>230</v>
      </c>
      <c r="F1041" s="4">
        <f>ROUND(Source!BA1021,O1041)</f>
        <v>0</v>
      </c>
      <c r="G1041" s="4" t="s">
        <v>258</v>
      </c>
      <c r="H1041" s="4" t="s">
        <v>259</v>
      </c>
      <c r="I1041" s="4"/>
      <c r="J1041" s="4"/>
      <c r="K1041" s="4">
        <v>230</v>
      </c>
      <c r="L1041" s="4">
        <v>19</v>
      </c>
      <c r="M1041" s="4">
        <v>3</v>
      </c>
      <c r="N1041" s="4" t="s">
        <v>143</v>
      </c>
      <c r="O1041" s="4">
        <v>2</v>
      </c>
      <c r="P1041" s="4"/>
      <c r="Q1041" s="4"/>
      <c r="R1041" s="4"/>
      <c r="S1041" s="4"/>
      <c r="T1041" s="4"/>
      <c r="U1041" s="4"/>
      <c r="V1041" s="4"/>
      <c r="W1041" s="4"/>
    </row>
    <row r="1042" spans="1:206" x14ac:dyDescent="0.25">
      <c r="A1042" s="4">
        <v>50</v>
      </c>
      <c r="B1042" s="4">
        <v>0</v>
      </c>
      <c r="C1042" s="4">
        <v>0</v>
      </c>
      <c r="D1042" s="4">
        <v>1</v>
      </c>
      <c r="E1042" s="4">
        <v>206</v>
      </c>
      <c r="F1042" s="4">
        <f>ROUND(Source!T1021,O1042)</f>
        <v>0</v>
      </c>
      <c r="G1042" s="4" t="s">
        <v>260</v>
      </c>
      <c r="H1042" s="4" t="s">
        <v>261</v>
      </c>
      <c r="I1042" s="4"/>
      <c r="J1042" s="4"/>
      <c r="K1042" s="4">
        <v>206</v>
      </c>
      <c r="L1042" s="4">
        <v>20</v>
      </c>
      <c r="M1042" s="4">
        <v>3</v>
      </c>
      <c r="N1042" s="4" t="s">
        <v>143</v>
      </c>
      <c r="O1042" s="4">
        <v>2</v>
      </c>
      <c r="P1042" s="4"/>
      <c r="Q1042" s="4"/>
      <c r="R1042" s="4"/>
      <c r="S1042" s="4"/>
      <c r="T1042" s="4"/>
      <c r="U1042" s="4"/>
      <c r="V1042" s="4"/>
      <c r="W1042" s="4"/>
    </row>
    <row r="1043" spans="1:206" x14ac:dyDescent="0.25">
      <c r="A1043" s="4">
        <v>50</v>
      </c>
      <c r="B1043" s="4">
        <v>0</v>
      </c>
      <c r="C1043" s="4">
        <v>0</v>
      </c>
      <c r="D1043" s="4">
        <v>1</v>
      </c>
      <c r="E1043" s="4">
        <v>207</v>
      </c>
      <c r="F1043" s="4">
        <f>Source!U1021</f>
        <v>51.961599999999997</v>
      </c>
      <c r="G1043" s="4" t="s">
        <v>262</v>
      </c>
      <c r="H1043" s="4" t="s">
        <v>263</v>
      </c>
      <c r="I1043" s="4"/>
      <c r="J1043" s="4"/>
      <c r="K1043" s="4">
        <v>207</v>
      </c>
      <c r="L1043" s="4">
        <v>21</v>
      </c>
      <c r="M1043" s="4">
        <v>3</v>
      </c>
      <c r="N1043" s="4" t="s">
        <v>143</v>
      </c>
      <c r="O1043" s="4">
        <v>-1</v>
      </c>
      <c r="P1043" s="4"/>
      <c r="Q1043" s="4"/>
      <c r="R1043" s="4"/>
      <c r="S1043" s="4"/>
      <c r="T1043" s="4"/>
      <c r="U1043" s="4"/>
      <c r="V1043" s="4"/>
      <c r="W1043" s="4"/>
    </row>
    <row r="1044" spans="1:206" x14ac:dyDescent="0.25">
      <c r="A1044" s="4">
        <v>50</v>
      </c>
      <c r="B1044" s="4">
        <v>0</v>
      </c>
      <c r="C1044" s="4">
        <v>0</v>
      </c>
      <c r="D1044" s="4">
        <v>1</v>
      </c>
      <c r="E1044" s="4">
        <v>208</v>
      </c>
      <c r="F1044" s="4">
        <f>Source!V1021</f>
        <v>0</v>
      </c>
      <c r="G1044" s="4" t="s">
        <v>264</v>
      </c>
      <c r="H1044" s="4" t="s">
        <v>265</v>
      </c>
      <c r="I1044" s="4"/>
      <c r="J1044" s="4"/>
      <c r="K1044" s="4">
        <v>208</v>
      </c>
      <c r="L1044" s="4">
        <v>22</v>
      </c>
      <c r="M1044" s="4">
        <v>3</v>
      </c>
      <c r="N1044" s="4" t="s">
        <v>143</v>
      </c>
      <c r="O1044" s="4">
        <v>-1</v>
      </c>
      <c r="P1044" s="4"/>
      <c r="Q1044" s="4"/>
      <c r="R1044" s="4"/>
      <c r="S1044" s="4"/>
      <c r="T1044" s="4"/>
      <c r="U1044" s="4"/>
      <c r="V1044" s="4"/>
      <c r="W1044" s="4"/>
    </row>
    <row r="1045" spans="1:206" x14ac:dyDescent="0.25">
      <c r="A1045" s="4">
        <v>50</v>
      </c>
      <c r="B1045" s="4">
        <v>0</v>
      </c>
      <c r="C1045" s="4">
        <v>0</v>
      </c>
      <c r="D1045" s="4">
        <v>1</v>
      </c>
      <c r="E1045" s="4">
        <v>209</v>
      </c>
      <c r="F1045" s="4">
        <f>ROUND(Source!W1021,O1045)</f>
        <v>0</v>
      </c>
      <c r="G1045" s="4" t="s">
        <v>266</v>
      </c>
      <c r="H1045" s="4" t="s">
        <v>267</v>
      </c>
      <c r="I1045" s="4"/>
      <c r="J1045" s="4"/>
      <c r="K1045" s="4">
        <v>209</v>
      </c>
      <c r="L1045" s="4">
        <v>23</v>
      </c>
      <c r="M1045" s="4">
        <v>3</v>
      </c>
      <c r="N1045" s="4" t="s">
        <v>143</v>
      </c>
      <c r="O1045" s="4">
        <v>2</v>
      </c>
      <c r="P1045" s="4"/>
      <c r="Q1045" s="4"/>
      <c r="R1045" s="4"/>
      <c r="S1045" s="4"/>
      <c r="T1045" s="4"/>
      <c r="U1045" s="4"/>
      <c r="V1045" s="4"/>
      <c r="W1045" s="4"/>
    </row>
    <row r="1046" spans="1:206" x14ac:dyDescent="0.25">
      <c r="A1046" s="4">
        <v>50</v>
      </c>
      <c r="B1046" s="4">
        <v>0</v>
      </c>
      <c r="C1046" s="4">
        <v>0</v>
      </c>
      <c r="D1046" s="4">
        <v>1</v>
      </c>
      <c r="E1046" s="4">
        <v>210</v>
      </c>
      <c r="F1046" s="4">
        <f>ROUND(Source!X1021,O1046)</f>
        <v>16594.21</v>
      </c>
      <c r="G1046" s="4" t="s">
        <v>268</v>
      </c>
      <c r="H1046" s="4" t="s">
        <v>269</v>
      </c>
      <c r="I1046" s="4"/>
      <c r="J1046" s="4"/>
      <c r="K1046" s="4">
        <v>210</v>
      </c>
      <c r="L1046" s="4">
        <v>24</v>
      </c>
      <c r="M1046" s="4">
        <v>3</v>
      </c>
      <c r="N1046" s="4" t="s">
        <v>143</v>
      </c>
      <c r="O1046" s="4">
        <v>2</v>
      </c>
      <c r="P1046" s="4"/>
      <c r="Q1046" s="4"/>
      <c r="R1046" s="4"/>
      <c r="S1046" s="4"/>
      <c r="T1046" s="4"/>
      <c r="U1046" s="4"/>
      <c r="V1046" s="4"/>
      <c r="W1046" s="4"/>
    </row>
    <row r="1047" spans="1:206" x14ac:dyDescent="0.25">
      <c r="A1047" s="4">
        <v>50</v>
      </c>
      <c r="B1047" s="4">
        <v>0</v>
      </c>
      <c r="C1047" s="4">
        <v>0</v>
      </c>
      <c r="D1047" s="4">
        <v>1</v>
      </c>
      <c r="E1047" s="4">
        <v>211</v>
      </c>
      <c r="F1047" s="4">
        <f>ROUND(Source!Y1021,O1047)</f>
        <v>6074.67</v>
      </c>
      <c r="G1047" s="4" t="s">
        <v>270</v>
      </c>
      <c r="H1047" s="4" t="s">
        <v>271</v>
      </c>
      <c r="I1047" s="4"/>
      <c r="J1047" s="4"/>
      <c r="K1047" s="4">
        <v>211</v>
      </c>
      <c r="L1047" s="4">
        <v>25</v>
      </c>
      <c r="M1047" s="4">
        <v>3</v>
      </c>
      <c r="N1047" s="4" t="s">
        <v>143</v>
      </c>
      <c r="O1047" s="4">
        <v>2</v>
      </c>
      <c r="P1047" s="4"/>
      <c r="Q1047" s="4"/>
      <c r="R1047" s="4"/>
      <c r="S1047" s="4"/>
      <c r="T1047" s="4"/>
      <c r="U1047" s="4"/>
      <c r="V1047" s="4"/>
      <c r="W1047" s="4"/>
    </row>
    <row r="1048" spans="1:206" x14ac:dyDescent="0.25">
      <c r="A1048" s="4">
        <v>50</v>
      </c>
      <c r="B1048" s="4">
        <v>0</v>
      </c>
      <c r="C1048" s="4">
        <v>0</v>
      </c>
      <c r="D1048" s="4">
        <v>1</v>
      </c>
      <c r="E1048" s="4">
        <v>224</v>
      </c>
      <c r="F1048" s="4">
        <f>ROUND(Source!AR1021,O1048)</f>
        <v>179396.76</v>
      </c>
      <c r="G1048" s="4" t="s">
        <v>272</v>
      </c>
      <c r="H1048" s="4" t="s">
        <v>273</v>
      </c>
      <c r="I1048" s="4"/>
      <c r="J1048" s="4"/>
      <c r="K1048" s="4">
        <v>224</v>
      </c>
      <c r="L1048" s="4">
        <v>26</v>
      </c>
      <c r="M1048" s="4">
        <v>3</v>
      </c>
      <c r="N1048" s="4" t="s">
        <v>143</v>
      </c>
      <c r="O1048" s="4">
        <v>2</v>
      </c>
      <c r="P1048" s="4"/>
      <c r="Q1048" s="4"/>
      <c r="R1048" s="4"/>
      <c r="S1048" s="4"/>
      <c r="T1048" s="4"/>
      <c r="U1048" s="4"/>
      <c r="V1048" s="4"/>
      <c r="W1048" s="4"/>
    </row>
    <row r="1050" spans="1:206" x14ac:dyDescent="0.25">
      <c r="A1050" s="2">
        <v>51</v>
      </c>
      <c r="B1050" s="2">
        <f>B705</f>
        <v>1</v>
      </c>
      <c r="C1050" s="2">
        <f>A705</f>
        <v>4</v>
      </c>
      <c r="D1050" s="2">
        <f>ROW(A705)</f>
        <v>705</v>
      </c>
      <c r="E1050" s="2"/>
      <c r="F1050" s="2" t="str">
        <f>IF(F705&lt;&gt;"",F705,"")</f>
        <v>Новый раздел</v>
      </c>
      <c r="G1050" s="2" t="s">
        <v>754</v>
      </c>
      <c r="H1050" s="2">
        <v>0</v>
      </c>
      <c r="I1050" s="2"/>
      <c r="J1050" s="2"/>
      <c r="K1050" s="2"/>
      <c r="L1050" s="2"/>
      <c r="M1050" s="2"/>
      <c r="N1050" s="2"/>
      <c r="O1050" s="2">
        <f t="shared" ref="O1050:T1050" si="825">ROUND(O725+O764+O809+O869+O918+O969+O1021+AB1050,2)</f>
        <v>1867517.88</v>
      </c>
      <c r="P1050" s="2">
        <f t="shared" si="825"/>
        <v>1388815.34</v>
      </c>
      <c r="Q1050" s="2">
        <f t="shared" si="825"/>
        <v>144723.66</v>
      </c>
      <c r="R1050" s="2">
        <f t="shared" si="825"/>
        <v>37371.9</v>
      </c>
      <c r="S1050" s="2">
        <f t="shared" si="825"/>
        <v>333978.88</v>
      </c>
      <c r="T1050" s="2">
        <f t="shared" si="825"/>
        <v>0</v>
      </c>
      <c r="U1050" s="2">
        <f>U725+U764+U809+U869+U918+U969+U1021+AH1050</f>
        <v>1122.0279700000001</v>
      </c>
      <c r="V1050" s="2">
        <f>V725+V764+V809+V869+V918+V969+V1021+AI1050</f>
        <v>0</v>
      </c>
      <c r="W1050" s="2">
        <f>ROUND(W725+W764+W809+W869+W918+W969+W1021+AJ1050,2)</f>
        <v>0</v>
      </c>
      <c r="X1050" s="2">
        <f>ROUND(X725+X764+X809+X869+X918+X969+X1021+AK1050,2)</f>
        <v>251478.34</v>
      </c>
      <c r="Y1050" s="2">
        <f>ROUND(Y725+Y764+Y809+Y869+Y918+Y969+Y1021+AL1050,2)</f>
        <v>137267.67000000001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>
        <f t="shared" ref="AO1050:BC1050" si="826">ROUND(AO725+AO764+AO809+AO869+AO918+AO969+AO1021+BX1050,2)</f>
        <v>0</v>
      </c>
      <c r="AP1050" s="2">
        <f t="shared" si="826"/>
        <v>0</v>
      </c>
      <c r="AQ1050" s="2">
        <f t="shared" si="826"/>
        <v>0</v>
      </c>
      <c r="AR1050" s="2">
        <f t="shared" si="826"/>
        <v>2314937.7599999998</v>
      </c>
      <c r="AS1050" s="2">
        <f t="shared" si="826"/>
        <v>2256520.7200000002</v>
      </c>
      <c r="AT1050" s="2">
        <f t="shared" si="826"/>
        <v>0</v>
      </c>
      <c r="AU1050" s="2">
        <f t="shared" si="826"/>
        <v>58417.04</v>
      </c>
      <c r="AV1050" s="2">
        <f t="shared" si="826"/>
        <v>1388815.34</v>
      </c>
      <c r="AW1050" s="2">
        <f t="shared" si="826"/>
        <v>1388815.34</v>
      </c>
      <c r="AX1050" s="2">
        <f t="shared" si="826"/>
        <v>0</v>
      </c>
      <c r="AY1050" s="2">
        <f t="shared" si="826"/>
        <v>1388815.34</v>
      </c>
      <c r="AZ1050" s="2">
        <f t="shared" si="826"/>
        <v>0</v>
      </c>
      <c r="BA1050" s="2">
        <f t="shared" si="826"/>
        <v>0</v>
      </c>
      <c r="BB1050" s="2">
        <f t="shared" si="826"/>
        <v>0</v>
      </c>
      <c r="BC1050" s="2">
        <f t="shared" si="826"/>
        <v>0</v>
      </c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>
        <v>0</v>
      </c>
    </row>
    <row r="1052" spans="1:206" x14ac:dyDescent="0.25">
      <c r="A1052" s="4">
        <v>50</v>
      </c>
      <c r="B1052" s="4">
        <v>0</v>
      </c>
      <c r="C1052" s="4">
        <v>0</v>
      </c>
      <c r="D1052" s="4">
        <v>1</v>
      </c>
      <c r="E1052" s="4">
        <v>201</v>
      </c>
      <c r="F1052" s="4">
        <f>ROUND(Source!O1050,O1052)</f>
        <v>1867517.88</v>
      </c>
      <c r="G1052" s="4" t="s">
        <v>222</v>
      </c>
      <c r="H1052" s="4" t="s">
        <v>223</v>
      </c>
      <c r="I1052" s="4"/>
      <c r="J1052" s="4"/>
      <c r="K1052" s="4">
        <v>201</v>
      </c>
      <c r="L1052" s="4">
        <v>1</v>
      </c>
      <c r="M1052" s="4">
        <v>3</v>
      </c>
      <c r="N1052" s="4" t="s">
        <v>143</v>
      </c>
      <c r="O1052" s="4">
        <v>2</v>
      </c>
      <c r="P1052" s="4"/>
      <c r="Q1052" s="4"/>
      <c r="R1052" s="4"/>
      <c r="S1052" s="4"/>
      <c r="T1052" s="4"/>
      <c r="U1052" s="4"/>
      <c r="V1052" s="4"/>
      <c r="W1052" s="4"/>
    </row>
    <row r="1053" spans="1:206" x14ac:dyDescent="0.25">
      <c r="A1053" s="4">
        <v>50</v>
      </c>
      <c r="B1053" s="4">
        <v>0</v>
      </c>
      <c r="C1053" s="4">
        <v>0</v>
      </c>
      <c r="D1053" s="4">
        <v>1</v>
      </c>
      <c r="E1053" s="4">
        <v>202</v>
      </c>
      <c r="F1053" s="4">
        <f>ROUND(Source!P1050,O1053)</f>
        <v>1388815.34</v>
      </c>
      <c r="G1053" s="4" t="s">
        <v>224</v>
      </c>
      <c r="H1053" s="4" t="s">
        <v>225</v>
      </c>
      <c r="I1053" s="4"/>
      <c r="J1053" s="4"/>
      <c r="K1053" s="4">
        <v>202</v>
      </c>
      <c r="L1053" s="4">
        <v>2</v>
      </c>
      <c r="M1053" s="4">
        <v>3</v>
      </c>
      <c r="N1053" s="4" t="s">
        <v>143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/>
    </row>
    <row r="1054" spans="1:206" x14ac:dyDescent="0.25">
      <c r="A1054" s="4">
        <v>50</v>
      </c>
      <c r="B1054" s="4">
        <v>0</v>
      </c>
      <c r="C1054" s="4">
        <v>0</v>
      </c>
      <c r="D1054" s="4">
        <v>1</v>
      </c>
      <c r="E1054" s="4">
        <v>222</v>
      </c>
      <c r="F1054" s="4">
        <f>ROUND(Source!AO1050,O1054)</f>
        <v>0</v>
      </c>
      <c r="G1054" s="4" t="s">
        <v>226</v>
      </c>
      <c r="H1054" s="4" t="s">
        <v>227</v>
      </c>
      <c r="I1054" s="4"/>
      <c r="J1054" s="4"/>
      <c r="K1054" s="4">
        <v>222</v>
      </c>
      <c r="L1054" s="4">
        <v>3</v>
      </c>
      <c r="M1054" s="4">
        <v>3</v>
      </c>
      <c r="N1054" s="4" t="s">
        <v>143</v>
      </c>
      <c r="O1054" s="4">
        <v>2</v>
      </c>
      <c r="P1054" s="4"/>
      <c r="Q1054" s="4"/>
      <c r="R1054" s="4"/>
      <c r="S1054" s="4"/>
      <c r="T1054" s="4"/>
      <c r="U1054" s="4"/>
      <c r="V1054" s="4"/>
      <c r="W1054" s="4"/>
    </row>
    <row r="1055" spans="1:206" x14ac:dyDescent="0.25">
      <c r="A1055" s="4">
        <v>50</v>
      </c>
      <c r="B1055" s="4">
        <v>0</v>
      </c>
      <c r="C1055" s="4">
        <v>0</v>
      </c>
      <c r="D1055" s="4">
        <v>1</v>
      </c>
      <c r="E1055" s="4">
        <v>225</v>
      </c>
      <c r="F1055" s="4">
        <f>ROUND(Source!AV1050,O1055)</f>
        <v>1388815.34</v>
      </c>
      <c r="G1055" s="4" t="s">
        <v>228</v>
      </c>
      <c r="H1055" s="4" t="s">
        <v>229</v>
      </c>
      <c r="I1055" s="4"/>
      <c r="J1055" s="4"/>
      <c r="K1055" s="4">
        <v>225</v>
      </c>
      <c r="L1055" s="4">
        <v>4</v>
      </c>
      <c r="M1055" s="4">
        <v>3</v>
      </c>
      <c r="N1055" s="4" t="s">
        <v>143</v>
      </c>
      <c r="O1055" s="4">
        <v>2</v>
      </c>
      <c r="P1055" s="4"/>
      <c r="Q1055" s="4"/>
      <c r="R1055" s="4"/>
      <c r="S1055" s="4"/>
      <c r="T1055" s="4"/>
      <c r="U1055" s="4"/>
      <c r="V1055" s="4"/>
      <c r="W1055" s="4"/>
    </row>
    <row r="1056" spans="1:206" x14ac:dyDescent="0.25">
      <c r="A1056" s="4">
        <v>50</v>
      </c>
      <c r="B1056" s="4">
        <v>0</v>
      </c>
      <c r="C1056" s="4">
        <v>0</v>
      </c>
      <c r="D1056" s="4">
        <v>1</v>
      </c>
      <c r="E1056" s="4">
        <v>226</v>
      </c>
      <c r="F1056" s="4">
        <f>ROUND(Source!AW1050,O1056)</f>
        <v>1388815.34</v>
      </c>
      <c r="G1056" s="4" t="s">
        <v>230</v>
      </c>
      <c r="H1056" s="4" t="s">
        <v>231</v>
      </c>
      <c r="I1056" s="4"/>
      <c r="J1056" s="4"/>
      <c r="K1056" s="4">
        <v>226</v>
      </c>
      <c r="L1056" s="4">
        <v>5</v>
      </c>
      <c r="M1056" s="4">
        <v>3</v>
      </c>
      <c r="N1056" s="4" t="s">
        <v>143</v>
      </c>
      <c r="O1056" s="4">
        <v>2</v>
      </c>
      <c r="P1056" s="4"/>
      <c r="Q1056" s="4"/>
      <c r="R1056" s="4"/>
      <c r="S1056" s="4"/>
      <c r="T1056" s="4"/>
      <c r="U1056" s="4"/>
      <c r="V1056" s="4"/>
      <c r="W1056" s="4"/>
    </row>
    <row r="1057" spans="1:23" x14ac:dyDescent="0.25">
      <c r="A1057" s="4">
        <v>50</v>
      </c>
      <c r="B1057" s="4">
        <v>0</v>
      </c>
      <c r="C1057" s="4">
        <v>0</v>
      </c>
      <c r="D1057" s="4">
        <v>1</v>
      </c>
      <c r="E1057" s="4">
        <v>227</v>
      </c>
      <c r="F1057" s="4">
        <f>ROUND(Source!AX1050,O1057)</f>
        <v>0</v>
      </c>
      <c r="G1057" s="4" t="s">
        <v>232</v>
      </c>
      <c r="H1057" s="4" t="s">
        <v>233</v>
      </c>
      <c r="I1057" s="4"/>
      <c r="J1057" s="4"/>
      <c r="K1057" s="4">
        <v>227</v>
      </c>
      <c r="L1057" s="4">
        <v>6</v>
      </c>
      <c r="M1057" s="4">
        <v>3</v>
      </c>
      <c r="N1057" s="4" t="s">
        <v>143</v>
      </c>
      <c r="O1057" s="4">
        <v>2</v>
      </c>
      <c r="P1057" s="4"/>
      <c r="Q1057" s="4"/>
      <c r="R1057" s="4"/>
      <c r="S1057" s="4"/>
      <c r="T1057" s="4"/>
      <c r="U1057" s="4"/>
      <c r="V1057" s="4"/>
      <c r="W1057" s="4"/>
    </row>
    <row r="1058" spans="1:23" x14ac:dyDescent="0.25">
      <c r="A1058" s="4">
        <v>50</v>
      </c>
      <c r="B1058" s="4">
        <v>0</v>
      </c>
      <c r="C1058" s="4">
        <v>0</v>
      </c>
      <c r="D1058" s="4">
        <v>1</v>
      </c>
      <c r="E1058" s="4">
        <v>228</v>
      </c>
      <c r="F1058" s="4">
        <f>ROUND(Source!AY1050,O1058)</f>
        <v>1388815.34</v>
      </c>
      <c r="G1058" s="4" t="s">
        <v>234</v>
      </c>
      <c r="H1058" s="4" t="s">
        <v>235</v>
      </c>
      <c r="I1058" s="4"/>
      <c r="J1058" s="4"/>
      <c r="K1058" s="4">
        <v>228</v>
      </c>
      <c r="L1058" s="4">
        <v>7</v>
      </c>
      <c r="M1058" s="4">
        <v>3</v>
      </c>
      <c r="N1058" s="4" t="s">
        <v>143</v>
      </c>
      <c r="O1058" s="4">
        <v>2</v>
      </c>
      <c r="P1058" s="4"/>
      <c r="Q1058" s="4"/>
      <c r="R1058" s="4"/>
      <c r="S1058" s="4"/>
      <c r="T1058" s="4"/>
      <c r="U1058" s="4"/>
      <c r="V1058" s="4"/>
      <c r="W1058" s="4"/>
    </row>
    <row r="1059" spans="1:23" x14ac:dyDescent="0.25">
      <c r="A1059" s="4">
        <v>50</v>
      </c>
      <c r="B1059" s="4">
        <v>0</v>
      </c>
      <c r="C1059" s="4">
        <v>0</v>
      </c>
      <c r="D1059" s="4">
        <v>1</v>
      </c>
      <c r="E1059" s="4">
        <v>216</v>
      </c>
      <c r="F1059" s="4">
        <f>ROUND(Source!AP1050,O1059)</f>
        <v>0</v>
      </c>
      <c r="G1059" s="4" t="s">
        <v>236</v>
      </c>
      <c r="H1059" s="4" t="s">
        <v>237</v>
      </c>
      <c r="I1059" s="4"/>
      <c r="J1059" s="4"/>
      <c r="K1059" s="4">
        <v>216</v>
      </c>
      <c r="L1059" s="4">
        <v>8</v>
      </c>
      <c r="M1059" s="4">
        <v>3</v>
      </c>
      <c r="N1059" s="4" t="s">
        <v>143</v>
      </c>
      <c r="O1059" s="4">
        <v>2</v>
      </c>
      <c r="P1059" s="4"/>
      <c r="Q1059" s="4"/>
      <c r="R1059" s="4"/>
      <c r="S1059" s="4"/>
      <c r="T1059" s="4"/>
      <c r="U1059" s="4"/>
      <c r="V1059" s="4"/>
      <c r="W1059" s="4"/>
    </row>
    <row r="1060" spans="1:23" x14ac:dyDescent="0.25">
      <c r="A1060" s="4">
        <v>50</v>
      </c>
      <c r="B1060" s="4">
        <v>0</v>
      </c>
      <c r="C1060" s="4">
        <v>0</v>
      </c>
      <c r="D1060" s="4">
        <v>1</v>
      </c>
      <c r="E1060" s="4">
        <v>223</v>
      </c>
      <c r="F1060" s="4">
        <f>ROUND(Source!AQ1050,O1060)</f>
        <v>0</v>
      </c>
      <c r="G1060" s="4" t="s">
        <v>238</v>
      </c>
      <c r="H1060" s="4" t="s">
        <v>239</v>
      </c>
      <c r="I1060" s="4"/>
      <c r="J1060" s="4"/>
      <c r="K1060" s="4">
        <v>223</v>
      </c>
      <c r="L1060" s="4">
        <v>9</v>
      </c>
      <c r="M1060" s="4">
        <v>3</v>
      </c>
      <c r="N1060" s="4" t="s">
        <v>143</v>
      </c>
      <c r="O1060" s="4">
        <v>2</v>
      </c>
      <c r="P1060" s="4"/>
      <c r="Q1060" s="4"/>
      <c r="R1060" s="4"/>
      <c r="S1060" s="4"/>
      <c r="T1060" s="4"/>
      <c r="U1060" s="4"/>
      <c r="V1060" s="4"/>
      <c r="W1060" s="4"/>
    </row>
    <row r="1061" spans="1:23" x14ac:dyDescent="0.25">
      <c r="A1061" s="4">
        <v>50</v>
      </c>
      <c r="B1061" s="4">
        <v>0</v>
      </c>
      <c r="C1061" s="4">
        <v>0</v>
      </c>
      <c r="D1061" s="4">
        <v>1</v>
      </c>
      <c r="E1061" s="4">
        <v>229</v>
      </c>
      <c r="F1061" s="4">
        <f>ROUND(Source!AZ1050,O1061)</f>
        <v>0</v>
      </c>
      <c r="G1061" s="4" t="s">
        <v>240</v>
      </c>
      <c r="H1061" s="4" t="s">
        <v>241</v>
      </c>
      <c r="I1061" s="4"/>
      <c r="J1061" s="4"/>
      <c r="K1061" s="4">
        <v>229</v>
      </c>
      <c r="L1061" s="4">
        <v>10</v>
      </c>
      <c r="M1061" s="4">
        <v>3</v>
      </c>
      <c r="N1061" s="4" t="s">
        <v>143</v>
      </c>
      <c r="O1061" s="4">
        <v>2</v>
      </c>
      <c r="P1061" s="4"/>
      <c r="Q1061" s="4"/>
      <c r="R1061" s="4"/>
      <c r="S1061" s="4"/>
      <c r="T1061" s="4"/>
      <c r="U1061" s="4"/>
      <c r="V1061" s="4"/>
      <c r="W1061" s="4"/>
    </row>
    <row r="1062" spans="1:23" x14ac:dyDescent="0.25">
      <c r="A1062" s="4">
        <v>50</v>
      </c>
      <c r="B1062" s="4">
        <v>0</v>
      </c>
      <c r="C1062" s="4">
        <v>0</v>
      </c>
      <c r="D1062" s="4">
        <v>1</v>
      </c>
      <c r="E1062" s="4">
        <v>203</v>
      </c>
      <c r="F1062" s="4">
        <f>ROUND(Source!Q1050,O1062)</f>
        <v>144723.66</v>
      </c>
      <c r="G1062" s="4" t="s">
        <v>242</v>
      </c>
      <c r="H1062" s="4" t="s">
        <v>243</v>
      </c>
      <c r="I1062" s="4"/>
      <c r="J1062" s="4"/>
      <c r="K1062" s="4">
        <v>203</v>
      </c>
      <c r="L1062" s="4">
        <v>11</v>
      </c>
      <c r="M1062" s="4">
        <v>3</v>
      </c>
      <c r="N1062" s="4" t="s">
        <v>143</v>
      </c>
      <c r="O1062" s="4">
        <v>2</v>
      </c>
      <c r="P1062" s="4"/>
      <c r="Q1062" s="4"/>
      <c r="R1062" s="4"/>
      <c r="S1062" s="4"/>
      <c r="T1062" s="4"/>
      <c r="U1062" s="4"/>
      <c r="V1062" s="4"/>
      <c r="W1062" s="4"/>
    </row>
    <row r="1063" spans="1:23" x14ac:dyDescent="0.25">
      <c r="A1063" s="4">
        <v>50</v>
      </c>
      <c r="B1063" s="4">
        <v>0</v>
      </c>
      <c r="C1063" s="4">
        <v>0</v>
      </c>
      <c r="D1063" s="4">
        <v>1</v>
      </c>
      <c r="E1063" s="4">
        <v>231</v>
      </c>
      <c r="F1063" s="4">
        <f>ROUND(Source!BB1050,O1063)</f>
        <v>0</v>
      </c>
      <c r="G1063" s="4" t="s">
        <v>244</v>
      </c>
      <c r="H1063" s="4" t="s">
        <v>245</v>
      </c>
      <c r="I1063" s="4"/>
      <c r="J1063" s="4"/>
      <c r="K1063" s="4">
        <v>231</v>
      </c>
      <c r="L1063" s="4">
        <v>12</v>
      </c>
      <c r="M1063" s="4">
        <v>3</v>
      </c>
      <c r="N1063" s="4" t="s">
        <v>143</v>
      </c>
      <c r="O1063" s="4">
        <v>2</v>
      </c>
      <c r="P1063" s="4"/>
      <c r="Q1063" s="4"/>
      <c r="R1063" s="4"/>
      <c r="S1063" s="4"/>
      <c r="T1063" s="4"/>
      <c r="U1063" s="4"/>
      <c r="V1063" s="4"/>
      <c r="W1063" s="4"/>
    </row>
    <row r="1064" spans="1:23" x14ac:dyDescent="0.25">
      <c r="A1064" s="4">
        <v>50</v>
      </c>
      <c r="B1064" s="4">
        <v>0</v>
      </c>
      <c r="C1064" s="4">
        <v>0</v>
      </c>
      <c r="D1064" s="4">
        <v>1</v>
      </c>
      <c r="E1064" s="4">
        <v>204</v>
      </c>
      <c r="F1064" s="4">
        <f>ROUND(Source!R1050,O1064)</f>
        <v>37371.9</v>
      </c>
      <c r="G1064" s="4" t="s">
        <v>246</v>
      </c>
      <c r="H1064" s="4" t="s">
        <v>247</v>
      </c>
      <c r="I1064" s="4"/>
      <c r="J1064" s="4"/>
      <c r="K1064" s="4">
        <v>204</v>
      </c>
      <c r="L1064" s="4">
        <v>13</v>
      </c>
      <c r="M1064" s="4">
        <v>3</v>
      </c>
      <c r="N1064" s="4" t="s">
        <v>143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3" x14ac:dyDescent="0.25">
      <c r="A1065" s="4">
        <v>50</v>
      </c>
      <c r="B1065" s="4">
        <v>0</v>
      </c>
      <c r="C1065" s="4">
        <v>0</v>
      </c>
      <c r="D1065" s="4">
        <v>1</v>
      </c>
      <c r="E1065" s="4">
        <v>205</v>
      </c>
      <c r="F1065" s="4">
        <f>ROUND(Source!S1050,O1065)</f>
        <v>333978.88</v>
      </c>
      <c r="G1065" s="4" t="s">
        <v>248</v>
      </c>
      <c r="H1065" s="4" t="s">
        <v>249</v>
      </c>
      <c r="I1065" s="4"/>
      <c r="J1065" s="4"/>
      <c r="K1065" s="4">
        <v>205</v>
      </c>
      <c r="L1065" s="4">
        <v>14</v>
      </c>
      <c r="M1065" s="4">
        <v>3</v>
      </c>
      <c r="N1065" s="4" t="s">
        <v>143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3" x14ac:dyDescent="0.25">
      <c r="A1066" s="4">
        <v>50</v>
      </c>
      <c r="B1066" s="4">
        <v>0</v>
      </c>
      <c r="C1066" s="4">
        <v>0</v>
      </c>
      <c r="D1066" s="4">
        <v>1</v>
      </c>
      <c r="E1066" s="4">
        <v>232</v>
      </c>
      <c r="F1066" s="4">
        <f>ROUND(Source!BC1050,O1066)</f>
        <v>0</v>
      </c>
      <c r="G1066" s="4" t="s">
        <v>250</v>
      </c>
      <c r="H1066" s="4" t="s">
        <v>251</v>
      </c>
      <c r="I1066" s="4"/>
      <c r="J1066" s="4"/>
      <c r="K1066" s="4">
        <v>232</v>
      </c>
      <c r="L1066" s="4">
        <v>15</v>
      </c>
      <c r="M1066" s="4">
        <v>3</v>
      </c>
      <c r="N1066" s="4" t="s">
        <v>143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3" x14ac:dyDescent="0.25">
      <c r="A1067" s="4">
        <v>50</v>
      </c>
      <c r="B1067" s="4">
        <v>0</v>
      </c>
      <c r="C1067" s="4">
        <v>0</v>
      </c>
      <c r="D1067" s="4">
        <v>1</v>
      </c>
      <c r="E1067" s="4">
        <v>214</v>
      </c>
      <c r="F1067" s="4">
        <f>ROUND(Source!AS1050,O1067)</f>
        <v>2256520.7200000002</v>
      </c>
      <c r="G1067" s="4" t="s">
        <v>252</v>
      </c>
      <c r="H1067" s="4" t="s">
        <v>253</v>
      </c>
      <c r="I1067" s="4"/>
      <c r="J1067" s="4"/>
      <c r="K1067" s="4">
        <v>214</v>
      </c>
      <c r="L1067" s="4">
        <v>16</v>
      </c>
      <c r="M1067" s="4">
        <v>3</v>
      </c>
      <c r="N1067" s="4" t="s">
        <v>143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3" x14ac:dyDescent="0.25">
      <c r="A1068" s="4">
        <v>50</v>
      </c>
      <c r="B1068" s="4">
        <v>0</v>
      </c>
      <c r="C1068" s="4">
        <v>0</v>
      </c>
      <c r="D1068" s="4">
        <v>1</v>
      </c>
      <c r="E1068" s="4">
        <v>215</v>
      </c>
      <c r="F1068" s="4">
        <f>ROUND(Source!AT1050,O1068)</f>
        <v>0</v>
      </c>
      <c r="G1068" s="4" t="s">
        <v>254</v>
      </c>
      <c r="H1068" s="4" t="s">
        <v>255</v>
      </c>
      <c r="I1068" s="4"/>
      <c r="J1068" s="4"/>
      <c r="K1068" s="4">
        <v>215</v>
      </c>
      <c r="L1068" s="4">
        <v>17</v>
      </c>
      <c r="M1068" s="4">
        <v>3</v>
      </c>
      <c r="N1068" s="4" t="s">
        <v>143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69" spans="1:23" x14ac:dyDescent="0.25">
      <c r="A1069" s="4">
        <v>50</v>
      </c>
      <c r="B1069" s="4">
        <v>0</v>
      </c>
      <c r="C1069" s="4">
        <v>0</v>
      </c>
      <c r="D1069" s="4">
        <v>1</v>
      </c>
      <c r="E1069" s="4">
        <v>217</v>
      </c>
      <c r="F1069" s="4">
        <f>ROUND(Source!AU1050,O1069)</f>
        <v>58417.04</v>
      </c>
      <c r="G1069" s="4" t="s">
        <v>256</v>
      </c>
      <c r="H1069" s="4" t="s">
        <v>257</v>
      </c>
      <c r="I1069" s="4"/>
      <c r="J1069" s="4"/>
      <c r="K1069" s="4">
        <v>217</v>
      </c>
      <c r="L1069" s="4">
        <v>18</v>
      </c>
      <c r="M1069" s="4">
        <v>3</v>
      </c>
      <c r="N1069" s="4" t="s">
        <v>143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/>
    </row>
    <row r="1070" spans="1:23" x14ac:dyDescent="0.25">
      <c r="A1070" s="4">
        <v>50</v>
      </c>
      <c r="B1070" s="4">
        <v>0</v>
      </c>
      <c r="C1070" s="4">
        <v>0</v>
      </c>
      <c r="D1070" s="4">
        <v>1</v>
      </c>
      <c r="E1070" s="4">
        <v>230</v>
      </c>
      <c r="F1070" s="4">
        <f>ROUND(Source!BA1050,O1070)</f>
        <v>0</v>
      </c>
      <c r="G1070" s="4" t="s">
        <v>258</v>
      </c>
      <c r="H1070" s="4" t="s">
        <v>259</v>
      </c>
      <c r="I1070" s="4"/>
      <c r="J1070" s="4"/>
      <c r="K1070" s="4">
        <v>230</v>
      </c>
      <c r="L1070" s="4">
        <v>19</v>
      </c>
      <c r="M1070" s="4">
        <v>3</v>
      </c>
      <c r="N1070" s="4" t="s">
        <v>143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/>
    </row>
    <row r="1071" spans="1:23" x14ac:dyDescent="0.25">
      <c r="A1071" s="4">
        <v>50</v>
      </c>
      <c r="B1071" s="4">
        <v>0</v>
      </c>
      <c r="C1071" s="4">
        <v>0</v>
      </c>
      <c r="D1071" s="4">
        <v>1</v>
      </c>
      <c r="E1071" s="4">
        <v>206</v>
      </c>
      <c r="F1071" s="4">
        <f>ROUND(Source!T1050,O1071)</f>
        <v>0</v>
      </c>
      <c r="G1071" s="4" t="s">
        <v>260</v>
      </c>
      <c r="H1071" s="4" t="s">
        <v>261</v>
      </c>
      <c r="I1071" s="4"/>
      <c r="J1071" s="4"/>
      <c r="K1071" s="4">
        <v>206</v>
      </c>
      <c r="L1071" s="4">
        <v>20</v>
      </c>
      <c r="M1071" s="4">
        <v>3</v>
      </c>
      <c r="N1071" s="4" t="s">
        <v>143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/>
    </row>
    <row r="1072" spans="1:23" x14ac:dyDescent="0.25">
      <c r="A1072" s="4">
        <v>50</v>
      </c>
      <c r="B1072" s="4">
        <v>0</v>
      </c>
      <c r="C1072" s="4">
        <v>0</v>
      </c>
      <c r="D1072" s="4">
        <v>1</v>
      </c>
      <c r="E1072" s="4">
        <v>207</v>
      </c>
      <c r="F1072" s="4">
        <f>Source!U1050</f>
        <v>1122.0279700000001</v>
      </c>
      <c r="G1072" s="4" t="s">
        <v>262</v>
      </c>
      <c r="H1072" s="4" t="s">
        <v>263</v>
      </c>
      <c r="I1072" s="4"/>
      <c r="J1072" s="4"/>
      <c r="K1072" s="4">
        <v>207</v>
      </c>
      <c r="L1072" s="4">
        <v>21</v>
      </c>
      <c r="M1072" s="4">
        <v>3</v>
      </c>
      <c r="N1072" s="4" t="s">
        <v>143</v>
      </c>
      <c r="O1072" s="4">
        <v>-1</v>
      </c>
      <c r="P1072" s="4"/>
      <c r="Q1072" s="4"/>
      <c r="R1072" s="4"/>
      <c r="S1072" s="4"/>
      <c r="T1072" s="4"/>
      <c r="U1072" s="4"/>
      <c r="V1072" s="4"/>
      <c r="W1072" s="4"/>
    </row>
    <row r="1073" spans="1:206" x14ac:dyDescent="0.25">
      <c r="A1073" s="4">
        <v>50</v>
      </c>
      <c r="B1073" s="4">
        <v>0</v>
      </c>
      <c r="C1073" s="4">
        <v>0</v>
      </c>
      <c r="D1073" s="4">
        <v>1</v>
      </c>
      <c r="E1073" s="4">
        <v>208</v>
      </c>
      <c r="F1073" s="4">
        <f>Source!V1050</f>
        <v>0</v>
      </c>
      <c r="G1073" s="4" t="s">
        <v>264</v>
      </c>
      <c r="H1073" s="4" t="s">
        <v>265</v>
      </c>
      <c r="I1073" s="4"/>
      <c r="J1073" s="4"/>
      <c r="K1073" s="4">
        <v>208</v>
      </c>
      <c r="L1073" s="4">
        <v>22</v>
      </c>
      <c r="M1073" s="4">
        <v>3</v>
      </c>
      <c r="N1073" s="4" t="s">
        <v>143</v>
      </c>
      <c r="O1073" s="4">
        <v>-1</v>
      </c>
      <c r="P1073" s="4"/>
      <c r="Q1073" s="4"/>
      <c r="R1073" s="4"/>
      <c r="S1073" s="4"/>
      <c r="T1073" s="4"/>
      <c r="U1073" s="4"/>
      <c r="V1073" s="4"/>
      <c r="W1073" s="4"/>
    </row>
    <row r="1074" spans="1:206" x14ac:dyDescent="0.25">
      <c r="A1074" s="4">
        <v>50</v>
      </c>
      <c r="B1074" s="4">
        <v>0</v>
      </c>
      <c r="C1074" s="4">
        <v>0</v>
      </c>
      <c r="D1074" s="4">
        <v>1</v>
      </c>
      <c r="E1074" s="4">
        <v>209</v>
      </c>
      <c r="F1074" s="4">
        <f>ROUND(Source!W1050,O1074)</f>
        <v>0</v>
      </c>
      <c r="G1074" s="4" t="s">
        <v>266</v>
      </c>
      <c r="H1074" s="4" t="s">
        <v>267</v>
      </c>
      <c r="I1074" s="4"/>
      <c r="J1074" s="4"/>
      <c r="K1074" s="4">
        <v>209</v>
      </c>
      <c r="L1074" s="4">
        <v>23</v>
      </c>
      <c r="M1074" s="4">
        <v>3</v>
      </c>
      <c r="N1074" s="4" t="s">
        <v>143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/>
    </row>
    <row r="1075" spans="1:206" x14ac:dyDescent="0.25">
      <c r="A1075" s="4">
        <v>50</v>
      </c>
      <c r="B1075" s="4">
        <v>0</v>
      </c>
      <c r="C1075" s="4">
        <v>0</v>
      </c>
      <c r="D1075" s="4">
        <v>1</v>
      </c>
      <c r="E1075" s="4">
        <v>210</v>
      </c>
      <c r="F1075" s="4">
        <f>ROUND(Source!X1050,O1075)</f>
        <v>251478.34</v>
      </c>
      <c r="G1075" s="4" t="s">
        <v>268</v>
      </c>
      <c r="H1075" s="4" t="s">
        <v>269</v>
      </c>
      <c r="I1075" s="4"/>
      <c r="J1075" s="4"/>
      <c r="K1075" s="4">
        <v>210</v>
      </c>
      <c r="L1075" s="4">
        <v>24</v>
      </c>
      <c r="M1075" s="4">
        <v>3</v>
      </c>
      <c r="N1075" s="4" t="s">
        <v>143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/>
    </row>
    <row r="1076" spans="1:206" x14ac:dyDescent="0.25">
      <c r="A1076" s="4">
        <v>50</v>
      </c>
      <c r="B1076" s="4">
        <v>0</v>
      </c>
      <c r="C1076" s="4">
        <v>0</v>
      </c>
      <c r="D1076" s="4">
        <v>1</v>
      </c>
      <c r="E1076" s="4">
        <v>211</v>
      </c>
      <c r="F1076" s="4">
        <f>ROUND(Source!Y1050,O1076)</f>
        <v>137267.67000000001</v>
      </c>
      <c r="G1076" s="4" t="s">
        <v>270</v>
      </c>
      <c r="H1076" s="4" t="s">
        <v>271</v>
      </c>
      <c r="I1076" s="4"/>
      <c r="J1076" s="4"/>
      <c r="K1076" s="4">
        <v>211</v>
      </c>
      <c r="L1076" s="4">
        <v>25</v>
      </c>
      <c r="M1076" s="4">
        <v>3</v>
      </c>
      <c r="N1076" s="4" t="s">
        <v>143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/>
    </row>
    <row r="1077" spans="1:206" x14ac:dyDescent="0.25">
      <c r="A1077" s="4">
        <v>50</v>
      </c>
      <c r="B1077" s="4">
        <v>0</v>
      </c>
      <c r="C1077" s="4">
        <v>0</v>
      </c>
      <c r="D1077" s="4">
        <v>1</v>
      </c>
      <c r="E1077" s="4">
        <v>224</v>
      </c>
      <c r="F1077" s="4">
        <f>ROUND(Source!AR1050,O1077)</f>
        <v>2314937.7599999998</v>
      </c>
      <c r="G1077" s="4" t="s">
        <v>272</v>
      </c>
      <c r="H1077" s="4" t="s">
        <v>273</v>
      </c>
      <c r="I1077" s="4"/>
      <c r="J1077" s="4"/>
      <c r="K1077" s="4">
        <v>224</v>
      </c>
      <c r="L1077" s="4">
        <v>26</v>
      </c>
      <c r="M1077" s="4">
        <v>3</v>
      </c>
      <c r="N1077" s="4" t="s">
        <v>143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/>
    </row>
    <row r="1079" spans="1:206" x14ac:dyDescent="0.25">
      <c r="A1079" s="2">
        <v>51</v>
      </c>
      <c r="B1079" s="2">
        <f>B20</f>
        <v>1</v>
      </c>
      <c r="C1079" s="2">
        <f>A20</f>
        <v>3</v>
      </c>
      <c r="D1079" s="2">
        <f>ROW(A20)</f>
        <v>20</v>
      </c>
      <c r="E1079" s="2"/>
      <c r="F1079" s="2" t="str">
        <f>IF(F20&lt;&gt;"",F20,"")</f>
        <v>Новая локальная смета</v>
      </c>
      <c r="G1079" s="2" t="s">
        <v>151</v>
      </c>
      <c r="H1079" s="2">
        <v>0</v>
      </c>
      <c r="I1079" s="2"/>
      <c r="J1079" s="2"/>
      <c r="K1079" s="2"/>
      <c r="L1079" s="2"/>
      <c r="M1079" s="2"/>
      <c r="N1079" s="2"/>
      <c r="O1079" s="2">
        <f t="shared" ref="O1079:T1079" si="827">ROUND(O302+O676+O1050+AB1079,2)</f>
        <v>5855340.4000000004</v>
      </c>
      <c r="P1079" s="2">
        <f t="shared" si="827"/>
        <v>4157100.82</v>
      </c>
      <c r="Q1079" s="2">
        <f t="shared" si="827"/>
        <v>605773.21</v>
      </c>
      <c r="R1079" s="2">
        <f t="shared" si="827"/>
        <v>141040.95999999999</v>
      </c>
      <c r="S1079" s="2">
        <f t="shared" si="827"/>
        <v>1092466.3700000001</v>
      </c>
      <c r="T1079" s="2">
        <f t="shared" si="827"/>
        <v>0</v>
      </c>
      <c r="U1079" s="2">
        <f>U302+U676+U1050+AH1079</f>
        <v>3695.0360979999996</v>
      </c>
      <c r="V1079" s="2">
        <f>V302+V676+V1050+AI1079</f>
        <v>0</v>
      </c>
      <c r="W1079" s="2">
        <f>ROUND(W302+W676+W1050+AJ1079,2)</f>
        <v>0</v>
      </c>
      <c r="X1079" s="2">
        <f>ROUND(X302+X676+X1050+AK1079,2)</f>
        <v>821395.01</v>
      </c>
      <c r="Y1079" s="2">
        <f>ROUND(Y302+Y676+Y1050+AL1079,2)</f>
        <v>448895.93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>
        <f t="shared" ref="AO1079:BC1079" si="828">ROUND(AO302+AO676+AO1050+BX1079,2)</f>
        <v>0</v>
      </c>
      <c r="AP1079" s="2">
        <f t="shared" si="828"/>
        <v>0</v>
      </c>
      <c r="AQ1079" s="2">
        <f t="shared" si="828"/>
        <v>0</v>
      </c>
      <c r="AR1079" s="2">
        <f t="shared" si="828"/>
        <v>7347065.6799999997</v>
      </c>
      <c r="AS1079" s="2">
        <f t="shared" si="828"/>
        <v>7097211.7599999998</v>
      </c>
      <c r="AT1079" s="2">
        <f t="shared" si="828"/>
        <v>0</v>
      </c>
      <c r="AU1079" s="2">
        <f t="shared" si="828"/>
        <v>249853.92</v>
      </c>
      <c r="AV1079" s="2">
        <f t="shared" si="828"/>
        <v>4157100.82</v>
      </c>
      <c r="AW1079" s="2">
        <f t="shared" si="828"/>
        <v>4157100.82</v>
      </c>
      <c r="AX1079" s="2">
        <f t="shared" si="828"/>
        <v>0</v>
      </c>
      <c r="AY1079" s="2">
        <f t="shared" si="828"/>
        <v>4157100.82</v>
      </c>
      <c r="AZ1079" s="2">
        <f t="shared" si="828"/>
        <v>0</v>
      </c>
      <c r="BA1079" s="2">
        <f t="shared" si="828"/>
        <v>0</v>
      </c>
      <c r="BB1079" s="2">
        <f t="shared" si="828"/>
        <v>0</v>
      </c>
      <c r="BC1079" s="2">
        <f t="shared" si="828"/>
        <v>0</v>
      </c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>
        <v>0</v>
      </c>
    </row>
    <row r="1081" spans="1:206" x14ac:dyDescent="0.25">
      <c r="A1081" s="4">
        <v>50</v>
      </c>
      <c r="B1081" s="4">
        <v>0</v>
      </c>
      <c r="C1081" s="4">
        <v>0</v>
      </c>
      <c r="D1081" s="4">
        <v>1</v>
      </c>
      <c r="E1081" s="4">
        <v>201</v>
      </c>
      <c r="F1081" s="4">
        <f>ROUND(Source!O1079,O1081)</f>
        <v>5855340.4000000004</v>
      </c>
      <c r="G1081" s="4" t="s">
        <v>222</v>
      </c>
      <c r="H1081" s="4" t="s">
        <v>223</v>
      </c>
      <c r="I1081" s="4"/>
      <c r="J1081" s="4"/>
      <c r="K1081" s="4">
        <v>201</v>
      </c>
      <c r="L1081" s="4">
        <v>1</v>
      </c>
      <c r="M1081" s="4">
        <v>3</v>
      </c>
      <c r="N1081" s="4" t="s">
        <v>143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/>
    </row>
    <row r="1082" spans="1:206" x14ac:dyDescent="0.25">
      <c r="A1082" s="4">
        <v>50</v>
      </c>
      <c r="B1082" s="4">
        <v>0</v>
      </c>
      <c r="C1082" s="4">
        <v>0</v>
      </c>
      <c r="D1082" s="4">
        <v>1</v>
      </c>
      <c r="E1082" s="4">
        <v>202</v>
      </c>
      <c r="F1082" s="4">
        <f>ROUND(Source!P1079,O1082)</f>
        <v>4157100.82</v>
      </c>
      <c r="G1082" s="4" t="s">
        <v>224</v>
      </c>
      <c r="H1082" s="4" t="s">
        <v>225</v>
      </c>
      <c r="I1082" s="4"/>
      <c r="J1082" s="4"/>
      <c r="K1082" s="4">
        <v>202</v>
      </c>
      <c r="L1082" s="4">
        <v>2</v>
      </c>
      <c r="M1082" s="4">
        <v>3</v>
      </c>
      <c r="N1082" s="4" t="s">
        <v>143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/>
    </row>
    <row r="1083" spans="1:206" x14ac:dyDescent="0.25">
      <c r="A1083" s="4">
        <v>50</v>
      </c>
      <c r="B1083" s="4">
        <v>0</v>
      </c>
      <c r="C1083" s="4">
        <v>0</v>
      </c>
      <c r="D1083" s="4">
        <v>1</v>
      </c>
      <c r="E1083" s="4">
        <v>222</v>
      </c>
      <c r="F1083" s="4">
        <f>ROUND(Source!AO1079,O1083)</f>
        <v>0</v>
      </c>
      <c r="G1083" s="4" t="s">
        <v>226</v>
      </c>
      <c r="H1083" s="4" t="s">
        <v>227</v>
      </c>
      <c r="I1083" s="4"/>
      <c r="J1083" s="4"/>
      <c r="K1083" s="4">
        <v>222</v>
      </c>
      <c r="L1083" s="4">
        <v>3</v>
      </c>
      <c r="M1083" s="4">
        <v>3</v>
      </c>
      <c r="N1083" s="4" t="s">
        <v>143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/>
    </row>
    <row r="1084" spans="1:206" x14ac:dyDescent="0.25">
      <c r="A1084" s="4">
        <v>50</v>
      </c>
      <c r="B1084" s="4">
        <v>0</v>
      </c>
      <c r="C1084" s="4">
        <v>0</v>
      </c>
      <c r="D1084" s="4">
        <v>1</v>
      </c>
      <c r="E1084" s="4">
        <v>225</v>
      </c>
      <c r="F1084" s="4">
        <f>ROUND(Source!AV1079,O1084)</f>
        <v>4157100.82</v>
      </c>
      <c r="G1084" s="4" t="s">
        <v>228</v>
      </c>
      <c r="H1084" s="4" t="s">
        <v>229</v>
      </c>
      <c r="I1084" s="4"/>
      <c r="J1084" s="4"/>
      <c r="K1084" s="4">
        <v>225</v>
      </c>
      <c r="L1084" s="4">
        <v>4</v>
      </c>
      <c r="M1084" s="4">
        <v>3</v>
      </c>
      <c r="N1084" s="4" t="s">
        <v>143</v>
      </c>
      <c r="O1084" s="4">
        <v>2</v>
      </c>
      <c r="P1084" s="4"/>
      <c r="Q1084" s="4"/>
      <c r="R1084" s="4"/>
      <c r="S1084" s="4"/>
      <c r="T1084" s="4"/>
      <c r="U1084" s="4"/>
      <c r="V1084" s="4"/>
      <c r="W1084" s="4"/>
    </row>
    <row r="1085" spans="1:206" x14ac:dyDescent="0.25">
      <c r="A1085" s="4">
        <v>50</v>
      </c>
      <c r="B1085" s="4">
        <v>0</v>
      </c>
      <c r="C1085" s="4">
        <v>0</v>
      </c>
      <c r="D1085" s="4">
        <v>1</v>
      </c>
      <c r="E1085" s="4">
        <v>226</v>
      </c>
      <c r="F1085" s="4">
        <f>ROUND(Source!AW1079,O1085)</f>
        <v>4157100.82</v>
      </c>
      <c r="G1085" s="4" t="s">
        <v>230</v>
      </c>
      <c r="H1085" s="4" t="s">
        <v>231</v>
      </c>
      <c r="I1085" s="4"/>
      <c r="J1085" s="4"/>
      <c r="K1085" s="4">
        <v>226</v>
      </c>
      <c r="L1085" s="4">
        <v>5</v>
      </c>
      <c r="M1085" s="4">
        <v>3</v>
      </c>
      <c r="N1085" s="4" t="s">
        <v>143</v>
      </c>
      <c r="O1085" s="4">
        <v>2</v>
      </c>
      <c r="P1085" s="4"/>
      <c r="Q1085" s="4"/>
      <c r="R1085" s="4"/>
      <c r="S1085" s="4"/>
      <c r="T1085" s="4"/>
      <c r="U1085" s="4"/>
      <c r="V1085" s="4"/>
      <c r="W1085" s="4"/>
    </row>
    <row r="1086" spans="1:206" x14ac:dyDescent="0.25">
      <c r="A1086" s="4">
        <v>50</v>
      </c>
      <c r="B1086" s="4">
        <v>0</v>
      </c>
      <c r="C1086" s="4">
        <v>0</v>
      </c>
      <c r="D1086" s="4">
        <v>1</v>
      </c>
      <c r="E1086" s="4">
        <v>227</v>
      </c>
      <c r="F1086" s="4">
        <f>ROUND(Source!AX1079,O1086)</f>
        <v>0</v>
      </c>
      <c r="G1086" s="4" t="s">
        <v>232</v>
      </c>
      <c r="H1086" s="4" t="s">
        <v>233</v>
      </c>
      <c r="I1086" s="4"/>
      <c r="J1086" s="4"/>
      <c r="K1086" s="4">
        <v>227</v>
      </c>
      <c r="L1086" s="4">
        <v>6</v>
      </c>
      <c r="M1086" s="4">
        <v>3</v>
      </c>
      <c r="N1086" s="4" t="s">
        <v>143</v>
      </c>
      <c r="O1086" s="4">
        <v>2</v>
      </c>
      <c r="P1086" s="4"/>
      <c r="Q1086" s="4"/>
      <c r="R1086" s="4"/>
      <c r="S1086" s="4"/>
      <c r="T1086" s="4"/>
      <c r="U1086" s="4"/>
      <c r="V1086" s="4"/>
      <c r="W1086" s="4"/>
    </row>
    <row r="1087" spans="1:206" x14ac:dyDescent="0.25">
      <c r="A1087" s="4">
        <v>50</v>
      </c>
      <c r="B1087" s="4">
        <v>0</v>
      </c>
      <c r="C1087" s="4">
        <v>0</v>
      </c>
      <c r="D1087" s="4">
        <v>1</v>
      </c>
      <c r="E1087" s="4">
        <v>228</v>
      </c>
      <c r="F1087" s="4">
        <f>ROUND(Source!AY1079,O1087)</f>
        <v>4157100.82</v>
      </c>
      <c r="G1087" s="4" t="s">
        <v>234</v>
      </c>
      <c r="H1087" s="4" t="s">
        <v>235</v>
      </c>
      <c r="I1087" s="4"/>
      <c r="J1087" s="4"/>
      <c r="K1087" s="4">
        <v>228</v>
      </c>
      <c r="L1087" s="4">
        <v>7</v>
      </c>
      <c r="M1087" s="4">
        <v>3</v>
      </c>
      <c r="N1087" s="4" t="s">
        <v>143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/>
    </row>
    <row r="1088" spans="1:206" x14ac:dyDescent="0.25">
      <c r="A1088" s="4">
        <v>50</v>
      </c>
      <c r="B1088" s="4">
        <v>0</v>
      </c>
      <c r="C1088" s="4">
        <v>0</v>
      </c>
      <c r="D1088" s="4">
        <v>1</v>
      </c>
      <c r="E1088" s="4">
        <v>216</v>
      </c>
      <c r="F1088" s="4">
        <f>ROUND(Source!AP1079,O1088)</f>
        <v>0</v>
      </c>
      <c r="G1088" s="4" t="s">
        <v>236</v>
      </c>
      <c r="H1088" s="4" t="s">
        <v>237</v>
      </c>
      <c r="I1088" s="4"/>
      <c r="J1088" s="4"/>
      <c r="K1088" s="4">
        <v>216</v>
      </c>
      <c r="L1088" s="4">
        <v>8</v>
      </c>
      <c r="M1088" s="4">
        <v>3</v>
      </c>
      <c r="N1088" s="4" t="s">
        <v>143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/>
    </row>
    <row r="1089" spans="1:23" x14ac:dyDescent="0.25">
      <c r="A1089" s="4">
        <v>50</v>
      </c>
      <c r="B1089" s="4">
        <v>0</v>
      </c>
      <c r="C1089" s="4">
        <v>0</v>
      </c>
      <c r="D1089" s="4">
        <v>1</v>
      </c>
      <c r="E1089" s="4">
        <v>223</v>
      </c>
      <c r="F1089" s="4">
        <f>ROUND(Source!AQ1079,O1089)</f>
        <v>0</v>
      </c>
      <c r="G1089" s="4" t="s">
        <v>238</v>
      </c>
      <c r="H1089" s="4" t="s">
        <v>239</v>
      </c>
      <c r="I1089" s="4"/>
      <c r="J1089" s="4"/>
      <c r="K1089" s="4">
        <v>223</v>
      </c>
      <c r="L1089" s="4">
        <v>9</v>
      </c>
      <c r="M1089" s="4">
        <v>3</v>
      </c>
      <c r="N1089" s="4" t="s">
        <v>143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/>
    </row>
    <row r="1090" spans="1:23" x14ac:dyDescent="0.25">
      <c r="A1090" s="4">
        <v>50</v>
      </c>
      <c r="B1090" s="4">
        <v>0</v>
      </c>
      <c r="C1090" s="4">
        <v>0</v>
      </c>
      <c r="D1090" s="4">
        <v>1</v>
      </c>
      <c r="E1090" s="4">
        <v>229</v>
      </c>
      <c r="F1090" s="4">
        <f>ROUND(Source!AZ1079,O1090)</f>
        <v>0</v>
      </c>
      <c r="G1090" s="4" t="s">
        <v>240</v>
      </c>
      <c r="H1090" s="4" t="s">
        <v>241</v>
      </c>
      <c r="I1090" s="4"/>
      <c r="J1090" s="4"/>
      <c r="K1090" s="4">
        <v>229</v>
      </c>
      <c r="L1090" s="4">
        <v>10</v>
      </c>
      <c r="M1090" s="4">
        <v>3</v>
      </c>
      <c r="N1090" s="4" t="s">
        <v>143</v>
      </c>
      <c r="O1090" s="4">
        <v>2</v>
      </c>
      <c r="P1090" s="4"/>
      <c r="Q1090" s="4"/>
      <c r="R1090" s="4"/>
      <c r="S1090" s="4"/>
      <c r="T1090" s="4"/>
      <c r="U1090" s="4"/>
      <c r="V1090" s="4"/>
      <c r="W1090" s="4"/>
    </row>
    <row r="1091" spans="1:23" x14ac:dyDescent="0.25">
      <c r="A1091" s="4">
        <v>50</v>
      </c>
      <c r="B1091" s="4">
        <v>0</v>
      </c>
      <c r="C1091" s="4">
        <v>0</v>
      </c>
      <c r="D1091" s="4">
        <v>1</v>
      </c>
      <c r="E1091" s="4">
        <v>203</v>
      </c>
      <c r="F1091" s="4">
        <f>ROUND(Source!Q1079,O1091)</f>
        <v>605773.21</v>
      </c>
      <c r="G1091" s="4" t="s">
        <v>242</v>
      </c>
      <c r="H1091" s="4" t="s">
        <v>243</v>
      </c>
      <c r="I1091" s="4"/>
      <c r="J1091" s="4"/>
      <c r="K1091" s="4">
        <v>203</v>
      </c>
      <c r="L1091" s="4">
        <v>11</v>
      </c>
      <c r="M1091" s="4">
        <v>3</v>
      </c>
      <c r="N1091" s="4" t="s">
        <v>143</v>
      </c>
      <c r="O1091" s="4">
        <v>2</v>
      </c>
      <c r="P1091" s="4"/>
      <c r="Q1091" s="4"/>
      <c r="R1091" s="4"/>
      <c r="S1091" s="4"/>
      <c r="T1091" s="4"/>
      <c r="U1091" s="4"/>
      <c r="V1091" s="4"/>
      <c r="W1091" s="4"/>
    </row>
    <row r="1092" spans="1:23" x14ac:dyDescent="0.25">
      <c r="A1092" s="4">
        <v>50</v>
      </c>
      <c r="B1092" s="4">
        <v>0</v>
      </c>
      <c r="C1092" s="4">
        <v>0</v>
      </c>
      <c r="D1092" s="4">
        <v>1</v>
      </c>
      <c r="E1092" s="4">
        <v>231</v>
      </c>
      <c r="F1092" s="4">
        <f>ROUND(Source!BB1079,O1092)</f>
        <v>0</v>
      </c>
      <c r="G1092" s="4" t="s">
        <v>244</v>
      </c>
      <c r="H1092" s="4" t="s">
        <v>245</v>
      </c>
      <c r="I1092" s="4"/>
      <c r="J1092" s="4"/>
      <c r="K1092" s="4">
        <v>231</v>
      </c>
      <c r="L1092" s="4">
        <v>12</v>
      </c>
      <c r="M1092" s="4">
        <v>3</v>
      </c>
      <c r="N1092" s="4" t="s">
        <v>143</v>
      </c>
      <c r="O1092" s="4">
        <v>2</v>
      </c>
      <c r="P1092" s="4"/>
      <c r="Q1092" s="4"/>
      <c r="R1092" s="4"/>
      <c r="S1092" s="4"/>
      <c r="T1092" s="4"/>
      <c r="U1092" s="4"/>
      <c r="V1092" s="4"/>
      <c r="W1092" s="4"/>
    </row>
    <row r="1093" spans="1:23" x14ac:dyDescent="0.25">
      <c r="A1093" s="4">
        <v>50</v>
      </c>
      <c r="B1093" s="4">
        <v>0</v>
      </c>
      <c r="C1093" s="4">
        <v>0</v>
      </c>
      <c r="D1093" s="4">
        <v>1</v>
      </c>
      <c r="E1093" s="4">
        <v>204</v>
      </c>
      <c r="F1093" s="4">
        <f>ROUND(Source!R1079,O1093)</f>
        <v>141040.95999999999</v>
      </c>
      <c r="G1093" s="4" t="s">
        <v>246</v>
      </c>
      <c r="H1093" s="4" t="s">
        <v>247</v>
      </c>
      <c r="I1093" s="4"/>
      <c r="J1093" s="4"/>
      <c r="K1093" s="4">
        <v>204</v>
      </c>
      <c r="L1093" s="4">
        <v>13</v>
      </c>
      <c r="M1093" s="4">
        <v>3</v>
      </c>
      <c r="N1093" s="4" t="s">
        <v>143</v>
      </c>
      <c r="O1093" s="4">
        <v>2</v>
      </c>
      <c r="P1093" s="4"/>
      <c r="Q1093" s="4"/>
      <c r="R1093" s="4"/>
      <c r="S1093" s="4"/>
      <c r="T1093" s="4"/>
      <c r="U1093" s="4"/>
      <c r="V1093" s="4"/>
      <c r="W1093" s="4"/>
    </row>
    <row r="1094" spans="1:23" x14ac:dyDescent="0.25">
      <c r="A1094" s="4">
        <v>50</v>
      </c>
      <c r="B1094" s="4">
        <v>0</v>
      </c>
      <c r="C1094" s="4">
        <v>0</v>
      </c>
      <c r="D1094" s="4">
        <v>1</v>
      </c>
      <c r="E1094" s="4">
        <v>205</v>
      </c>
      <c r="F1094" s="4">
        <f>ROUND(Source!S1079,O1094)</f>
        <v>1092466.3700000001</v>
      </c>
      <c r="G1094" s="4" t="s">
        <v>248</v>
      </c>
      <c r="H1094" s="4" t="s">
        <v>249</v>
      </c>
      <c r="I1094" s="4"/>
      <c r="J1094" s="4"/>
      <c r="K1094" s="4">
        <v>205</v>
      </c>
      <c r="L1094" s="4">
        <v>14</v>
      </c>
      <c r="M1094" s="4">
        <v>3</v>
      </c>
      <c r="N1094" s="4" t="s">
        <v>143</v>
      </c>
      <c r="O1094" s="4">
        <v>2</v>
      </c>
      <c r="P1094" s="4"/>
      <c r="Q1094" s="4"/>
      <c r="R1094" s="4"/>
      <c r="S1094" s="4"/>
      <c r="T1094" s="4"/>
      <c r="U1094" s="4"/>
      <c r="V1094" s="4"/>
      <c r="W1094" s="4"/>
    </row>
    <row r="1095" spans="1:23" x14ac:dyDescent="0.25">
      <c r="A1095" s="4">
        <v>50</v>
      </c>
      <c r="B1095" s="4">
        <v>0</v>
      </c>
      <c r="C1095" s="4">
        <v>0</v>
      </c>
      <c r="D1095" s="4">
        <v>1</v>
      </c>
      <c r="E1095" s="4">
        <v>232</v>
      </c>
      <c r="F1095" s="4">
        <f>ROUND(Source!BC1079,O1095)</f>
        <v>0</v>
      </c>
      <c r="G1095" s="4" t="s">
        <v>250</v>
      </c>
      <c r="H1095" s="4" t="s">
        <v>251</v>
      </c>
      <c r="I1095" s="4"/>
      <c r="J1095" s="4"/>
      <c r="K1095" s="4">
        <v>232</v>
      </c>
      <c r="L1095" s="4">
        <v>15</v>
      </c>
      <c r="M1095" s="4">
        <v>3</v>
      </c>
      <c r="N1095" s="4" t="s">
        <v>143</v>
      </c>
      <c r="O1095" s="4">
        <v>2</v>
      </c>
      <c r="P1095" s="4"/>
      <c r="Q1095" s="4"/>
      <c r="R1095" s="4"/>
      <c r="S1095" s="4"/>
      <c r="T1095" s="4"/>
      <c r="U1095" s="4"/>
      <c r="V1095" s="4"/>
      <c r="W1095" s="4"/>
    </row>
    <row r="1096" spans="1:23" x14ac:dyDescent="0.25">
      <c r="A1096" s="4">
        <v>50</v>
      </c>
      <c r="B1096" s="4">
        <v>0</v>
      </c>
      <c r="C1096" s="4">
        <v>0</v>
      </c>
      <c r="D1096" s="4">
        <v>1</v>
      </c>
      <c r="E1096" s="4">
        <v>214</v>
      </c>
      <c r="F1096" s="4">
        <f>ROUND(Source!AS1079,O1096)</f>
        <v>7097211.7599999998</v>
      </c>
      <c r="G1096" s="4" t="s">
        <v>252</v>
      </c>
      <c r="H1096" s="4" t="s">
        <v>253</v>
      </c>
      <c r="I1096" s="4"/>
      <c r="J1096" s="4"/>
      <c r="K1096" s="4">
        <v>214</v>
      </c>
      <c r="L1096" s="4">
        <v>16</v>
      </c>
      <c r="M1096" s="4">
        <v>3</v>
      </c>
      <c r="N1096" s="4" t="s">
        <v>143</v>
      </c>
      <c r="O1096" s="4">
        <v>2</v>
      </c>
      <c r="P1096" s="4"/>
      <c r="Q1096" s="4"/>
      <c r="R1096" s="4"/>
      <c r="S1096" s="4"/>
      <c r="T1096" s="4"/>
      <c r="U1096" s="4"/>
      <c r="V1096" s="4"/>
      <c r="W1096" s="4"/>
    </row>
    <row r="1097" spans="1:23" x14ac:dyDescent="0.25">
      <c r="A1097" s="4">
        <v>50</v>
      </c>
      <c r="B1097" s="4">
        <v>0</v>
      </c>
      <c r="C1097" s="4">
        <v>0</v>
      </c>
      <c r="D1097" s="4">
        <v>1</v>
      </c>
      <c r="E1097" s="4">
        <v>215</v>
      </c>
      <c r="F1097" s="4">
        <f>ROUND(Source!AT1079,O1097)</f>
        <v>0</v>
      </c>
      <c r="G1097" s="4" t="s">
        <v>254</v>
      </c>
      <c r="H1097" s="4" t="s">
        <v>255</v>
      </c>
      <c r="I1097" s="4"/>
      <c r="J1097" s="4"/>
      <c r="K1097" s="4">
        <v>215</v>
      </c>
      <c r="L1097" s="4">
        <v>17</v>
      </c>
      <c r="M1097" s="4">
        <v>3</v>
      </c>
      <c r="N1097" s="4" t="s">
        <v>143</v>
      </c>
      <c r="O1097" s="4">
        <v>2</v>
      </c>
      <c r="P1097" s="4"/>
      <c r="Q1097" s="4"/>
      <c r="R1097" s="4"/>
      <c r="S1097" s="4"/>
      <c r="T1097" s="4"/>
      <c r="U1097" s="4"/>
      <c r="V1097" s="4"/>
      <c r="W1097" s="4"/>
    </row>
    <row r="1098" spans="1:23" x14ac:dyDescent="0.25">
      <c r="A1098" s="4">
        <v>50</v>
      </c>
      <c r="B1098" s="4">
        <v>0</v>
      </c>
      <c r="C1098" s="4">
        <v>0</v>
      </c>
      <c r="D1098" s="4">
        <v>1</v>
      </c>
      <c r="E1098" s="4">
        <v>217</v>
      </c>
      <c r="F1098" s="4">
        <f>ROUND(Source!AU1079,O1098)</f>
        <v>249853.92</v>
      </c>
      <c r="G1098" s="4" t="s">
        <v>256</v>
      </c>
      <c r="H1098" s="4" t="s">
        <v>257</v>
      </c>
      <c r="I1098" s="4"/>
      <c r="J1098" s="4"/>
      <c r="K1098" s="4">
        <v>217</v>
      </c>
      <c r="L1098" s="4">
        <v>18</v>
      </c>
      <c r="M1098" s="4">
        <v>3</v>
      </c>
      <c r="N1098" s="4" t="s">
        <v>143</v>
      </c>
      <c r="O1098" s="4">
        <v>2</v>
      </c>
      <c r="P1098" s="4"/>
      <c r="Q1098" s="4"/>
      <c r="R1098" s="4"/>
      <c r="S1098" s="4"/>
      <c r="T1098" s="4"/>
      <c r="U1098" s="4"/>
      <c r="V1098" s="4"/>
      <c r="W1098" s="4"/>
    </row>
    <row r="1099" spans="1:23" x14ac:dyDescent="0.25">
      <c r="A1099" s="4">
        <v>50</v>
      </c>
      <c r="B1099" s="4">
        <v>0</v>
      </c>
      <c r="C1099" s="4">
        <v>0</v>
      </c>
      <c r="D1099" s="4">
        <v>1</v>
      </c>
      <c r="E1099" s="4">
        <v>230</v>
      </c>
      <c r="F1099" s="4">
        <f>ROUND(Source!BA1079,O1099)</f>
        <v>0</v>
      </c>
      <c r="G1099" s="4" t="s">
        <v>258</v>
      </c>
      <c r="H1099" s="4" t="s">
        <v>259</v>
      </c>
      <c r="I1099" s="4"/>
      <c r="J1099" s="4"/>
      <c r="K1099" s="4">
        <v>230</v>
      </c>
      <c r="L1099" s="4">
        <v>19</v>
      </c>
      <c r="M1099" s="4">
        <v>3</v>
      </c>
      <c r="N1099" s="4" t="s">
        <v>143</v>
      </c>
      <c r="O1099" s="4">
        <v>2</v>
      </c>
      <c r="P1099" s="4"/>
      <c r="Q1099" s="4"/>
      <c r="R1099" s="4"/>
      <c r="S1099" s="4"/>
      <c r="T1099" s="4"/>
      <c r="U1099" s="4"/>
      <c r="V1099" s="4"/>
      <c r="W1099" s="4"/>
    </row>
    <row r="1100" spans="1:23" x14ac:dyDescent="0.25">
      <c r="A1100" s="4">
        <v>50</v>
      </c>
      <c r="B1100" s="4">
        <v>0</v>
      </c>
      <c r="C1100" s="4">
        <v>0</v>
      </c>
      <c r="D1100" s="4">
        <v>1</v>
      </c>
      <c r="E1100" s="4">
        <v>206</v>
      </c>
      <c r="F1100" s="4">
        <f>ROUND(Source!T1079,O1100)</f>
        <v>0</v>
      </c>
      <c r="G1100" s="4" t="s">
        <v>260</v>
      </c>
      <c r="H1100" s="4" t="s">
        <v>261</v>
      </c>
      <c r="I1100" s="4"/>
      <c r="J1100" s="4"/>
      <c r="K1100" s="4">
        <v>206</v>
      </c>
      <c r="L1100" s="4">
        <v>20</v>
      </c>
      <c r="M1100" s="4">
        <v>3</v>
      </c>
      <c r="N1100" s="4" t="s">
        <v>143</v>
      </c>
      <c r="O1100" s="4">
        <v>2</v>
      </c>
      <c r="P1100" s="4"/>
      <c r="Q1100" s="4"/>
      <c r="R1100" s="4"/>
      <c r="S1100" s="4"/>
      <c r="T1100" s="4"/>
      <c r="U1100" s="4"/>
      <c r="V1100" s="4"/>
      <c r="W1100" s="4"/>
    </row>
    <row r="1101" spans="1:23" x14ac:dyDescent="0.25">
      <c r="A1101" s="4">
        <v>50</v>
      </c>
      <c r="B1101" s="4">
        <v>0</v>
      </c>
      <c r="C1101" s="4">
        <v>0</v>
      </c>
      <c r="D1101" s="4">
        <v>1</v>
      </c>
      <c r="E1101" s="4">
        <v>207</v>
      </c>
      <c r="F1101" s="4">
        <f>Source!U1079</f>
        <v>3695.0360979999996</v>
      </c>
      <c r="G1101" s="4" t="s">
        <v>262</v>
      </c>
      <c r="H1101" s="4" t="s">
        <v>263</v>
      </c>
      <c r="I1101" s="4"/>
      <c r="J1101" s="4"/>
      <c r="K1101" s="4">
        <v>207</v>
      </c>
      <c r="L1101" s="4">
        <v>21</v>
      </c>
      <c r="M1101" s="4">
        <v>3</v>
      </c>
      <c r="N1101" s="4" t="s">
        <v>143</v>
      </c>
      <c r="O1101" s="4">
        <v>-1</v>
      </c>
      <c r="P1101" s="4"/>
      <c r="Q1101" s="4"/>
      <c r="R1101" s="4"/>
      <c r="S1101" s="4"/>
      <c r="T1101" s="4"/>
      <c r="U1101" s="4"/>
      <c r="V1101" s="4"/>
      <c r="W1101" s="4"/>
    </row>
    <row r="1102" spans="1:23" x14ac:dyDescent="0.25">
      <c r="A1102" s="4">
        <v>50</v>
      </c>
      <c r="B1102" s="4">
        <v>0</v>
      </c>
      <c r="C1102" s="4">
        <v>0</v>
      </c>
      <c r="D1102" s="4">
        <v>1</v>
      </c>
      <c r="E1102" s="4">
        <v>208</v>
      </c>
      <c r="F1102" s="4">
        <f>Source!V1079</f>
        <v>0</v>
      </c>
      <c r="G1102" s="4" t="s">
        <v>264</v>
      </c>
      <c r="H1102" s="4" t="s">
        <v>265</v>
      </c>
      <c r="I1102" s="4"/>
      <c r="J1102" s="4"/>
      <c r="K1102" s="4">
        <v>208</v>
      </c>
      <c r="L1102" s="4">
        <v>22</v>
      </c>
      <c r="M1102" s="4">
        <v>3</v>
      </c>
      <c r="N1102" s="4" t="s">
        <v>143</v>
      </c>
      <c r="O1102" s="4">
        <v>-1</v>
      </c>
      <c r="P1102" s="4"/>
      <c r="Q1102" s="4"/>
      <c r="R1102" s="4"/>
      <c r="S1102" s="4"/>
      <c r="T1102" s="4"/>
      <c r="U1102" s="4"/>
      <c r="V1102" s="4"/>
      <c r="W1102" s="4"/>
    </row>
    <row r="1103" spans="1:23" x14ac:dyDescent="0.25">
      <c r="A1103" s="4">
        <v>50</v>
      </c>
      <c r="B1103" s="4">
        <v>0</v>
      </c>
      <c r="C1103" s="4">
        <v>0</v>
      </c>
      <c r="D1103" s="4">
        <v>1</v>
      </c>
      <c r="E1103" s="4">
        <v>209</v>
      </c>
      <c r="F1103" s="4">
        <f>ROUND(Source!W1079,O1103)</f>
        <v>0</v>
      </c>
      <c r="G1103" s="4" t="s">
        <v>266</v>
      </c>
      <c r="H1103" s="4" t="s">
        <v>267</v>
      </c>
      <c r="I1103" s="4"/>
      <c r="J1103" s="4"/>
      <c r="K1103" s="4">
        <v>209</v>
      </c>
      <c r="L1103" s="4">
        <v>23</v>
      </c>
      <c r="M1103" s="4">
        <v>3</v>
      </c>
      <c r="N1103" s="4" t="s">
        <v>143</v>
      </c>
      <c r="O1103" s="4">
        <v>2</v>
      </c>
      <c r="P1103" s="4"/>
      <c r="Q1103" s="4"/>
      <c r="R1103" s="4"/>
      <c r="S1103" s="4"/>
      <c r="T1103" s="4"/>
      <c r="U1103" s="4"/>
      <c r="V1103" s="4"/>
      <c r="W1103" s="4"/>
    </row>
    <row r="1104" spans="1:23" x14ac:dyDescent="0.25">
      <c r="A1104" s="4">
        <v>50</v>
      </c>
      <c r="B1104" s="4">
        <v>0</v>
      </c>
      <c r="C1104" s="4">
        <v>0</v>
      </c>
      <c r="D1104" s="4">
        <v>1</v>
      </c>
      <c r="E1104" s="4">
        <v>210</v>
      </c>
      <c r="F1104" s="4">
        <f>ROUND(Source!X1079,O1104)</f>
        <v>821395.01</v>
      </c>
      <c r="G1104" s="4" t="s">
        <v>268</v>
      </c>
      <c r="H1104" s="4" t="s">
        <v>269</v>
      </c>
      <c r="I1104" s="4"/>
      <c r="J1104" s="4"/>
      <c r="K1104" s="4">
        <v>210</v>
      </c>
      <c r="L1104" s="4">
        <v>24</v>
      </c>
      <c r="M1104" s="4">
        <v>3</v>
      </c>
      <c r="N1104" s="4" t="s">
        <v>143</v>
      </c>
      <c r="O1104" s="4">
        <v>2</v>
      </c>
      <c r="P1104" s="4"/>
      <c r="Q1104" s="4"/>
      <c r="R1104" s="4"/>
      <c r="S1104" s="4"/>
      <c r="T1104" s="4"/>
      <c r="U1104" s="4"/>
      <c r="V1104" s="4"/>
      <c r="W1104" s="4"/>
    </row>
    <row r="1105" spans="1:206" x14ac:dyDescent="0.25">
      <c r="A1105" s="4">
        <v>50</v>
      </c>
      <c r="B1105" s="4">
        <v>0</v>
      </c>
      <c r="C1105" s="4">
        <v>0</v>
      </c>
      <c r="D1105" s="4">
        <v>1</v>
      </c>
      <c r="E1105" s="4">
        <v>211</v>
      </c>
      <c r="F1105" s="4">
        <f>ROUND(Source!Y1079,O1105)</f>
        <v>448895.93</v>
      </c>
      <c r="G1105" s="4" t="s">
        <v>270</v>
      </c>
      <c r="H1105" s="4" t="s">
        <v>271</v>
      </c>
      <c r="I1105" s="4"/>
      <c r="J1105" s="4"/>
      <c r="K1105" s="4">
        <v>211</v>
      </c>
      <c r="L1105" s="4">
        <v>25</v>
      </c>
      <c r="M1105" s="4">
        <v>3</v>
      </c>
      <c r="N1105" s="4" t="s">
        <v>143</v>
      </c>
      <c r="O1105" s="4">
        <v>2</v>
      </c>
      <c r="P1105" s="4"/>
      <c r="Q1105" s="4"/>
      <c r="R1105" s="4"/>
      <c r="S1105" s="4"/>
      <c r="T1105" s="4"/>
      <c r="U1105" s="4"/>
      <c r="V1105" s="4"/>
      <c r="W1105" s="4"/>
    </row>
    <row r="1106" spans="1:206" x14ac:dyDescent="0.25">
      <c r="A1106" s="4">
        <v>50</v>
      </c>
      <c r="B1106" s="4">
        <v>0</v>
      </c>
      <c r="C1106" s="4">
        <v>0</v>
      </c>
      <c r="D1106" s="4">
        <v>1</v>
      </c>
      <c r="E1106" s="4">
        <v>224</v>
      </c>
      <c r="F1106" s="4">
        <f>ROUND(Source!AR1079,O1106)</f>
        <v>7347065.6799999997</v>
      </c>
      <c r="G1106" s="4" t="s">
        <v>272</v>
      </c>
      <c r="H1106" s="4" t="s">
        <v>273</v>
      </c>
      <c r="I1106" s="4"/>
      <c r="J1106" s="4"/>
      <c r="K1106" s="4">
        <v>224</v>
      </c>
      <c r="L1106" s="4">
        <v>26</v>
      </c>
      <c r="M1106" s="4">
        <v>3</v>
      </c>
      <c r="N1106" s="4" t="s">
        <v>143</v>
      </c>
      <c r="O1106" s="4">
        <v>2</v>
      </c>
      <c r="P1106" s="4"/>
      <c r="Q1106" s="4"/>
      <c r="R1106" s="4"/>
      <c r="S1106" s="4"/>
      <c r="T1106" s="4"/>
      <c r="U1106" s="4"/>
      <c r="V1106" s="4"/>
      <c r="W1106" s="4"/>
    </row>
    <row r="1108" spans="1:206" x14ac:dyDescent="0.25">
      <c r="A1108" s="2">
        <v>51</v>
      </c>
      <c r="B1108" s="2">
        <f>B12</f>
        <v>1140</v>
      </c>
      <c r="C1108" s="2">
        <f>A12</f>
        <v>1</v>
      </c>
      <c r="D1108" s="2">
        <f>ROW(A12)</f>
        <v>12</v>
      </c>
      <c r="E1108" s="2"/>
      <c r="F1108" s="2" t="str">
        <f>IF(F12&lt;&gt;"",F12,"")</f>
        <v>Новый объект</v>
      </c>
      <c r="G1108" s="2" t="s">
        <v>142</v>
      </c>
      <c r="H1108" s="2">
        <v>0</v>
      </c>
      <c r="I1108" s="2"/>
      <c r="J1108" s="2"/>
      <c r="K1108" s="2"/>
      <c r="L1108" s="2"/>
      <c r="M1108" s="2"/>
      <c r="N1108" s="2"/>
      <c r="O1108" s="2">
        <f t="shared" ref="O1108:T1108" si="829">ROUND(O1079,2)</f>
        <v>5855340.4000000004</v>
      </c>
      <c r="P1108" s="2">
        <f t="shared" si="829"/>
        <v>4157100.82</v>
      </c>
      <c r="Q1108" s="2">
        <f t="shared" si="829"/>
        <v>605773.21</v>
      </c>
      <c r="R1108" s="2">
        <f t="shared" si="829"/>
        <v>141040.95999999999</v>
      </c>
      <c r="S1108" s="2">
        <f t="shared" si="829"/>
        <v>1092466.3700000001</v>
      </c>
      <c r="T1108" s="2">
        <f t="shared" si="829"/>
        <v>0</v>
      </c>
      <c r="U1108" s="2">
        <f>U1079</f>
        <v>3695.0360979999996</v>
      </c>
      <c r="V1108" s="2">
        <f>V1079</f>
        <v>0</v>
      </c>
      <c r="W1108" s="2">
        <f>ROUND(W1079,2)</f>
        <v>0</v>
      </c>
      <c r="X1108" s="2">
        <f>ROUND(X1079,2)</f>
        <v>821395.01</v>
      </c>
      <c r="Y1108" s="2">
        <f>ROUND(Y1079,2)</f>
        <v>448895.93</v>
      </c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>
        <f t="shared" ref="AO1108:BC1108" si="830">ROUND(AO1079,2)</f>
        <v>0</v>
      </c>
      <c r="AP1108" s="2">
        <f t="shared" si="830"/>
        <v>0</v>
      </c>
      <c r="AQ1108" s="2">
        <f t="shared" si="830"/>
        <v>0</v>
      </c>
      <c r="AR1108" s="2">
        <f t="shared" si="830"/>
        <v>7347065.6799999997</v>
      </c>
      <c r="AS1108" s="2">
        <f t="shared" si="830"/>
        <v>7097211.7599999998</v>
      </c>
      <c r="AT1108" s="2">
        <f t="shared" si="830"/>
        <v>0</v>
      </c>
      <c r="AU1108" s="2">
        <f t="shared" si="830"/>
        <v>249853.92</v>
      </c>
      <c r="AV1108" s="2">
        <f t="shared" si="830"/>
        <v>4157100.82</v>
      </c>
      <c r="AW1108" s="2">
        <f t="shared" si="830"/>
        <v>4157100.82</v>
      </c>
      <c r="AX1108" s="2">
        <f t="shared" si="830"/>
        <v>0</v>
      </c>
      <c r="AY1108" s="2">
        <f t="shared" si="830"/>
        <v>4157100.82</v>
      </c>
      <c r="AZ1108" s="2">
        <f t="shared" si="830"/>
        <v>0</v>
      </c>
      <c r="BA1108" s="2">
        <f t="shared" si="830"/>
        <v>0</v>
      </c>
      <c r="BB1108" s="2">
        <f t="shared" si="830"/>
        <v>0</v>
      </c>
      <c r="BC1108" s="2">
        <f t="shared" si="830"/>
        <v>0</v>
      </c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>
        <v>0</v>
      </c>
    </row>
    <row r="1110" spans="1:206" x14ac:dyDescent="0.25">
      <c r="A1110" s="4">
        <v>50</v>
      </c>
      <c r="B1110" s="4">
        <v>0</v>
      </c>
      <c r="C1110" s="4">
        <v>0</v>
      </c>
      <c r="D1110" s="4">
        <v>1</v>
      </c>
      <c r="E1110" s="4">
        <v>201</v>
      </c>
      <c r="F1110" s="4">
        <f>ROUND(Source!O1108,O1110)</f>
        <v>5855340.4000000004</v>
      </c>
      <c r="G1110" s="4" t="s">
        <v>222</v>
      </c>
      <c r="H1110" s="4" t="s">
        <v>223</v>
      </c>
      <c r="I1110" s="4"/>
      <c r="J1110" s="4"/>
      <c r="K1110" s="4">
        <v>201</v>
      </c>
      <c r="L1110" s="4">
        <v>1</v>
      </c>
      <c r="M1110" s="4">
        <v>3</v>
      </c>
      <c r="N1110" s="4" t="s">
        <v>143</v>
      </c>
      <c r="O1110" s="4">
        <v>2</v>
      </c>
      <c r="P1110" s="4"/>
      <c r="Q1110" s="4"/>
      <c r="R1110" s="4"/>
      <c r="S1110" s="4"/>
      <c r="T1110" s="4"/>
      <c r="U1110" s="4"/>
      <c r="V1110" s="4"/>
      <c r="W1110" s="4"/>
    </row>
    <row r="1111" spans="1:206" x14ac:dyDescent="0.25">
      <c r="A1111" s="4">
        <v>50</v>
      </c>
      <c r="B1111" s="4">
        <v>0</v>
      </c>
      <c r="C1111" s="4">
        <v>0</v>
      </c>
      <c r="D1111" s="4">
        <v>1</v>
      </c>
      <c r="E1111" s="4">
        <v>202</v>
      </c>
      <c r="F1111" s="4">
        <f>ROUND(Source!P1108,O1111)</f>
        <v>4157100.82</v>
      </c>
      <c r="G1111" s="4" t="s">
        <v>224</v>
      </c>
      <c r="H1111" s="4" t="s">
        <v>225</v>
      </c>
      <c r="I1111" s="4"/>
      <c r="J1111" s="4"/>
      <c r="K1111" s="4">
        <v>202</v>
      </c>
      <c r="L1111" s="4">
        <v>2</v>
      </c>
      <c r="M1111" s="4">
        <v>3</v>
      </c>
      <c r="N1111" s="4" t="s">
        <v>143</v>
      </c>
      <c r="O1111" s="4">
        <v>2</v>
      </c>
      <c r="P1111" s="4"/>
      <c r="Q1111" s="4"/>
      <c r="R1111" s="4"/>
      <c r="S1111" s="4"/>
      <c r="T1111" s="4"/>
      <c r="U1111" s="4"/>
      <c r="V1111" s="4"/>
      <c r="W1111" s="4"/>
    </row>
    <row r="1112" spans="1:206" x14ac:dyDescent="0.25">
      <c r="A1112" s="4">
        <v>50</v>
      </c>
      <c r="B1112" s="4">
        <v>0</v>
      </c>
      <c r="C1112" s="4">
        <v>0</v>
      </c>
      <c r="D1112" s="4">
        <v>1</v>
      </c>
      <c r="E1112" s="4">
        <v>222</v>
      </c>
      <c r="F1112" s="4">
        <f>ROUND(Source!AO1108,O1112)</f>
        <v>0</v>
      </c>
      <c r="G1112" s="4" t="s">
        <v>226</v>
      </c>
      <c r="H1112" s="4" t="s">
        <v>227</v>
      </c>
      <c r="I1112" s="4"/>
      <c r="J1112" s="4"/>
      <c r="K1112" s="4">
        <v>222</v>
      </c>
      <c r="L1112" s="4">
        <v>3</v>
      </c>
      <c r="M1112" s="4">
        <v>3</v>
      </c>
      <c r="N1112" s="4" t="s">
        <v>143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</row>
    <row r="1113" spans="1:206" x14ac:dyDescent="0.25">
      <c r="A1113" s="4">
        <v>50</v>
      </c>
      <c r="B1113" s="4">
        <v>0</v>
      </c>
      <c r="C1113" s="4">
        <v>0</v>
      </c>
      <c r="D1113" s="4">
        <v>1</v>
      </c>
      <c r="E1113" s="4">
        <v>225</v>
      </c>
      <c r="F1113" s="4">
        <f>ROUND(Source!AV1108,O1113)</f>
        <v>4157100.82</v>
      </c>
      <c r="G1113" s="4" t="s">
        <v>228</v>
      </c>
      <c r="H1113" s="4" t="s">
        <v>229</v>
      </c>
      <c r="I1113" s="4"/>
      <c r="J1113" s="4"/>
      <c r="K1113" s="4">
        <v>225</v>
      </c>
      <c r="L1113" s="4">
        <v>4</v>
      </c>
      <c r="M1113" s="4">
        <v>3</v>
      </c>
      <c r="N1113" s="4" t="s">
        <v>143</v>
      </c>
      <c r="O1113" s="4">
        <v>2</v>
      </c>
      <c r="P1113" s="4"/>
      <c r="Q1113" s="4"/>
      <c r="R1113" s="4"/>
      <c r="S1113" s="4"/>
      <c r="T1113" s="4"/>
      <c r="U1113" s="4"/>
      <c r="V1113" s="4"/>
      <c r="W1113" s="4"/>
    </row>
    <row r="1114" spans="1:206" x14ac:dyDescent="0.25">
      <c r="A1114" s="4">
        <v>50</v>
      </c>
      <c r="B1114" s="4">
        <v>0</v>
      </c>
      <c r="C1114" s="4">
        <v>0</v>
      </c>
      <c r="D1114" s="4">
        <v>1</v>
      </c>
      <c r="E1114" s="4">
        <v>226</v>
      </c>
      <c r="F1114" s="4">
        <f>ROUND(Source!AW1108,O1114)</f>
        <v>4157100.82</v>
      </c>
      <c r="G1114" s="4" t="s">
        <v>230</v>
      </c>
      <c r="H1114" s="4" t="s">
        <v>231</v>
      </c>
      <c r="I1114" s="4"/>
      <c r="J1114" s="4"/>
      <c r="K1114" s="4">
        <v>226</v>
      </c>
      <c r="L1114" s="4">
        <v>5</v>
      </c>
      <c r="M1114" s="4">
        <v>3</v>
      </c>
      <c r="N1114" s="4" t="s">
        <v>143</v>
      </c>
      <c r="O1114" s="4">
        <v>2</v>
      </c>
      <c r="P1114" s="4"/>
      <c r="Q1114" s="4"/>
      <c r="R1114" s="4"/>
      <c r="S1114" s="4"/>
      <c r="T1114" s="4"/>
      <c r="U1114" s="4"/>
      <c r="V1114" s="4"/>
      <c r="W1114" s="4"/>
    </row>
    <row r="1115" spans="1:206" x14ac:dyDescent="0.25">
      <c r="A1115" s="4">
        <v>50</v>
      </c>
      <c r="B1115" s="4">
        <v>0</v>
      </c>
      <c r="C1115" s="4">
        <v>0</v>
      </c>
      <c r="D1115" s="4">
        <v>1</v>
      </c>
      <c r="E1115" s="4">
        <v>227</v>
      </c>
      <c r="F1115" s="4">
        <f>ROUND(Source!AX1108,O1115)</f>
        <v>0</v>
      </c>
      <c r="G1115" s="4" t="s">
        <v>232</v>
      </c>
      <c r="H1115" s="4" t="s">
        <v>233</v>
      </c>
      <c r="I1115" s="4"/>
      <c r="J1115" s="4"/>
      <c r="K1115" s="4">
        <v>227</v>
      </c>
      <c r="L1115" s="4">
        <v>6</v>
      </c>
      <c r="M1115" s="4">
        <v>3</v>
      </c>
      <c r="N1115" s="4" t="s">
        <v>143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</row>
    <row r="1116" spans="1:206" x14ac:dyDescent="0.25">
      <c r="A1116" s="4">
        <v>50</v>
      </c>
      <c r="B1116" s="4">
        <v>0</v>
      </c>
      <c r="C1116" s="4">
        <v>0</v>
      </c>
      <c r="D1116" s="4">
        <v>1</v>
      </c>
      <c r="E1116" s="4">
        <v>228</v>
      </c>
      <c r="F1116" s="4">
        <f>ROUND(Source!AY1108,O1116)</f>
        <v>4157100.82</v>
      </c>
      <c r="G1116" s="4" t="s">
        <v>234</v>
      </c>
      <c r="H1116" s="4" t="s">
        <v>235</v>
      </c>
      <c r="I1116" s="4"/>
      <c r="J1116" s="4"/>
      <c r="K1116" s="4">
        <v>228</v>
      </c>
      <c r="L1116" s="4">
        <v>7</v>
      </c>
      <c r="M1116" s="4">
        <v>3</v>
      </c>
      <c r="N1116" s="4" t="s">
        <v>143</v>
      </c>
      <c r="O1116" s="4">
        <v>2</v>
      </c>
      <c r="P1116" s="4"/>
      <c r="Q1116" s="4"/>
      <c r="R1116" s="4"/>
      <c r="S1116" s="4"/>
      <c r="T1116" s="4"/>
      <c r="U1116" s="4"/>
      <c r="V1116" s="4"/>
      <c r="W1116" s="4"/>
    </row>
    <row r="1117" spans="1:206" x14ac:dyDescent="0.25">
      <c r="A1117" s="4">
        <v>50</v>
      </c>
      <c r="B1117" s="4">
        <v>0</v>
      </c>
      <c r="C1117" s="4">
        <v>0</v>
      </c>
      <c r="D1117" s="4">
        <v>1</v>
      </c>
      <c r="E1117" s="4">
        <v>216</v>
      </c>
      <c r="F1117" s="4">
        <f>ROUND(Source!AP1108,O1117)</f>
        <v>0</v>
      </c>
      <c r="G1117" s="4" t="s">
        <v>236</v>
      </c>
      <c r="H1117" s="4" t="s">
        <v>237</v>
      </c>
      <c r="I1117" s="4"/>
      <c r="J1117" s="4"/>
      <c r="K1117" s="4">
        <v>216</v>
      </c>
      <c r="L1117" s="4">
        <v>8</v>
      </c>
      <c r="M1117" s="4">
        <v>3</v>
      </c>
      <c r="N1117" s="4" t="s">
        <v>143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06" x14ac:dyDescent="0.25">
      <c r="A1118" s="4">
        <v>50</v>
      </c>
      <c r="B1118" s="4">
        <v>0</v>
      </c>
      <c r="C1118" s="4">
        <v>0</v>
      </c>
      <c r="D1118" s="4">
        <v>1</v>
      </c>
      <c r="E1118" s="4">
        <v>223</v>
      </c>
      <c r="F1118" s="4">
        <f>ROUND(Source!AQ1108,O1118)</f>
        <v>0</v>
      </c>
      <c r="G1118" s="4" t="s">
        <v>238</v>
      </c>
      <c r="H1118" s="4" t="s">
        <v>239</v>
      </c>
      <c r="I1118" s="4"/>
      <c r="J1118" s="4"/>
      <c r="K1118" s="4">
        <v>223</v>
      </c>
      <c r="L1118" s="4">
        <v>9</v>
      </c>
      <c r="M1118" s="4">
        <v>3</v>
      </c>
      <c r="N1118" s="4" t="s">
        <v>143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06" x14ac:dyDescent="0.25">
      <c r="A1119" s="4">
        <v>50</v>
      </c>
      <c r="B1119" s="4">
        <v>0</v>
      </c>
      <c r="C1119" s="4">
        <v>0</v>
      </c>
      <c r="D1119" s="4">
        <v>1</v>
      </c>
      <c r="E1119" s="4">
        <v>229</v>
      </c>
      <c r="F1119" s="4">
        <f>ROUND(Source!AZ1108,O1119)</f>
        <v>0</v>
      </c>
      <c r="G1119" s="4" t="s">
        <v>240</v>
      </c>
      <c r="H1119" s="4" t="s">
        <v>241</v>
      </c>
      <c r="I1119" s="4"/>
      <c r="J1119" s="4"/>
      <c r="K1119" s="4">
        <v>229</v>
      </c>
      <c r="L1119" s="4">
        <v>10</v>
      </c>
      <c r="M1119" s="4">
        <v>3</v>
      </c>
      <c r="N1119" s="4" t="s">
        <v>143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06" x14ac:dyDescent="0.25">
      <c r="A1120" s="4">
        <v>50</v>
      </c>
      <c r="B1120" s="4">
        <v>0</v>
      </c>
      <c r="C1120" s="4">
        <v>0</v>
      </c>
      <c r="D1120" s="4">
        <v>1</v>
      </c>
      <c r="E1120" s="4">
        <v>203</v>
      </c>
      <c r="F1120" s="4">
        <f>ROUND(Source!Q1108,O1120)</f>
        <v>605773.21</v>
      </c>
      <c r="G1120" s="4" t="s">
        <v>242</v>
      </c>
      <c r="H1120" s="4" t="s">
        <v>243</v>
      </c>
      <c r="I1120" s="4"/>
      <c r="J1120" s="4"/>
      <c r="K1120" s="4">
        <v>203</v>
      </c>
      <c r="L1120" s="4">
        <v>11</v>
      </c>
      <c r="M1120" s="4">
        <v>3</v>
      </c>
      <c r="N1120" s="4" t="s">
        <v>143</v>
      </c>
      <c r="O1120" s="4">
        <v>2</v>
      </c>
      <c r="P1120" s="4"/>
      <c r="Q1120" s="4"/>
      <c r="R1120" s="4"/>
      <c r="S1120" s="4"/>
      <c r="T1120" s="4"/>
      <c r="U1120" s="4"/>
      <c r="V1120" s="4"/>
      <c r="W1120" s="4"/>
    </row>
    <row r="1121" spans="1:23" x14ac:dyDescent="0.25">
      <c r="A1121" s="4">
        <v>50</v>
      </c>
      <c r="B1121" s="4">
        <v>0</v>
      </c>
      <c r="C1121" s="4">
        <v>0</v>
      </c>
      <c r="D1121" s="4">
        <v>1</v>
      </c>
      <c r="E1121" s="4">
        <v>231</v>
      </c>
      <c r="F1121" s="4">
        <f>ROUND(Source!BB1108,O1121)</f>
        <v>0</v>
      </c>
      <c r="G1121" s="4" t="s">
        <v>244</v>
      </c>
      <c r="H1121" s="4" t="s">
        <v>245</v>
      </c>
      <c r="I1121" s="4"/>
      <c r="J1121" s="4"/>
      <c r="K1121" s="4">
        <v>231</v>
      </c>
      <c r="L1121" s="4">
        <v>12</v>
      </c>
      <c r="M1121" s="4">
        <v>3</v>
      </c>
      <c r="N1121" s="4" t="s">
        <v>143</v>
      </c>
      <c r="O1121" s="4">
        <v>2</v>
      </c>
      <c r="P1121" s="4"/>
      <c r="Q1121" s="4"/>
      <c r="R1121" s="4"/>
      <c r="S1121" s="4"/>
      <c r="T1121" s="4"/>
      <c r="U1121" s="4"/>
      <c r="V1121" s="4"/>
      <c r="W1121" s="4"/>
    </row>
    <row r="1122" spans="1:23" x14ac:dyDescent="0.25">
      <c r="A1122" s="4">
        <v>50</v>
      </c>
      <c r="B1122" s="4">
        <v>0</v>
      </c>
      <c r="C1122" s="4">
        <v>0</v>
      </c>
      <c r="D1122" s="4">
        <v>1</v>
      </c>
      <c r="E1122" s="4">
        <v>204</v>
      </c>
      <c r="F1122" s="4">
        <f>ROUND(Source!R1108,O1122)</f>
        <v>141040.95999999999</v>
      </c>
      <c r="G1122" s="4" t="s">
        <v>246</v>
      </c>
      <c r="H1122" s="4" t="s">
        <v>247</v>
      </c>
      <c r="I1122" s="4"/>
      <c r="J1122" s="4"/>
      <c r="K1122" s="4">
        <v>204</v>
      </c>
      <c r="L1122" s="4">
        <v>13</v>
      </c>
      <c r="M1122" s="4">
        <v>3</v>
      </c>
      <c r="N1122" s="4" t="s">
        <v>143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3" x14ac:dyDescent="0.25">
      <c r="A1123" s="4">
        <v>50</v>
      </c>
      <c r="B1123" s="4">
        <v>0</v>
      </c>
      <c r="C1123" s="4">
        <v>0</v>
      </c>
      <c r="D1123" s="4">
        <v>1</v>
      </c>
      <c r="E1123" s="4">
        <v>205</v>
      </c>
      <c r="F1123" s="4">
        <f>ROUND(Source!S1108,O1123)</f>
        <v>1092466.3700000001</v>
      </c>
      <c r="G1123" s="4" t="s">
        <v>248</v>
      </c>
      <c r="H1123" s="4" t="s">
        <v>249</v>
      </c>
      <c r="I1123" s="4"/>
      <c r="J1123" s="4"/>
      <c r="K1123" s="4">
        <v>205</v>
      </c>
      <c r="L1123" s="4">
        <v>14</v>
      </c>
      <c r="M1123" s="4">
        <v>3</v>
      </c>
      <c r="N1123" s="4" t="s">
        <v>143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3" x14ac:dyDescent="0.25">
      <c r="A1124" s="4">
        <v>50</v>
      </c>
      <c r="B1124" s="4">
        <v>0</v>
      </c>
      <c r="C1124" s="4">
        <v>0</v>
      </c>
      <c r="D1124" s="4">
        <v>1</v>
      </c>
      <c r="E1124" s="4">
        <v>232</v>
      </c>
      <c r="F1124" s="4">
        <f>ROUND(Source!BC1108,O1124)</f>
        <v>0</v>
      </c>
      <c r="G1124" s="4" t="s">
        <v>250</v>
      </c>
      <c r="H1124" s="4" t="s">
        <v>251</v>
      </c>
      <c r="I1124" s="4"/>
      <c r="J1124" s="4"/>
      <c r="K1124" s="4">
        <v>232</v>
      </c>
      <c r="L1124" s="4">
        <v>15</v>
      </c>
      <c r="M1124" s="4">
        <v>3</v>
      </c>
      <c r="N1124" s="4" t="s">
        <v>143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3" x14ac:dyDescent="0.25">
      <c r="A1125" s="4">
        <v>50</v>
      </c>
      <c r="B1125" s="4">
        <v>0</v>
      </c>
      <c r="C1125" s="4">
        <v>0</v>
      </c>
      <c r="D1125" s="4">
        <v>1</v>
      </c>
      <c r="E1125" s="4">
        <v>214</v>
      </c>
      <c r="F1125" s="4">
        <f>ROUND(Source!AS1108,O1125)</f>
        <v>7097211.7599999998</v>
      </c>
      <c r="G1125" s="4" t="s">
        <v>252</v>
      </c>
      <c r="H1125" s="4" t="s">
        <v>253</v>
      </c>
      <c r="I1125" s="4"/>
      <c r="J1125" s="4"/>
      <c r="K1125" s="4">
        <v>214</v>
      </c>
      <c r="L1125" s="4">
        <v>16</v>
      </c>
      <c r="M1125" s="4">
        <v>3</v>
      </c>
      <c r="N1125" s="4" t="s">
        <v>143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3" x14ac:dyDescent="0.25">
      <c r="A1126" s="4">
        <v>50</v>
      </c>
      <c r="B1126" s="4">
        <v>0</v>
      </c>
      <c r="C1126" s="4">
        <v>0</v>
      </c>
      <c r="D1126" s="4">
        <v>1</v>
      </c>
      <c r="E1126" s="4">
        <v>215</v>
      </c>
      <c r="F1126" s="4">
        <f>ROUND(Source!AT1108,O1126)</f>
        <v>0</v>
      </c>
      <c r="G1126" s="4" t="s">
        <v>254</v>
      </c>
      <c r="H1126" s="4" t="s">
        <v>255</v>
      </c>
      <c r="I1126" s="4"/>
      <c r="J1126" s="4"/>
      <c r="K1126" s="4">
        <v>215</v>
      </c>
      <c r="L1126" s="4">
        <v>17</v>
      </c>
      <c r="M1126" s="4">
        <v>3</v>
      </c>
      <c r="N1126" s="4" t="s">
        <v>143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3" x14ac:dyDescent="0.25">
      <c r="A1127" s="4">
        <v>50</v>
      </c>
      <c r="B1127" s="4">
        <v>0</v>
      </c>
      <c r="C1127" s="4">
        <v>0</v>
      </c>
      <c r="D1127" s="4">
        <v>1</v>
      </c>
      <c r="E1127" s="4">
        <v>217</v>
      </c>
      <c r="F1127" s="4">
        <f>ROUND(Source!AU1108,O1127)</f>
        <v>249853.92</v>
      </c>
      <c r="G1127" s="4" t="s">
        <v>256</v>
      </c>
      <c r="H1127" s="4" t="s">
        <v>257</v>
      </c>
      <c r="I1127" s="4"/>
      <c r="J1127" s="4"/>
      <c r="K1127" s="4">
        <v>217</v>
      </c>
      <c r="L1127" s="4">
        <v>18</v>
      </c>
      <c r="M1127" s="4">
        <v>3</v>
      </c>
      <c r="N1127" s="4" t="s">
        <v>143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3" x14ac:dyDescent="0.25">
      <c r="A1128" s="4">
        <v>50</v>
      </c>
      <c r="B1128" s="4">
        <v>0</v>
      </c>
      <c r="C1128" s="4">
        <v>0</v>
      </c>
      <c r="D1128" s="4">
        <v>1</v>
      </c>
      <c r="E1128" s="4">
        <v>230</v>
      </c>
      <c r="F1128" s="4">
        <f>ROUND(Source!BA1108,O1128)</f>
        <v>0</v>
      </c>
      <c r="G1128" s="4" t="s">
        <v>258</v>
      </c>
      <c r="H1128" s="4" t="s">
        <v>259</v>
      </c>
      <c r="I1128" s="4"/>
      <c r="J1128" s="4"/>
      <c r="K1128" s="4">
        <v>230</v>
      </c>
      <c r="L1128" s="4">
        <v>19</v>
      </c>
      <c r="M1128" s="4">
        <v>3</v>
      </c>
      <c r="N1128" s="4" t="s">
        <v>143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3" x14ac:dyDescent="0.25">
      <c r="A1129" s="4">
        <v>50</v>
      </c>
      <c r="B1129" s="4">
        <v>0</v>
      </c>
      <c r="C1129" s="4">
        <v>0</v>
      </c>
      <c r="D1129" s="4">
        <v>1</v>
      </c>
      <c r="E1129" s="4">
        <v>206</v>
      </c>
      <c r="F1129" s="4">
        <f>ROUND(Source!T1108,O1129)</f>
        <v>0</v>
      </c>
      <c r="G1129" s="4" t="s">
        <v>260</v>
      </c>
      <c r="H1129" s="4" t="s">
        <v>261</v>
      </c>
      <c r="I1129" s="4"/>
      <c r="J1129" s="4"/>
      <c r="K1129" s="4">
        <v>206</v>
      </c>
      <c r="L1129" s="4">
        <v>20</v>
      </c>
      <c r="M1129" s="4">
        <v>3</v>
      </c>
      <c r="N1129" s="4" t="s">
        <v>143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/>
    </row>
    <row r="1130" spans="1:23" x14ac:dyDescent="0.25">
      <c r="A1130" s="4">
        <v>50</v>
      </c>
      <c r="B1130" s="4">
        <v>0</v>
      </c>
      <c r="C1130" s="4">
        <v>0</v>
      </c>
      <c r="D1130" s="4">
        <v>1</v>
      </c>
      <c r="E1130" s="4">
        <v>207</v>
      </c>
      <c r="F1130" s="4">
        <f>Source!U1108</f>
        <v>3695.0360979999996</v>
      </c>
      <c r="G1130" s="4" t="s">
        <v>262</v>
      </c>
      <c r="H1130" s="4" t="s">
        <v>263</v>
      </c>
      <c r="I1130" s="4"/>
      <c r="J1130" s="4"/>
      <c r="K1130" s="4">
        <v>207</v>
      </c>
      <c r="L1130" s="4">
        <v>21</v>
      </c>
      <c r="M1130" s="4">
        <v>3</v>
      </c>
      <c r="N1130" s="4" t="s">
        <v>143</v>
      </c>
      <c r="O1130" s="4">
        <v>-1</v>
      </c>
      <c r="P1130" s="4"/>
      <c r="Q1130" s="4"/>
      <c r="R1130" s="4"/>
      <c r="S1130" s="4"/>
      <c r="T1130" s="4"/>
      <c r="U1130" s="4"/>
      <c r="V1130" s="4"/>
      <c r="W1130" s="4"/>
    </row>
    <row r="1131" spans="1:23" x14ac:dyDescent="0.25">
      <c r="A1131" s="4">
        <v>50</v>
      </c>
      <c r="B1131" s="4">
        <v>0</v>
      </c>
      <c r="C1131" s="4">
        <v>0</v>
      </c>
      <c r="D1131" s="4">
        <v>1</v>
      </c>
      <c r="E1131" s="4">
        <v>208</v>
      </c>
      <c r="F1131" s="4">
        <f>Source!V1108</f>
        <v>0</v>
      </c>
      <c r="G1131" s="4" t="s">
        <v>264</v>
      </c>
      <c r="H1131" s="4" t="s">
        <v>265</v>
      </c>
      <c r="I1131" s="4"/>
      <c r="J1131" s="4"/>
      <c r="K1131" s="4">
        <v>208</v>
      </c>
      <c r="L1131" s="4">
        <v>22</v>
      </c>
      <c r="M1131" s="4">
        <v>3</v>
      </c>
      <c r="N1131" s="4" t="s">
        <v>143</v>
      </c>
      <c r="O1131" s="4">
        <v>-1</v>
      </c>
      <c r="P1131" s="4"/>
      <c r="Q1131" s="4"/>
      <c r="R1131" s="4"/>
      <c r="S1131" s="4"/>
      <c r="T1131" s="4"/>
      <c r="U1131" s="4"/>
      <c r="V1131" s="4"/>
      <c r="W1131" s="4"/>
    </row>
    <row r="1132" spans="1:23" x14ac:dyDescent="0.25">
      <c r="A1132" s="4">
        <v>50</v>
      </c>
      <c r="B1132" s="4">
        <v>0</v>
      </c>
      <c r="C1132" s="4">
        <v>0</v>
      </c>
      <c r="D1132" s="4">
        <v>1</v>
      </c>
      <c r="E1132" s="4">
        <v>209</v>
      </c>
      <c r="F1132" s="4">
        <f>ROUND(Source!W1108,O1132)</f>
        <v>0</v>
      </c>
      <c r="G1132" s="4" t="s">
        <v>266</v>
      </c>
      <c r="H1132" s="4" t="s">
        <v>267</v>
      </c>
      <c r="I1132" s="4"/>
      <c r="J1132" s="4"/>
      <c r="K1132" s="4">
        <v>209</v>
      </c>
      <c r="L1132" s="4">
        <v>23</v>
      </c>
      <c r="M1132" s="4">
        <v>3</v>
      </c>
      <c r="N1132" s="4" t="s">
        <v>143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3" x14ac:dyDescent="0.25">
      <c r="A1133" s="4">
        <v>50</v>
      </c>
      <c r="B1133" s="4">
        <v>0</v>
      </c>
      <c r="C1133" s="4">
        <v>0</v>
      </c>
      <c r="D1133" s="4">
        <v>1</v>
      </c>
      <c r="E1133" s="4">
        <v>210</v>
      </c>
      <c r="F1133" s="4">
        <f>ROUND(Source!X1108,O1133)</f>
        <v>821395.01</v>
      </c>
      <c r="G1133" s="4" t="s">
        <v>268</v>
      </c>
      <c r="H1133" s="4" t="s">
        <v>269</v>
      </c>
      <c r="I1133" s="4"/>
      <c r="J1133" s="4"/>
      <c r="K1133" s="4">
        <v>210</v>
      </c>
      <c r="L1133" s="4">
        <v>24</v>
      </c>
      <c r="M1133" s="4">
        <v>3</v>
      </c>
      <c r="N1133" s="4" t="s">
        <v>143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3" x14ac:dyDescent="0.25">
      <c r="A1134" s="4">
        <v>50</v>
      </c>
      <c r="B1134" s="4">
        <v>0</v>
      </c>
      <c r="C1134" s="4">
        <v>0</v>
      </c>
      <c r="D1134" s="4">
        <v>1</v>
      </c>
      <c r="E1134" s="4">
        <v>211</v>
      </c>
      <c r="F1134" s="4">
        <f>ROUND(Source!Y1108,O1134)</f>
        <v>448895.93</v>
      </c>
      <c r="G1134" s="4" t="s">
        <v>270</v>
      </c>
      <c r="H1134" s="4" t="s">
        <v>271</v>
      </c>
      <c r="I1134" s="4"/>
      <c r="J1134" s="4"/>
      <c r="K1134" s="4">
        <v>211</v>
      </c>
      <c r="L1134" s="4">
        <v>25</v>
      </c>
      <c r="M1134" s="4">
        <v>3</v>
      </c>
      <c r="N1134" s="4" t="s">
        <v>143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/>
    </row>
    <row r="1135" spans="1:23" x14ac:dyDescent="0.25">
      <c r="A1135" s="4">
        <v>50</v>
      </c>
      <c r="B1135" s="4">
        <v>0</v>
      </c>
      <c r="C1135" s="4">
        <v>0</v>
      </c>
      <c r="D1135" s="4">
        <v>1</v>
      </c>
      <c r="E1135" s="4">
        <v>224</v>
      </c>
      <c r="F1135" s="4">
        <f>ROUND(Source!AR1108,O1135)</f>
        <v>7347065.6799999997</v>
      </c>
      <c r="G1135" s="4" t="s">
        <v>272</v>
      </c>
      <c r="H1135" s="4" t="s">
        <v>273</v>
      </c>
      <c r="I1135" s="4"/>
      <c r="J1135" s="4"/>
      <c r="K1135" s="4">
        <v>224</v>
      </c>
      <c r="L1135" s="4">
        <v>26</v>
      </c>
      <c r="M1135" s="4">
        <v>3</v>
      </c>
      <c r="N1135" s="4" t="s">
        <v>143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/>
    </row>
    <row r="1138" spans="1:27" x14ac:dyDescent="0.25">
      <c r="A1138">
        <v>-1</v>
      </c>
    </row>
    <row r="1140" spans="1:27" x14ac:dyDescent="0.25">
      <c r="A1140" s="3">
        <v>75</v>
      </c>
      <c r="B1140" s="3" t="s">
        <v>870</v>
      </c>
      <c r="C1140" s="3">
        <v>2021</v>
      </c>
      <c r="D1140" s="3">
        <v>0</v>
      </c>
      <c r="E1140" s="3">
        <v>6</v>
      </c>
      <c r="F1140" s="3"/>
      <c r="G1140" s="3">
        <v>0</v>
      </c>
      <c r="H1140" s="3">
        <v>2</v>
      </c>
      <c r="I1140" s="3">
        <v>1</v>
      </c>
      <c r="J1140" s="3">
        <v>1</v>
      </c>
      <c r="K1140" s="3">
        <v>93</v>
      </c>
      <c r="L1140" s="3">
        <v>64</v>
      </c>
      <c r="M1140" s="3">
        <v>0</v>
      </c>
      <c r="N1140" s="3">
        <v>31709269</v>
      </c>
      <c r="O1140" s="3">
        <v>1</v>
      </c>
    </row>
    <row r="1141" spans="1:27" x14ac:dyDescent="0.25">
      <c r="A1141" s="5">
        <v>1</v>
      </c>
      <c r="B1141" s="5" t="s">
        <v>871</v>
      </c>
      <c r="C1141" s="5" t="s">
        <v>872</v>
      </c>
      <c r="D1141" s="5">
        <v>2021</v>
      </c>
      <c r="E1141" s="5">
        <v>6</v>
      </c>
      <c r="F1141" s="5">
        <v>1</v>
      </c>
      <c r="G1141" s="5">
        <v>1</v>
      </c>
      <c r="H1141" s="5">
        <v>0</v>
      </c>
      <c r="I1141" s="5">
        <v>2</v>
      </c>
      <c r="J1141" s="5">
        <v>1</v>
      </c>
      <c r="K1141" s="5">
        <v>1</v>
      </c>
      <c r="L1141" s="5">
        <v>1</v>
      </c>
      <c r="M1141" s="5">
        <v>1</v>
      </c>
      <c r="N1141" s="5">
        <v>1</v>
      </c>
      <c r="O1141" s="5">
        <v>1</v>
      </c>
      <c r="P1141" s="5">
        <v>1</v>
      </c>
      <c r="Q1141" s="5">
        <v>1</v>
      </c>
      <c r="R1141" s="5" t="s">
        <v>143</v>
      </c>
      <c r="S1141" s="5" t="s">
        <v>143</v>
      </c>
      <c r="T1141" s="5" t="s">
        <v>143</v>
      </c>
      <c r="U1141" s="5" t="s">
        <v>143</v>
      </c>
      <c r="V1141" s="5" t="s">
        <v>143</v>
      </c>
      <c r="W1141" s="5" t="s">
        <v>143</v>
      </c>
      <c r="X1141" s="5" t="s">
        <v>143</v>
      </c>
      <c r="Y1141" s="5" t="s">
        <v>143</v>
      </c>
      <c r="Z1141" s="5" t="s">
        <v>143</v>
      </c>
      <c r="AA1141" s="5" t="s">
        <v>873</v>
      </c>
    </row>
    <row r="1145" spans="1:27" x14ac:dyDescent="0.25">
      <c r="A1145">
        <v>65</v>
      </c>
      <c r="C1145">
        <v>1</v>
      </c>
      <c r="D1145">
        <v>0</v>
      </c>
      <c r="E1145">
        <v>245</v>
      </c>
    </row>
  </sheetData>
  <phoneticPr fontId="21" type="noConversion"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1"/>
  <sheetViews>
    <sheetView workbookViewId="0"/>
  </sheetViews>
  <sheetFormatPr defaultRowHeight="13.2" x14ac:dyDescent="0.25"/>
  <sheetData>
    <row r="1" spans="1:133" x14ac:dyDescent="0.25">
      <c r="A1">
        <v>0</v>
      </c>
      <c r="B1" t="s">
        <v>137</v>
      </c>
      <c r="D1" t="s">
        <v>874</v>
      </c>
      <c r="F1">
        <v>0</v>
      </c>
      <c r="G1">
        <v>0</v>
      </c>
      <c r="H1">
        <v>0</v>
      </c>
      <c r="I1" t="s">
        <v>139</v>
      </c>
      <c r="J1" t="s">
        <v>140</v>
      </c>
      <c r="K1">
        <v>0</v>
      </c>
      <c r="L1">
        <v>22106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 x14ac:dyDescent="0.25">
      <c r="A12" s="1">
        <v>1</v>
      </c>
      <c r="B12" s="1">
        <v>50</v>
      </c>
      <c r="C12" s="1">
        <v>0</v>
      </c>
      <c r="D12" s="1"/>
      <c r="E12" s="1">
        <v>0</v>
      </c>
      <c r="F12" s="1" t="s">
        <v>141</v>
      </c>
      <c r="G12" s="1" t="s">
        <v>142</v>
      </c>
      <c r="H12" s="1" t="s">
        <v>143</v>
      </c>
      <c r="I12" s="1">
        <v>0</v>
      </c>
      <c r="J12" s="1" t="s">
        <v>143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157</v>
      </c>
      <c r="S12" s="1"/>
      <c r="T12" s="1"/>
      <c r="U12" s="1" t="s">
        <v>143</v>
      </c>
      <c r="V12" s="1">
        <v>0</v>
      </c>
      <c r="W12" s="1" t="s">
        <v>143</v>
      </c>
      <c r="X12" s="1" t="s">
        <v>143</v>
      </c>
      <c r="Y12" s="1" t="s">
        <v>143</v>
      </c>
      <c r="Z12" s="1" t="s">
        <v>143</v>
      </c>
      <c r="AA12" s="1" t="s">
        <v>143</v>
      </c>
      <c r="AB12" s="1" t="s">
        <v>143</v>
      </c>
      <c r="AC12" s="1" t="s">
        <v>143</v>
      </c>
      <c r="AD12" s="1" t="s">
        <v>143</v>
      </c>
      <c r="AE12" s="1" t="s">
        <v>143</v>
      </c>
      <c r="AF12" s="1" t="s">
        <v>143</v>
      </c>
      <c r="AG12" s="1" t="s">
        <v>143</v>
      </c>
      <c r="AH12" s="1" t="s">
        <v>143</v>
      </c>
      <c r="AI12" s="1" t="s">
        <v>143</v>
      </c>
      <c r="AJ12" s="1" t="s">
        <v>143</v>
      </c>
      <c r="AK12" s="1"/>
      <c r="AL12" s="1" t="s">
        <v>143</v>
      </c>
      <c r="AM12" s="1" t="s">
        <v>143</v>
      </c>
      <c r="AN12" s="1" t="s">
        <v>143</v>
      </c>
      <c r="AO12" s="1"/>
      <c r="AP12" s="1" t="s">
        <v>143</v>
      </c>
      <c r="AQ12" s="1" t="s">
        <v>143</v>
      </c>
      <c r="AR12" s="1" t="s">
        <v>143</v>
      </c>
      <c r="AS12" s="1"/>
      <c r="AT12" s="1"/>
      <c r="AU12" s="1"/>
      <c r="AV12" s="1"/>
      <c r="AW12" s="1"/>
      <c r="AX12" s="1" t="s">
        <v>143</v>
      </c>
      <c r="AY12" s="1" t="s">
        <v>143</v>
      </c>
      <c r="AZ12" s="1" t="s">
        <v>143</v>
      </c>
      <c r="BA12" s="1"/>
      <c r="BB12" s="1"/>
      <c r="BC12" s="1"/>
      <c r="BD12" s="1"/>
      <c r="BE12" s="1"/>
      <c r="BF12" s="1"/>
      <c r="BG12" s="1"/>
      <c r="BH12" s="1" t="s">
        <v>144</v>
      </c>
      <c r="BI12" s="1" t="s">
        <v>145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1</v>
      </c>
      <c r="BU12" s="1">
        <v>0</v>
      </c>
      <c r="BV12" s="1">
        <v>1</v>
      </c>
      <c r="BW12" s="1">
        <v>0</v>
      </c>
      <c r="BX12" s="1">
        <v>0</v>
      </c>
      <c r="BY12" s="1" t="s">
        <v>146</v>
      </c>
      <c r="BZ12" s="1" t="s">
        <v>147</v>
      </c>
      <c r="CA12" s="1" t="s">
        <v>148</v>
      </c>
      <c r="CB12" s="1" t="s">
        <v>148</v>
      </c>
      <c r="CC12" s="1" t="s">
        <v>148</v>
      </c>
      <c r="CD12" s="1" t="s">
        <v>148</v>
      </c>
      <c r="CE12" s="1" t="s">
        <v>149</v>
      </c>
      <c r="CF12" s="1">
        <v>0</v>
      </c>
      <c r="CG12" s="1">
        <v>0</v>
      </c>
      <c r="CH12" s="1">
        <v>8202</v>
      </c>
      <c r="CI12" s="1" t="s">
        <v>143</v>
      </c>
      <c r="CJ12" s="1" t="s">
        <v>143</v>
      </c>
      <c r="CK12" s="1">
        <v>60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5">
      <c r="A14" s="1">
        <v>22</v>
      </c>
      <c r="B14" s="1">
        <v>0</v>
      </c>
      <c r="C14" s="1">
        <v>0</v>
      </c>
      <c r="D14" s="1">
        <v>31709269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5">
      <c r="A16" s="6">
        <v>3</v>
      </c>
      <c r="B16" s="6">
        <v>1</v>
      </c>
      <c r="C16" s="6" t="s">
        <v>150</v>
      </c>
      <c r="D16" s="6" t="s">
        <v>151</v>
      </c>
      <c r="E16" s="7">
        <f>(Source!F1096)/1000</f>
        <v>7097.2117600000001</v>
      </c>
      <c r="F16" s="7">
        <f>(Source!F1097)/1000</f>
        <v>0</v>
      </c>
      <c r="G16" s="7">
        <f>(Source!F1088)/1000</f>
        <v>0</v>
      </c>
      <c r="H16" s="7">
        <f>(Source!F1098)/1000+(Source!F1099)/1000</f>
        <v>249.85392000000002</v>
      </c>
      <c r="I16" s="7">
        <f>E16+F16+G16+H16</f>
        <v>7347.0656799999997</v>
      </c>
      <c r="J16" s="7">
        <f>(Source!F1094)/1000</f>
        <v>1092.4663700000001</v>
      </c>
      <c r="AI16" s="6">
        <v>0</v>
      </c>
      <c r="AJ16" s="6">
        <v>0</v>
      </c>
      <c r="AK16" s="6" t="s">
        <v>143</v>
      </c>
      <c r="AL16" s="6" t="s">
        <v>143</v>
      </c>
      <c r="AM16" s="6" t="s">
        <v>143</v>
      </c>
      <c r="AN16" s="6">
        <v>0</v>
      </c>
      <c r="AO16" s="6" t="s">
        <v>143</v>
      </c>
      <c r="AP16" s="6" t="s">
        <v>143</v>
      </c>
      <c r="AT16" s="7">
        <v>4640256.0999999996</v>
      </c>
      <c r="AU16" s="7">
        <v>3270392.48</v>
      </c>
      <c r="AV16" s="7">
        <v>0</v>
      </c>
      <c r="AW16" s="7">
        <v>0</v>
      </c>
      <c r="AX16" s="7">
        <v>0</v>
      </c>
      <c r="AY16" s="7">
        <v>419008.5</v>
      </c>
      <c r="AZ16" s="7">
        <v>106368.2</v>
      </c>
      <c r="BA16" s="7">
        <v>950855.12</v>
      </c>
      <c r="BB16" s="7">
        <v>5751646.4500000002</v>
      </c>
      <c r="BC16" s="7">
        <v>0</v>
      </c>
      <c r="BD16" s="7">
        <v>173763.83</v>
      </c>
      <c r="BE16" s="7">
        <v>0</v>
      </c>
      <c r="BF16" s="7">
        <v>3217.1703765260004</v>
      </c>
      <c r="BG16" s="7">
        <v>0</v>
      </c>
      <c r="BH16" s="7">
        <v>0</v>
      </c>
      <c r="BI16" s="7">
        <v>727510.47</v>
      </c>
      <c r="BJ16" s="7">
        <v>390645.65</v>
      </c>
      <c r="BK16" s="7">
        <v>5925410.2800000003</v>
      </c>
    </row>
    <row r="18" spans="1:19" x14ac:dyDescent="0.25">
      <c r="A18">
        <v>51</v>
      </c>
      <c r="E18" s="8">
        <f>SUMIF(A16:A17,3,E16:E17)</f>
        <v>7097.2117600000001</v>
      </c>
      <c r="F18" s="8">
        <f>SUMIF(A16:A17,3,F16:F17)</f>
        <v>0</v>
      </c>
      <c r="G18" s="8">
        <f>SUMIF(A16:A17,3,G16:G17)</f>
        <v>0</v>
      </c>
      <c r="H18" s="8">
        <f>SUMIF(A16:A17,3,H16:H17)</f>
        <v>249.85392000000002</v>
      </c>
      <c r="I18" s="8">
        <f>SUMIF(A16:A17,3,I16:I17)</f>
        <v>7347.0656799999997</v>
      </c>
      <c r="J18" s="8">
        <f>SUMIF(A16:A17,3,J16:J17)</f>
        <v>1092.4663700000001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5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4640256.0999999996</v>
      </c>
      <c r="G20" s="4" t="s">
        <v>222</v>
      </c>
      <c r="H20" s="4" t="s">
        <v>223</v>
      </c>
      <c r="I20" s="4"/>
      <c r="J20" s="4"/>
      <c r="K20" s="4">
        <v>201</v>
      </c>
      <c r="L20" s="4">
        <v>1</v>
      </c>
      <c r="M20" s="4">
        <v>3</v>
      </c>
      <c r="N20" s="4" t="s">
        <v>143</v>
      </c>
      <c r="O20" s="4">
        <v>2</v>
      </c>
      <c r="P20" s="4"/>
    </row>
    <row r="21" spans="1:19" x14ac:dyDescent="0.25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3270392.48</v>
      </c>
      <c r="G21" s="4" t="s">
        <v>224</v>
      </c>
      <c r="H21" s="4" t="s">
        <v>225</v>
      </c>
      <c r="I21" s="4"/>
      <c r="J21" s="4"/>
      <c r="K21" s="4">
        <v>202</v>
      </c>
      <c r="L21" s="4">
        <v>2</v>
      </c>
      <c r="M21" s="4">
        <v>3</v>
      </c>
      <c r="N21" s="4" t="s">
        <v>143</v>
      </c>
      <c r="O21" s="4">
        <v>2</v>
      </c>
      <c r="P21" s="4"/>
    </row>
    <row r="22" spans="1:19" x14ac:dyDescent="0.25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226</v>
      </c>
      <c r="H22" s="4" t="s">
        <v>227</v>
      </c>
      <c r="I22" s="4"/>
      <c r="J22" s="4"/>
      <c r="K22" s="4">
        <v>222</v>
      </c>
      <c r="L22" s="4">
        <v>3</v>
      </c>
      <c r="M22" s="4">
        <v>3</v>
      </c>
      <c r="N22" s="4" t="s">
        <v>143</v>
      </c>
      <c r="O22" s="4">
        <v>2</v>
      </c>
      <c r="P22" s="4"/>
    </row>
    <row r="23" spans="1:19" x14ac:dyDescent="0.25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3270392.48</v>
      </c>
      <c r="G23" s="4" t="s">
        <v>228</v>
      </c>
      <c r="H23" s="4" t="s">
        <v>229</v>
      </c>
      <c r="I23" s="4"/>
      <c r="J23" s="4"/>
      <c r="K23" s="4">
        <v>225</v>
      </c>
      <c r="L23" s="4">
        <v>4</v>
      </c>
      <c r="M23" s="4">
        <v>3</v>
      </c>
      <c r="N23" s="4" t="s">
        <v>143</v>
      </c>
      <c r="O23" s="4">
        <v>2</v>
      </c>
      <c r="P23" s="4"/>
    </row>
    <row r="24" spans="1:19" x14ac:dyDescent="0.25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3270392.48</v>
      </c>
      <c r="G24" s="4" t="s">
        <v>230</v>
      </c>
      <c r="H24" s="4" t="s">
        <v>231</v>
      </c>
      <c r="I24" s="4"/>
      <c r="J24" s="4"/>
      <c r="K24" s="4">
        <v>226</v>
      </c>
      <c r="L24" s="4">
        <v>5</v>
      </c>
      <c r="M24" s="4">
        <v>3</v>
      </c>
      <c r="N24" s="4" t="s">
        <v>143</v>
      </c>
      <c r="O24" s="4">
        <v>2</v>
      </c>
      <c r="P24" s="4"/>
    </row>
    <row r="25" spans="1:19" x14ac:dyDescent="0.25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232</v>
      </c>
      <c r="H25" s="4" t="s">
        <v>233</v>
      </c>
      <c r="I25" s="4"/>
      <c r="J25" s="4"/>
      <c r="K25" s="4">
        <v>227</v>
      </c>
      <c r="L25" s="4">
        <v>6</v>
      </c>
      <c r="M25" s="4">
        <v>3</v>
      </c>
      <c r="N25" s="4" t="s">
        <v>143</v>
      </c>
      <c r="O25" s="4">
        <v>2</v>
      </c>
      <c r="P25" s="4"/>
    </row>
    <row r="26" spans="1:19" x14ac:dyDescent="0.25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3270392.48</v>
      </c>
      <c r="G26" s="4" t="s">
        <v>234</v>
      </c>
      <c r="H26" s="4" t="s">
        <v>235</v>
      </c>
      <c r="I26" s="4"/>
      <c r="J26" s="4"/>
      <c r="K26" s="4">
        <v>228</v>
      </c>
      <c r="L26" s="4">
        <v>7</v>
      </c>
      <c r="M26" s="4">
        <v>3</v>
      </c>
      <c r="N26" s="4" t="s">
        <v>143</v>
      </c>
      <c r="O26" s="4">
        <v>2</v>
      </c>
      <c r="P26" s="4"/>
    </row>
    <row r="27" spans="1:19" x14ac:dyDescent="0.25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236</v>
      </c>
      <c r="H27" s="4" t="s">
        <v>237</v>
      </c>
      <c r="I27" s="4"/>
      <c r="J27" s="4"/>
      <c r="K27" s="4">
        <v>216</v>
      </c>
      <c r="L27" s="4">
        <v>8</v>
      </c>
      <c r="M27" s="4">
        <v>3</v>
      </c>
      <c r="N27" s="4" t="s">
        <v>143</v>
      </c>
      <c r="O27" s="4">
        <v>2</v>
      </c>
      <c r="P27" s="4"/>
    </row>
    <row r="28" spans="1:19" x14ac:dyDescent="0.25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238</v>
      </c>
      <c r="H28" s="4" t="s">
        <v>239</v>
      </c>
      <c r="I28" s="4"/>
      <c r="J28" s="4"/>
      <c r="K28" s="4">
        <v>223</v>
      </c>
      <c r="L28" s="4">
        <v>9</v>
      </c>
      <c r="M28" s="4">
        <v>3</v>
      </c>
      <c r="N28" s="4" t="s">
        <v>143</v>
      </c>
      <c r="O28" s="4">
        <v>2</v>
      </c>
      <c r="P28" s="4"/>
    </row>
    <row r="29" spans="1:19" x14ac:dyDescent="0.25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240</v>
      </c>
      <c r="H29" s="4" t="s">
        <v>241</v>
      </c>
      <c r="I29" s="4"/>
      <c r="J29" s="4"/>
      <c r="K29" s="4">
        <v>229</v>
      </c>
      <c r="L29" s="4">
        <v>10</v>
      </c>
      <c r="M29" s="4">
        <v>3</v>
      </c>
      <c r="N29" s="4" t="s">
        <v>143</v>
      </c>
      <c r="O29" s="4">
        <v>2</v>
      </c>
      <c r="P29" s="4"/>
    </row>
    <row r="30" spans="1:19" x14ac:dyDescent="0.25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419008.5</v>
      </c>
      <c r="G30" s="4" t="s">
        <v>242</v>
      </c>
      <c r="H30" s="4" t="s">
        <v>243</v>
      </c>
      <c r="I30" s="4"/>
      <c r="J30" s="4"/>
      <c r="K30" s="4">
        <v>203</v>
      </c>
      <c r="L30" s="4">
        <v>11</v>
      </c>
      <c r="M30" s="4">
        <v>3</v>
      </c>
      <c r="N30" s="4" t="s">
        <v>143</v>
      </c>
      <c r="O30" s="4">
        <v>2</v>
      </c>
      <c r="P30" s="4"/>
    </row>
    <row r="31" spans="1:19" x14ac:dyDescent="0.25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244</v>
      </c>
      <c r="H31" s="4" t="s">
        <v>245</v>
      </c>
      <c r="I31" s="4"/>
      <c r="J31" s="4"/>
      <c r="K31" s="4">
        <v>231</v>
      </c>
      <c r="L31" s="4">
        <v>12</v>
      </c>
      <c r="M31" s="4">
        <v>3</v>
      </c>
      <c r="N31" s="4" t="s">
        <v>143</v>
      </c>
      <c r="O31" s="4">
        <v>2</v>
      </c>
      <c r="P31" s="4"/>
    </row>
    <row r="32" spans="1:19" x14ac:dyDescent="0.25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106368.2</v>
      </c>
      <c r="G32" s="4" t="s">
        <v>246</v>
      </c>
      <c r="H32" s="4" t="s">
        <v>247</v>
      </c>
      <c r="I32" s="4"/>
      <c r="J32" s="4"/>
      <c r="K32" s="4">
        <v>204</v>
      </c>
      <c r="L32" s="4">
        <v>13</v>
      </c>
      <c r="M32" s="4">
        <v>3</v>
      </c>
      <c r="N32" s="4" t="s">
        <v>143</v>
      </c>
      <c r="O32" s="4">
        <v>2</v>
      </c>
      <c r="P32" s="4"/>
    </row>
    <row r="33" spans="1:16" x14ac:dyDescent="0.25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950855.12</v>
      </c>
      <c r="G33" s="4" t="s">
        <v>248</v>
      </c>
      <c r="H33" s="4" t="s">
        <v>249</v>
      </c>
      <c r="I33" s="4"/>
      <c r="J33" s="4"/>
      <c r="K33" s="4">
        <v>205</v>
      </c>
      <c r="L33" s="4">
        <v>14</v>
      </c>
      <c r="M33" s="4">
        <v>3</v>
      </c>
      <c r="N33" s="4" t="s">
        <v>143</v>
      </c>
      <c r="O33" s="4">
        <v>2</v>
      </c>
      <c r="P33" s="4"/>
    </row>
    <row r="34" spans="1:16" x14ac:dyDescent="0.25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250</v>
      </c>
      <c r="H34" s="4" t="s">
        <v>251</v>
      </c>
      <c r="I34" s="4"/>
      <c r="J34" s="4"/>
      <c r="K34" s="4">
        <v>232</v>
      </c>
      <c r="L34" s="4">
        <v>15</v>
      </c>
      <c r="M34" s="4">
        <v>3</v>
      </c>
      <c r="N34" s="4" t="s">
        <v>143</v>
      </c>
      <c r="O34" s="4">
        <v>2</v>
      </c>
      <c r="P34" s="4"/>
    </row>
    <row r="35" spans="1:16" x14ac:dyDescent="0.25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5751646.4500000002</v>
      </c>
      <c r="G35" s="4" t="s">
        <v>252</v>
      </c>
      <c r="H35" s="4" t="s">
        <v>253</v>
      </c>
      <c r="I35" s="4"/>
      <c r="J35" s="4"/>
      <c r="K35" s="4">
        <v>214</v>
      </c>
      <c r="L35" s="4">
        <v>16</v>
      </c>
      <c r="M35" s="4">
        <v>3</v>
      </c>
      <c r="N35" s="4" t="s">
        <v>143</v>
      </c>
      <c r="O35" s="4">
        <v>2</v>
      </c>
      <c r="P35" s="4"/>
    </row>
    <row r="36" spans="1:16" x14ac:dyDescent="0.25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254</v>
      </c>
      <c r="H36" s="4" t="s">
        <v>255</v>
      </c>
      <c r="I36" s="4"/>
      <c r="J36" s="4"/>
      <c r="K36" s="4">
        <v>215</v>
      </c>
      <c r="L36" s="4">
        <v>17</v>
      </c>
      <c r="M36" s="4">
        <v>3</v>
      </c>
      <c r="N36" s="4" t="s">
        <v>143</v>
      </c>
      <c r="O36" s="4">
        <v>2</v>
      </c>
      <c r="P36" s="4"/>
    </row>
    <row r="37" spans="1:16" x14ac:dyDescent="0.25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173763.83</v>
      </c>
      <c r="G37" s="4" t="s">
        <v>256</v>
      </c>
      <c r="H37" s="4" t="s">
        <v>257</v>
      </c>
      <c r="I37" s="4"/>
      <c r="J37" s="4"/>
      <c r="K37" s="4">
        <v>217</v>
      </c>
      <c r="L37" s="4">
        <v>18</v>
      </c>
      <c r="M37" s="4">
        <v>3</v>
      </c>
      <c r="N37" s="4" t="s">
        <v>143</v>
      </c>
      <c r="O37" s="4">
        <v>2</v>
      </c>
      <c r="P37" s="4"/>
    </row>
    <row r="38" spans="1:16" x14ac:dyDescent="0.25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258</v>
      </c>
      <c r="H38" s="4" t="s">
        <v>259</v>
      </c>
      <c r="I38" s="4"/>
      <c r="J38" s="4"/>
      <c r="K38" s="4">
        <v>230</v>
      </c>
      <c r="L38" s="4">
        <v>19</v>
      </c>
      <c r="M38" s="4">
        <v>3</v>
      </c>
      <c r="N38" s="4" t="s">
        <v>143</v>
      </c>
      <c r="O38" s="4">
        <v>2</v>
      </c>
      <c r="P38" s="4"/>
    </row>
    <row r="39" spans="1:16" x14ac:dyDescent="0.25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260</v>
      </c>
      <c r="H39" s="4" t="s">
        <v>261</v>
      </c>
      <c r="I39" s="4"/>
      <c r="J39" s="4"/>
      <c r="K39" s="4">
        <v>206</v>
      </c>
      <c r="L39" s="4">
        <v>20</v>
      </c>
      <c r="M39" s="4">
        <v>3</v>
      </c>
      <c r="N39" s="4" t="s">
        <v>143</v>
      </c>
      <c r="O39" s="4">
        <v>2</v>
      </c>
      <c r="P39" s="4"/>
    </row>
    <row r="40" spans="1:16" x14ac:dyDescent="0.25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3217.1703765260004</v>
      </c>
      <c r="G40" s="4" t="s">
        <v>262</v>
      </c>
      <c r="H40" s="4" t="s">
        <v>263</v>
      </c>
      <c r="I40" s="4"/>
      <c r="J40" s="4"/>
      <c r="K40" s="4">
        <v>207</v>
      </c>
      <c r="L40" s="4">
        <v>21</v>
      </c>
      <c r="M40" s="4">
        <v>3</v>
      </c>
      <c r="N40" s="4" t="s">
        <v>143</v>
      </c>
      <c r="O40" s="4">
        <v>-1</v>
      </c>
      <c r="P40" s="4"/>
    </row>
    <row r="41" spans="1:16" x14ac:dyDescent="0.25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0</v>
      </c>
      <c r="G41" s="4" t="s">
        <v>264</v>
      </c>
      <c r="H41" s="4" t="s">
        <v>265</v>
      </c>
      <c r="I41" s="4"/>
      <c r="J41" s="4"/>
      <c r="K41" s="4">
        <v>208</v>
      </c>
      <c r="L41" s="4">
        <v>22</v>
      </c>
      <c r="M41" s="4">
        <v>3</v>
      </c>
      <c r="N41" s="4" t="s">
        <v>143</v>
      </c>
      <c r="O41" s="4">
        <v>-1</v>
      </c>
      <c r="P41" s="4"/>
    </row>
    <row r="42" spans="1:16" x14ac:dyDescent="0.25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266</v>
      </c>
      <c r="H42" s="4" t="s">
        <v>267</v>
      </c>
      <c r="I42" s="4"/>
      <c r="J42" s="4"/>
      <c r="K42" s="4">
        <v>209</v>
      </c>
      <c r="L42" s="4">
        <v>23</v>
      </c>
      <c r="M42" s="4">
        <v>3</v>
      </c>
      <c r="N42" s="4" t="s">
        <v>143</v>
      </c>
      <c r="O42" s="4">
        <v>2</v>
      </c>
      <c r="P42" s="4"/>
    </row>
    <row r="43" spans="1:16" x14ac:dyDescent="0.25">
      <c r="A43" s="4">
        <v>50</v>
      </c>
      <c r="B43" s="4">
        <v>0</v>
      </c>
      <c r="C43" s="4">
        <v>0</v>
      </c>
      <c r="D43" s="4">
        <v>1</v>
      </c>
      <c r="E43" s="4">
        <v>210</v>
      </c>
      <c r="F43" s="4">
        <v>727510.47</v>
      </c>
      <c r="G43" s="4" t="s">
        <v>268</v>
      </c>
      <c r="H43" s="4" t="s">
        <v>269</v>
      </c>
      <c r="I43" s="4"/>
      <c r="J43" s="4"/>
      <c r="K43" s="4">
        <v>210</v>
      </c>
      <c r="L43" s="4">
        <v>24</v>
      </c>
      <c r="M43" s="4">
        <v>3</v>
      </c>
      <c r="N43" s="4" t="s">
        <v>143</v>
      </c>
      <c r="O43" s="4">
        <v>2</v>
      </c>
      <c r="P43" s="4"/>
    </row>
    <row r="44" spans="1:16" x14ac:dyDescent="0.25">
      <c r="A44" s="4">
        <v>50</v>
      </c>
      <c r="B44" s="4">
        <v>0</v>
      </c>
      <c r="C44" s="4">
        <v>0</v>
      </c>
      <c r="D44" s="4">
        <v>1</v>
      </c>
      <c r="E44" s="4">
        <v>211</v>
      </c>
      <c r="F44" s="4">
        <v>390645.65</v>
      </c>
      <c r="G44" s="4" t="s">
        <v>270</v>
      </c>
      <c r="H44" s="4" t="s">
        <v>271</v>
      </c>
      <c r="I44" s="4"/>
      <c r="J44" s="4"/>
      <c r="K44" s="4">
        <v>211</v>
      </c>
      <c r="L44" s="4">
        <v>25</v>
      </c>
      <c r="M44" s="4">
        <v>3</v>
      </c>
      <c r="N44" s="4" t="s">
        <v>143</v>
      </c>
      <c r="O44" s="4">
        <v>2</v>
      </c>
      <c r="P44" s="4"/>
    </row>
    <row r="45" spans="1:16" x14ac:dyDescent="0.25">
      <c r="A45" s="4">
        <v>50</v>
      </c>
      <c r="B45" s="4">
        <v>0</v>
      </c>
      <c r="C45" s="4">
        <v>0</v>
      </c>
      <c r="D45" s="4">
        <v>1</v>
      </c>
      <c r="E45" s="4">
        <v>224</v>
      </c>
      <c r="F45" s="4">
        <v>5925410.2800000003</v>
      </c>
      <c r="G45" s="4" t="s">
        <v>272</v>
      </c>
      <c r="H45" s="4" t="s">
        <v>273</v>
      </c>
      <c r="I45" s="4"/>
      <c r="J45" s="4"/>
      <c r="K45" s="4">
        <v>224</v>
      </c>
      <c r="L45" s="4">
        <v>26</v>
      </c>
      <c r="M45" s="4">
        <v>3</v>
      </c>
      <c r="N45" s="4" t="s">
        <v>143</v>
      </c>
      <c r="O45" s="4">
        <v>2</v>
      </c>
      <c r="P45" s="4"/>
    </row>
    <row r="47" spans="1:16" x14ac:dyDescent="0.25">
      <c r="A47">
        <v>-1</v>
      </c>
    </row>
    <row r="50" spans="1:27" x14ac:dyDescent="0.25">
      <c r="A50" s="3">
        <v>75</v>
      </c>
      <c r="B50" s="3" t="s">
        <v>870</v>
      </c>
      <c r="C50" s="3">
        <v>2021</v>
      </c>
      <c r="D50" s="3">
        <v>0</v>
      </c>
      <c r="E50" s="3">
        <v>6</v>
      </c>
      <c r="F50" s="3"/>
      <c r="G50" s="3">
        <v>0</v>
      </c>
      <c r="H50" s="3">
        <v>2</v>
      </c>
      <c r="I50" s="3">
        <v>1</v>
      </c>
      <c r="J50" s="3">
        <v>1</v>
      </c>
      <c r="K50" s="3">
        <v>93</v>
      </c>
      <c r="L50" s="3">
        <v>64</v>
      </c>
      <c r="M50" s="3">
        <v>0</v>
      </c>
      <c r="N50" s="3">
        <v>31709269</v>
      </c>
      <c r="O50" s="3">
        <v>1</v>
      </c>
    </row>
    <row r="51" spans="1:27" x14ac:dyDescent="0.25">
      <c r="A51" s="5">
        <v>1</v>
      </c>
      <c r="B51" s="5" t="s">
        <v>871</v>
      </c>
      <c r="C51" s="5" t="s">
        <v>872</v>
      </c>
      <c r="D51" s="5">
        <v>2021</v>
      </c>
      <c r="E51" s="5">
        <v>6</v>
      </c>
      <c r="F51" s="5">
        <v>1</v>
      </c>
      <c r="G51" s="5">
        <v>1</v>
      </c>
      <c r="H51" s="5">
        <v>0</v>
      </c>
      <c r="I51" s="5">
        <v>2</v>
      </c>
      <c r="J51" s="5">
        <v>1</v>
      </c>
      <c r="K51" s="5">
        <v>1</v>
      </c>
      <c r="L51" s="5">
        <v>1</v>
      </c>
      <c r="M51" s="5">
        <v>1</v>
      </c>
      <c r="N51" s="5">
        <v>1</v>
      </c>
      <c r="O51" s="5">
        <v>1</v>
      </c>
      <c r="P51" s="5">
        <v>1</v>
      </c>
      <c r="Q51" s="5">
        <v>1</v>
      </c>
      <c r="R51" s="5" t="s">
        <v>143</v>
      </c>
      <c r="S51" s="5" t="s">
        <v>143</v>
      </c>
      <c r="T51" s="5" t="s">
        <v>143</v>
      </c>
      <c r="U51" s="5" t="s">
        <v>143</v>
      </c>
      <c r="V51" s="5" t="s">
        <v>143</v>
      </c>
      <c r="W51" s="5" t="s">
        <v>143</v>
      </c>
      <c r="X51" s="5" t="s">
        <v>143</v>
      </c>
      <c r="Y51" s="5" t="s">
        <v>143</v>
      </c>
      <c r="Z51" s="5" t="s">
        <v>143</v>
      </c>
      <c r="AA51" s="5" t="s">
        <v>873</v>
      </c>
    </row>
  </sheetData>
  <phoneticPr fontId="21" type="noConversion"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653"/>
  <sheetViews>
    <sheetView workbookViewId="0"/>
  </sheetViews>
  <sheetFormatPr defaultRowHeight="13.2" x14ac:dyDescent="0.25"/>
  <sheetData>
    <row r="1" spans="1:107" x14ac:dyDescent="0.25">
      <c r="A1">
        <f>ROW(Source!A32)</f>
        <v>32</v>
      </c>
      <c r="B1">
        <v>31709269</v>
      </c>
      <c r="C1">
        <v>31710204</v>
      </c>
      <c r="D1">
        <v>26286009</v>
      </c>
      <c r="E1">
        <v>26229697</v>
      </c>
      <c r="F1">
        <v>1</v>
      </c>
      <c r="G1">
        <v>26229697</v>
      </c>
      <c r="H1">
        <v>1</v>
      </c>
      <c r="I1" t="s">
        <v>875</v>
      </c>
      <c r="J1" t="s">
        <v>143</v>
      </c>
      <c r="K1" t="s">
        <v>876</v>
      </c>
      <c r="L1">
        <v>1191</v>
      </c>
      <c r="N1">
        <v>1013</v>
      </c>
      <c r="O1" t="s">
        <v>877</v>
      </c>
      <c r="P1" t="s">
        <v>877</v>
      </c>
      <c r="Q1">
        <v>1</v>
      </c>
      <c r="W1">
        <v>0</v>
      </c>
      <c r="X1">
        <v>476480486</v>
      </c>
      <c r="Y1">
        <v>0.04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143</v>
      </c>
      <c r="AT1">
        <v>0.04</v>
      </c>
      <c r="AU1" t="s">
        <v>143</v>
      </c>
      <c r="AV1">
        <v>1</v>
      </c>
      <c r="AW1">
        <v>2</v>
      </c>
      <c r="AX1">
        <v>31714446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1.6</v>
      </c>
      <c r="CY1">
        <f>AD1</f>
        <v>0</v>
      </c>
      <c r="CZ1">
        <f>AH1</f>
        <v>0</v>
      </c>
      <c r="DA1">
        <f>AL1</f>
        <v>1</v>
      </c>
      <c r="DB1">
        <f>ROUND(ROUND(AT1*CZ1,2),6)</f>
        <v>0</v>
      </c>
      <c r="DC1">
        <f>ROUND(ROUND(AT1*AG1,2),6)</f>
        <v>0</v>
      </c>
    </row>
    <row r="2" spans="1:107" x14ac:dyDescent="0.25">
      <c r="A2">
        <f>ROW(Source!A32)</f>
        <v>32</v>
      </c>
      <c r="B2">
        <v>31709269</v>
      </c>
      <c r="C2">
        <v>31710204</v>
      </c>
      <c r="D2">
        <v>26366398</v>
      </c>
      <c r="E2">
        <v>1</v>
      </c>
      <c r="F2">
        <v>1</v>
      </c>
      <c r="G2">
        <v>26229697</v>
      </c>
      <c r="H2">
        <v>2</v>
      </c>
      <c r="I2" t="s">
        <v>878</v>
      </c>
      <c r="J2" t="s">
        <v>879</v>
      </c>
      <c r="K2" t="s">
        <v>880</v>
      </c>
      <c r="L2">
        <v>1367</v>
      </c>
      <c r="N2">
        <v>1011</v>
      </c>
      <c r="O2" t="s">
        <v>881</v>
      </c>
      <c r="P2" t="s">
        <v>881</v>
      </c>
      <c r="Q2">
        <v>1</v>
      </c>
      <c r="W2">
        <v>0</v>
      </c>
      <c r="X2">
        <v>-1464643382</v>
      </c>
      <c r="Y2">
        <v>0.01</v>
      </c>
      <c r="AA2">
        <v>0</v>
      </c>
      <c r="AB2">
        <v>1032.67</v>
      </c>
      <c r="AC2">
        <v>387.45</v>
      </c>
      <c r="AD2">
        <v>0</v>
      </c>
      <c r="AE2">
        <v>0</v>
      </c>
      <c r="AF2">
        <v>113.73</v>
      </c>
      <c r="AG2">
        <v>15.23</v>
      </c>
      <c r="AH2">
        <v>0</v>
      </c>
      <c r="AI2">
        <v>1</v>
      </c>
      <c r="AJ2">
        <v>9.08</v>
      </c>
      <c r="AK2">
        <v>25.44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143</v>
      </c>
      <c r="AT2">
        <v>0.01</v>
      </c>
      <c r="AU2" t="s">
        <v>143</v>
      </c>
      <c r="AV2">
        <v>0</v>
      </c>
      <c r="AW2">
        <v>2</v>
      </c>
      <c r="AX2">
        <v>31714447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0.4</v>
      </c>
      <c r="CY2">
        <f>AB2</f>
        <v>1032.67</v>
      </c>
      <c r="CZ2">
        <f>AF2</f>
        <v>113.73</v>
      </c>
      <c r="DA2">
        <f>AJ2</f>
        <v>9.08</v>
      </c>
      <c r="DB2">
        <f>ROUND(ROUND(AT2*CZ2,2),6)</f>
        <v>1.1399999999999999</v>
      </c>
      <c r="DC2">
        <f>ROUND(ROUND(AT2*AG2,2),6)</f>
        <v>0.15</v>
      </c>
    </row>
    <row r="3" spans="1:107" x14ac:dyDescent="0.25">
      <c r="A3">
        <f>ROW(Source!A33)</f>
        <v>33</v>
      </c>
      <c r="B3">
        <v>31709269</v>
      </c>
      <c r="C3">
        <v>31709965</v>
      </c>
      <c r="D3">
        <v>26286009</v>
      </c>
      <c r="E3">
        <v>26229697</v>
      </c>
      <c r="F3">
        <v>1</v>
      </c>
      <c r="G3">
        <v>26229697</v>
      </c>
      <c r="H3">
        <v>1</v>
      </c>
      <c r="I3" t="s">
        <v>875</v>
      </c>
      <c r="J3" t="s">
        <v>143</v>
      </c>
      <c r="K3" t="s">
        <v>876</v>
      </c>
      <c r="L3">
        <v>1191</v>
      </c>
      <c r="N3">
        <v>1013</v>
      </c>
      <c r="O3" t="s">
        <v>877</v>
      </c>
      <c r="P3" t="s">
        <v>877</v>
      </c>
      <c r="Q3">
        <v>1</v>
      </c>
      <c r="W3">
        <v>0</v>
      </c>
      <c r="X3">
        <v>476480486</v>
      </c>
      <c r="Y3">
        <v>8.5789999999999988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143</v>
      </c>
      <c r="AT3">
        <v>7.46</v>
      </c>
      <c r="AU3" t="s">
        <v>170</v>
      </c>
      <c r="AV3">
        <v>1</v>
      </c>
      <c r="AW3">
        <v>2</v>
      </c>
      <c r="AX3">
        <v>31714448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Y3*Source!I33</f>
        <v>3.4315999999999995</v>
      </c>
      <c r="CY3">
        <f>AD3</f>
        <v>0</v>
      </c>
      <c r="CZ3">
        <f>AH3</f>
        <v>0</v>
      </c>
      <c r="DA3">
        <f>AL3</f>
        <v>1</v>
      </c>
      <c r="DB3">
        <f>ROUND((ROUND(AT3*CZ3,2)*1.15),6)</f>
        <v>0</v>
      </c>
      <c r="DC3">
        <f>ROUND((ROUND(AT3*AG3,2)*1.15),6)</f>
        <v>0</v>
      </c>
    </row>
    <row r="4" spans="1:107" x14ac:dyDescent="0.25">
      <c r="A4">
        <f>ROW(Source!A33)</f>
        <v>33</v>
      </c>
      <c r="B4">
        <v>31709269</v>
      </c>
      <c r="C4">
        <v>31709965</v>
      </c>
      <c r="D4">
        <v>26365816</v>
      </c>
      <c r="E4">
        <v>1</v>
      </c>
      <c r="F4">
        <v>1</v>
      </c>
      <c r="G4">
        <v>26229697</v>
      </c>
      <c r="H4">
        <v>2</v>
      </c>
      <c r="I4" t="s">
        <v>882</v>
      </c>
      <c r="J4" t="s">
        <v>883</v>
      </c>
      <c r="K4" t="s">
        <v>884</v>
      </c>
      <c r="L4">
        <v>1367</v>
      </c>
      <c r="N4">
        <v>1011</v>
      </c>
      <c r="O4" t="s">
        <v>881</v>
      </c>
      <c r="P4" t="s">
        <v>881</v>
      </c>
      <c r="Q4">
        <v>1</v>
      </c>
      <c r="W4">
        <v>0</v>
      </c>
      <c r="X4">
        <v>366114799</v>
      </c>
      <c r="Y4">
        <v>1.0125000000000002</v>
      </c>
      <c r="AA4">
        <v>0</v>
      </c>
      <c r="AB4">
        <v>2117.85</v>
      </c>
      <c r="AC4">
        <v>356.12</v>
      </c>
      <c r="AD4">
        <v>0</v>
      </c>
      <c r="AE4">
        <v>0</v>
      </c>
      <c r="AF4">
        <v>246.68</v>
      </c>
      <c r="AG4">
        <v>13.37</v>
      </c>
      <c r="AH4">
        <v>0</v>
      </c>
      <c r="AI4">
        <v>1</v>
      </c>
      <c r="AJ4">
        <v>8.1999999999999993</v>
      </c>
      <c r="AK4">
        <v>25.44</v>
      </c>
      <c r="AL4">
        <v>1</v>
      </c>
      <c r="AN4">
        <v>0</v>
      </c>
      <c r="AO4">
        <v>1</v>
      </c>
      <c r="AP4">
        <v>1</v>
      </c>
      <c r="AQ4">
        <v>0</v>
      </c>
      <c r="AR4">
        <v>0</v>
      </c>
      <c r="AS4" t="s">
        <v>143</v>
      </c>
      <c r="AT4">
        <v>0.81</v>
      </c>
      <c r="AU4" t="s">
        <v>169</v>
      </c>
      <c r="AV4">
        <v>0</v>
      </c>
      <c r="AW4">
        <v>2</v>
      </c>
      <c r="AX4">
        <v>31714449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Y4*Source!I33</f>
        <v>0.40500000000000008</v>
      </c>
      <c r="CY4">
        <f>AB4</f>
        <v>2117.85</v>
      </c>
      <c r="CZ4">
        <f>AF4</f>
        <v>246.68</v>
      </c>
      <c r="DA4">
        <f>AJ4</f>
        <v>8.1999999999999993</v>
      </c>
      <c r="DB4">
        <f>ROUND((ROUND(AT4*CZ4,2)*1.25),6)</f>
        <v>249.76249999999999</v>
      </c>
      <c r="DC4">
        <f>ROUND((ROUND(AT4*AG4,2)*1.25),6)</f>
        <v>13.5375</v>
      </c>
    </row>
    <row r="5" spans="1:107" x14ac:dyDescent="0.25">
      <c r="A5">
        <f>ROW(Source!A33)</f>
        <v>33</v>
      </c>
      <c r="B5">
        <v>31709269</v>
      </c>
      <c r="C5">
        <v>31709965</v>
      </c>
      <c r="D5">
        <v>26365836</v>
      </c>
      <c r="E5">
        <v>1</v>
      </c>
      <c r="F5">
        <v>1</v>
      </c>
      <c r="G5">
        <v>26229697</v>
      </c>
      <c r="H5">
        <v>2</v>
      </c>
      <c r="I5" t="s">
        <v>885</v>
      </c>
      <c r="J5" t="s">
        <v>886</v>
      </c>
      <c r="K5" t="s">
        <v>887</v>
      </c>
      <c r="L5">
        <v>1367</v>
      </c>
      <c r="N5">
        <v>1011</v>
      </c>
      <c r="O5" t="s">
        <v>881</v>
      </c>
      <c r="P5" t="s">
        <v>881</v>
      </c>
      <c r="Q5">
        <v>1</v>
      </c>
      <c r="W5">
        <v>0</v>
      </c>
      <c r="X5">
        <v>159994522</v>
      </c>
      <c r="Y5">
        <v>2</v>
      </c>
      <c r="AA5">
        <v>0</v>
      </c>
      <c r="AB5">
        <v>1623.36</v>
      </c>
      <c r="AC5">
        <v>556.41999999999996</v>
      </c>
      <c r="AD5">
        <v>0</v>
      </c>
      <c r="AE5">
        <v>0</v>
      </c>
      <c r="AF5">
        <v>151.12</v>
      </c>
      <c r="AG5">
        <v>20.89</v>
      </c>
      <c r="AH5">
        <v>0</v>
      </c>
      <c r="AI5">
        <v>1</v>
      </c>
      <c r="AJ5">
        <v>10.26</v>
      </c>
      <c r="AK5">
        <v>25.44</v>
      </c>
      <c r="AL5">
        <v>1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143</v>
      </c>
      <c r="AT5">
        <v>1.6</v>
      </c>
      <c r="AU5" t="s">
        <v>169</v>
      </c>
      <c r="AV5">
        <v>0</v>
      </c>
      <c r="AW5">
        <v>2</v>
      </c>
      <c r="AX5">
        <v>31714450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Y5*Source!I33</f>
        <v>0.8</v>
      </c>
      <c r="CY5">
        <f>AB5</f>
        <v>1623.36</v>
      </c>
      <c r="CZ5">
        <f>AF5</f>
        <v>151.12</v>
      </c>
      <c r="DA5">
        <f>AJ5</f>
        <v>10.26</v>
      </c>
      <c r="DB5">
        <f>ROUND((ROUND(AT5*CZ5,2)*1.25),6)</f>
        <v>302.23750000000001</v>
      </c>
      <c r="DC5">
        <f>ROUND((ROUND(AT5*AG5,2)*1.25),6)</f>
        <v>41.774999999999999</v>
      </c>
    </row>
    <row r="6" spans="1:107" x14ac:dyDescent="0.25">
      <c r="A6">
        <f>ROW(Source!A33)</f>
        <v>33</v>
      </c>
      <c r="B6">
        <v>31709269</v>
      </c>
      <c r="C6">
        <v>31709965</v>
      </c>
      <c r="D6">
        <v>26365838</v>
      </c>
      <c r="E6">
        <v>1</v>
      </c>
      <c r="F6">
        <v>1</v>
      </c>
      <c r="G6">
        <v>26229697</v>
      </c>
      <c r="H6">
        <v>2</v>
      </c>
      <c r="I6" t="s">
        <v>888</v>
      </c>
      <c r="J6" t="s">
        <v>889</v>
      </c>
      <c r="K6" t="s">
        <v>890</v>
      </c>
      <c r="L6">
        <v>1367</v>
      </c>
      <c r="N6">
        <v>1011</v>
      </c>
      <c r="O6" t="s">
        <v>881</v>
      </c>
      <c r="P6" t="s">
        <v>881</v>
      </c>
      <c r="Q6">
        <v>1</v>
      </c>
      <c r="W6">
        <v>0</v>
      </c>
      <c r="X6">
        <v>1910920931</v>
      </c>
      <c r="Y6">
        <v>16.924999999999997</v>
      </c>
      <c r="AA6">
        <v>0</v>
      </c>
      <c r="AB6">
        <v>1753.53</v>
      </c>
      <c r="AC6">
        <v>1157.05</v>
      </c>
      <c r="AD6">
        <v>0</v>
      </c>
      <c r="AE6">
        <v>0</v>
      </c>
      <c r="AF6">
        <v>313.05</v>
      </c>
      <c r="AG6">
        <v>43.44</v>
      </c>
      <c r="AH6">
        <v>0</v>
      </c>
      <c r="AI6">
        <v>1</v>
      </c>
      <c r="AJ6">
        <v>5.35</v>
      </c>
      <c r="AK6">
        <v>25.44</v>
      </c>
      <c r="AL6">
        <v>1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143</v>
      </c>
      <c r="AT6">
        <v>13.54</v>
      </c>
      <c r="AU6" t="s">
        <v>169</v>
      </c>
      <c r="AV6">
        <v>0</v>
      </c>
      <c r="AW6">
        <v>2</v>
      </c>
      <c r="AX6">
        <v>31714451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Y6*Source!I33</f>
        <v>6.77</v>
      </c>
      <c r="CY6">
        <f>AB6</f>
        <v>1753.53</v>
      </c>
      <c r="CZ6">
        <f>AF6</f>
        <v>313.05</v>
      </c>
      <c r="DA6">
        <f>AJ6</f>
        <v>5.35</v>
      </c>
      <c r="DB6">
        <f>ROUND((ROUND(AT6*CZ6,2)*1.25),6)</f>
        <v>5298.375</v>
      </c>
      <c r="DC6">
        <f>ROUND((ROUND(AT6*AG6,2)*1.25),6)</f>
        <v>735.22500000000002</v>
      </c>
    </row>
    <row r="7" spans="1:107" x14ac:dyDescent="0.25">
      <c r="A7">
        <f>ROW(Source!A33)</f>
        <v>33</v>
      </c>
      <c r="B7">
        <v>31709269</v>
      </c>
      <c r="C7">
        <v>31709965</v>
      </c>
      <c r="D7">
        <v>26344835</v>
      </c>
      <c r="E7">
        <v>1</v>
      </c>
      <c r="F7">
        <v>1</v>
      </c>
      <c r="G7">
        <v>26229697</v>
      </c>
      <c r="H7">
        <v>3</v>
      </c>
      <c r="I7" t="s">
        <v>427</v>
      </c>
      <c r="J7" t="s">
        <v>429</v>
      </c>
      <c r="K7" t="s">
        <v>428</v>
      </c>
      <c r="L7">
        <v>1339</v>
      </c>
      <c r="N7">
        <v>1007</v>
      </c>
      <c r="O7" t="s">
        <v>323</v>
      </c>
      <c r="P7" t="s">
        <v>323</v>
      </c>
      <c r="Q7">
        <v>1</v>
      </c>
      <c r="W7">
        <v>0</v>
      </c>
      <c r="X7">
        <v>-862991314</v>
      </c>
      <c r="Y7">
        <v>3.31</v>
      </c>
      <c r="AA7">
        <v>36.340000000000003</v>
      </c>
      <c r="AB7">
        <v>0</v>
      </c>
      <c r="AC7">
        <v>0</v>
      </c>
      <c r="AD7">
        <v>0</v>
      </c>
      <c r="AE7">
        <v>7.07</v>
      </c>
      <c r="AF7">
        <v>0</v>
      </c>
      <c r="AG7">
        <v>0</v>
      </c>
      <c r="AH7">
        <v>0</v>
      </c>
      <c r="AI7">
        <v>4.99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143</v>
      </c>
      <c r="AT7">
        <v>3.31</v>
      </c>
      <c r="AU7" t="s">
        <v>143</v>
      </c>
      <c r="AV7">
        <v>0</v>
      </c>
      <c r="AW7">
        <v>2</v>
      </c>
      <c r="AX7">
        <v>31714452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Y7*Source!I33</f>
        <v>1.3240000000000001</v>
      </c>
      <c r="CY7">
        <f>AA7</f>
        <v>36.340000000000003</v>
      </c>
      <c r="CZ7">
        <f>AE7</f>
        <v>7.07</v>
      </c>
      <c r="DA7">
        <f>AI7</f>
        <v>4.99</v>
      </c>
      <c r="DB7">
        <f t="shared" ref="DB7:DB33" si="0">ROUND(ROUND(AT7*CZ7,2),6)</f>
        <v>23.4</v>
      </c>
      <c r="DC7">
        <f t="shared" ref="DC7:DC33" si="1">ROUND(ROUND(AT7*AG7,2),6)</f>
        <v>0</v>
      </c>
    </row>
    <row r="8" spans="1:107" x14ac:dyDescent="0.25">
      <c r="A8">
        <f>ROW(Source!A33)</f>
        <v>33</v>
      </c>
      <c r="B8">
        <v>31709269</v>
      </c>
      <c r="C8">
        <v>31709965</v>
      </c>
      <c r="D8">
        <v>26344404</v>
      </c>
      <c r="E8">
        <v>1</v>
      </c>
      <c r="F8">
        <v>1</v>
      </c>
      <c r="G8">
        <v>26229697</v>
      </c>
      <c r="H8">
        <v>3</v>
      </c>
      <c r="I8" t="s">
        <v>891</v>
      </c>
      <c r="J8" t="s">
        <v>892</v>
      </c>
      <c r="K8" t="s">
        <v>47</v>
      </c>
      <c r="L8">
        <v>1348</v>
      </c>
      <c r="N8">
        <v>1009</v>
      </c>
      <c r="O8" t="s">
        <v>205</v>
      </c>
      <c r="P8" t="s">
        <v>205</v>
      </c>
      <c r="Q8">
        <v>1000</v>
      </c>
      <c r="W8">
        <v>0</v>
      </c>
      <c r="X8">
        <v>434851517</v>
      </c>
      <c r="Y8">
        <v>0.04</v>
      </c>
      <c r="AA8">
        <v>40910.379999999997</v>
      </c>
      <c r="AB8">
        <v>0</v>
      </c>
      <c r="AC8">
        <v>0</v>
      </c>
      <c r="AD8">
        <v>0</v>
      </c>
      <c r="AE8">
        <v>8729.41</v>
      </c>
      <c r="AF8">
        <v>0</v>
      </c>
      <c r="AG8">
        <v>0</v>
      </c>
      <c r="AH8">
        <v>0</v>
      </c>
      <c r="AI8">
        <v>4.55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143</v>
      </c>
      <c r="AT8">
        <v>0.04</v>
      </c>
      <c r="AU8" t="s">
        <v>143</v>
      </c>
      <c r="AV8">
        <v>0</v>
      </c>
      <c r="AW8">
        <v>2</v>
      </c>
      <c r="AX8">
        <v>31714453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Y8*Source!I33</f>
        <v>1.6E-2</v>
      </c>
      <c r="CY8">
        <f>AA8</f>
        <v>40910.379999999997</v>
      </c>
      <c r="CZ8">
        <f>AE8</f>
        <v>8729.41</v>
      </c>
      <c r="DA8">
        <f>AI8</f>
        <v>4.55</v>
      </c>
      <c r="DB8">
        <f t="shared" si="0"/>
        <v>349.18</v>
      </c>
      <c r="DC8">
        <f t="shared" si="1"/>
        <v>0</v>
      </c>
    </row>
    <row r="9" spans="1:107" x14ac:dyDescent="0.25">
      <c r="A9">
        <f>ROW(Source!A33)</f>
        <v>33</v>
      </c>
      <c r="B9">
        <v>31709269</v>
      </c>
      <c r="C9">
        <v>31709965</v>
      </c>
      <c r="D9">
        <v>26344276</v>
      </c>
      <c r="E9">
        <v>1</v>
      </c>
      <c r="F9">
        <v>1</v>
      </c>
      <c r="G9">
        <v>26229697</v>
      </c>
      <c r="H9">
        <v>3</v>
      </c>
      <c r="I9" t="s">
        <v>321</v>
      </c>
      <c r="J9" t="s">
        <v>324</v>
      </c>
      <c r="K9" t="s">
        <v>322</v>
      </c>
      <c r="L9">
        <v>1339</v>
      </c>
      <c r="N9">
        <v>1007</v>
      </c>
      <c r="O9" t="s">
        <v>323</v>
      </c>
      <c r="P9" t="s">
        <v>323</v>
      </c>
      <c r="Q9">
        <v>1</v>
      </c>
      <c r="W9">
        <v>0</v>
      </c>
      <c r="X9">
        <v>2069056849</v>
      </c>
      <c r="Y9">
        <v>1</v>
      </c>
      <c r="AA9">
        <v>568.80999999999995</v>
      </c>
      <c r="AB9">
        <v>0</v>
      </c>
      <c r="AC9">
        <v>0</v>
      </c>
      <c r="AD9">
        <v>0</v>
      </c>
      <c r="AE9">
        <v>104.99</v>
      </c>
      <c r="AF9">
        <v>0</v>
      </c>
      <c r="AG9">
        <v>0</v>
      </c>
      <c r="AH9">
        <v>0</v>
      </c>
      <c r="AI9">
        <v>5.26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143</v>
      </c>
      <c r="AT9">
        <v>1</v>
      </c>
      <c r="AU9" t="s">
        <v>143</v>
      </c>
      <c r="AV9">
        <v>0</v>
      </c>
      <c r="AW9">
        <v>2</v>
      </c>
      <c r="AX9">
        <v>31714454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Y9*Source!I33</f>
        <v>0.4</v>
      </c>
      <c r="CY9">
        <f>AA9</f>
        <v>568.80999999999995</v>
      </c>
      <c r="CZ9">
        <f>AE9</f>
        <v>104.99</v>
      </c>
      <c r="DA9">
        <f>AI9</f>
        <v>5.26</v>
      </c>
      <c r="DB9">
        <f t="shared" si="0"/>
        <v>104.99</v>
      </c>
      <c r="DC9">
        <f t="shared" si="1"/>
        <v>0</v>
      </c>
    </row>
    <row r="10" spans="1:107" x14ac:dyDescent="0.25">
      <c r="A10">
        <f>ROW(Source!A33)</f>
        <v>33</v>
      </c>
      <c r="B10">
        <v>31709269</v>
      </c>
      <c r="C10">
        <v>31709965</v>
      </c>
      <c r="D10">
        <v>26360031</v>
      </c>
      <c r="E10">
        <v>1</v>
      </c>
      <c r="F10">
        <v>1</v>
      </c>
      <c r="G10">
        <v>26229697</v>
      </c>
      <c r="H10">
        <v>3</v>
      </c>
      <c r="I10" t="s">
        <v>894</v>
      </c>
      <c r="J10" t="s">
        <v>895</v>
      </c>
      <c r="K10" t="s">
        <v>896</v>
      </c>
      <c r="L10">
        <v>1348</v>
      </c>
      <c r="N10">
        <v>1009</v>
      </c>
      <c r="O10" t="s">
        <v>205</v>
      </c>
      <c r="P10" t="s">
        <v>205</v>
      </c>
      <c r="Q10">
        <v>1000</v>
      </c>
      <c r="W10">
        <v>0</v>
      </c>
      <c r="X10">
        <v>253159774</v>
      </c>
      <c r="Y10">
        <v>0.06</v>
      </c>
      <c r="AA10">
        <v>16485.95</v>
      </c>
      <c r="AB10">
        <v>0</v>
      </c>
      <c r="AC10">
        <v>0</v>
      </c>
      <c r="AD10">
        <v>0</v>
      </c>
      <c r="AE10">
        <v>1445.87</v>
      </c>
      <c r="AF10">
        <v>0</v>
      </c>
      <c r="AG10">
        <v>0</v>
      </c>
      <c r="AH10">
        <v>0</v>
      </c>
      <c r="AI10">
        <v>11.07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143</v>
      </c>
      <c r="AT10">
        <v>0.06</v>
      </c>
      <c r="AU10" t="s">
        <v>143</v>
      </c>
      <c r="AV10">
        <v>0</v>
      </c>
      <c r="AW10">
        <v>2</v>
      </c>
      <c r="AX10">
        <v>31714455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Y10*Source!I33</f>
        <v>2.4E-2</v>
      </c>
      <c r="CY10">
        <f>AA10</f>
        <v>16485.95</v>
      </c>
      <c r="CZ10">
        <f>AE10</f>
        <v>1445.87</v>
      </c>
      <c r="DA10">
        <f>AI10</f>
        <v>11.07</v>
      </c>
      <c r="DB10">
        <f t="shared" si="0"/>
        <v>86.75</v>
      </c>
      <c r="DC10">
        <f t="shared" si="1"/>
        <v>0</v>
      </c>
    </row>
    <row r="11" spans="1:107" x14ac:dyDescent="0.25">
      <c r="A11">
        <f>ROW(Source!A34)</f>
        <v>34</v>
      </c>
      <c r="B11">
        <v>31709269</v>
      </c>
      <c r="C11">
        <v>31710099</v>
      </c>
      <c r="D11">
        <v>26286009</v>
      </c>
      <c r="E11">
        <v>26229697</v>
      </c>
      <c r="F11">
        <v>1</v>
      </c>
      <c r="G11">
        <v>26229697</v>
      </c>
      <c r="H11">
        <v>1</v>
      </c>
      <c r="I11" t="s">
        <v>875</v>
      </c>
      <c r="J11" t="s">
        <v>143</v>
      </c>
      <c r="K11" t="s">
        <v>876</v>
      </c>
      <c r="L11">
        <v>1191</v>
      </c>
      <c r="N11">
        <v>1013</v>
      </c>
      <c r="O11" t="s">
        <v>877</v>
      </c>
      <c r="P11" t="s">
        <v>877</v>
      </c>
      <c r="Q11">
        <v>1</v>
      </c>
      <c r="W11">
        <v>0</v>
      </c>
      <c r="X11">
        <v>476480486</v>
      </c>
      <c r="Y11">
        <v>155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143</v>
      </c>
      <c r="AT11">
        <v>155</v>
      </c>
      <c r="AU11" t="s">
        <v>143</v>
      </c>
      <c r="AV11">
        <v>1</v>
      </c>
      <c r="AW11">
        <v>2</v>
      </c>
      <c r="AX11">
        <v>31714456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Y11*Source!I34</f>
        <v>6.2</v>
      </c>
      <c r="CY11">
        <f>AD11</f>
        <v>0</v>
      </c>
      <c r="CZ11">
        <f>AH11</f>
        <v>0</v>
      </c>
      <c r="DA11">
        <f>AL11</f>
        <v>1</v>
      </c>
      <c r="DB11">
        <f t="shared" si="0"/>
        <v>0</v>
      </c>
      <c r="DC11">
        <f t="shared" si="1"/>
        <v>0</v>
      </c>
    </row>
    <row r="12" spans="1:107" x14ac:dyDescent="0.25">
      <c r="A12">
        <f>ROW(Source!A34)</f>
        <v>34</v>
      </c>
      <c r="B12">
        <v>31709269</v>
      </c>
      <c r="C12">
        <v>31710099</v>
      </c>
      <c r="D12">
        <v>26366011</v>
      </c>
      <c r="E12">
        <v>1</v>
      </c>
      <c r="F12">
        <v>1</v>
      </c>
      <c r="G12">
        <v>26229697</v>
      </c>
      <c r="H12">
        <v>2</v>
      </c>
      <c r="I12" t="s">
        <v>897</v>
      </c>
      <c r="J12" t="s">
        <v>898</v>
      </c>
      <c r="K12" t="s">
        <v>899</v>
      </c>
      <c r="L12">
        <v>1367</v>
      </c>
      <c r="N12">
        <v>1011</v>
      </c>
      <c r="O12" t="s">
        <v>881</v>
      </c>
      <c r="P12" t="s">
        <v>881</v>
      </c>
      <c r="Q12">
        <v>1</v>
      </c>
      <c r="W12">
        <v>0</v>
      </c>
      <c r="X12">
        <v>-1426791</v>
      </c>
      <c r="Y12">
        <v>37.5</v>
      </c>
      <c r="AA12">
        <v>0</v>
      </c>
      <c r="AB12">
        <v>797.24</v>
      </c>
      <c r="AC12">
        <v>492.23</v>
      </c>
      <c r="AD12">
        <v>0</v>
      </c>
      <c r="AE12">
        <v>0</v>
      </c>
      <c r="AF12">
        <v>60.77</v>
      </c>
      <c r="AG12">
        <v>18.48</v>
      </c>
      <c r="AH12">
        <v>0</v>
      </c>
      <c r="AI12">
        <v>1</v>
      </c>
      <c r="AJ12">
        <v>12.53</v>
      </c>
      <c r="AK12">
        <v>25.44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143</v>
      </c>
      <c r="AT12">
        <v>37.5</v>
      </c>
      <c r="AU12" t="s">
        <v>143</v>
      </c>
      <c r="AV12">
        <v>0</v>
      </c>
      <c r="AW12">
        <v>2</v>
      </c>
      <c r="AX12">
        <v>31714457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Y12*Source!I34</f>
        <v>1.5</v>
      </c>
      <c r="CY12">
        <f>AB12</f>
        <v>797.24</v>
      </c>
      <c r="CZ12">
        <f>AF12</f>
        <v>60.77</v>
      </c>
      <c r="DA12">
        <f>AJ12</f>
        <v>12.53</v>
      </c>
      <c r="DB12">
        <f t="shared" si="0"/>
        <v>2278.88</v>
      </c>
      <c r="DC12">
        <f t="shared" si="1"/>
        <v>693</v>
      </c>
    </row>
    <row r="13" spans="1:107" x14ac:dyDescent="0.25">
      <c r="A13">
        <f>ROW(Source!A34)</f>
        <v>34</v>
      </c>
      <c r="B13">
        <v>31709269</v>
      </c>
      <c r="C13">
        <v>31710099</v>
      </c>
      <c r="D13">
        <v>26366477</v>
      </c>
      <c r="E13">
        <v>1</v>
      </c>
      <c r="F13">
        <v>1</v>
      </c>
      <c r="G13">
        <v>26229697</v>
      </c>
      <c r="H13">
        <v>2</v>
      </c>
      <c r="I13" t="s">
        <v>900</v>
      </c>
      <c r="J13" t="s">
        <v>901</v>
      </c>
      <c r="K13" t="s">
        <v>902</v>
      </c>
      <c r="L13">
        <v>1367</v>
      </c>
      <c r="N13">
        <v>1011</v>
      </c>
      <c r="O13" t="s">
        <v>881</v>
      </c>
      <c r="P13" t="s">
        <v>881</v>
      </c>
      <c r="Q13">
        <v>1</v>
      </c>
      <c r="W13">
        <v>0</v>
      </c>
      <c r="X13">
        <v>-48163219</v>
      </c>
      <c r="Y13">
        <v>75</v>
      </c>
      <c r="AA13">
        <v>0</v>
      </c>
      <c r="AB13">
        <v>6.58</v>
      </c>
      <c r="AC13">
        <v>1.07</v>
      </c>
      <c r="AD13">
        <v>0</v>
      </c>
      <c r="AE13">
        <v>0</v>
      </c>
      <c r="AF13">
        <v>3.16</v>
      </c>
      <c r="AG13">
        <v>0.04</v>
      </c>
      <c r="AH13">
        <v>0</v>
      </c>
      <c r="AI13">
        <v>1</v>
      </c>
      <c r="AJ13">
        <v>1.99</v>
      </c>
      <c r="AK13">
        <v>25.44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143</v>
      </c>
      <c r="AT13">
        <v>75</v>
      </c>
      <c r="AU13" t="s">
        <v>143</v>
      </c>
      <c r="AV13">
        <v>0</v>
      </c>
      <c r="AW13">
        <v>2</v>
      </c>
      <c r="AX13">
        <v>31714458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Y13*Source!I34</f>
        <v>3</v>
      </c>
      <c r="CY13">
        <f>AB13</f>
        <v>6.58</v>
      </c>
      <c r="CZ13">
        <f>AF13</f>
        <v>3.16</v>
      </c>
      <c r="DA13">
        <f>AJ13</f>
        <v>1.99</v>
      </c>
      <c r="DB13">
        <f t="shared" si="0"/>
        <v>237</v>
      </c>
      <c r="DC13">
        <f t="shared" si="1"/>
        <v>3</v>
      </c>
    </row>
    <row r="14" spans="1:107" x14ac:dyDescent="0.25">
      <c r="A14">
        <f>ROW(Source!A34)</f>
        <v>34</v>
      </c>
      <c r="B14">
        <v>31709269</v>
      </c>
      <c r="C14">
        <v>31710099</v>
      </c>
      <c r="D14">
        <v>26365844</v>
      </c>
      <c r="E14">
        <v>1</v>
      </c>
      <c r="F14">
        <v>1</v>
      </c>
      <c r="G14">
        <v>26229697</v>
      </c>
      <c r="H14">
        <v>2</v>
      </c>
      <c r="I14" t="s">
        <v>903</v>
      </c>
      <c r="J14" t="s">
        <v>904</v>
      </c>
      <c r="K14" t="s">
        <v>905</v>
      </c>
      <c r="L14">
        <v>1367</v>
      </c>
      <c r="N14">
        <v>1011</v>
      </c>
      <c r="O14" t="s">
        <v>881</v>
      </c>
      <c r="P14" t="s">
        <v>881</v>
      </c>
      <c r="Q14">
        <v>1</v>
      </c>
      <c r="W14">
        <v>0</v>
      </c>
      <c r="X14">
        <v>856318566</v>
      </c>
      <c r="Y14">
        <v>1.55</v>
      </c>
      <c r="AA14">
        <v>0</v>
      </c>
      <c r="AB14">
        <v>1587.85</v>
      </c>
      <c r="AC14">
        <v>658.97</v>
      </c>
      <c r="AD14">
        <v>0</v>
      </c>
      <c r="AE14">
        <v>0</v>
      </c>
      <c r="AF14">
        <v>125.13</v>
      </c>
      <c r="AG14">
        <v>24.74</v>
      </c>
      <c r="AH14">
        <v>0</v>
      </c>
      <c r="AI14">
        <v>1</v>
      </c>
      <c r="AJ14">
        <v>12.12</v>
      </c>
      <c r="AK14">
        <v>25.44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143</v>
      </c>
      <c r="AT14">
        <v>1.55</v>
      </c>
      <c r="AU14" t="s">
        <v>143</v>
      </c>
      <c r="AV14">
        <v>0</v>
      </c>
      <c r="AW14">
        <v>2</v>
      </c>
      <c r="AX14">
        <v>31714459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Y14*Source!I34</f>
        <v>6.2000000000000006E-2</v>
      </c>
      <c r="CY14">
        <f>AB14</f>
        <v>1587.85</v>
      </c>
      <c r="CZ14">
        <f>AF14</f>
        <v>125.13</v>
      </c>
      <c r="DA14">
        <f>AJ14</f>
        <v>12.12</v>
      </c>
      <c r="DB14">
        <f t="shared" si="0"/>
        <v>193.95</v>
      </c>
      <c r="DC14">
        <f t="shared" si="1"/>
        <v>38.35</v>
      </c>
    </row>
    <row r="15" spans="1:107" x14ac:dyDescent="0.25">
      <c r="A15">
        <f>ROW(Source!A34)</f>
        <v>34</v>
      </c>
      <c r="B15">
        <v>31709269</v>
      </c>
      <c r="C15">
        <v>31710099</v>
      </c>
      <c r="D15">
        <v>26286008</v>
      </c>
      <c r="E15">
        <v>26229697</v>
      </c>
      <c r="F15">
        <v>1</v>
      </c>
      <c r="G15">
        <v>26229697</v>
      </c>
      <c r="H15">
        <v>2</v>
      </c>
      <c r="I15" t="s">
        <v>906</v>
      </c>
      <c r="J15" t="s">
        <v>143</v>
      </c>
      <c r="K15" t="s">
        <v>907</v>
      </c>
      <c r="L15">
        <v>1344</v>
      </c>
      <c r="N15">
        <v>1008</v>
      </c>
      <c r="O15" t="s">
        <v>908</v>
      </c>
      <c r="P15" t="s">
        <v>908</v>
      </c>
      <c r="Q15">
        <v>1</v>
      </c>
      <c r="W15">
        <v>0</v>
      </c>
      <c r="X15">
        <v>-1180195794</v>
      </c>
      <c r="Y15">
        <v>3.72</v>
      </c>
      <c r="AA15">
        <v>0</v>
      </c>
      <c r="AB15">
        <v>1.05</v>
      </c>
      <c r="AC15">
        <v>0</v>
      </c>
      <c r="AD15">
        <v>0</v>
      </c>
      <c r="AE15">
        <v>0</v>
      </c>
      <c r="AF15">
        <v>1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143</v>
      </c>
      <c r="AT15">
        <v>3.72</v>
      </c>
      <c r="AU15" t="s">
        <v>143</v>
      </c>
      <c r="AV15">
        <v>0</v>
      </c>
      <c r="AW15">
        <v>2</v>
      </c>
      <c r="AX15">
        <v>31714460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Y15*Source!I34</f>
        <v>0.14880000000000002</v>
      </c>
      <c r="CY15">
        <f>AB15</f>
        <v>1.05</v>
      </c>
      <c r="CZ15">
        <f>AF15</f>
        <v>1</v>
      </c>
      <c r="DA15">
        <f>AJ15</f>
        <v>1</v>
      </c>
      <c r="DB15">
        <f t="shared" si="0"/>
        <v>3.72</v>
      </c>
      <c r="DC15">
        <f t="shared" si="1"/>
        <v>0</v>
      </c>
    </row>
    <row r="16" spans="1:107" x14ac:dyDescent="0.25">
      <c r="A16">
        <f>ROW(Source!A35)</f>
        <v>35</v>
      </c>
      <c r="B16">
        <v>31709269</v>
      </c>
      <c r="C16">
        <v>31710074</v>
      </c>
      <c r="D16">
        <v>26286009</v>
      </c>
      <c r="E16">
        <v>26229697</v>
      </c>
      <c r="F16">
        <v>1</v>
      </c>
      <c r="G16">
        <v>26229697</v>
      </c>
      <c r="H16">
        <v>1</v>
      </c>
      <c r="I16" t="s">
        <v>875</v>
      </c>
      <c r="J16" t="s">
        <v>143</v>
      </c>
      <c r="K16" t="s">
        <v>876</v>
      </c>
      <c r="L16">
        <v>1191</v>
      </c>
      <c r="N16">
        <v>1013</v>
      </c>
      <c r="O16" t="s">
        <v>877</v>
      </c>
      <c r="P16" t="s">
        <v>877</v>
      </c>
      <c r="Q16">
        <v>1</v>
      </c>
      <c r="W16">
        <v>0</v>
      </c>
      <c r="X16">
        <v>476480486</v>
      </c>
      <c r="Y16">
        <v>49.5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143</v>
      </c>
      <c r="AT16">
        <v>49.5</v>
      </c>
      <c r="AU16" t="s">
        <v>143</v>
      </c>
      <c r="AV16">
        <v>1</v>
      </c>
      <c r="AW16">
        <v>2</v>
      </c>
      <c r="AX16">
        <v>31714461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Y16*Source!I35</f>
        <v>3.96</v>
      </c>
      <c r="CY16">
        <f>AD16</f>
        <v>0</v>
      </c>
      <c r="CZ16">
        <f>AH16</f>
        <v>0</v>
      </c>
      <c r="DA16">
        <f>AL16</f>
        <v>1</v>
      </c>
      <c r="DB16">
        <f t="shared" si="0"/>
        <v>0</v>
      </c>
      <c r="DC16">
        <f t="shared" si="1"/>
        <v>0</v>
      </c>
    </row>
    <row r="17" spans="1:107" x14ac:dyDescent="0.25">
      <c r="A17">
        <f>ROW(Source!A35)</f>
        <v>35</v>
      </c>
      <c r="B17">
        <v>31709269</v>
      </c>
      <c r="C17">
        <v>31710074</v>
      </c>
      <c r="D17">
        <v>26365567</v>
      </c>
      <c r="E17">
        <v>1</v>
      </c>
      <c r="F17">
        <v>1</v>
      </c>
      <c r="G17">
        <v>26229697</v>
      </c>
      <c r="H17">
        <v>2</v>
      </c>
      <c r="I17" t="s">
        <v>909</v>
      </c>
      <c r="J17" t="s">
        <v>910</v>
      </c>
      <c r="K17" t="s">
        <v>911</v>
      </c>
      <c r="L17">
        <v>1367</v>
      </c>
      <c r="N17">
        <v>1011</v>
      </c>
      <c r="O17" t="s">
        <v>881</v>
      </c>
      <c r="P17" t="s">
        <v>881</v>
      </c>
      <c r="Q17">
        <v>1</v>
      </c>
      <c r="W17">
        <v>0</v>
      </c>
      <c r="X17">
        <v>1109083233</v>
      </c>
      <c r="Y17">
        <v>2.87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8.5399999999999991</v>
      </c>
      <c r="AK17">
        <v>25.44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143</v>
      </c>
      <c r="AT17">
        <v>2.87</v>
      </c>
      <c r="AU17" t="s">
        <v>143</v>
      </c>
      <c r="AV17">
        <v>0</v>
      </c>
      <c r="AW17">
        <v>2</v>
      </c>
      <c r="AX17">
        <v>31714462</v>
      </c>
      <c r="AY17">
        <v>2</v>
      </c>
      <c r="AZ17">
        <v>98304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Y17*Source!I35</f>
        <v>0.22960000000000003</v>
      </c>
      <c r="CY17">
        <f t="shared" ref="CY17:CY23" si="2">AB17</f>
        <v>0</v>
      </c>
      <c r="CZ17">
        <f t="shared" ref="CZ17:CZ23" si="3">AF17</f>
        <v>0</v>
      </c>
      <c r="DA17">
        <f t="shared" ref="DA17:DA23" si="4">AJ17</f>
        <v>8.5399999999999991</v>
      </c>
      <c r="DB17">
        <f t="shared" si="0"/>
        <v>0</v>
      </c>
      <c r="DC17">
        <f t="shared" si="1"/>
        <v>0</v>
      </c>
    </row>
    <row r="18" spans="1:107" x14ac:dyDescent="0.25">
      <c r="A18">
        <f>ROW(Source!A35)</f>
        <v>35</v>
      </c>
      <c r="B18">
        <v>31709269</v>
      </c>
      <c r="C18">
        <v>31710074</v>
      </c>
      <c r="D18">
        <v>26365544</v>
      </c>
      <c r="E18">
        <v>1</v>
      </c>
      <c r="F18">
        <v>1</v>
      </c>
      <c r="G18">
        <v>26229697</v>
      </c>
      <c r="H18">
        <v>2</v>
      </c>
      <c r="I18" t="s">
        <v>912</v>
      </c>
      <c r="J18" t="s">
        <v>913</v>
      </c>
      <c r="K18" t="s">
        <v>914</v>
      </c>
      <c r="L18">
        <v>1367</v>
      </c>
      <c r="N18">
        <v>1011</v>
      </c>
      <c r="O18" t="s">
        <v>881</v>
      </c>
      <c r="P18" t="s">
        <v>881</v>
      </c>
      <c r="Q18">
        <v>1</v>
      </c>
      <c r="W18">
        <v>0</v>
      </c>
      <c r="X18">
        <v>-998810610</v>
      </c>
      <c r="Y18">
        <v>7.86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</v>
      </c>
      <c r="AJ18">
        <v>10.37</v>
      </c>
      <c r="AK18">
        <v>25.44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143</v>
      </c>
      <c r="AT18">
        <v>7.86</v>
      </c>
      <c r="AU18" t="s">
        <v>143</v>
      </c>
      <c r="AV18">
        <v>0</v>
      </c>
      <c r="AW18">
        <v>2</v>
      </c>
      <c r="AX18">
        <v>31714463</v>
      </c>
      <c r="AY18">
        <v>2</v>
      </c>
      <c r="AZ18">
        <v>98304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Y18*Source!I35</f>
        <v>0.62880000000000003</v>
      </c>
      <c r="CY18">
        <f t="shared" si="2"/>
        <v>0</v>
      </c>
      <c r="CZ18">
        <f t="shared" si="3"/>
        <v>0</v>
      </c>
      <c r="DA18">
        <f t="shared" si="4"/>
        <v>10.37</v>
      </c>
      <c r="DB18">
        <f t="shared" si="0"/>
        <v>0</v>
      </c>
      <c r="DC18">
        <f t="shared" si="1"/>
        <v>0</v>
      </c>
    </row>
    <row r="19" spans="1:107" x14ac:dyDescent="0.25">
      <c r="A19">
        <f>ROW(Source!A35)</f>
        <v>35</v>
      </c>
      <c r="B19">
        <v>31709269</v>
      </c>
      <c r="C19">
        <v>31710074</v>
      </c>
      <c r="D19">
        <v>26286008</v>
      </c>
      <c r="E19">
        <v>26229697</v>
      </c>
      <c r="F19">
        <v>1</v>
      </c>
      <c r="G19">
        <v>26229697</v>
      </c>
      <c r="H19">
        <v>2</v>
      </c>
      <c r="I19" t="s">
        <v>906</v>
      </c>
      <c r="J19" t="s">
        <v>143</v>
      </c>
      <c r="K19" t="s">
        <v>907</v>
      </c>
      <c r="L19">
        <v>1344</v>
      </c>
      <c r="N19">
        <v>1008</v>
      </c>
      <c r="O19" t="s">
        <v>908</v>
      </c>
      <c r="P19" t="s">
        <v>908</v>
      </c>
      <c r="Q19">
        <v>1</v>
      </c>
      <c r="W19">
        <v>0</v>
      </c>
      <c r="X19">
        <v>-1180195794</v>
      </c>
      <c r="Y19">
        <v>5.21</v>
      </c>
      <c r="AA19">
        <v>0</v>
      </c>
      <c r="AB19">
        <v>1.05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143</v>
      </c>
      <c r="AT19">
        <v>5.21</v>
      </c>
      <c r="AU19" t="s">
        <v>143</v>
      </c>
      <c r="AV19">
        <v>0</v>
      </c>
      <c r="AW19">
        <v>2</v>
      </c>
      <c r="AX19">
        <v>31714464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Y19*Source!I35</f>
        <v>0.4168</v>
      </c>
      <c r="CY19">
        <f t="shared" si="2"/>
        <v>1.05</v>
      </c>
      <c r="CZ19">
        <f t="shared" si="3"/>
        <v>1</v>
      </c>
      <c r="DA19">
        <f t="shared" si="4"/>
        <v>1</v>
      </c>
      <c r="DB19">
        <f t="shared" si="0"/>
        <v>5.21</v>
      </c>
      <c r="DC19">
        <f t="shared" si="1"/>
        <v>0</v>
      </c>
    </row>
    <row r="20" spans="1:107" x14ac:dyDescent="0.25">
      <c r="A20">
        <f>ROW(Source!A39)</f>
        <v>39</v>
      </c>
      <c r="B20">
        <v>31709269</v>
      </c>
      <c r="C20">
        <v>31710086</v>
      </c>
      <c r="D20">
        <v>26366425</v>
      </c>
      <c r="E20">
        <v>1</v>
      </c>
      <c r="F20">
        <v>1</v>
      </c>
      <c r="G20">
        <v>26229697</v>
      </c>
      <c r="H20">
        <v>2</v>
      </c>
      <c r="I20" t="s">
        <v>915</v>
      </c>
      <c r="J20" t="s">
        <v>916</v>
      </c>
      <c r="K20" t="s">
        <v>917</v>
      </c>
      <c r="L20">
        <v>1367</v>
      </c>
      <c r="N20">
        <v>1011</v>
      </c>
      <c r="O20" t="s">
        <v>881</v>
      </c>
      <c r="P20" t="s">
        <v>881</v>
      </c>
      <c r="Q20">
        <v>1</v>
      </c>
      <c r="W20">
        <v>0</v>
      </c>
      <c r="X20">
        <v>-1191656485</v>
      </c>
      <c r="Y20">
        <v>1</v>
      </c>
      <c r="AA20">
        <v>0</v>
      </c>
      <c r="AB20">
        <v>1631.62</v>
      </c>
      <c r="AC20">
        <v>460.72</v>
      </c>
      <c r="AD20">
        <v>0</v>
      </c>
      <c r="AE20">
        <v>0</v>
      </c>
      <c r="AF20">
        <v>193.32</v>
      </c>
      <c r="AG20">
        <v>18.11</v>
      </c>
      <c r="AH20">
        <v>0</v>
      </c>
      <c r="AI20">
        <v>1</v>
      </c>
      <c r="AJ20">
        <v>8.44</v>
      </c>
      <c r="AK20">
        <v>25.44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143</v>
      </c>
      <c r="AT20">
        <v>1</v>
      </c>
      <c r="AU20" t="s">
        <v>143</v>
      </c>
      <c r="AV20">
        <v>0</v>
      </c>
      <c r="AW20">
        <v>2</v>
      </c>
      <c r="AX20">
        <v>31714471</v>
      </c>
      <c r="AY20">
        <v>1</v>
      </c>
      <c r="AZ20">
        <v>0</v>
      </c>
      <c r="BA20">
        <v>26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Y20*Source!I39</f>
        <v>43.2</v>
      </c>
      <c r="CY20">
        <f t="shared" si="2"/>
        <v>1631.62</v>
      </c>
      <c r="CZ20">
        <f t="shared" si="3"/>
        <v>193.32</v>
      </c>
      <c r="DA20">
        <f t="shared" si="4"/>
        <v>8.44</v>
      </c>
      <c r="DB20">
        <f t="shared" si="0"/>
        <v>193.32</v>
      </c>
      <c r="DC20">
        <f t="shared" si="1"/>
        <v>18.11</v>
      </c>
    </row>
    <row r="21" spans="1:107" x14ac:dyDescent="0.25">
      <c r="A21">
        <f>ROW(Source!A40)</f>
        <v>40</v>
      </c>
      <c r="B21">
        <v>31709269</v>
      </c>
      <c r="C21">
        <v>31710133</v>
      </c>
      <c r="D21">
        <v>26286008</v>
      </c>
      <c r="E21">
        <v>26229697</v>
      </c>
      <c r="F21">
        <v>1</v>
      </c>
      <c r="G21">
        <v>26229697</v>
      </c>
      <c r="H21">
        <v>2</v>
      </c>
      <c r="I21" t="s">
        <v>906</v>
      </c>
      <c r="J21" t="s">
        <v>143</v>
      </c>
      <c r="K21" t="s">
        <v>907</v>
      </c>
      <c r="L21">
        <v>1344</v>
      </c>
      <c r="N21">
        <v>1008</v>
      </c>
      <c r="O21" t="s">
        <v>908</v>
      </c>
      <c r="P21" t="s">
        <v>908</v>
      </c>
      <c r="Q21">
        <v>1</v>
      </c>
      <c r="W21">
        <v>0</v>
      </c>
      <c r="X21">
        <v>-1180195794</v>
      </c>
      <c r="Y21">
        <v>38.770000000000003</v>
      </c>
      <c r="AA21">
        <v>0</v>
      </c>
      <c r="AB21">
        <v>1</v>
      </c>
      <c r="AC21">
        <v>0</v>
      </c>
      <c r="AD21">
        <v>0</v>
      </c>
      <c r="AE21">
        <v>0</v>
      </c>
      <c r="AF21">
        <v>1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143</v>
      </c>
      <c r="AT21">
        <v>38.770000000000003</v>
      </c>
      <c r="AU21" t="s">
        <v>143</v>
      </c>
      <c r="AV21">
        <v>0</v>
      </c>
      <c r="AW21">
        <v>2</v>
      </c>
      <c r="AX21">
        <v>31714472</v>
      </c>
      <c r="AY21">
        <v>1</v>
      </c>
      <c r="AZ21">
        <v>0</v>
      </c>
      <c r="BA21">
        <v>27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Y21*Source!I40</f>
        <v>744.38400000000001</v>
      </c>
      <c r="CY21">
        <f t="shared" si="2"/>
        <v>1</v>
      </c>
      <c r="CZ21">
        <f t="shared" si="3"/>
        <v>1</v>
      </c>
      <c r="DA21">
        <f t="shared" si="4"/>
        <v>1</v>
      </c>
      <c r="DB21">
        <f t="shared" si="0"/>
        <v>38.770000000000003</v>
      </c>
      <c r="DC21">
        <f t="shared" si="1"/>
        <v>0</v>
      </c>
    </row>
    <row r="22" spans="1:107" x14ac:dyDescent="0.25">
      <c r="A22">
        <f>ROW(Source!A41)</f>
        <v>41</v>
      </c>
      <c r="B22">
        <v>31709269</v>
      </c>
      <c r="C22">
        <v>31710092</v>
      </c>
      <c r="D22">
        <v>26286008</v>
      </c>
      <c r="E22">
        <v>26229697</v>
      </c>
      <c r="F22">
        <v>1</v>
      </c>
      <c r="G22">
        <v>26229697</v>
      </c>
      <c r="H22">
        <v>2</v>
      </c>
      <c r="I22" t="s">
        <v>906</v>
      </c>
      <c r="J22" t="s">
        <v>143</v>
      </c>
      <c r="K22" t="s">
        <v>907</v>
      </c>
      <c r="L22">
        <v>1344</v>
      </c>
      <c r="N22">
        <v>1008</v>
      </c>
      <c r="O22" t="s">
        <v>908</v>
      </c>
      <c r="P22" t="s">
        <v>908</v>
      </c>
      <c r="Q22">
        <v>1</v>
      </c>
      <c r="W22">
        <v>0</v>
      </c>
      <c r="X22">
        <v>-1180195794</v>
      </c>
      <c r="Y22">
        <v>54.61</v>
      </c>
      <c r="AA22">
        <v>0</v>
      </c>
      <c r="AB22">
        <v>1</v>
      </c>
      <c r="AC22">
        <v>0</v>
      </c>
      <c r="AD22">
        <v>0</v>
      </c>
      <c r="AE22">
        <v>0</v>
      </c>
      <c r="AF22">
        <v>1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143</v>
      </c>
      <c r="AT22">
        <v>54.61</v>
      </c>
      <c r="AU22" t="s">
        <v>143</v>
      </c>
      <c r="AV22">
        <v>0</v>
      </c>
      <c r="AW22">
        <v>2</v>
      </c>
      <c r="AX22">
        <v>31714473</v>
      </c>
      <c r="AY22">
        <v>1</v>
      </c>
      <c r="AZ22">
        <v>0</v>
      </c>
      <c r="BA22">
        <v>28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Y22*Source!I41</f>
        <v>786.38400000000001</v>
      </c>
      <c r="CY22">
        <f t="shared" si="2"/>
        <v>1</v>
      </c>
      <c r="CZ22">
        <f t="shared" si="3"/>
        <v>1</v>
      </c>
      <c r="DA22">
        <f t="shared" si="4"/>
        <v>1</v>
      </c>
      <c r="DB22">
        <f t="shared" si="0"/>
        <v>54.61</v>
      </c>
      <c r="DC22">
        <f t="shared" si="1"/>
        <v>0</v>
      </c>
    </row>
    <row r="23" spans="1:107" x14ac:dyDescent="0.25">
      <c r="A23">
        <f>ROW(Source!A42)</f>
        <v>42</v>
      </c>
      <c r="B23">
        <v>31709269</v>
      </c>
      <c r="C23">
        <v>31710095</v>
      </c>
      <c r="D23">
        <v>26286008</v>
      </c>
      <c r="E23">
        <v>26229697</v>
      </c>
      <c r="F23">
        <v>1</v>
      </c>
      <c r="G23">
        <v>26229697</v>
      </c>
      <c r="H23">
        <v>2</v>
      </c>
      <c r="I23" t="s">
        <v>906</v>
      </c>
      <c r="J23" t="s">
        <v>143</v>
      </c>
      <c r="K23" t="s">
        <v>907</v>
      </c>
      <c r="L23">
        <v>1344</v>
      </c>
      <c r="N23">
        <v>1008</v>
      </c>
      <c r="O23" t="s">
        <v>908</v>
      </c>
      <c r="P23" t="s">
        <v>908</v>
      </c>
      <c r="Q23">
        <v>1</v>
      </c>
      <c r="W23">
        <v>0</v>
      </c>
      <c r="X23">
        <v>-1180195794</v>
      </c>
      <c r="Y23">
        <v>36.590000000000003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1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143</v>
      </c>
      <c r="AT23">
        <v>36.590000000000003</v>
      </c>
      <c r="AU23" t="s">
        <v>143</v>
      </c>
      <c r="AV23">
        <v>0</v>
      </c>
      <c r="AW23">
        <v>2</v>
      </c>
      <c r="AX23">
        <v>31714474</v>
      </c>
      <c r="AY23">
        <v>1</v>
      </c>
      <c r="AZ23">
        <v>0</v>
      </c>
      <c r="BA23">
        <v>29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Y23*Source!I42</f>
        <v>351.26400000000001</v>
      </c>
      <c r="CY23">
        <f t="shared" si="2"/>
        <v>1</v>
      </c>
      <c r="CZ23">
        <f t="shared" si="3"/>
        <v>1</v>
      </c>
      <c r="DA23">
        <f t="shared" si="4"/>
        <v>1</v>
      </c>
      <c r="DB23">
        <f t="shared" si="0"/>
        <v>36.590000000000003</v>
      </c>
      <c r="DC23">
        <f t="shared" si="1"/>
        <v>0</v>
      </c>
    </row>
    <row r="24" spans="1:107" x14ac:dyDescent="0.25">
      <c r="A24">
        <f>ROW(Source!A77)</f>
        <v>77</v>
      </c>
      <c r="B24">
        <v>31709269</v>
      </c>
      <c r="C24">
        <v>31710486</v>
      </c>
      <c r="D24">
        <v>26286009</v>
      </c>
      <c r="E24">
        <v>26229697</v>
      </c>
      <c r="F24">
        <v>1</v>
      </c>
      <c r="G24">
        <v>26229697</v>
      </c>
      <c r="H24">
        <v>1</v>
      </c>
      <c r="I24" t="s">
        <v>875</v>
      </c>
      <c r="J24" t="s">
        <v>143</v>
      </c>
      <c r="K24" t="s">
        <v>876</v>
      </c>
      <c r="L24">
        <v>1191</v>
      </c>
      <c r="N24">
        <v>1013</v>
      </c>
      <c r="O24" t="s">
        <v>877</v>
      </c>
      <c r="P24" t="s">
        <v>877</v>
      </c>
      <c r="Q24">
        <v>1</v>
      </c>
      <c r="W24">
        <v>0</v>
      </c>
      <c r="X24">
        <v>476480486</v>
      </c>
      <c r="Y24">
        <v>0.71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143</v>
      </c>
      <c r="AT24">
        <v>0.71</v>
      </c>
      <c r="AU24" t="s">
        <v>143</v>
      </c>
      <c r="AV24">
        <v>1</v>
      </c>
      <c r="AW24">
        <v>2</v>
      </c>
      <c r="AX24">
        <v>31714475</v>
      </c>
      <c r="AY24">
        <v>1</v>
      </c>
      <c r="AZ24">
        <v>0</v>
      </c>
      <c r="BA24">
        <v>30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Y24*Source!I77</f>
        <v>29.11</v>
      </c>
      <c r="CY24">
        <f>AD24</f>
        <v>0</v>
      </c>
      <c r="CZ24">
        <f>AH24</f>
        <v>0</v>
      </c>
      <c r="DA24">
        <f>AL24</f>
        <v>1</v>
      </c>
      <c r="DB24">
        <f t="shared" si="0"/>
        <v>0</v>
      </c>
      <c r="DC24">
        <f t="shared" si="1"/>
        <v>0</v>
      </c>
    </row>
    <row r="25" spans="1:107" x14ac:dyDescent="0.25">
      <c r="A25">
        <f>ROW(Source!A77)</f>
        <v>77</v>
      </c>
      <c r="B25">
        <v>31709269</v>
      </c>
      <c r="C25">
        <v>31710486</v>
      </c>
      <c r="D25">
        <v>26366111</v>
      </c>
      <c r="E25">
        <v>1</v>
      </c>
      <c r="F25">
        <v>1</v>
      </c>
      <c r="G25">
        <v>26229697</v>
      </c>
      <c r="H25">
        <v>2</v>
      </c>
      <c r="I25" t="s">
        <v>918</v>
      </c>
      <c r="J25" t="s">
        <v>919</v>
      </c>
      <c r="K25" t="s">
        <v>920</v>
      </c>
      <c r="L25">
        <v>1367</v>
      </c>
      <c r="N25">
        <v>1011</v>
      </c>
      <c r="O25" t="s">
        <v>881</v>
      </c>
      <c r="P25" t="s">
        <v>881</v>
      </c>
      <c r="Q25">
        <v>1</v>
      </c>
      <c r="W25">
        <v>0</v>
      </c>
      <c r="X25">
        <v>-157737218</v>
      </c>
      <c r="Y25">
        <v>0.37</v>
      </c>
      <c r="AA25">
        <v>0</v>
      </c>
      <c r="AB25">
        <v>6.9</v>
      </c>
      <c r="AC25">
        <v>2.4</v>
      </c>
      <c r="AD25">
        <v>0</v>
      </c>
      <c r="AE25">
        <v>0</v>
      </c>
      <c r="AF25">
        <v>1.0900000000000001</v>
      </c>
      <c r="AG25">
        <v>0.09</v>
      </c>
      <c r="AH25">
        <v>0</v>
      </c>
      <c r="AI25">
        <v>1</v>
      </c>
      <c r="AJ25">
        <v>6.05</v>
      </c>
      <c r="AK25">
        <v>25.44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143</v>
      </c>
      <c r="AT25">
        <v>0.37</v>
      </c>
      <c r="AU25" t="s">
        <v>143</v>
      </c>
      <c r="AV25">
        <v>0</v>
      </c>
      <c r="AW25">
        <v>2</v>
      </c>
      <c r="AX25">
        <v>31714478</v>
      </c>
      <c r="AY25">
        <v>1</v>
      </c>
      <c r="AZ25">
        <v>0</v>
      </c>
      <c r="BA25">
        <v>31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Y25*Source!I77</f>
        <v>15.17</v>
      </c>
      <c r="CY25">
        <f>AB25</f>
        <v>6.9</v>
      </c>
      <c r="CZ25">
        <f>AF25</f>
        <v>1.0900000000000001</v>
      </c>
      <c r="DA25">
        <f>AJ25</f>
        <v>6.05</v>
      </c>
      <c r="DB25">
        <f t="shared" si="0"/>
        <v>0.4</v>
      </c>
      <c r="DC25">
        <f t="shared" si="1"/>
        <v>0.03</v>
      </c>
    </row>
    <row r="26" spans="1:107" x14ac:dyDescent="0.25">
      <c r="A26">
        <f>ROW(Source!A77)</f>
        <v>77</v>
      </c>
      <c r="B26">
        <v>31709269</v>
      </c>
      <c r="C26">
        <v>31710486</v>
      </c>
      <c r="D26">
        <v>26365544</v>
      </c>
      <c r="E26">
        <v>1</v>
      </c>
      <c r="F26">
        <v>1</v>
      </c>
      <c r="G26">
        <v>26229697</v>
      </c>
      <c r="H26">
        <v>2</v>
      </c>
      <c r="I26" t="s">
        <v>912</v>
      </c>
      <c r="J26" t="s">
        <v>913</v>
      </c>
      <c r="K26" t="s">
        <v>914</v>
      </c>
      <c r="L26">
        <v>1367</v>
      </c>
      <c r="N26">
        <v>1011</v>
      </c>
      <c r="O26" t="s">
        <v>881</v>
      </c>
      <c r="P26" t="s">
        <v>881</v>
      </c>
      <c r="Q26">
        <v>1</v>
      </c>
      <c r="W26">
        <v>0</v>
      </c>
      <c r="X26">
        <v>-998810610</v>
      </c>
      <c r="Y26">
        <v>0.32</v>
      </c>
      <c r="AA26">
        <v>0</v>
      </c>
      <c r="AB26">
        <v>1790.38</v>
      </c>
      <c r="AC26">
        <v>731.68</v>
      </c>
      <c r="AD26">
        <v>0</v>
      </c>
      <c r="AE26">
        <v>0</v>
      </c>
      <c r="AF26">
        <v>164.9</v>
      </c>
      <c r="AG26">
        <v>27.47</v>
      </c>
      <c r="AH26">
        <v>0</v>
      </c>
      <c r="AI26">
        <v>1</v>
      </c>
      <c r="AJ26">
        <v>10.37</v>
      </c>
      <c r="AK26">
        <v>25.44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143</v>
      </c>
      <c r="AT26">
        <v>0.32</v>
      </c>
      <c r="AU26" t="s">
        <v>143</v>
      </c>
      <c r="AV26">
        <v>0</v>
      </c>
      <c r="AW26">
        <v>2</v>
      </c>
      <c r="AX26">
        <v>31714476</v>
      </c>
      <c r="AY26">
        <v>1</v>
      </c>
      <c r="AZ26">
        <v>0</v>
      </c>
      <c r="BA26">
        <v>32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Y26*Source!I77</f>
        <v>13.120000000000001</v>
      </c>
      <c r="CY26">
        <f>AB26</f>
        <v>1790.38</v>
      </c>
      <c r="CZ26">
        <f>AF26</f>
        <v>164.9</v>
      </c>
      <c r="DA26">
        <f>AJ26</f>
        <v>10.37</v>
      </c>
      <c r="DB26">
        <f t="shared" si="0"/>
        <v>52.77</v>
      </c>
      <c r="DC26">
        <f t="shared" si="1"/>
        <v>8.7899999999999991</v>
      </c>
    </row>
    <row r="27" spans="1:107" x14ac:dyDescent="0.25">
      <c r="A27">
        <f>ROW(Source!A77)</f>
        <v>77</v>
      </c>
      <c r="B27">
        <v>31709269</v>
      </c>
      <c r="C27">
        <v>31710486</v>
      </c>
      <c r="D27">
        <v>26365546</v>
      </c>
      <c r="E27">
        <v>1</v>
      </c>
      <c r="F27">
        <v>1</v>
      </c>
      <c r="G27">
        <v>26229697</v>
      </c>
      <c r="H27">
        <v>2</v>
      </c>
      <c r="I27" t="s">
        <v>921</v>
      </c>
      <c r="J27" t="s">
        <v>922</v>
      </c>
      <c r="K27" t="s">
        <v>923</v>
      </c>
      <c r="L27">
        <v>1367</v>
      </c>
      <c r="N27">
        <v>1011</v>
      </c>
      <c r="O27" t="s">
        <v>881</v>
      </c>
      <c r="P27" t="s">
        <v>881</v>
      </c>
      <c r="Q27">
        <v>1</v>
      </c>
      <c r="W27">
        <v>0</v>
      </c>
      <c r="X27">
        <v>1012087922</v>
      </c>
      <c r="Y27">
        <v>0.55000000000000004</v>
      </c>
      <c r="AA27">
        <v>0</v>
      </c>
      <c r="AB27">
        <v>1884.54</v>
      </c>
      <c r="AC27">
        <v>732.21</v>
      </c>
      <c r="AD27">
        <v>0</v>
      </c>
      <c r="AE27">
        <v>0</v>
      </c>
      <c r="AF27">
        <v>171.26</v>
      </c>
      <c r="AG27">
        <v>27.49</v>
      </c>
      <c r="AH27">
        <v>0</v>
      </c>
      <c r="AI27">
        <v>1</v>
      </c>
      <c r="AJ27">
        <v>10.51</v>
      </c>
      <c r="AK27">
        <v>25.44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143</v>
      </c>
      <c r="AT27">
        <v>0.55000000000000004</v>
      </c>
      <c r="AU27" t="s">
        <v>143</v>
      </c>
      <c r="AV27">
        <v>0</v>
      </c>
      <c r="AW27">
        <v>2</v>
      </c>
      <c r="AX27">
        <v>31714477</v>
      </c>
      <c r="AY27">
        <v>1</v>
      </c>
      <c r="AZ27">
        <v>0</v>
      </c>
      <c r="BA27">
        <v>33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Y27*Source!I77</f>
        <v>22.55</v>
      </c>
      <c r="CY27">
        <f>AB27</f>
        <v>1884.54</v>
      </c>
      <c r="CZ27">
        <f>AF27</f>
        <v>171.26</v>
      </c>
      <c r="DA27">
        <f>AJ27</f>
        <v>10.51</v>
      </c>
      <c r="DB27">
        <f t="shared" si="0"/>
        <v>94.19</v>
      </c>
      <c r="DC27">
        <f t="shared" si="1"/>
        <v>15.12</v>
      </c>
    </row>
    <row r="28" spans="1:107" x14ac:dyDescent="0.25">
      <c r="A28">
        <f>ROW(Source!A77)</f>
        <v>77</v>
      </c>
      <c r="B28">
        <v>31709269</v>
      </c>
      <c r="C28">
        <v>31710486</v>
      </c>
      <c r="D28">
        <v>26366398</v>
      </c>
      <c r="E28">
        <v>1</v>
      </c>
      <c r="F28">
        <v>1</v>
      </c>
      <c r="G28">
        <v>26229697</v>
      </c>
      <c r="H28">
        <v>2</v>
      </c>
      <c r="I28" t="s">
        <v>878</v>
      </c>
      <c r="J28" t="s">
        <v>879</v>
      </c>
      <c r="K28" t="s">
        <v>880</v>
      </c>
      <c r="L28">
        <v>1367</v>
      </c>
      <c r="N28">
        <v>1011</v>
      </c>
      <c r="O28" t="s">
        <v>881</v>
      </c>
      <c r="P28" t="s">
        <v>881</v>
      </c>
      <c r="Q28">
        <v>1</v>
      </c>
      <c r="W28">
        <v>0</v>
      </c>
      <c r="X28">
        <v>-1464643382</v>
      </c>
      <c r="Y28">
        <v>0.32</v>
      </c>
      <c r="AA28">
        <v>0</v>
      </c>
      <c r="AB28">
        <v>1081.2</v>
      </c>
      <c r="AC28">
        <v>405.66</v>
      </c>
      <c r="AD28">
        <v>0</v>
      </c>
      <c r="AE28">
        <v>0</v>
      </c>
      <c r="AF28">
        <v>113.73</v>
      </c>
      <c r="AG28">
        <v>15.23</v>
      </c>
      <c r="AH28">
        <v>0</v>
      </c>
      <c r="AI28">
        <v>1</v>
      </c>
      <c r="AJ28">
        <v>9.08</v>
      </c>
      <c r="AK28">
        <v>25.44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143</v>
      </c>
      <c r="AT28">
        <v>0.32</v>
      </c>
      <c r="AU28" t="s">
        <v>143</v>
      </c>
      <c r="AV28">
        <v>0</v>
      </c>
      <c r="AW28">
        <v>2</v>
      </c>
      <c r="AX28">
        <v>31714479</v>
      </c>
      <c r="AY28">
        <v>1</v>
      </c>
      <c r="AZ28">
        <v>0</v>
      </c>
      <c r="BA28">
        <v>34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Y28*Source!I77</f>
        <v>13.120000000000001</v>
      </c>
      <c r="CY28">
        <f>AB28</f>
        <v>1081.2</v>
      </c>
      <c r="CZ28">
        <f>AF28</f>
        <v>113.73</v>
      </c>
      <c r="DA28">
        <f>AJ28</f>
        <v>9.08</v>
      </c>
      <c r="DB28">
        <f t="shared" si="0"/>
        <v>36.39</v>
      </c>
      <c r="DC28">
        <f t="shared" si="1"/>
        <v>4.87</v>
      </c>
    </row>
    <row r="29" spans="1:107" x14ac:dyDescent="0.25">
      <c r="A29">
        <f>ROW(Source!A77)</f>
        <v>77</v>
      </c>
      <c r="B29">
        <v>31709269</v>
      </c>
      <c r="C29">
        <v>31710486</v>
      </c>
      <c r="D29">
        <v>26366427</v>
      </c>
      <c r="E29">
        <v>1</v>
      </c>
      <c r="F29">
        <v>1</v>
      </c>
      <c r="G29">
        <v>26229697</v>
      </c>
      <c r="H29">
        <v>2</v>
      </c>
      <c r="I29" t="s">
        <v>924</v>
      </c>
      <c r="J29" t="s">
        <v>925</v>
      </c>
      <c r="K29" t="s">
        <v>926</v>
      </c>
      <c r="L29">
        <v>1367</v>
      </c>
      <c r="N29">
        <v>1011</v>
      </c>
      <c r="O29" t="s">
        <v>881</v>
      </c>
      <c r="P29" t="s">
        <v>881</v>
      </c>
      <c r="Q29">
        <v>1</v>
      </c>
      <c r="W29">
        <v>0</v>
      </c>
      <c r="X29">
        <v>1861761921</v>
      </c>
      <c r="Y29">
        <v>0.55000000000000004</v>
      </c>
      <c r="AA29">
        <v>0</v>
      </c>
      <c r="AB29">
        <v>1251.3900000000001</v>
      </c>
      <c r="AC29">
        <v>33.29</v>
      </c>
      <c r="AD29">
        <v>0</v>
      </c>
      <c r="AE29">
        <v>0</v>
      </c>
      <c r="AF29">
        <v>84.17</v>
      </c>
      <c r="AG29">
        <v>1.25</v>
      </c>
      <c r="AH29">
        <v>0</v>
      </c>
      <c r="AI29">
        <v>1</v>
      </c>
      <c r="AJ29">
        <v>14.2</v>
      </c>
      <c r="AK29">
        <v>25.44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143</v>
      </c>
      <c r="AT29">
        <v>0.55000000000000004</v>
      </c>
      <c r="AU29" t="s">
        <v>143</v>
      </c>
      <c r="AV29">
        <v>0</v>
      </c>
      <c r="AW29">
        <v>2</v>
      </c>
      <c r="AX29">
        <v>31714480</v>
      </c>
      <c r="AY29">
        <v>1</v>
      </c>
      <c r="AZ29">
        <v>0</v>
      </c>
      <c r="BA29">
        <v>35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Y29*Source!I77</f>
        <v>22.55</v>
      </c>
      <c r="CY29">
        <f>AB29</f>
        <v>1251.3900000000001</v>
      </c>
      <c r="CZ29">
        <f>AF29</f>
        <v>84.17</v>
      </c>
      <c r="DA29">
        <f>AJ29</f>
        <v>14.2</v>
      </c>
      <c r="DB29">
        <f t="shared" si="0"/>
        <v>46.29</v>
      </c>
      <c r="DC29">
        <f t="shared" si="1"/>
        <v>0.69</v>
      </c>
    </row>
    <row r="30" spans="1:107" x14ac:dyDescent="0.25">
      <c r="A30">
        <f>ROW(Source!A77)</f>
        <v>77</v>
      </c>
      <c r="B30">
        <v>31709269</v>
      </c>
      <c r="C30">
        <v>31710486</v>
      </c>
      <c r="D30">
        <v>26344916</v>
      </c>
      <c r="E30">
        <v>1</v>
      </c>
      <c r="F30">
        <v>1</v>
      </c>
      <c r="G30">
        <v>26229697</v>
      </c>
      <c r="H30">
        <v>3</v>
      </c>
      <c r="I30" t="s">
        <v>927</v>
      </c>
      <c r="J30" t="s">
        <v>928</v>
      </c>
      <c r="K30" t="s">
        <v>929</v>
      </c>
      <c r="L30">
        <v>1339</v>
      </c>
      <c r="N30">
        <v>1007</v>
      </c>
      <c r="O30" t="s">
        <v>323</v>
      </c>
      <c r="P30" t="s">
        <v>323</v>
      </c>
      <c r="Q30">
        <v>1</v>
      </c>
      <c r="W30">
        <v>0</v>
      </c>
      <c r="X30">
        <v>-1326519054</v>
      </c>
      <c r="Y30">
        <v>2.6100000000000002E-2</v>
      </c>
      <c r="AA30">
        <v>371.45</v>
      </c>
      <c r="AB30">
        <v>0</v>
      </c>
      <c r="AC30">
        <v>0</v>
      </c>
      <c r="AD30">
        <v>0</v>
      </c>
      <c r="AE30">
        <v>53.57</v>
      </c>
      <c r="AF30">
        <v>0</v>
      </c>
      <c r="AG30">
        <v>0</v>
      </c>
      <c r="AH30">
        <v>0</v>
      </c>
      <c r="AI30">
        <v>6.92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143</v>
      </c>
      <c r="AT30">
        <v>2.6100000000000002E-2</v>
      </c>
      <c r="AU30" t="s">
        <v>143</v>
      </c>
      <c r="AV30">
        <v>0</v>
      </c>
      <c r="AW30">
        <v>2</v>
      </c>
      <c r="AX30">
        <v>31714481</v>
      </c>
      <c r="AY30">
        <v>1</v>
      </c>
      <c r="AZ30">
        <v>0</v>
      </c>
      <c r="BA30">
        <v>36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Y30*Source!I77</f>
        <v>1.0701000000000001</v>
      </c>
      <c r="CY30">
        <f>AA30</f>
        <v>371.45</v>
      </c>
      <c r="CZ30">
        <f>AE30</f>
        <v>53.57</v>
      </c>
      <c r="DA30">
        <f>AI30</f>
        <v>6.92</v>
      </c>
      <c r="DB30">
        <f t="shared" si="0"/>
        <v>1.4</v>
      </c>
      <c r="DC30">
        <f t="shared" si="1"/>
        <v>0</v>
      </c>
    </row>
    <row r="31" spans="1:107" x14ac:dyDescent="0.25">
      <c r="A31">
        <f>ROW(Source!A77)</f>
        <v>77</v>
      </c>
      <c r="B31">
        <v>31709269</v>
      </c>
      <c r="C31">
        <v>31710486</v>
      </c>
      <c r="D31">
        <v>26344588</v>
      </c>
      <c r="E31">
        <v>1</v>
      </c>
      <c r="F31">
        <v>1</v>
      </c>
      <c r="G31">
        <v>26229697</v>
      </c>
      <c r="H31">
        <v>3</v>
      </c>
      <c r="I31" t="s">
        <v>930</v>
      </c>
      <c r="J31" t="s">
        <v>931</v>
      </c>
      <c r="K31" t="s">
        <v>932</v>
      </c>
      <c r="L31">
        <v>1339</v>
      </c>
      <c r="N31">
        <v>1007</v>
      </c>
      <c r="O31" t="s">
        <v>323</v>
      </c>
      <c r="P31" t="s">
        <v>323</v>
      </c>
      <c r="Q31">
        <v>1</v>
      </c>
      <c r="W31">
        <v>0</v>
      </c>
      <c r="X31">
        <v>-1236741395</v>
      </c>
      <c r="Y31">
        <v>0.1895</v>
      </c>
      <c r="AA31">
        <v>62.59</v>
      </c>
      <c r="AB31">
        <v>0</v>
      </c>
      <c r="AC31">
        <v>0</v>
      </c>
      <c r="AD31">
        <v>0</v>
      </c>
      <c r="AE31">
        <v>5.91</v>
      </c>
      <c r="AF31">
        <v>0</v>
      </c>
      <c r="AG31">
        <v>0</v>
      </c>
      <c r="AH31">
        <v>0</v>
      </c>
      <c r="AI31">
        <v>10.57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143</v>
      </c>
      <c r="AT31">
        <v>0.1895</v>
      </c>
      <c r="AU31" t="s">
        <v>143</v>
      </c>
      <c r="AV31">
        <v>0</v>
      </c>
      <c r="AW31">
        <v>2</v>
      </c>
      <c r="AX31">
        <v>31714482</v>
      </c>
      <c r="AY31">
        <v>1</v>
      </c>
      <c r="AZ31">
        <v>0</v>
      </c>
      <c r="BA31">
        <v>37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Y31*Source!I77</f>
        <v>7.7694999999999999</v>
      </c>
      <c r="CY31">
        <f>AA31</f>
        <v>62.59</v>
      </c>
      <c r="CZ31">
        <f>AE31</f>
        <v>5.91</v>
      </c>
      <c r="DA31">
        <f>AI31</f>
        <v>10.57</v>
      </c>
      <c r="DB31">
        <f t="shared" si="0"/>
        <v>1.1200000000000001</v>
      </c>
      <c r="DC31">
        <f t="shared" si="1"/>
        <v>0</v>
      </c>
    </row>
    <row r="32" spans="1:107" x14ac:dyDescent="0.25">
      <c r="A32">
        <f>ROW(Source!A80)</f>
        <v>80</v>
      </c>
      <c r="B32">
        <v>31709269</v>
      </c>
      <c r="C32">
        <v>31710466</v>
      </c>
      <c r="D32">
        <v>26366424</v>
      </c>
      <c r="E32">
        <v>1</v>
      </c>
      <c r="F32">
        <v>1</v>
      </c>
      <c r="G32">
        <v>26229697</v>
      </c>
      <c r="H32">
        <v>2</v>
      </c>
      <c r="I32" t="s">
        <v>933</v>
      </c>
      <c r="J32" t="s">
        <v>934</v>
      </c>
      <c r="K32" t="s">
        <v>935</v>
      </c>
      <c r="L32">
        <v>1367</v>
      </c>
      <c r="N32">
        <v>1011</v>
      </c>
      <c r="O32" t="s">
        <v>881</v>
      </c>
      <c r="P32" t="s">
        <v>881</v>
      </c>
      <c r="Q32">
        <v>1</v>
      </c>
      <c r="W32">
        <v>0</v>
      </c>
      <c r="X32">
        <v>-1132105959</v>
      </c>
      <c r="Y32">
        <v>1</v>
      </c>
      <c r="AA32">
        <v>0</v>
      </c>
      <c r="AB32">
        <v>1062.92</v>
      </c>
      <c r="AC32">
        <v>366.34</v>
      </c>
      <c r="AD32">
        <v>0</v>
      </c>
      <c r="AE32">
        <v>0</v>
      </c>
      <c r="AF32">
        <v>115.66</v>
      </c>
      <c r="AG32">
        <v>14.4</v>
      </c>
      <c r="AH32">
        <v>0</v>
      </c>
      <c r="AI32">
        <v>1</v>
      </c>
      <c r="AJ32">
        <v>9.19</v>
      </c>
      <c r="AK32">
        <v>25.44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143</v>
      </c>
      <c r="AT32">
        <v>1</v>
      </c>
      <c r="AU32" t="s">
        <v>143</v>
      </c>
      <c r="AV32">
        <v>0</v>
      </c>
      <c r="AW32">
        <v>2</v>
      </c>
      <c r="AX32">
        <v>31714485</v>
      </c>
      <c r="AY32">
        <v>1</v>
      </c>
      <c r="AZ32">
        <v>0</v>
      </c>
      <c r="BA32">
        <v>40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Y32*Source!I80</f>
        <v>102.5</v>
      </c>
      <c r="CY32">
        <f>AB32</f>
        <v>1062.92</v>
      </c>
      <c r="CZ32">
        <f>AF32</f>
        <v>115.66</v>
      </c>
      <c r="DA32">
        <f>AJ32</f>
        <v>9.19</v>
      </c>
      <c r="DB32">
        <f t="shared" si="0"/>
        <v>115.66</v>
      </c>
      <c r="DC32">
        <f t="shared" si="1"/>
        <v>14.4</v>
      </c>
    </row>
    <row r="33" spans="1:107" x14ac:dyDescent="0.25">
      <c r="A33">
        <f>ROW(Source!A81)</f>
        <v>81</v>
      </c>
      <c r="B33">
        <v>31709269</v>
      </c>
      <c r="C33">
        <v>31710469</v>
      </c>
      <c r="D33">
        <v>26286008</v>
      </c>
      <c r="E33">
        <v>26229697</v>
      </c>
      <c r="F33">
        <v>1</v>
      </c>
      <c r="G33">
        <v>26229697</v>
      </c>
      <c r="H33">
        <v>2</v>
      </c>
      <c r="I33" t="s">
        <v>906</v>
      </c>
      <c r="J33" t="s">
        <v>143</v>
      </c>
      <c r="K33" t="s">
        <v>907</v>
      </c>
      <c r="L33">
        <v>1344</v>
      </c>
      <c r="N33">
        <v>1008</v>
      </c>
      <c r="O33" t="s">
        <v>908</v>
      </c>
      <c r="P33" t="s">
        <v>908</v>
      </c>
      <c r="Q33">
        <v>1</v>
      </c>
      <c r="W33">
        <v>0</v>
      </c>
      <c r="X33">
        <v>-1180195794</v>
      </c>
      <c r="Y33">
        <v>31.67</v>
      </c>
      <c r="AA33">
        <v>0</v>
      </c>
      <c r="AB33">
        <v>1</v>
      </c>
      <c r="AC33">
        <v>0</v>
      </c>
      <c r="AD33">
        <v>0</v>
      </c>
      <c r="AE33">
        <v>0</v>
      </c>
      <c r="AF33">
        <v>1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143</v>
      </c>
      <c r="AT33">
        <v>31.67</v>
      </c>
      <c r="AU33" t="s">
        <v>143</v>
      </c>
      <c r="AV33">
        <v>0</v>
      </c>
      <c r="AW33">
        <v>2</v>
      </c>
      <c r="AX33">
        <v>31714486</v>
      </c>
      <c r="AY33">
        <v>1</v>
      </c>
      <c r="AZ33">
        <v>0</v>
      </c>
      <c r="BA33">
        <v>41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Y33*Source!I81</f>
        <v>3246.1750000000002</v>
      </c>
      <c r="CY33">
        <f>AB33</f>
        <v>1</v>
      </c>
      <c r="CZ33">
        <f>AF33</f>
        <v>1</v>
      </c>
      <c r="DA33">
        <f>AJ33</f>
        <v>1</v>
      </c>
      <c r="DB33">
        <f t="shared" si="0"/>
        <v>31.67</v>
      </c>
      <c r="DC33">
        <f t="shared" si="1"/>
        <v>0</v>
      </c>
    </row>
    <row r="34" spans="1:107" x14ac:dyDescent="0.25">
      <c r="A34">
        <f>ROW(Source!A116)</f>
        <v>116</v>
      </c>
      <c r="B34">
        <v>31709269</v>
      </c>
      <c r="C34">
        <v>31710331</v>
      </c>
      <c r="D34">
        <v>26286009</v>
      </c>
      <c r="E34">
        <v>26229697</v>
      </c>
      <c r="F34">
        <v>1</v>
      </c>
      <c r="G34">
        <v>26229697</v>
      </c>
      <c r="H34">
        <v>1</v>
      </c>
      <c r="I34" t="s">
        <v>875</v>
      </c>
      <c r="J34" t="s">
        <v>143</v>
      </c>
      <c r="K34" t="s">
        <v>876</v>
      </c>
      <c r="L34">
        <v>1191</v>
      </c>
      <c r="N34">
        <v>1013</v>
      </c>
      <c r="O34" t="s">
        <v>877</v>
      </c>
      <c r="P34" t="s">
        <v>877</v>
      </c>
      <c r="Q34">
        <v>1</v>
      </c>
      <c r="W34">
        <v>0</v>
      </c>
      <c r="X34">
        <v>476480486</v>
      </c>
      <c r="Y34">
        <v>1.3684999999999998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143</v>
      </c>
      <c r="AT34">
        <v>1.19</v>
      </c>
      <c r="AU34" t="s">
        <v>170</v>
      </c>
      <c r="AV34">
        <v>1</v>
      </c>
      <c r="AW34">
        <v>2</v>
      </c>
      <c r="AX34">
        <v>31714487</v>
      </c>
      <c r="AY34">
        <v>1</v>
      </c>
      <c r="AZ34">
        <v>0</v>
      </c>
      <c r="BA34">
        <v>42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Y34*Source!I116</f>
        <v>0.98531999999999986</v>
      </c>
      <c r="CY34">
        <f>AD34</f>
        <v>0</v>
      </c>
      <c r="CZ34">
        <f>AH34</f>
        <v>0</v>
      </c>
      <c r="DA34">
        <f>AL34</f>
        <v>1</v>
      </c>
      <c r="DB34">
        <f>ROUND((ROUND(AT34*CZ34,2)*1.15),6)</f>
        <v>0</v>
      </c>
      <c r="DC34">
        <f>ROUND((ROUND(AT34*AG34,2)*1.15),6)</f>
        <v>0</v>
      </c>
    </row>
    <row r="35" spans="1:107" x14ac:dyDescent="0.25">
      <c r="A35">
        <f>ROW(Source!A116)</f>
        <v>116</v>
      </c>
      <c r="B35">
        <v>31709269</v>
      </c>
      <c r="C35">
        <v>31710331</v>
      </c>
      <c r="D35">
        <v>26365555</v>
      </c>
      <c r="E35">
        <v>1</v>
      </c>
      <c r="F35">
        <v>1</v>
      </c>
      <c r="G35">
        <v>26229697</v>
      </c>
      <c r="H35">
        <v>2</v>
      </c>
      <c r="I35" t="s">
        <v>936</v>
      </c>
      <c r="J35" t="s">
        <v>937</v>
      </c>
      <c r="K35" t="s">
        <v>938</v>
      </c>
      <c r="L35">
        <v>1367</v>
      </c>
      <c r="N35">
        <v>1011</v>
      </c>
      <c r="O35" t="s">
        <v>881</v>
      </c>
      <c r="P35" t="s">
        <v>881</v>
      </c>
      <c r="Q35">
        <v>1</v>
      </c>
      <c r="W35">
        <v>0</v>
      </c>
      <c r="X35">
        <v>851387592</v>
      </c>
      <c r="Y35">
        <v>7.8993749999999991</v>
      </c>
      <c r="AA35">
        <v>0</v>
      </c>
      <c r="AB35">
        <v>882.14</v>
      </c>
      <c r="AC35">
        <v>607.70000000000005</v>
      </c>
      <c r="AD35">
        <v>0</v>
      </c>
      <c r="AE35">
        <v>0</v>
      </c>
      <c r="AF35">
        <v>65.260000000000005</v>
      </c>
      <c r="AG35">
        <v>20.04</v>
      </c>
      <c r="AH35">
        <v>0</v>
      </c>
      <c r="AI35">
        <v>1</v>
      </c>
      <c r="AJ35">
        <v>11.34</v>
      </c>
      <c r="AK35">
        <v>25.44</v>
      </c>
      <c r="AL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143</v>
      </c>
      <c r="AT35">
        <v>6.3194999999999997</v>
      </c>
      <c r="AU35" t="s">
        <v>169</v>
      </c>
      <c r="AV35">
        <v>0</v>
      </c>
      <c r="AW35">
        <v>2</v>
      </c>
      <c r="AX35">
        <v>31714488</v>
      </c>
      <c r="AY35">
        <v>1</v>
      </c>
      <c r="AZ35">
        <v>0</v>
      </c>
      <c r="BA35">
        <v>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Y35*Source!I116</f>
        <v>5.687549999999999</v>
      </c>
      <c r="CY35">
        <f>AB35</f>
        <v>882.14</v>
      </c>
      <c r="CZ35">
        <f>AF35</f>
        <v>65.260000000000005</v>
      </c>
      <c r="DA35">
        <f>AJ35</f>
        <v>11.34</v>
      </c>
      <c r="DB35">
        <f>ROUND((ROUND(AT35*CZ35,2)*1.25),6)</f>
        <v>515.51250000000005</v>
      </c>
      <c r="DC35">
        <f>ROUND((ROUND(AT35*AG35,2)*1.25),6)</f>
        <v>158.30000000000001</v>
      </c>
    </row>
    <row r="36" spans="1:107" x14ac:dyDescent="0.25">
      <c r="A36">
        <f>ROW(Source!A117)</f>
        <v>117</v>
      </c>
      <c r="B36">
        <v>31709269</v>
      </c>
      <c r="C36">
        <v>31710243</v>
      </c>
      <c r="D36">
        <v>26286009</v>
      </c>
      <c r="E36">
        <v>26229697</v>
      </c>
      <c r="F36">
        <v>1</v>
      </c>
      <c r="G36">
        <v>26229697</v>
      </c>
      <c r="H36">
        <v>1</v>
      </c>
      <c r="I36" t="s">
        <v>875</v>
      </c>
      <c r="J36" t="s">
        <v>143</v>
      </c>
      <c r="K36" t="s">
        <v>876</v>
      </c>
      <c r="L36">
        <v>1191</v>
      </c>
      <c r="N36">
        <v>1013</v>
      </c>
      <c r="O36" t="s">
        <v>877</v>
      </c>
      <c r="P36" t="s">
        <v>877</v>
      </c>
      <c r="Q36">
        <v>1</v>
      </c>
      <c r="W36">
        <v>0</v>
      </c>
      <c r="X36">
        <v>476480486</v>
      </c>
      <c r="Y36">
        <v>256.04750000000001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143</v>
      </c>
      <c r="AT36">
        <v>222.65</v>
      </c>
      <c r="AU36" t="s">
        <v>170</v>
      </c>
      <c r="AV36">
        <v>1</v>
      </c>
      <c r="AW36">
        <v>2</v>
      </c>
      <c r="AX36">
        <v>31714489</v>
      </c>
      <c r="AY36">
        <v>1</v>
      </c>
      <c r="AZ36">
        <v>0</v>
      </c>
      <c r="BA36">
        <v>44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Y36*Source!I117</f>
        <v>20.483800000000002</v>
      </c>
      <c r="CY36">
        <f>AD36</f>
        <v>0</v>
      </c>
      <c r="CZ36">
        <f>AH36</f>
        <v>0</v>
      </c>
      <c r="DA36">
        <f>AL36</f>
        <v>1</v>
      </c>
      <c r="DB36">
        <f>ROUND((ROUND(AT36*CZ36,2)*1.15),6)</f>
        <v>0</v>
      </c>
      <c r="DC36">
        <f>ROUND((ROUND(AT36*AG36,2)*1.15),6)</f>
        <v>0</v>
      </c>
    </row>
    <row r="37" spans="1:107" x14ac:dyDescent="0.25">
      <c r="A37">
        <f>ROW(Source!A118)</f>
        <v>118</v>
      </c>
      <c r="B37">
        <v>31709269</v>
      </c>
      <c r="C37">
        <v>31711702</v>
      </c>
      <c r="D37">
        <v>26286009</v>
      </c>
      <c r="E37">
        <v>26229697</v>
      </c>
      <c r="F37">
        <v>1</v>
      </c>
      <c r="G37">
        <v>26229697</v>
      </c>
      <c r="H37">
        <v>1</v>
      </c>
      <c r="I37" t="s">
        <v>875</v>
      </c>
      <c r="J37" t="s">
        <v>143</v>
      </c>
      <c r="K37" t="s">
        <v>876</v>
      </c>
      <c r="L37">
        <v>1191</v>
      </c>
      <c r="N37">
        <v>1013</v>
      </c>
      <c r="O37" t="s">
        <v>877</v>
      </c>
      <c r="P37" t="s">
        <v>877</v>
      </c>
      <c r="Q37">
        <v>1</v>
      </c>
      <c r="W37">
        <v>0</v>
      </c>
      <c r="X37">
        <v>476480486</v>
      </c>
      <c r="Y37">
        <v>12.42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143</v>
      </c>
      <c r="AT37">
        <v>10.8</v>
      </c>
      <c r="AU37" t="s">
        <v>170</v>
      </c>
      <c r="AV37">
        <v>1</v>
      </c>
      <c r="AW37">
        <v>2</v>
      </c>
      <c r="AX37">
        <v>31714490</v>
      </c>
      <c r="AY37">
        <v>1</v>
      </c>
      <c r="AZ37">
        <v>0</v>
      </c>
      <c r="BA37">
        <v>45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Y37*Source!I118</f>
        <v>9.9359999999999999</v>
      </c>
      <c r="CY37">
        <f>AD37</f>
        <v>0</v>
      </c>
      <c r="CZ37">
        <f>AH37</f>
        <v>0</v>
      </c>
      <c r="DA37">
        <f>AL37</f>
        <v>1</v>
      </c>
      <c r="DB37">
        <f>ROUND((ROUND(AT37*CZ37,2)*1.15),6)</f>
        <v>0</v>
      </c>
      <c r="DC37">
        <f>ROUND((ROUND(AT37*AG37,2)*1.15),6)</f>
        <v>0</v>
      </c>
    </row>
    <row r="38" spans="1:107" x14ac:dyDescent="0.25">
      <c r="A38">
        <f>ROW(Source!A118)</f>
        <v>118</v>
      </c>
      <c r="B38">
        <v>31709269</v>
      </c>
      <c r="C38">
        <v>31711702</v>
      </c>
      <c r="D38">
        <v>26366011</v>
      </c>
      <c r="E38">
        <v>1</v>
      </c>
      <c r="F38">
        <v>1</v>
      </c>
      <c r="G38">
        <v>26229697</v>
      </c>
      <c r="H38">
        <v>2</v>
      </c>
      <c r="I38" t="s">
        <v>897</v>
      </c>
      <c r="J38" t="s">
        <v>939</v>
      </c>
      <c r="K38" t="s">
        <v>940</v>
      </c>
      <c r="L38">
        <v>1367</v>
      </c>
      <c r="N38">
        <v>1011</v>
      </c>
      <c r="O38" t="s">
        <v>881</v>
      </c>
      <c r="P38" t="s">
        <v>881</v>
      </c>
      <c r="Q38">
        <v>1</v>
      </c>
      <c r="W38">
        <v>0</v>
      </c>
      <c r="X38">
        <v>2125593233</v>
      </c>
      <c r="Y38">
        <v>13.125</v>
      </c>
      <c r="AA38">
        <v>0</v>
      </c>
      <c r="AB38">
        <v>797.24</v>
      </c>
      <c r="AC38">
        <v>492.23</v>
      </c>
      <c r="AD38">
        <v>0</v>
      </c>
      <c r="AE38">
        <v>0</v>
      </c>
      <c r="AF38">
        <v>60.77</v>
      </c>
      <c r="AG38">
        <v>18.48</v>
      </c>
      <c r="AH38">
        <v>0</v>
      </c>
      <c r="AI38">
        <v>1</v>
      </c>
      <c r="AJ38">
        <v>12.53</v>
      </c>
      <c r="AK38">
        <v>25.44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143</v>
      </c>
      <c r="AT38">
        <v>10.5</v>
      </c>
      <c r="AU38" t="s">
        <v>169</v>
      </c>
      <c r="AV38">
        <v>0</v>
      </c>
      <c r="AW38">
        <v>2</v>
      </c>
      <c r="AX38">
        <v>31714491</v>
      </c>
      <c r="AY38">
        <v>1</v>
      </c>
      <c r="AZ38">
        <v>0</v>
      </c>
      <c r="BA38">
        <v>46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Y38*Source!I118</f>
        <v>10.5</v>
      </c>
      <c r="CY38">
        <f>AB38</f>
        <v>797.24</v>
      </c>
      <c r="CZ38">
        <f>AF38</f>
        <v>60.77</v>
      </c>
      <c r="DA38">
        <f>AJ38</f>
        <v>12.53</v>
      </c>
      <c r="DB38">
        <f>ROUND((ROUND(AT38*CZ38,2)*1.25),6)</f>
        <v>797.61249999999995</v>
      </c>
      <c r="DC38">
        <f>ROUND((ROUND(AT38*AG38,2)*1.25),6)</f>
        <v>242.55</v>
      </c>
    </row>
    <row r="39" spans="1:107" x14ac:dyDescent="0.25">
      <c r="A39">
        <f>ROW(Source!A118)</f>
        <v>118</v>
      </c>
      <c r="B39">
        <v>31709269</v>
      </c>
      <c r="C39">
        <v>31711702</v>
      </c>
      <c r="D39">
        <v>26366428</v>
      </c>
      <c r="E39">
        <v>1</v>
      </c>
      <c r="F39">
        <v>1</v>
      </c>
      <c r="G39">
        <v>26229697</v>
      </c>
      <c r="H39">
        <v>2</v>
      </c>
      <c r="I39" t="s">
        <v>941</v>
      </c>
      <c r="J39" t="s">
        <v>942</v>
      </c>
      <c r="K39" t="s">
        <v>943</v>
      </c>
      <c r="L39">
        <v>1367</v>
      </c>
      <c r="N39">
        <v>1011</v>
      </c>
      <c r="O39" t="s">
        <v>881</v>
      </c>
      <c r="P39" t="s">
        <v>881</v>
      </c>
      <c r="Q39">
        <v>1</v>
      </c>
      <c r="W39">
        <v>0</v>
      </c>
      <c r="X39">
        <v>1280158331</v>
      </c>
      <c r="Y39">
        <v>13.125</v>
      </c>
      <c r="AA39">
        <v>0</v>
      </c>
      <c r="AB39">
        <v>4.04</v>
      </c>
      <c r="AC39">
        <v>2.4</v>
      </c>
      <c r="AD39">
        <v>0</v>
      </c>
      <c r="AE39">
        <v>0</v>
      </c>
      <c r="AF39">
        <v>0.56000000000000005</v>
      </c>
      <c r="AG39">
        <v>0.09</v>
      </c>
      <c r="AH39">
        <v>0</v>
      </c>
      <c r="AI39">
        <v>1</v>
      </c>
      <c r="AJ39">
        <v>6.89</v>
      </c>
      <c r="AK39">
        <v>25.44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143</v>
      </c>
      <c r="AT39">
        <v>10.5</v>
      </c>
      <c r="AU39" t="s">
        <v>169</v>
      </c>
      <c r="AV39">
        <v>0</v>
      </c>
      <c r="AW39">
        <v>2</v>
      </c>
      <c r="AX39">
        <v>31714492</v>
      </c>
      <c r="AY39">
        <v>1</v>
      </c>
      <c r="AZ39">
        <v>0</v>
      </c>
      <c r="BA39">
        <v>47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Y39*Source!I118</f>
        <v>10.5</v>
      </c>
      <c r="CY39">
        <f>AB39</f>
        <v>4.04</v>
      </c>
      <c r="CZ39">
        <f>AF39</f>
        <v>0.56000000000000005</v>
      </c>
      <c r="DA39">
        <f>AJ39</f>
        <v>6.89</v>
      </c>
      <c r="DB39">
        <f>ROUND((ROUND(AT39*CZ39,2)*1.25),6)</f>
        <v>7.35</v>
      </c>
      <c r="DC39">
        <f>ROUND((ROUND(AT39*AG39,2)*1.25),6)</f>
        <v>1.1875</v>
      </c>
    </row>
    <row r="40" spans="1:107" x14ac:dyDescent="0.25">
      <c r="A40">
        <f>ROW(Source!A119)</f>
        <v>119</v>
      </c>
      <c r="B40">
        <v>31709269</v>
      </c>
      <c r="C40">
        <v>31710336</v>
      </c>
      <c r="D40">
        <v>26286009</v>
      </c>
      <c r="E40">
        <v>26229697</v>
      </c>
      <c r="F40">
        <v>1</v>
      </c>
      <c r="G40">
        <v>26229697</v>
      </c>
      <c r="H40">
        <v>1</v>
      </c>
      <c r="I40" t="s">
        <v>875</v>
      </c>
      <c r="J40" t="s">
        <v>143</v>
      </c>
      <c r="K40" t="s">
        <v>876</v>
      </c>
      <c r="L40">
        <v>1191</v>
      </c>
      <c r="N40">
        <v>1013</v>
      </c>
      <c r="O40" t="s">
        <v>877</v>
      </c>
      <c r="P40" t="s">
        <v>877</v>
      </c>
      <c r="Q40">
        <v>1</v>
      </c>
      <c r="W40">
        <v>0</v>
      </c>
      <c r="X40">
        <v>476480486</v>
      </c>
      <c r="Y40">
        <v>0.89699999999999991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143</v>
      </c>
      <c r="AT40">
        <v>0.78</v>
      </c>
      <c r="AU40" t="s">
        <v>170</v>
      </c>
      <c r="AV40">
        <v>1</v>
      </c>
      <c r="AW40">
        <v>2</v>
      </c>
      <c r="AX40">
        <v>31714493</v>
      </c>
      <c r="AY40">
        <v>1</v>
      </c>
      <c r="AZ40">
        <v>0</v>
      </c>
      <c r="BA40">
        <v>48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Y40*Source!I119</f>
        <v>17.939999999999998</v>
      </c>
      <c r="CY40">
        <f>AD40</f>
        <v>0</v>
      </c>
      <c r="CZ40">
        <f>AH40</f>
        <v>0</v>
      </c>
      <c r="DA40">
        <f>AL40</f>
        <v>1</v>
      </c>
      <c r="DB40">
        <f>ROUND((ROUND(AT40*CZ40,2)*1.15),6)</f>
        <v>0</v>
      </c>
      <c r="DC40">
        <f>ROUND((ROUND(AT40*AG40,2)*1.15),6)</f>
        <v>0</v>
      </c>
    </row>
    <row r="41" spans="1:107" x14ac:dyDescent="0.25">
      <c r="A41">
        <f>ROW(Source!A119)</f>
        <v>119</v>
      </c>
      <c r="B41">
        <v>31709269</v>
      </c>
      <c r="C41">
        <v>31710336</v>
      </c>
      <c r="D41">
        <v>26366010</v>
      </c>
      <c r="E41">
        <v>1</v>
      </c>
      <c r="F41">
        <v>1</v>
      </c>
      <c r="G41">
        <v>26229697</v>
      </c>
      <c r="H41">
        <v>2</v>
      </c>
      <c r="I41" t="s">
        <v>944</v>
      </c>
      <c r="J41" t="s">
        <v>945</v>
      </c>
      <c r="K41" t="s">
        <v>946</v>
      </c>
      <c r="L41">
        <v>1367</v>
      </c>
      <c r="N41">
        <v>1011</v>
      </c>
      <c r="O41" t="s">
        <v>881</v>
      </c>
      <c r="P41" t="s">
        <v>881</v>
      </c>
      <c r="Q41">
        <v>1</v>
      </c>
      <c r="W41">
        <v>0</v>
      </c>
      <c r="X41">
        <v>-668768829</v>
      </c>
      <c r="Y41">
        <v>0.22499999999999998</v>
      </c>
      <c r="AA41">
        <v>0</v>
      </c>
      <c r="AB41">
        <v>511.15</v>
      </c>
      <c r="AC41">
        <v>355.05</v>
      </c>
      <c r="AD41">
        <v>0</v>
      </c>
      <c r="AE41">
        <v>0</v>
      </c>
      <c r="AF41">
        <v>41.62</v>
      </c>
      <c r="AG41">
        <v>13.33</v>
      </c>
      <c r="AH41">
        <v>0</v>
      </c>
      <c r="AI41">
        <v>1</v>
      </c>
      <c r="AJ41">
        <v>11.73</v>
      </c>
      <c r="AK41">
        <v>25.44</v>
      </c>
      <c r="AL41">
        <v>1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143</v>
      </c>
      <c r="AT41">
        <v>0.18</v>
      </c>
      <c r="AU41" t="s">
        <v>169</v>
      </c>
      <c r="AV41">
        <v>0</v>
      </c>
      <c r="AW41">
        <v>2</v>
      </c>
      <c r="AX41">
        <v>31714494</v>
      </c>
      <c r="AY41">
        <v>1</v>
      </c>
      <c r="AZ41">
        <v>0</v>
      </c>
      <c r="BA41">
        <v>49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Y41*Source!I119</f>
        <v>4.5</v>
      </c>
      <c r="CY41">
        <f>AB41</f>
        <v>511.15</v>
      </c>
      <c r="CZ41">
        <f>AF41</f>
        <v>41.62</v>
      </c>
      <c r="DA41">
        <f>AJ41</f>
        <v>11.73</v>
      </c>
      <c r="DB41">
        <f>ROUND((ROUND(AT41*CZ41,2)*1.25),6)</f>
        <v>9.3625000000000007</v>
      </c>
      <c r="DC41">
        <f>ROUND((ROUND(AT41*AG41,2)*1.25),6)</f>
        <v>3</v>
      </c>
    </row>
    <row r="42" spans="1:107" x14ac:dyDescent="0.25">
      <c r="A42">
        <f>ROW(Source!A119)</f>
        <v>119</v>
      </c>
      <c r="B42">
        <v>31709269</v>
      </c>
      <c r="C42">
        <v>31710336</v>
      </c>
      <c r="D42">
        <v>26366428</v>
      </c>
      <c r="E42">
        <v>1</v>
      </c>
      <c r="F42">
        <v>1</v>
      </c>
      <c r="G42">
        <v>26229697</v>
      </c>
      <c r="H42">
        <v>2</v>
      </c>
      <c r="I42" t="s">
        <v>941</v>
      </c>
      <c r="J42" t="s">
        <v>942</v>
      </c>
      <c r="K42" t="s">
        <v>943</v>
      </c>
      <c r="L42">
        <v>1367</v>
      </c>
      <c r="N42">
        <v>1011</v>
      </c>
      <c r="O42" t="s">
        <v>881</v>
      </c>
      <c r="P42" t="s">
        <v>881</v>
      </c>
      <c r="Q42">
        <v>1</v>
      </c>
      <c r="W42">
        <v>0</v>
      </c>
      <c r="X42">
        <v>1280158331</v>
      </c>
      <c r="Y42">
        <v>0.44999999999999996</v>
      </c>
      <c r="AA42">
        <v>0</v>
      </c>
      <c r="AB42">
        <v>4.04</v>
      </c>
      <c r="AC42">
        <v>2.4</v>
      </c>
      <c r="AD42">
        <v>0</v>
      </c>
      <c r="AE42">
        <v>0</v>
      </c>
      <c r="AF42">
        <v>0.56000000000000005</v>
      </c>
      <c r="AG42">
        <v>0.09</v>
      </c>
      <c r="AH42">
        <v>0</v>
      </c>
      <c r="AI42">
        <v>1</v>
      </c>
      <c r="AJ42">
        <v>6.89</v>
      </c>
      <c r="AK42">
        <v>25.44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143</v>
      </c>
      <c r="AT42">
        <v>0.36</v>
      </c>
      <c r="AU42" t="s">
        <v>169</v>
      </c>
      <c r="AV42">
        <v>0</v>
      </c>
      <c r="AW42">
        <v>2</v>
      </c>
      <c r="AX42">
        <v>31714495</v>
      </c>
      <c r="AY42">
        <v>1</v>
      </c>
      <c r="AZ42">
        <v>0</v>
      </c>
      <c r="BA42">
        <v>50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Y42*Source!I119</f>
        <v>9</v>
      </c>
      <c r="CY42">
        <f>AB42</f>
        <v>4.04</v>
      </c>
      <c r="CZ42">
        <f>AF42</f>
        <v>0.56000000000000005</v>
      </c>
      <c r="DA42">
        <f>AJ42</f>
        <v>6.89</v>
      </c>
      <c r="DB42">
        <f>ROUND((ROUND(AT42*CZ42,2)*1.25),6)</f>
        <v>0.25</v>
      </c>
      <c r="DC42">
        <f>ROUND((ROUND(AT42*AG42,2)*1.25),6)</f>
        <v>3.7499999999999999E-2</v>
      </c>
    </row>
    <row r="43" spans="1:107" x14ac:dyDescent="0.25">
      <c r="A43">
        <f>ROW(Source!A119)</f>
        <v>119</v>
      </c>
      <c r="B43">
        <v>31709269</v>
      </c>
      <c r="C43">
        <v>31710336</v>
      </c>
      <c r="D43">
        <v>26365726</v>
      </c>
      <c r="E43">
        <v>1</v>
      </c>
      <c r="F43">
        <v>1</v>
      </c>
      <c r="G43">
        <v>26229697</v>
      </c>
      <c r="H43">
        <v>2</v>
      </c>
      <c r="I43" t="s">
        <v>947</v>
      </c>
      <c r="J43" t="s">
        <v>948</v>
      </c>
      <c r="K43" t="s">
        <v>949</v>
      </c>
      <c r="L43">
        <v>1367</v>
      </c>
      <c r="N43">
        <v>1011</v>
      </c>
      <c r="O43" t="s">
        <v>881</v>
      </c>
      <c r="P43" t="s">
        <v>881</v>
      </c>
      <c r="Q43">
        <v>1</v>
      </c>
      <c r="W43">
        <v>0</v>
      </c>
      <c r="X43">
        <v>1022351366</v>
      </c>
      <c r="Y43">
        <v>8.7500000000000008E-2</v>
      </c>
      <c r="AA43">
        <v>0</v>
      </c>
      <c r="AB43">
        <v>1278.5</v>
      </c>
      <c r="AC43">
        <v>511.41</v>
      </c>
      <c r="AD43">
        <v>0</v>
      </c>
      <c r="AE43">
        <v>0</v>
      </c>
      <c r="AF43">
        <v>106.74</v>
      </c>
      <c r="AG43">
        <v>19.2</v>
      </c>
      <c r="AH43">
        <v>0</v>
      </c>
      <c r="AI43">
        <v>1</v>
      </c>
      <c r="AJ43">
        <v>11.44</v>
      </c>
      <c r="AK43">
        <v>25.44</v>
      </c>
      <c r="AL43">
        <v>1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143</v>
      </c>
      <c r="AT43">
        <v>7.0000000000000007E-2</v>
      </c>
      <c r="AU43" t="s">
        <v>169</v>
      </c>
      <c r="AV43">
        <v>0</v>
      </c>
      <c r="AW43">
        <v>2</v>
      </c>
      <c r="AX43">
        <v>31714496</v>
      </c>
      <c r="AY43">
        <v>1</v>
      </c>
      <c r="AZ43">
        <v>0</v>
      </c>
      <c r="BA43">
        <v>51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Y43*Source!I119</f>
        <v>1.7500000000000002</v>
      </c>
      <c r="CY43">
        <f>AB43</f>
        <v>1278.5</v>
      </c>
      <c r="CZ43">
        <f>AF43</f>
        <v>106.74</v>
      </c>
      <c r="DA43">
        <f>AJ43</f>
        <v>11.44</v>
      </c>
      <c r="DB43">
        <f>ROUND((ROUND(AT43*CZ43,2)*1.25),6)</f>
        <v>9.3375000000000004</v>
      </c>
      <c r="DC43">
        <f>ROUND((ROUND(AT43*AG43,2)*1.25),6)</f>
        <v>1.675</v>
      </c>
    </row>
    <row r="44" spans="1:107" x14ac:dyDescent="0.25">
      <c r="A44">
        <f>ROW(Source!A119)</f>
        <v>119</v>
      </c>
      <c r="B44">
        <v>31709269</v>
      </c>
      <c r="C44">
        <v>31710336</v>
      </c>
      <c r="D44">
        <v>26344835</v>
      </c>
      <c r="E44">
        <v>1</v>
      </c>
      <c r="F44">
        <v>1</v>
      </c>
      <c r="G44">
        <v>26229697</v>
      </c>
      <c r="H44">
        <v>3</v>
      </c>
      <c r="I44" t="s">
        <v>427</v>
      </c>
      <c r="J44" t="s">
        <v>429</v>
      </c>
      <c r="K44" t="s">
        <v>428</v>
      </c>
      <c r="L44">
        <v>1339</v>
      </c>
      <c r="N44">
        <v>1007</v>
      </c>
      <c r="O44" t="s">
        <v>323</v>
      </c>
      <c r="P44" t="s">
        <v>323</v>
      </c>
      <c r="Q44">
        <v>1</v>
      </c>
      <c r="W44">
        <v>0</v>
      </c>
      <c r="X44">
        <v>-862991314</v>
      </c>
      <c r="Y44">
        <v>0.15</v>
      </c>
      <c r="AA44">
        <v>35.39</v>
      </c>
      <c r="AB44">
        <v>0</v>
      </c>
      <c r="AC44">
        <v>0</v>
      </c>
      <c r="AD44">
        <v>0</v>
      </c>
      <c r="AE44">
        <v>7.07</v>
      </c>
      <c r="AF44">
        <v>0</v>
      </c>
      <c r="AG44">
        <v>0</v>
      </c>
      <c r="AH44">
        <v>0</v>
      </c>
      <c r="AI44">
        <v>4.99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143</v>
      </c>
      <c r="AT44">
        <v>0.15</v>
      </c>
      <c r="AU44" t="s">
        <v>143</v>
      </c>
      <c r="AV44">
        <v>0</v>
      </c>
      <c r="AW44">
        <v>2</v>
      </c>
      <c r="AX44">
        <v>31714497</v>
      </c>
      <c r="AY44">
        <v>1</v>
      </c>
      <c r="AZ44">
        <v>0</v>
      </c>
      <c r="BA44">
        <v>52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Y44*Source!I119</f>
        <v>3</v>
      </c>
      <c r="CY44">
        <f>AA44</f>
        <v>35.39</v>
      </c>
      <c r="CZ44">
        <f>AE44</f>
        <v>7.07</v>
      </c>
      <c r="DA44">
        <f>AI44</f>
        <v>4.99</v>
      </c>
      <c r="DB44">
        <f>ROUND(ROUND(AT44*CZ44,2),6)</f>
        <v>1.06</v>
      </c>
      <c r="DC44">
        <f>ROUND(ROUND(AT44*AG44,2),6)</f>
        <v>0</v>
      </c>
    </row>
    <row r="45" spans="1:107" x14ac:dyDescent="0.25">
      <c r="A45">
        <f>ROW(Source!A119)</f>
        <v>119</v>
      </c>
      <c r="B45">
        <v>31709269</v>
      </c>
      <c r="C45">
        <v>31710336</v>
      </c>
      <c r="D45">
        <v>26344276</v>
      </c>
      <c r="E45">
        <v>1</v>
      </c>
      <c r="F45">
        <v>1</v>
      </c>
      <c r="G45">
        <v>26229697</v>
      </c>
      <c r="H45">
        <v>3</v>
      </c>
      <c r="I45" t="s">
        <v>321</v>
      </c>
      <c r="J45" t="s">
        <v>324</v>
      </c>
      <c r="K45" t="s">
        <v>322</v>
      </c>
      <c r="L45">
        <v>1339</v>
      </c>
      <c r="N45">
        <v>1007</v>
      </c>
      <c r="O45" t="s">
        <v>323</v>
      </c>
      <c r="P45" t="s">
        <v>323</v>
      </c>
      <c r="Q45">
        <v>1</v>
      </c>
      <c r="W45">
        <v>0</v>
      </c>
      <c r="X45">
        <v>2069056849</v>
      </c>
      <c r="Y45">
        <v>1.1000000000000001</v>
      </c>
      <c r="AA45">
        <v>553.9</v>
      </c>
      <c r="AB45">
        <v>0</v>
      </c>
      <c r="AC45">
        <v>0</v>
      </c>
      <c r="AD45">
        <v>0</v>
      </c>
      <c r="AE45">
        <v>104.99</v>
      </c>
      <c r="AF45">
        <v>0</v>
      </c>
      <c r="AG45">
        <v>0</v>
      </c>
      <c r="AH45">
        <v>0</v>
      </c>
      <c r="AI45">
        <v>5.26</v>
      </c>
      <c r="AJ45">
        <v>1</v>
      </c>
      <c r="AK45">
        <v>1</v>
      </c>
      <c r="AL45">
        <v>1</v>
      </c>
      <c r="AN45">
        <v>0</v>
      </c>
      <c r="AO45">
        <v>0</v>
      </c>
      <c r="AP45">
        <v>0</v>
      </c>
      <c r="AQ45">
        <v>0</v>
      </c>
      <c r="AR45">
        <v>0</v>
      </c>
      <c r="AS45" t="s">
        <v>143</v>
      </c>
      <c r="AT45">
        <v>1.1000000000000001</v>
      </c>
      <c r="AU45" t="s">
        <v>143</v>
      </c>
      <c r="AV45">
        <v>0</v>
      </c>
      <c r="AW45">
        <v>1</v>
      </c>
      <c r="AX45">
        <v>-1</v>
      </c>
      <c r="AY45">
        <v>0</v>
      </c>
      <c r="AZ45">
        <v>0</v>
      </c>
      <c r="BA45" t="s">
        <v>143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Y45*Source!I119</f>
        <v>22</v>
      </c>
      <c r="CY45">
        <f>AA45</f>
        <v>553.9</v>
      </c>
      <c r="CZ45">
        <f>AE45</f>
        <v>104.99</v>
      </c>
      <c r="DA45">
        <f>AI45</f>
        <v>5.26</v>
      </c>
      <c r="DB45">
        <f>ROUND(ROUND(AT45*CZ45,2),6)</f>
        <v>115.49</v>
      </c>
      <c r="DC45">
        <f>ROUND(ROUND(AT45*AG45,2),6)</f>
        <v>0</v>
      </c>
    </row>
    <row r="46" spans="1:107" x14ac:dyDescent="0.25">
      <c r="A46">
        <f>ROW(Source!A121)</f>
        <v>121</v>
      </c>
      <c r="B46">
        <v>31709269</v>
      </c>
      <c r="C46">
        <v>31710337</v>
      </c>
      <c r="D46">
        <v>26286009</v>
      </c>
      <c r="E46">
        <v>26229697</v>
      </c>
      <c r="F46">
        <v>1</v>
      </c>
      <c r="G46">
        <v>26229697</v>
      </c>
      <c r="H46">
        <v>1</v>
      </c>
      <c r="I46" t="s">
        <v>875</v>
      </c>
      <c r="J46" t="s">
        <v>143</v>
      </c>
      <c r="K46" t="s">
        <v>876</v>
      </c>
      <c r="L46">
        <v>1191</v>
      </c>
      <c r="N46">
        <v>1013</v>
      </c>
      <c r="O46" t="s">
        <v>877</v>
      </c>
      <c r="P46" t="s">
        <v>877</v>
      </c>
      <c r="Q46">
        <v>1</v>
      </c>
      <c r="W46">
        <v>0</v>
      </c>
      <c r="X46">
        <v>476480486</v>
      </c>
      <c r="Y46">
        <v>0.97749999999999992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143</v>
      </c>
      <c r="AT46">
        <v>0.85</v>
      </c>
      <c r="AU46" t="s">
        <v>170</v>
      </c>
      <c r="AV46">
        <v>1</v>
      </c>
      <c r="AW46">
        <v>2</v>
      </c>
      <c r="AX46">
        <v>31714499</v>
      </c>
      <c r="AY46">
        <v>1</v>
      </c>
      <c r="AZ46">
        <v>0</v>
      </c>
      <c r="BA46">
        <v>54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Y46*Source!I121</f>
        <v>11.729999999999999</v>
      </c>
      <c r="CY46">
        <f>AD46</f>
        <v>0</v>
      </c>
      <c r="CZ46">
        <f>AH46</f>
        <v>0</v>
      </c>
      <c r="DA46">
        <f>AL46</f>
        <v>1</v>
      </c>
      <c r="DB46">
        <f>ROUND((ROUND(AT46*CZ46,2)*1.15),6)</f>
        <v>0</v>
      </c>
      <c r="DC46">
        <f>ROUND((ROUND(AT46*AG46,2)*1.15),6)</f>
        <v>0</v>
      </c>
    </row>
    <row r="47" spans="1:107" x14ac:dyDescent="0.25">
      <c r="A47">
        <f>ROW(Source!A121)</f>
        <v>121</v>
      </c>
      <c r="B47">
        <v>31709269</v>
      </c>
      <c r="C47">
        <v>31710337</v>
      </c>
      <c r="D47">
        <v>26366010</v>
      </c>
      <c r="E47">
        <v>1</v>
      </c>
      <c r="F47">
        <v>1</v>
      </c>
      <c r="G47">
        <v>26229697</v>
      </c>
      <c r="H47">
        <v>2</v>
      </c>
      <c r="I47" t="s">
        <v>944</v>
      </c>
      <c r="J47" t="s">
        <v>945</v>
      </c>
      <c r="K47" t="s">
        <v>946</v>
      </c>
      <c r="L47">
        <v>1367</v>
      </c>
      <c r="N47">
        <v>1011</v>
      </c>
      <c r="O47" t="s">
        <v>881</v>
      </c>
      <c r="P47" t="s">
        <v>881</v>
      </c>
      <c r="Q47">
        <v>1</v>
      </c>
      <c r="W47">
        <v>0</v>
      </c>
      <c r="X47">
        <v>-668768829</v>
      </c>
      <c r="Y47">
        <v>0.25</v>
      </c>
      <c r="AA47">
        <v>0</v>
      </c>
      <c r="AB47">
        <v>511.15</v>
      </c>
      <c r="AC47">
        <v>355.05</v>
      </c>
      <c r="AD47">
        <v>0</v>
      </c>
      <c r="AE47">
        <v>0</v>
      </c>
      <c r="AF47">
        <v>41.62</v>
      </c>
      <c r="AG47">
        <v>13.33</v>
      </c>
      <c r="AH47">
        <v>0</v>
      </c>
      <c r="AI47">
        <v>1</v>
      </c>
      <c r="AJ47">
        <v>11.73</v>
      </c>
      <c r="AK47">
        <v>25.44</v>
      </c>
      <c r="AL47">
        <v>1</v>
      </c>
      <c r="AN47">
        <v>0</v>
      </c>
      <c r="AO47">
        <v>1</v>
      </c>
      <c r="AP47">
        <v>1</v>
      </c>
      <c r="AQ47">
        <v>0</v>
      </c>
      <c r="AR47">
        <v>0</v>
      </c>
      <c r="AS47" t="s">
        <v>143</v>
      </c>
      <c r="AT47">
        <v>0.2</v>
      </c>
      <c r="AU47" t="s">
        <v>169</v>
      </c>
      <c r="AV47">
        <v>0</v>
      </c>
      <c r="AW47">
        <v>2</v>
      </c>
      <c r="AX47">
        <v>31714500</v>
      </c>
      <c r="AY47">
        <v>1</v>
      </c>
      <c r="AZ47">
        <v>0</v>
      </c>
      <c r="BA47">
        <v>55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Y47*Source!I121</f>
        <v>3</v>
      </c>
      <c r="CY47">
        <f>AB47</f>
        <v>511.15</v>
      </c>
      <c r="CZ47">
        <f>AF47</f>
        <v>41.62</v>
      </c>
      <c r="DA47">
        <f>AJ47</f>
        <v>11.73</v>
      </c>
      <c r="DB47">
        <f>ROUND((ROUND(AT47*CZ47,2)*1.25),6)</f>
        <v>10.4</v>
      </c>
      <c r="DC47">
        <f>ROUND((ROUND(AT47*AG47,2)*1.25),6)</f>
        <v>3.3374999999999999</v>
      </c>
    </row>
    <row r="48" spans="1:107" x14ac:dyDescent="0.25">
      <c r="A48">
        <f>ROW(Source!A121)</f>
        <v>121</v>
      </c>
      <c r="B48">
        <v>31709269</v>
      </c>
      <c r="C48">
        <v>31710337</v>
      </c>
      <c r="D48">
        <v>26366428</v>
      </c>
      <c r="E48">
        <v>1</v>
      </c>
      <c r="F48">
        <v>1</v>
      </c>
      <c r="G48">
        <v>26229697</v>
      </c>
      <c r="H48">
        <v>2</v>
      </c>
      <c r="I48" t="s">
        <v>941</v>
      </c>
      <c r="J48" t="s">
        <v>942</v>
      </c>
      <c r="K48" t="s">
        <v>943</v>
      </c>
      <c r="L48">
        <v>1367</v>
      </c>
      <c r="N48">
        <v>1011</v>
      </c>
      <c r="O48" t="s">
        <v>881</v>
      </c>
      <c r="P48" t="s">
        <v>881</v>
      </c>
      <c r="Q48">
        <v>1</v>
      </c>
      <c r="W48">
        <v>0</v>
      </c>
      <c r="X48">
        <v>1280158331</v>
      </c>
      <c r="Y48">
        <v>0.5</v>
      </c>
      <c r="AA48">
        <v>0</v>
      </c>
      <c r="AB48">
        <v>4.04</v>
      </c>
      <c r="AC48">
        <v>2.4</v>
      </c>
      <c r="AD48">
        <v>0</v>
      </c>
      <c r="AE48">
        <v>0</v>
      </c>
      <c r="AF48">
        <v>0.56000000000000005</v>
      </c>
      <c r="AG48">
        <v>0.09</v>
      </c>
      <c r="AH48">
        <v>0</v>
      </c>
      <c r="AI48">
        <v>1</v>
      </c>
      <c r="AJ48">
        <v>6.89</v>
      </c>
      <c r="AK48">
        <v>25.44</v>
      </c>
      <c r="AL48">
        <v>1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143</v>
      </c>
      <c r="AT48">
        <v>0.4</v>
      </c>
      <c r="AU48" t="s">
        <v>169</v>
      </c>
      <c r="AV48">
        <v>0</v>
      </c>
      <c r="AW48">
        <v>2</v>
      </c>
      <c r="AX48">
        <v>31714501</v>
      </c>
      <c r="AY48">
        <v>1</v>
      </c>
      <c r="AZ48">
        <v>0</v>
      </c>
      <c r="BA48">
        <v>56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Y48*Source!I121</f>
        <v>6</v>
      </c>
      <c r="CY48">
        <f>AB48</f>
        <v>4.04</v>
      </c>
      <c r="CZ48">
        <f>AF48</f>
        <v>0.56000000000000005</v>
      </c>
      <c r="DA48">
        <f>AJ48</f>
        <v>6.89</v>
      </c>
      <c r="DB48">
        <f>ROUND((ROUND(AT48*CZ48,2)*1.25),6)</f>
        <v>0.27500000000000002</v>
      </c>
      <c r="DC48">
        <f>ROUND((ROUND(AT48*AG48,2)*1.25),6)</f>
        <v>0.05</v>
      </c>
    </row>
    <row r="49" spans="1:107" x14ac:dyDescent="0.25">
      <c r="A49">
        <f>ROW(Source!A121)</f>
        <v>121</v>
      </c>
      <c r="B49">
        <v>31709269</v>
      </c>
      <c r="C49">
        <v>31710337</v>
      </c>
      <c r="D49">
        <v>26365726</v>
      </c>
      <c r="E49">
        <v>1</v>
      </c>
      <c r="F49">
        <v>1</v>
      </c>
      <c r="G49">
        <v>26229697</v>
      </c>
      <c r="H49">
        <v>2</v>
      </c>
      <c r="I49" t="s">
        <v>947</v>
      </c>
      <c r="J49" t="s">
        <v>948</v>
      </c>
      <c r="K49" t="s">
        <v>949</v>
      </c>
      <c r="L49">
        <v>1367</v>
      </c>
      <c r="N49">
        <v>1011</v>
      </c>
      <c r="O49" t="s">
        <v>881</v>
      </c>
      <c r="P49" t="s">
        <v>881</v>
      </c>
      <c r="Q49">
        <v>1</v>
      </c>
      <c r="W49">
        <v>0</v>
      </c>
      <c r="X49">
        <v>1022351366</v>
      </c>
      <c r="Y49">
        <v>8.7500000000000008E-2</v>
      </c>
      <c r="AA49">
        <v>0</v>
      </c>
      <c r="AB49">
        <v>1278.5</v>
      </c>
      <c r="AC49">
        <v>511.41</v>
      </c>
      <c r="AD49">
        <v>0</v>
      </c>
      <c r="AE49">
        <v>0</v>
      </c>
      <c r="AF49">
        <v>106.74</v>
      </c>
      <c r="AG49">
        <v>19.2</v>
      </c>
      <c r="AH49">
        <v>0</v>
      </c>
      <c r="AI49">
        <v>1</v>
      </c>
      <c r="AJ49">
        <v>11.44</v>
      </c>
      <c r="AK49">
        <v>25.44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143</v>
      </c>
      <c r="AT49">
        <v>7.0000000000000007E-2</v>
      </c>
      <c r="AU49" t="s">
        <v>169</v>
      </c>
      <c r="AV49">
        <v>0</v>
      </c>
      <c r="AW49">
        <v>2</v>
      </c>
      <c r="AX49">
        <v>31714502</v>
      </c>
      <c r="AY49">
        <v>1</v>
      </c>
      <c r="AZ49">
        <v>0</v>
      </c>
      <c r="BA49">
        <v>57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Y49*Source!I121</f>
        <v>1.05</v>
      </c>
      <c r="CY49">
        <f>AB49</f>
        <v>1278.5</v>
      </c>
      <c r="CZ49">
        <f>AF49</f>
        <v>106.74</v>
      </c>
      <c r="DA49">
        <f>AJ49</f>
        <v>11.44</v>
      </c>
      <c r="DB49">
        <f>ROUND((ROUND(AT49*CZ49,2)*1.25),6)</f>
        <v>9.3375000000000004</v>
      </c>
      <c r="DC49">
        <f>ROUND((ROUND(AT49*AG49,2)*1.25),6)</f>
        <v>1.675</v>
      </c>
    </row>
    <row r="50" spans="1:107" x14ac:dyDescent="0.25">
      <c r="A50">
        <f>ROW(Source!A121)</f>
        <v>121</v>
      </c>
      <c r="B50">
        <v>31709269</v>
      </c>
      <c r="C50">
        <v>31710337</v>
      </c>
      <c r="D50">
        <v>26344835</v>
      </c>
      <c r="E50">
        <v>1</v>
      </c>
      <c r="F50">
        <v>1</v>
      </c>
      <c r="G50">
        <v>26229697</v>
      </c>
      <c r="H50">
        <v>3</v>
      </c>
      <c r="I50" t="s">
        <v>427</v>
      </c>
      <c r="J50" t="s">
        <v>429</v>
      </c>
      <c r="K50" t="s">
        <v>428</v>
      </c>
      <c r="L50">
        <v>1339</v>
      </c>
      <c r="N50">
        <v>1007</v>
      </c>
      <c r="O50" t="s">
        <v>323</v>
      </c>
      <c r="P50" t="s">
        <v>323</v>
      </c>
      <c r="Q50">
        <v>1</v>
      </c>
      <c r="W50">
        <v>0</v>
      </c>
      <c r="X50">
        <v>-862991314</v>
      </c>
      <c r="Y50">
        <v>0.15</v>
      </c>
      <c r="AA50">
        <v>35.39</v>
      </c>
      <c r="AB50">
        <v>0</v>
      </c>
      <c r="AC50">
        <v>0</v>
      </c>
      <c r="AD50">
        <v>0</v>
      </c>
      <c r="AE50">
        <v>7.07</v>
      </c>
      <c r="AF50">
        <v>0</v>
      </c>
      <c r="AG50">
        <v>0</v>
      </c>
      <c r="AH50">
        <v>0</v>
      </c>
      <c r="AI50">
        <v>4.99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143</v>
      </c>
      <c r="AT50">
        <v>0.15</v>
      </c>
      <c r="AU50" t="s">
        <v>143</v>
      </c>
      <c r="AV50">
        <v>0</v>
      </c>
      <c r="AW50">
        <v>2</v>
      </c>
      <c r="AX50">
        <v>31714503</v>
      </c>
      <c r="AY50">
        <v>1</v>
      </c>
      <c r="AZ50">
        <v>0</v>
      </c>
      <c r="BA50">
        <v>58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Y50*Source!I121</f>
        <v>1.7999999999999998</v>
      </c>
      <c r="CY50">
        <f>AA50</f>
        <v>35.39</v>
      </c>
      <c r="CZ50">
        <f>AE50</f>
        <v>7.07</v>
      </c>
      <c r="DA50">
        <f>AI50</f>
        <v>4.99</v>
      </c>
      <c r="DB50">
        <f>ROUND(ROUND(AT50*CZ50,2),6)</f>
        <v>1.06</v>
      </c>
      <c r="DC50">
        <f>ROUND(ROUND(AT50*AG50,2),6)</f>
        <v>0</v>
      </c>
    </row>
    <row r="51" spans="1:107" x14ac:dyDescent="0.25">
      <c r="A51">
        <f>ROW(Source!A121)</f>
        <v>121</v>
      </c>
      <c r="B51">
        <v>31709269</v>
      </c>
      <c r="C51">
        <v>31710337</v>
      </c>
      <c r="D51">
        <v>26343559</v>
      </c>
      <c r="E51">
        <v>1</v>
      </c>
      <c r="F51">
        <v>1</v>
      </c>
      <c r="G51">
        <v>26229697</v>
      </c>
      <c r="H51">
        <v>3</v>
      </c>
      <c r="I51" t="s">
        <v>330</v>
      </c>
      <c r="J51" t="s">
        <v>332</v>
      </c>
      <c r="K51" t="s">
        <v>331</v>
      </c>
      <c r="L51">
        <v>1339</v>
      </c>
      <c r="N51">
        <v>1007</v>
      </c>
      <c r="O51" t="s">
        <v>323</v>
      </c>
      <c r="P51" t="s">
        <v>323</v>
      </c>
      <c r="Q51">
        <v>1</v>
      </c>
      <c r="W51">
        <v>0</v>
      </c>
      <c r="X51">
        <v>802244652</v>
      </c>
      <c r="Y51">
        <v>1.1499999999999999</v>
      </c>
      <c r="AA51">
        <v>2044.63</v>
      </c>
      <c r="AB51">
        <v>0</v>
      </c>
      <c r="AC51">
        <v>0</v>
      </c>
      <c r="AD51">
        <v>0</v>
      </c>
      <c r="AE51">
        <v>214.13</v>
      </c>
      <c r="AF51">
        <v>0</v>
      </c>
      <c r="AG51">
        <v>0</v>
      </c>
      <c r="AH51">
        <v>0</v>
      </c>
      <c r="AI51">
        <v>9.52</v>
      </c>
      <c r="AJ51">
        <v>1</v>
      </c>
      <c r="AK51">
        <v>1</v>
      </c>
      <c r="AL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 t="s">
        <v>143</v>
      </c>
      <c r="AT51">
        <v>1.1499999999999999</v>
      </c>
      <c r="AU51" t="s">
        <v>143</v>
      </c>
      <c r="AV51">
        <v>0</v>
      </c>
      <c r="AW51">
        <v>1</v>
      </c>
      <c r="AX51">
        <v>-1</v>
      </c>
      <c r="AY51">
        <v>0</v>
      </c>
      <c r="AZ51">
        <v>0</v>
      </c>
      <c r="BA51" t="s">
        <v>143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Y51*Source!I121</f>
        <v>13.799999999999999</v>
      </c>
      <c r="CY51">
        <f>AA51</f>
        <v>2044.63</v>
      </c>
      <c r="CZ51">
        <f>AE51</f>
        <v>214.13</v>
      </c>
      <c r="DA51">
        <f>AI51</f>
        <v>9.52</v>
      </c>
      <c r="DB51">
        <f>ROUND(ROUND(AT51*CZ51,2),6)</f>
        <v>246.25</v>
      </c>
      <c r="DC51">
        <f>ROUND(ROUND(AT51*AG51,2),6)</f>
        <v>0</v>
      </c>
    </row>
    <row r="52" spans="1:107" x14ac:dyDescent="0.25">
      <c r="A52">
        <f>ROW(Source!A123)</f>
        <v>123</v>
      </c>
      <c r="B52">
        <v>31709269</v>
      </c>
      <c r="C52">
        <v>31710361</v>
      </c>
      <c r="D52">
        <v>26286009</v>
      </c>
      <c r="E52">
        <v>26229697</v>
      </c>
      <c r="F52">
        <v>1</v>
      </c>
      <c r="G52">
        <v>26229697</v>
      </c>
      <c r="H52">
        <v>1</v>
      </c>
      <c r="I52" t="s">
        <v>875</v>
      </c>
      <c r="J52" t="s">
        <v>143</v>
      </c>
      <c r="K52" t="s">
        <v>876</v>
      </c>
      <c r="L52">
        <v>1191</v>
      </c>
      <c r="N52">
        <v>1013</v>
      </c>
      <c r="O52" t="s">
        <v>877</v>
      </c>
      <c r="P52" t="s">
        <v>877</v>
      </c>
      <c r="Q52">
        <v>1</v>
      </c>
      <c r="W52">
        <v>0</v>
      </c>
      <c r="X52">
        <v>476480486</v>
      </c>
      <c r="Y52">
        <v>948.74999999999989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143</v>
      </c>
      <c r="AT52">
        <v>825</v>
      </c>
      <c r="AU52" t="s">
        <v>170</v>
      </c>
      <c r="AV52">
        <v>1</v>
      </c>
      <c r="AW52">
        <v>2</v>
      </c>
      <c r="AX52">
        <v>31714505</v>
      </c>
      <c r="AY52">
        <v>1</v>
      </c>
      <c r="AZ52">
        <v>0</v>
      </c>
      <c r="BA52">
        <v>60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Y52*Source!I123</f>
        <v>436.42499999999995</v>
      </c>
      <c r="CY52">
        <f>AD52</f>
        <v>0</v>
      </c>
      <c r="CZ52">
        <f>AH52</f>
        <v>0</v>
      </c>
      <c r="DA52">
        <f>AL52</f>
        <v>1</v>
      </c>
      <c r="DB52">
        <f>ROUND((ROUND(AT52*CZ52,2)*1.15),6)</f>
        <v>0</v>
      </c>
      <c r="DC52">
        <f>ROUND((ROUND(AT52*AG52,2)*1.15),6)</f>
        <v>0</v>
      </c>
    </row>
    <row r="53" spans="1:107" x14ac:dyDescent="0.25">
      <c r="A53">
        <f>ROW(Source!A123)</f>
        <v>123</v>
      </c>
      <c r="B53">
        <v>31709269</v>
      </c>
      <c r="C53">
        <v>31710361</v>
      </c>
      <c r="D53">
        <v>26366109</v>
      </c>
      <c r="E53">
        <v>1</v>
      </c>
      <c r="F53">
        <v>1</v>
      </c>
      <c r="G53">
        <v>26229697</v>
      </c>
      <c r="H53">
        <v>2</v>
      </c>
      <c r="I53" t="s">
        <v>950</v>
      </c>
      <c r="J53" t="s">
        <v>951</v>
      </c>
      <c r="K53" t="s">
        <v>952</v>
      </c>
      <c r="L53">
        <v>1367</v>
      </c>
      <c r="N53">
        <v>1011</v>
      </c>
      <c r="O53" t="s">
        <v>881</v>
      </c>
      <c r="P53" t="s">
        <v>881</v>
      </c>
      <c r="Q53">
        <v>1</v>
      </c>
      <c r="W53">
        <v>0</v>
      </c>
      <c r="X53">
        <v>49912578</v>
      </c>
      <c r="Y53">
        <v>218.75</v>
      </c>
      <c r="AA53">
        <v>0</v>
      </c>
      <c r="AB53">
        <v>55.44</v>
      </c>
      <c r="AC53">
        <v>0.53</v>
      </c>
      <c r="AD53">
        <v>0</v>
      </c>
      <c r="AE53">
        <v>0</v>
      </c>
      <c r="AF53">
        <v>6.15</v>
      </c>
      <c r="AG53">
        <v>0.02</v>
      </c>
      <c r="AH53">
        <v>0</v>
      </c>
      <c r="AI53">
        <v>1</v>
      </c>
      <c r="AJ53">
        <v>8.61</v>
      </c>
      <c r="AK53">
        <v>25.44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143</v>
      </c>
      <c r="AT53">
        <v>175</v>
      </c>
      <c r="AU53" t="s">
        <v>169</v>
      </c>
      <c r="AV53">
        <v>0</v>
      </c>
      <c r="AW53">
        <v>2</v>
      </c>
      <c r="AX53">
        <v>31714506</v>
      </c>
      <c r="AY53">
        <v>1</v>
      </c>
      <c r="AZ53">
        <v>0</v>
      </c>
      <c r="BA53">
        <v>61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Y53*Source!I123</f>
        <v>100.625</v>
      </c>
      <c r="CY53">
        <f t="shared" ref="CY53:CY58" si="5">AB53</f>
        <v>55.44</v>
      </c>
      <c r="CZ53">
        <f t="shared" ref="CZ53:CZ58" si="6">AF53</f>
        <v>6.15</v>
      </c>
      <c r="DA53">
        <f t="shared" ref="DA53:DA58" si="7">AJ53</f>
        <v>8.61</v>
      </c>
      <c r="DB53">
        <f t="shared" ref="DB53:DB58" si="8">ROUND((ROUND(AT53*CZ53,2)*1.25),6)</f>
        <v>1345.3125</v>
      </c>
      <c r="DC53">
        <f t="shared" ref="DC53:DC58" si="9">ROUND((ROUND(AT53*AG53,2)*1.25),6)</f>
        <v>4.375</v>
      </c>
    </row>
    <row r="54" spans="1:107" x14ac:dyDescent="0.25">
      <c r="A54">
        <f>ROW(Source!A123)</f>
        <v>123</v>
      </c>
      <c r="B54">
        <v>31709269</v>
      </c>
      <c r="C54">
        <v>31710361</v>
      </c>
      <c r="D54">
        <v>26366393</v>
      </c>
      <c r="E54">
        <v>1</v>
      </c>
      <c r="F54">
        <v>1</v>
      </c>
      <c r="G54">
        <v>26229697</v>
      </c>
      <c r="H54">
        <v>2</v>
      </c>
      <c r="I54" t="s">
        <v>953</v>
      </c>
      <c r="J54" t="s">
        <v>954</v>
      </c>
      <c r="K54" t="s">
        <v>955</v>
      </c>
      <c r="L54">
        <v>1367</v>
      </c>
      <c r="N54">
        <v>1011</v>
      </c>
      <c r="O54" t="s">
        <v>881</v>
      </c>
      <c r="P54" t="s">
        <v>881</v>
      </c>
      <c r="Q54">
        <v>1</v>
      </c>
      <c r="W54">
        <v>0</v>
      </c>
      <c r="X54">
        <v>-628430174</v>
      </c>
      <c r="Y54">
        <v>1.4124999999999999</v>
      </c>
      <c r="AA54">
        <v>0</v>
      </c>
      <c r="AB54">
        <v>782.49</v>
      </c>
      <c r="AC54">
        <v>382.49</v>
      </c>
      <c r="AD54">
        <v>0</v>
      </c>
      <c r="AE54">
        <v>0</v>
      </c>
      <c r="AF54">
        <v>76.81</v>
      </c>
      <c r="AG54">
        <v>14.36</v>
      </c>
      <c r="AH54">
        <v>0</v>
      </c>
      <c r="AI54">
        <v>1</v>
      </c>
      <c r="AJ54">
        <v>9.73</v>
      </c>
      <c r="AK54">
        <v>25.44</v>
      </c>
      <c r="AL54">
        <v>1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143</v>
      </c>
      <c r="AT54">
        <v>1.1299999999999999</v>
      </c>
      <c r="AU54" t="s">
        <v>169</v>
      </c>
      <c r="AV54">
        <v>0</v>
      </c>
      <c r="AW54">
        <v>2</v>
      </c>
      <c r="AX54">
        <v>31714507</v>
      </c>
      <c r="AY54">
        <v>1</v>
      </c>
      <c r="AZ54">
        <v>0</v>
      </c>
      <c r="BA54">
        <v>62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Y54*Source!I123</f>
        <v>0.64974999999999994</v>
      </c>
      <c r="CY54">
        <f t="shared" si="5"/>
        <v>782.49</v>
      </c>
      <c r="CZ54">
        <f t="shared" si="6"/>
        <v>76.81</v>
      </c>
      <c r="DA54">
        <f t="shared" si="7"/>
        <v>9.73</v>
      </c>
      <c r="DB54">
        <f t="shared" si="8"/>
        <v>108.5</v>
      </c>
      <c r="DC54">
        <f t="shared" si="9"/>
        <v>20.287500000000001</v>
      </c>
    </row>
    <row r="55" spans="1:107" x14ac:dyDescent="0.25">
      <c r="A55">
        <f>ROW(Source!A123)</f>
        <v>123</v>
      </c>
      <c r="B55">
        <v>31709269</v>
      </c>
      <c r="C55">
        <v>31710361</v>
      </c>
      <c r="D55">
        <v>26365635</v>
      </c>
      <c r="E55">
        <v>1</v>
      </c>
      <c r="F55">
        <v>1</v>
      </c>
      <c r="G55">
        <v>26229697</v>
      </c>
      <c r="H55">
        <v>2</v>
      </c>
      <c r="I55" t="s">
        <v>956</v>
      </c>
      <c r="J55" t="s">
        <v>957</v>
      </c>
      <c r="K55" t="s">
        <v>958</v>
      </c>
      <c r="L55">
        <v>1367</v>
      </c>
      <c r="N55">
        <v>1011</v>
      </c>
      <c r="O55" t="s">
        <v>881</v>
      </c>
      <c r="P55" t="s">
        <v>881</v>
      </c>
      <c r="Q55">
        <v>1</v>
      </c>
      <c r="W55">
        <v>0</v>
      </c>
      <c r="X55">
        <v>-266174272</v>
      </c>
      <c r="Y55">
        <v>0.96250000000000002</v>
      </c>
      <c r="AA55">
        <v>0</v>
      </c>
      <c r="AB55">
        <v>1711.18</v>
      </c>
      <c r="AC55">
        <v>483.44</v>
      </c>
      <c r="AD55">
        <v>0</v>
      </c>
      <c r="AE55">
        <v>0</v>
      </c>
      <c r="AF55">
        <v>190.93</v>
      </c>
      <c r="AG55">
        <v>18.149999999999999</v>
      </c>
      <c r="AH55">
        <v>0</v>
      </c>
      <c r="AI55">
        <v>1</v>
      </c>
      <c r="AJ55">
        <v>8.56</v>
      </c>
      <c r="AK55">
        <v>25.44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143</v>
      </c>
      <c r="AT55">
        <v>0.77</v>
      </c>
      <c r="AU55" t="s">
        <v>169</v>
      </c>
      <c r="AV55">
        <v>0</v>
      </c>
      <c r="AW55">
        <v>2</v>
      </c>
      <c r="AX55">
        <v>31714508</v>
      </c>
      <c r="AY55">
        <v>1</v>
      </c>
      <c r="AZ55">
        <v>0</v>
      </c>
      <c r="BA55">
        <v>63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Y55*Source!I123</f>
        <v>0.44275000000000003</v>
      </c>
      <c r="CY55">
        <f t="shared" si="5"/>
        <v>1711.18</v>
      </c>
      <c r="CZ55">
        <f t="shared" si="6"/>
        <v>190.93</v>
      </c>
      <c r="DA55">
        <f t="shared" si="7"/>
        <v>8.56</v>
      </c>
      <c r="DB55">
        <f t="shared" si="8"/>
        <v>183.77500000000001</v>
      </c>
      <c r="DC55">
        <f t="shared" si="9"/>
        <v>17.475000000000001</v>
      </c>
    </row>
    <row r="56" spans="1:107" x14ac:dyDescent="0.25">
      <c r="A56">
        <f>ROW(Source!A123)</f>
        <v>123</v>
      </c>
      <c r="B56">
        <v>31709269</v>
      </c>
      <c r="C56">
        <v>31710361</v>
      </c>
      <c r="D56">
        <v>26365730</v>
      </c>
      <c r="E56">
        <v>1</v>
      </c>
      <c r="F56">
        <v>1</v>
      </c>
      <c r="G56">
        <v>26229697</v>
      </c>
      <c r="H56">
        <v>2</v>
      </c>
      <c r="I56" t="s">
        <v>959</v>
      </c>
      <c r="J56" t="s">
        <v>960</v>
      </c>
      <c r="K56" t="s">
        <v>961</v>
      </c>
      <c r="L56">
        <v>1367</v>
      </c>
      <c r="N56">
        <v>1011</v>
      </c>
      <c r="O56" t="s">
        <v>881</v>
      </c>
      <c r="P56" t="s">
        <v>881</v>
      </c>
      <c r="Q56">
        <v>1</v>
      </c>
      <c r="W56">
        <v>0</v>
      </c>
      <c r="X56">
        <v>482200787</v>
      </c>
      <c r="Y56">
        <v>0.3125</v>
      </c>
      <c r="AA56">
        <v>0</v>
      </c>
      <c r="AB56">
        <v>765.84</v>
      </c>
      <c r="AC56">
        <v>450.14</v>
      </c>
      <c r="AD56">
        <v>0</v>
      </c>
      <c r="AE56">
        <v>0</v>
      </c>
      <c r="AF56">
        <v>73</v>
      </c>
      <c r="AG56">
        <v>16.899999999999999</v>
      </c>
      <c r="AH56">
        <v>0</v>
      </c>
      <c r="AI56">
        <v>1</v>
      </c>
      <c r="AJ56">
        <v>10.02</v>
      </c>
      <c r="AK56">
        <v>25.44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143</v>
      </c>
      <c r="AT56">
        <v>0.25</v>
      </c>
      <c r="AU56" t="s">
        <v>169</v>
      </c>
      <c r="AV56">
        <v>0</v>
      </c>
      <c r="AW56">
        <v>2</v>
      </c>
      <c r="AX56">
        <v>31714509</v>
      </c>
      <c r="AY56">
        <v>1</v>
      </c>
      <c r="AZ56">
        <v>0</v>
      </c>
      <c r="BA56">
        <v>64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Y56*Source!I123</f>
        <v>0.14375000000000002</v>
      </c>
      <c r="CY56">
        <f t="shared" si="5"/>
        <v>765.84</v>
      </c>
      <c r="CZ56">
        <f t="shared" si="6"/>
        <v>73</v>
      </c>
      <c r="DA56">
        <f t="shared" si="7"/>
        <v>10.02</v>
      </c>
      <c r="DB56">
        <f t="shared" si="8"/>
        <v>22.8125</v>
      </c>
      <c r="DC56">
        <f t="shared" si="9"/>
        <v>5.2874999999999996</v>
      </c>
    </row>
    <row r="57" spans="1:107" x14ac:dyDescent="0.25">
      <c r="A57">
        <f>ROW(Source!A123)</f>
        <v>123</v>
      </c>
      <c r="B57">
        <v>31709269</v>
      </c>
      <c r="C57">
        <v>31710361</v>
      </c>
      <c r="D57">
        <v>26365922</v>
      </c>
      <c r="E57">
        <v>1</v>
      </c>
      <c r="F57">
        <v>1</v>
      </c>
      <c r="G57">
        <v>26229697</v>
      </c>
      <c r="H57">
        <v>2</v>
      </c>
      <c r="I57" t="s">
        <v>962</v>
      </c>
      <c r="J57" t="s">
        <v>963</v>
      </c>
      <c r="K57" t="s">
        <v>964</v>
      </c>
      <c r="L57">
        <v>1367</v>
      </c>
      <c r="N57">
        <v>1011</v>
      </c>
      <c r="O57" t="s">
        <v>881</v>
      </c>
      <c r="P57" t="s">
        <v>881</v>
      </c>
      <c r="Q57">
        <v>1</v>
      </c>
      <c r="W57">
        <v>0</v>
      </c>
      <c r="X57">
        <v>1059521099</v>
      </c>
      <c r="Y57">
        <v>51.5625</v>
      </c>
      <c r="AA57">
        <v>0</v>
      </c>
      <c r="AB57">
        <v>10.48</v>
      </c>
      <c r="AC57">
        <v>2.4</v>
      </c>
      <c r="AD57">
        <v>0</v>
      </c>
      <c r="AE57">
        <v>0</v>
      </c>
      <c r="AF57">
        <v>2.06</v>
      </c>
      <c r="AG57">
        <v>0.09</v>
      </c>
      <c r="AH57">
        <v>0</v>
      </c>
      <c r="AI57">
        <v>1</v>
      </c>
      <c r="AJ57">
        <v>4.8600000000000003</v>
      </c>
      <c r="AK57">
        <v>25.44</v>
      </c>
      <c r="AL57">
        <v>1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143</v>
      </c>
      <c r="AT57">
        <v>41.25</v>
      </c>
      <c r="AU57" t="s">
        <v>169</v>
      </c>
      <c r="AV57">
        <v>0</v>
      </c>
      <c r="AW57">
        <v>2</v>
      </c>
      <c r="AX57">
        <v>31714510</v>
      </c>
      <c r="AY57">
        <v>1</v>
      </c>
      <c r="AZ57">
        <v>0</v>
      </c>
      <c r="BA57">
        <v>65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Y57*Source!I123</f>
        <v>23.71875</v>
      </c>
      <c r="CY57">
        <f t="shared" si="5"/>
        <v>10.48</v>
      </c>
      <c r="CZ57">
        <f t="shared" si="6"/>
        <v>2.06</v>
      </c>
      <c r="DA57">
        <f t="shared" si="7"/>
        <v>4.8600000000000003</v>
      </c>
      <c r="DB57">
        <f t="shared" si="8"/>
        <v>106.22499999999999</v>
      </c>
      <c r="DC57">
        <f t="shared" si="9"/>
        <v>4.6375000000000002</v>
      </c>
    </row>
    <row r="58" spans="1:107" x14ac:dyDescent="0.25">
      <c r="A58">
        <f>ROW(Source!A123)</f>
        <v>123</v>
      </c>
      <c r="B58">
        <v>31709269</v>
      </c>
      <c r="C58">
        <v>31710361</v>
      </c>
      <c r="D58">
        <v>26286008</v>
      </c>
      <c r="E58">
        <v>26229697</v>
      </c>
      <c r="F58">
        <v>1</v>
      </c>
      <c r="G58">
        <v>26229697</v>
      </c>
      <c r="H58">
        <v>2</v>
      </c>
      <c r="I58" t="s">
        <v>906</v>
      </c>
      <c r="J58" t="s">
        <v>143</v>
      </c>
      <c r="K58" t="s">
        <v>907</v>
      </c>
      <c r="L58">
        <v>1344</v>
      </c>
      <c r="N58">
        <v>1008</v>
      </c>
      <c r="O58" t="s">
        <v>908</v>
      </c>
      <c r="P58" t="s">
        <v>908</v>
      </c>
      <c r="Q58">
        <v>1</v>
      </c>
      <c r="W58">
        <v>0</v>
      </c>
      <c r="X58">
        <v>-1180195794</v>
      </c>
      <c r="Y58">
        <v>2.5000000000000001E-2</v>
      </c>
      <c r="AA58">
        <v>0</v>
      </c>
      <c r="AB58">
        <v>1.05</v>
      </c>
      <c r="AC58">
        <v>0</v>
      </c>
      <c r="AD58">
        <v>0</v>
      </c>
      <c r="AE58">
        <v>0</v>
      </c>
      <c r="AF58">
        <v>1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143</v>
      </c>
      <c r="AT58">
        <v>0.02</v>
      </c>
      <c r="AU58" t="s">
        <v>169</v>
      </c>
      <c r="AV58">
        <v>0</v>
      </c>
      <c r="AW58">
        <v>2</v>
      </c>
      <c r="AX58">
        <v>31714511</v>
      </c>
      <c r="AY58">
        <v>1</v>
      </c>
      <c r="AZ58">
        <v>0</v>
      </c>
      <c r="BA58">
        <v>66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Y58*Source!I123</f>
        <v>1.1500000000000002E-2</v>
      </c>
      <c r="CY58">
        <f t="shared" si="5"/>
        <v>1.05</v>
      </c>
      <c r="CZ58">
        <f t="shared" si="6"/>
        <v>1</v>
      </c>
      <c r="DA58">
        <f t="shared" si="7"/>
        <v>1</v>
      </c>
      <c r="DB58">
        <f t="shared" si="8"/>
        <v>2.5000000000000001E-2</v>
      </c>
      <c r="DC58">
        <f t="shared" si="9"/>
        <v>0</v>
      </c>
    </row>
    <row r="59" spans="1:107" x14ac:dyDescent="0.25">
      <c r="A59">
        <f>ROW(Source!A123)</f>
        <v>123</v>
      </c>
      <c r="B59">
        <v>31709269</v>
      </c>
      <c r="C59">
        <v>31710361</v>
      </c>
      <c r="D59">
        <v>26344835</v>
      </c>
      <c r="E59">
        <v>1</v>
      </c>
      <c r="F59">
        <v>1</v>
      </c>
      <c r="G59">
        <v>26229697</v>
      </c>
      <c r="H59">
        <v>3</v>
      </c>
      <c r="I59" t="s">
        <v>427</v>
      </c>
      <c r="J59" t="s">
        <v>429</v>
      </c>
      <c r="K59" t="s">
        <v>428</v>
      </c>
      <c r="L59">
        <v>1339</v>
      </c>
      <c r="N59">
        <v>1007</v>
      </c>
      <c r="O59" t="s">
        <v>323</v>
      </c>
      <c r="P59" t="s">
        <v>323</v>
      </c>
      <c r="Q59">
        <v>1</v>
      </c>
      <c r="W59">
        <v>0</v>
      </c>
      <c r="X59">
        <v>-862991314</v>
      </c>
      <c r="Y59">
        <v>0.12</v>
      </c>
      <c r="AA59">
        <v>36.06</v>
      </c>
      <c r="AB59">
        <v>0</v>
      </c>
      <c r="AC59">
        <v>0</v>
      </c>
      <c r="AD59">
        <v>0</v>
      </c>
      <c r="AE59">
        <v>7.07</v>
      </c>
      <c r="AF59">
        <v>0</v>
      </c>
      <c r="AG59">
        <v>0</v>
      </c>
      <c r="AH59">
        <v>0</v>
      </c>
      <c r="AI59">
        <v>4.99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143</v>
      </c>
      <c r="AT59">
        <v>0.12</v>
      </c>
      <c r="AU59" t="s">
        <v>143</v>
      </c>
      <c r="AV59">
        <v>0</v>
      </c>
      <c r="AW59">
        <v>2</v>
      </c>
      <c r="AX59">
        <v>31714513</v>
      </c>
      <c r="AY59">
        <v>1</v>
      </c>
      <c r="AZ59">
        <v>0</v>
      </c>
      <c r="BA59">
        <v>68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Y59*Source!I123</f>
        <v>5.5199999999999999E-2</v>
      </c>
      <c r="CY59">
        <f t="shared" ref="CY59:CY68" si="10">AA59</f>
        <v>36.06</v>
      </c>
      <c r="CZ59">
        <f t="shared" ref="CZ59:CZ68" si="11">AE59</f>
        <v>7.07</v>
      </c>
      <c r="DA59">
        <f t="shared" ref="DA59:DA68" si="12">AI59</f>
        <v>4.99</v>
      </c>
      <c r="DB59">
        <f t="shared" ref="DB59:DB68" si="13">ROUND(ROUND(AT59*CZ59,2),6)</f>
        <v>0.85</v>
      </c>
      <c r="DC59">
        <f t="shared" ref="DC59:DC68" si="14">ROUND(ROUND(AT59*AG59,2),6)</f>
        <v>0</v>
      </c>
    </row>
    <row r="60" spans="1:107" x14ac:dyDescent="0.25">
      <c r="A60">
        <f>ROW(Source!A123)</f>
        <v>123</v>
      </c>
      <c r="B60">
        <v>31709269</v>
      </c>
      <c r="C60">
        <v>31710361</v>
      </c>
      <c r="D60">
        <v>26344822</v>
      </c>
      <c r="E60">
        <v>1</v>
      </c>
      <c r="F60">
        <v>1</v>
      </c>
      <c r="G60">
        <v>26229697</v>
      </c>
      <c r="H60">
        <v>3</v>
      </c>
      <c r="I60" t="s">
        <v>965</v>
      </c>
      <c r="J60" t="s">
        <v>966</v>
      </c>
      <c r="K60" t="s">
        <v>967</v>
      </c>
      <c r="L60">
        <v>1348</v>
      </c>
      <c r="N60">
        <v>1009</v>
      </c>
      <c r="O60" t="s">
        <v>205</v>
      </c>
      <c r="P60" t="s">
        <v>205</v>
      </c>
      <c r="Q60">
        <v>1000</v>
      </c>
      <c r="W60">
        <v>0</v>
      </c>
      <c r="X60">
        <v>563176784</v>
      </c>
      <c r="Y60">
        <v>3.6999999999999998E-2</v>
      </c>
      <c r="AA60">
        <v>59650.78</v>
      </c>
      <c r="AB60">
        <v>0</v>
      </c>
      <c r="AC60">
        <v>0</v>
      </c>
      <c r="AD60">
        <v>0</v>
      </c>
      <c r="AE60">
        <v>6521.42</v>
      </c>
      <c r="AF60">
        <v>0</v>
      </c>
      <c r="AG60">
        <v>0</v>
      </c>
      <c r="AH60">
        <v>0</v>
      </c>
      <c r="AI60">
        <v>8.9499999999999993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143</v>
      </c>
      <c r="AT60">
        <v>3.6999999999999998E-2</v>
      </c>
      <c r="AU60" t="s">
        <v>143</v>
      </c>
      <c r="AV60">
        <v>0</v>
      </c>
      <c r="AW60">
        <v>2</v>
      </c>
      <c r="AX60">
        <v>31714514</v>
      </c>
      <c r="AY60">
        <v>1</v>
      </c>
      <c r="AZ60">
        <v>0</v>
      </c>
      <c r="BA60">
        <v>69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Y60*Source!I123</f>
        <v>1.702E-2</v>
      </c>
      <c r="CY60">
        <f t="shared" si="10"/>
        <v>59650.78</v>
      </c>
      <c r="CZ60">
        <f t="shared" si="11"/>
        <v>6521.42</v>
      </c>
      <c r="DA60">
        <f t="shared" si="12"/>
        <v>8.9499999999999993</v>
      </c>
      <c r="DB60">
        <f t="shared" si="13"/>
        <v>241.29</v>
      </c>
      <c r="DC60">
        <f t="shared" si="14"/>
        <v>0</v>
      </c>
    </row>
    <row r="61" spans="1:107" x14ac:dyDescent="0.25">
      <c r="A61">
        <f>ROW(Source!A123)</f>
        <v>123</v>
      </c>
      <c r="B61">
        <v>31709269</v>
      </c>
      <c r="C61">
        <v>31710361</v>
      </c>
      <c r="D61">
        <v>26343523</v>
      </c>
      <c r="E61">
        <v>1</v>
      </c>
      <c r="F61">
        <v>1</v>
      </c>
      <c r="G61">
        <v>26229697</v>
      </c>
      <c r="H61">
        <v>3</v>
      </c>
      <c r="I61" t="s">
        <v>968</v>
      </c>
      <c r="J61" t="s">
        <v>969</v>
      </c>
      <c r="K61" t="s">
        <v>970</v>
      </c>
      <c r="L61">
        <v>1348</v>
      </c>
      <c r="N61">
        <v>1009</v>
      </c>
      <c r="O61" t="s">
        <v>205</v>
      </c>
      <c r="P61" t="s">
        <v>205</v>
      </c>
      <c r="Q61">
        <v>1000</v>
      </c>
      <c r="W61">
        <v>0</v>
      </c>
      <c r="X61">
        <v>1310716689</v>
      </c>
      <c r="Y61">
        <v>0.25</v>
      </c>
      <c r="AA61">
        <v>128331.52</v>
      </c>
      <c r="AB61">
        <v>0</v>
      </c>
      <c r="AC61">
        <v>0</v>
      </c>
      <c r="AD61">
        <v>0</v>
      </c>
      <c r="AE61">
        <v>7191.81</v>
      </c>
      <c r="AF61">
        <v>0</v>
      </c>
      <c r="AG61">
        <v>0</v>
      </c>
      <c r="AH61">
        <v>0</v>
      </c>
      <c r="AI61">
        <v>17.46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143</v>
      </c>
      <c r="AT61">
        <v>0.25</v>
      </c>
      <c r="AU61" t="s">
        <v>143</v>
      </c>
      <c r="AV61">
        <v>0</v>
      </c>
      <c r="AW61">
        <v>2</v>
      </c>
      <c r="AX61">
        <v>31714515</v>
      </c>
      <c r="AY61">
        <v>1</v>
      </c>
      <c r="AZ61">
        <v>0</v>
      </c>
      <c r="BA61">
        <v>70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Y61*Source!I123</f>
        <v>0.115</v>
      </c>
      <c r="CY61">
        <f t="shared" si="10"/>
        <v>128331.52</v>
      </c>
      <c r="CZ61">
        <f t="shared" si="11"/>
        <v>7191.81</v>
      </c>
      <c r="DA61">
        <f t="shared" si="12"/>
        <v>17.46</v>
      </c>
      <c r="DB61">
        <f t="shared" si="13"/>
        <v>1797.95</v>
      </c>
      <c r="DC61">
        <f t="shared" si="14"/>
        <v>0</v>
      </c>
    </row>
    <row r="62" spans="1:107" x14ac:dyDescent="0.25">
      <c r="A62">
        <f>ROW(Source!A123)</f>
        <v>123</v>
      </c>
      <c r="B62">
        <v>31709269</v>
      </c>
      <c r="C62">
        <v>31710361</v>
      </c>
      <c r="D62">
        <v>26344731</v>
      </c>
      <c r="E62">
        <v>1</v>
      </c>
      <c r="F62">
        <v>1</v>
      </c>
      <c r="G62">
        <v>26229697</v>
      </c>
      <c r="H62">
        <v>3</v>
      </c>
      <c r="I62" t="s">
        <v>971</v>
      </c>
      <c r="J62" t="s">
        <v>972</v>
      </c>
      <c r="K62" t="s">
        <v>973</v>
      </c>
      <c r="L62">
        <v>1339</v>
      </c>
      <c r="N62">
        <v>1007</v>
      </c>
      <c r="O62" t="s">
        <v>323</v>
      </c>
      <c r="P62" t="s">
        <v>323</v>
      </c>
      <c r="Q62">
        <v>1</v>
      </c>
      <c r="W62">
        <v>0</v>
      </c>
      <c r="X62">
        <v>-1939393675</v>
      </c>
      <c r="Y62">
        <v>0.81</v>
      </c>
      <c r="AA62">
        <v>7157.46</v>
      </c>
      <c r="AB62">
        <v>0</v>
      </c>
      <c r="AC62">
        <v>0</v>
      </c>
      <c r="AD62">
        <v>0</v>
      </c>
      <c r="AE62">
        <v>1828.56</v>
      </c>
      <c r="AF62">
        <v>0</v>
      </c>
      <c r="AG62">
        <v>0</v>
      </c>
      <c r="AH62">
        <v>0</v>
      </c>
      <c r="AI62">
        <v>3.83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143</v>
      </c>
      <c r="AT62">
        <v>0.81</v>
      </c>
      <c r="AU62" t="s">
        <v>143</v>
      </c>
      <c r="AV62">
        <v>0</v>
      </c>
      <c r="AW62">
        <v>2</v>
      </c>
      <c r="AX62">
        <v>31714516</v>
      </c>
      <c r="AY62">
        <v>1</v>
      </c>
      <c r="AZ62">
        <v>0</v>
      </c>
      <c r="BA62">
        <v>71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Y62*Source!I123</f>
        <v>0.37260000000000004</v>
      </c>
      <c r="CY62">
        <f t="shared" si="10"/>
        <v>7157.46</v>
      </c>
      <c r="CZ62">
        <f t="shared" si="11"/>
        <v>1828.56</v>
      </c>
      <c r="DA62">
        <f t="shared" si="12"/>
        <v>3.83</v>
      </c>
      <c r="DB62">
        <f t="shared" si="13"/>
        <v>1481.13</v>
      </c>
      <c r="DC62">
        <f t="shared" si="14"/>
        <v>0</v>
      </c>
    </row>
    <row r="63" spans="1:107" x14ac:dyDescent="0.25">
      <c r="A63">
        <f>ROW(Source!A123)</f>
        <v>123</v>
      </c>
      <c r="B63">
        <v>31709269</v>
      </c>
      <c r="C63">
        <v>31710361</v>
      </c>
      <c r="D63">
        <v>26344704</v>
      </c>
      <c r="E63">
        <v>1</v>
      </c>
      <c r="F63">
        <v>1</v>
      </c>
      <c r="G63">
        <v>26229697</v>
      </c>
      <c r="H63">
        <v>3</v>
      </c>
      <c r="I63" t="s">
        <v>974</v>
      </c>
      <c r="J63" t="s">
        <v>975</v>
      </c>
      <c r="K63" t="s">
        <v>976</v>
      </c>
      <c r="L63">
        <v>1348</v>
      </c>
      <c r="N63">
        <v>1009</v>
      </c>
      <c r="O63" t="s">
        <v>205</v>
      </c>
      <c r="P63" t="s">
        <v>205</v>
      </c>
      <c r="Q63">
        <v>1000</v>
      </c>
      <c r="W63">
        <v>0</v>
      </c>
      <c r="X63">
        <v>-1753839253</v>
      </c>
      <c r="Y63">
        <v>0.04</v>
      </c>
      <c r="AA63">
        <v>4780.17</v>
      </c>
      <c r="AB63">
        <v>0</v>
      </c>
      <c r="AC63">
        <v>0</v>
      </c>
      <c r="AD63">
        <v>0</v>
      </c>
      <c r="AE63">
        <v>1260.72</v>
      </c>
      <c r="AF63">
        <v>0</v>
      </c>
      <c r="AG63">
        <v>0</v>
      </c>
      <c r="AH63">
        <v>0</v>
      </c>
      <c r="AI63">
        <v>3.71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143</v>
      </c>
      <c r="AT63">
        <v>0.04</v>
      </c>
      <c r="AU63" t="s">
        <v>143</v>
      </c>
      <c r="AV63">
        <v>0</v>
      </c>
      <c r="AW63">
        <v>2</v>
      </c>
      <c r="AX63">
        <v>31714517</v>
      </c>
      <c r="AY63">
        <v>1</v>
      </c>
      <c r="AZ63">
        <v>0</v>
      </c>
      <c r="BA63">
        <v>72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Y63*Source!I123</f>
        <v>1.84E-2</v>
      </c>
      <c r="CY63">
        <f t="shared" si="10"/>
        <v>4780.17</v>
      </c>
      <c r="CZ63">
        <f t="shared" si="11"/>
        <v>1260.72</v>
      </c>
      <c r="DA63">
        <f t="shared" si="12"/>
        <v>3.71</v>
      </c>
      <c r="DB63">
        <f t="shared" si="13"/>
        <v>50.43</v>
      </c>
      <c r="DC63">
        <f t="shared" si="14"/>
        <v>0</v>
      </c>
    </row>
    <row r="64" spans="1:107" x14ac:dyDescent="0.25">
      <c r="A64">
        <f>ROW(Source!A123)</f>
        <v>123</v>
      </c>
      <c r="B64">
        <v>31709269</v>
      </c>
      <c r="C64">
        <v>31710361</v>
      </c>
      <c r="D64">
        <v>26344624</v>
      </c>
      <c r="E64">
        <v>1</v>
      </c>
      <c r="F64">
        <v>1</v>
      </c>
      <c r="G64">
        <v>26229697</v>
      </c>
      <c r="H64">
        <v>3</v>
      </c>
      <c r="I64" t="s">
        <v>977</v>
      </c>
      <c r="J64" t="s">
        <v>978</v>
      </c>
      <c r="K64" t="s">
        <v>979</v>
      </c>
      <c r="L64">
        <v>1348</v>
      </c>
      <c r="N64">
        <v>1009</v>
      </c>
      <c r="O64" t="s">
        <v>205</v>
      </c>
      <c r="P64" t="s">
        <v>205</v>
      </c>
      <c r="Q64">
        <v>1000</v>
      </c>
      <c r="W64">
        <v>0</v>
      </c>
      <c r="X64">
        <v>-33964732</v>
      </c>
      <c r="Y64">
        <v>0.25</v>
      </c>
      <c r="AA64">
        <v>64372.26</v>
      </c>
      <c r="AB64">
        <v>0</v>
      </c>
      <c r="AC64">
        <v>0</v>
      </c>
      <c r="AD64">
        <v>0</v>
      </c>
      <c r="AE64">
        <v>4349.8999999999996</v>
      </c>
      <c r="AF64">
        <v>0</v>
      </c>
      <c r="AG64">
        <v>0</v>
      </c>
      <c r="AH64">
        <v>0</v>
      </c>
      <c r="AI64">
        <v>14.48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143</v>
      </c>
      <c r="AT64">
        <v>0.25</v>
      </c>
      <c r="AU64" t="s">
        <v>143</v>
      </c>
      <c r="AV64">
        <v>0</v>
      </c>
      <c r="AW64">
        <v>2</v>
      </c>
      <c r="AX64">
        <v>31714518</v>
      </c>
      <c r="AY64">
        <v>1</v>
      </c>
      <c r="AZ64">
        <v>0</v>
      </c>
      <c r="BA64">
        <v>73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Y64*Source!I123</f>
        <v>0.115</v>
      </c>
      <c r="CY64">
        <f t="shared" si="10"/>
        <v>64372.26</v>
      </c>
      <c r="CZ64">
        <f t="shared" si="11"/>
        <v>4349.8999999999996</v>
      </c>
      <c r="DA64">
        <f t="shared" si="12"/>
        <v>14.48</v>
      </c>
      <c r="DB64">
        <f t="shared" si="13"/>
        <v>1087.48</v>
      </c>
      <c r="DC64">
        <f t="shared" si="14"/>
        <v>0</v>
      </c>
    </row>
    <row r="65" spans="1:107" x14ac:dyDescent="0.25">
      <c r="A65">
        <f>ROW(Source!A123)</f>
        <v>123</v>
      </c>
      <c r="B65">
        <v>31709269</v>
      </c>
      <c r="C65">
        <v>31710361</v>
      </c>
      <c r="D65">
        <v>26359724</v>
      </c>
      <c r="E65">
        <v>1</v>
      </c>
      <c r="F65">
        <v>1</v>
      </c>
      <c r="G65">
        <v>26229697</v>
      </c>
      <c r="H65">
        <v>3</v>
      </c>
      <c r="I65" t="s">
        <v>349</v>
      </c>
      <c r="J65" t="s">
        <v>351</v>
      </c>
      <c r="K65" t="s">
        <v>350</v>
      </c>
      <c r="L65">
        <v>1339</v>
      </c>
      <c r="N65">
        <v>1007</v>
      </c>
      <c r="O65" t="s">
        <v>323</v>
      </c>
      <c r="P65" t="s">
        <v>323</v>
      </c>
      <c r="Q65">
        <v>1</v>
      </c>
      <c r="W65">
        <v>0</v>
      </c>
      <c r="X65">
        <v>-940611887</v>
      </c>
      <c r="Y65">
        <v>101.5</v>
      </c>
      <c r="AA65">
        <v>4866.8599999999997</v>
      </c>
      <c r="AB65">
        <v>0</v>
      </c>
      <c r="AC65">
        <v>0</v>
      </c>
      <c r="AD65">
        <v>0</v>
      </c>
      <c r="AE65">
        <v>811.26</v>
      </c>
      <c r="AF65">
        <v>0</v>
      </c>
      <c r="AG65">
        <v>0</v>
      </c>
      <c r="AH65">
        <v>0</v>
      </c>
      <c r="AI65">
        <v>5.87</v>
      </c>
      <c r="AJ65">
        <v>1</v>
      </c>
      <c r="AK65">
        <v>1</v>
      </c>
      <c r="AL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 t="s">
        <v>143</v>
      </c>
      <c r="AT65">
        <v>101.5</v>
      </c>
      <c r="AU65" t="s">
        <v>143</v>
      </c>
      <c r="AV65">
        <v>0</v>
      </c>
      <c r="AW65">
        <v>1</v>
      </c>
      <c r="AX65">
        <v>-1</v>
      </c>
      <c r="AY65">
        <v>0</v>
      </c>
      <c r="AZ65">
        <v>0</v>
      </c>
      <c r="BA65" t="s">
        <v>143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Y65*Source!I123</f>
        <v>46.690000000000005</v>
      </c>
      <c r="CY65">
        <f t="shared" si="10"/>
        <v>4866.8599999999997</v>
      </c>
      <c r="CZ65">
        <f t="shared" si="11"/>
        <v>811.26</v>
      </c>
      <c r="DA65">
        <f t="shared" si="12"/>
        <v>5.87</v>
      </c>
      <c r="DB65">
        <f t="shared" si="13"/>
        <v>82342.89</v>
      </c>
      <c r="DC65">
        <f t="shared" si="14"/>
        <v>0</v>
      </c>
    </row>
    <row r="66" spans="1:107" x14ac:dyDescent="0.25">
      <c r="A66">
        <f>ROW(Source!A123)</f>
        <v>123</v>
      </c>
      <c r="B66">
        <v>31709269</v>
      </c>
      <c r="C66">
        <v>31710361</v>
      </c>
      <c r="D66">
        <v>26360120</v>
      </c>
      <c r="E66">
        <v>1</v>
      </c>
      <c r="F66">
        <v>1</v>
      </c>
      <c r="G66">
        <v>26229697</v>
      </c>
      <c r="H66">
        <v>3</v>
      </c>
      <c r="I66" t="s">
        <v>345</v>
      </c>
      <c r="J66" t="s">
        <v>347</v>
      </c>
      <c r="K66" t="s">
        <v>346</v>
      </c>
      <c r="L66">
        <v>1348</v>
      </c>
      <c r="N66">
        <v>1009</v>
      </c>
      <c r="O66" t="s">
        <v>205</v>
      </c>
      <c r="P66" t="s">
        <v>205</v>
      </c>
      <c r="Q66">
        <v>1000</v>
      </c>
      <c r="W66">
        <v>0</v>
      </c>
      <c r="X66">
        <v>1168593635</v>
      </c>
      <c r="Y66">
        <v>2.5</v>
      </c>
      <c r="AA66">
        <v>80290.25</v>
      </c>
      <c r="AB66">
        <v>0</v>
      </c>
      <c r="AC66">
        <v>0</v>
      </c>
      <c r="AD66">
        <v>0</v>
      </c>
      <c r="AE66">
        <v>6340.75</v>
      </c>
      <c r="AF66">
        <v>0</v>
      </c>
      <c r="AG66">
        <v>0</v>
      </c>
      <c r="AH66">
        <v>0</v>
      </c>
      <c r="AI66">
        <v>12.39</v>
      </c>
      <c r="AJ66">
        <v>1</v>
      </c>
      <c r="AK66">
        <v>1</v>
      </c>
      <c r="AL66">
        <v>1</v>
      </c>
      <c r="AN66">
        <v>0</v>
      </c>
      <c r="AO66">
        <v>0</v>
      </c>
      <c r="AP66">
        <v>0</v>
      </c>
      <c r="AQ66">
        <v>0</v>
      </c>
      <c r="AR66">
        <v>0</v>
      </c>
      <c r="AS66" t="s">
        <v>143</v>
      </c>
      <c r="AT66">
        <v>2.5</v>
      </c>
      <c r="AU66" t="s">
        <v>143</v>
      </c>
      <c r="AV66">
        <v>0</v>
      </c>
      <c r="AW66">
        <v>1</v>
      </c>
      <c r="AX66">
        <v>-1</v>
      </c>
      <c r="AY66">
        <v>0</v>
      </c>
      <c r="AZ66">
        <v>0</v>
      </c>
      <c r="BA66" t="s">
        <v>143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Y66*Source!I123</f>
        <v>1.1500000000000001</v>
      </c>
      <c r="CY66">
        <f t="shared" si="10"/>
        <v>80290.25</v>
      </c>
      <c r="CZ66">
        <f t="shared" si="11"/>
        <v>6340.75</v>
      </c>
      <c r="DA66">
        <f t="shared" si="12"/>
        <v>12.39</v>
      </c>
      <c r="DB66">
        <f t="shared" si="13"/>
        <v>15851.88</v>
      </c>
      <c r="DC66">
        <f t="shared" si="14"/>
        <v>0</v>
      </c>
    </row>
    <row r="67" spans="1:107" x14ac:dyDescent="0.25">
      <c r="A67">
        <f>ROW(Source!A123)</f>
        <v>123</v>
      </c>
      <c r="B67">
        <v>31709269</v>
      </c>
      <c r="C67">
        <v>31710361</v>
      </c>
      <c r="D67">
        <v>26360122</v>
      </c>
      <c r="E67">
        <v>1</v>
      </c>
      <c r="F67">
        <v>1</v>
      </c>
      <c r="G67">
        <v>26229697</v>
      </c>
      <c r="H67">
        <v>3</v>
      </c>
      <c r="I67" t="s">
        <v>341</v>
      </c>
      <c r="J67" t="s">
        <v>343</v>
      </c>
      <c r="K67" t="s">
        <v>342</v>
      </c>
      <c r="L67">
        <v>1348</v>
      </c>
      <c r="N67">
        <v>1009</v>
      </c>
      <c r="O67" t="s">
        <v>205</v>
      </c>
      <c r="P67" t="s">
        <v>205</v>
      </c>
      <c r="Q67">
        <v>1000</v>
      </c>
      <c r="W67">
        <v>0</v>
      </c>
      <c r="X67">
        <v>-222224623</v>
      </c>
      <c r="Y67">
        <v>10</v>
      </c>
      <c r="AA67">
        <v>79447.820000000007</v>
      </c>
      <c r="AB67">
        <v>0</v>
      </c>
      <c r="AC67">
        <v>0</v>
      </c>
      <c r="AD67">
        <v>0</v>
      </c>
      <c r="AE67">
        <v>6340.75</v>
      </c>
      <c r="AF67">
        <v>0</v>
      </c>
      <c r="AG67">
        <v>0</v>
      </c>
      <c r="AH67">
        <v>0</v>
      </c>
      <c r="AI67">
        <v>12.26</v>
      </c>
      <c r="AJ67">
        <v>1</v>
      </c>
      <c r="AK67">
        <v>1</v>
      </c>
      <c r="AL67">
        <v>1</v>
      </c>
      <c r="AN67">
        <v>0</v>
      </c>
      <c r="AO67">
        <v>0</v>
      </c>
      <c r="AP67">
        <v>0</v>
      </c>
      <c r="AQ67">
        <v>0</v>
      </c>
      <c r="AR67">
        <v>0</v>
      </c>
      <c r="AS67" t="s">
        <v>143</v>
      </c>
      <c r="AT67">
        <v>10</v>
      </c>
      <c r="AU67" t="s">
        <v>143</v>
      </c>
      <c r="AV67">
        <v>0</v>
      </c>
      <c r="AW67">
        <v>1</v>
      </c>
      <c r="AX67">
        <v>-1</v>
      </c>
      <c r="AY67">
        <v>0</v>
      </c>
      <c r="AZ67">
        <v>0</v>
      </c>
      <c r="BA67" t="s">
        <v>143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Y67*Source!I123</f>
        <v>4.6000000000000005</v>
      </c>
      <c r="CY67">
        <f t="shared" si="10"/>
        <v>79447.820000000007</v>
      </c>
      <c r="CZ67">
        <f t="shared" si="11"/>
        <v>6340.75</v>
      </c>
      <c r="DA67">
        <f t="shared" si="12"/>
        <v>12.26</v>
      </c>
      <c r="DB67">
        <f t="shared" si="13"/>
        <v>63407.5</v>
      </c>
      <c r="DC67">
        <f t="shared" si="14"/>
        <v>0</v>
      </c>
    </row>
    <row r="68" spans="1:107" x14ac:dyDescent="0.25">
      <c r="A68">
        <f>ROW(Source!A123)</f>
        <v>123</v>
      </c>
      <c r="B68">
        <v>31709269</v>
      </c>
      <c r="C68">
        <v>31710361</v>
      </c>
      <c r="D68">
        <v>26364968</v>
      </c>
      <c r="E68">
        <v>1</v>
      </c>
      <c r="F68">
        <v>1</v>
      </c>
      <c r="G68">
        <v>26229697</v>
      </c>
      <c r="H68">
        <v>3</v>
      </c>
      <c r="I68" t="s">
        <v>980</v>
      </c>
      <c r="J68" t="s">
        <v>981</v>
      </c>
      <c r="K68" t="s">
        <v>982</v>
      </c>
      <c r="L68">
        <v>1327</v>
      </c>
      <c r="N68">
        <v>1005</v>
      </c>
      <c r="O68" t="s">
        <v>362</v>
      </c>
      <c r="P68" t="s">
        <v>362</v>
      </c>
      <c r="Q68">
        <v>1</v>
      </c>
      <c r="W68">
        <v>0</v>
      </c>
      <c r="X68">
        <v>603896569</v>
      </c>
      <c r="Y68">
        <v>77.900000000000006</v>
      </c>
      <c r="AA68">
        <v>241.53</v>
      </c>
      <c r="AB68">
        <v>0</v>
      </c>
      <c r="AC68">
        <v>0</v>
      </c>
      <c r="AD68">
        <v>0</v>
      </c>
      <c r="AE68">
        <v>60.91</v>
      </c>
      <c r="AF68">
        <v>0</v>
      </c>
      <c r="AG68">
        <v>0</v>
      </c>
      <c r="AH68">
        <v>0</v>
      </c>
      <c r="AI68">
        <v>3.88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143</v>
      </c>
      <c r="AT68">
        <v>77.900000000000006</v>
      </c>
      <c r="AU68" t="s">
        <v>143</v>
      </c>
      <c r="AV68">
        <v>0</v>
      </c>
      <c r="AW68">
        <v>2</v>
      </c>
      <c r="AX68">
        <v>31714519</v>
      </c>
      <c r="AY68">
        <v>1</v>
      </c>
      <c r="AZ68">
        <v>0</v>
      </c>
      <c r="BA68">
        <v>74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Y68*Source!I123</f>
        <v>35.834000000000003</v>
      </c>
      <c r="CY68">
        <f t="shared" si="10"/>
        <v>241.53</v>
      </c>
      <c r="CZ68">
        <f t="shared" si="11"/>
        <v>60.91</v>
      </c>
      <c r="DA68">
        <f t="shared" si="12"/>
        <v>3.88</v>
      </c>
      <c r="DB68">
        <f t="shared" si="13"/>
        <v>4744.8900000000003</v>
      </c>
      <c r="DC68">
        <f t="shared" si="14"/>
        <v>0</v>
      </c>
    </row>
    <row r="69" spans="1:107" x14ac:dyDescent="0.25">
      <c r="A69">
        <f>ROW(Source!A127)</f>
        <v>127</v>
      </c>
      <c r="B69">
        <v>31709269</v>
      </c>
      <c r="C69">
        <v>31710739</v>
      </c>
      <c r="D69">
        <v>26286009</v>
      </c>
      <c r="E69">
        <v>26229697</v>
      </c>
      <c r="F69">
        <v>1</v>
      </c>
      <c r="G69">
        <v>26229697</v>
      </c>
      <c r="H69">
        <v>1</v>
      </c>
      <c r="I69" t="s">
        <v>875</v>
      </c>
      <c r="J69" t="s">
        <v>143</v>
      </c>
      <c r="K69" t="s">
        <v>876</v>
      </c>
      <c r="L69">
        <v>1191</v>
      </c>
      <c r="N69">
        <v>1013</v>
      </c>
      <c r="O69" t="s">
        <v>877</v>
      </c>
      <c r="P69" t="s">
        <v>877</v>
      </c>
      <c r="Q69">
        <v>1</v>
      </c>
      <c r="W69">
        <v>0</v>
      </c>
      <c r="X69">
        <v>476480486</v>
      </c>
      <c r="Y69">
        <v>111.78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143</v>
      </c>
      <c r="AT69">
        <v>97.2</v>
      </c>
      <c r="AU69" t="s">
        <v>170</v>
      </c>
      <c r="AV69">
        <v>1</v>
      </c>
      <c r="AW69">
        <v>2</v>
      </c>
      <c r="AX69">
        <v>31714521</v>
      </c>
      <c r="AY69">
        <v>1</v>
      </c>
      <c r="AZ69">
        <v>0</v>
      </c>
      <c r="BA69">
        <v>76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Y69*Source!I127</f>
        <v>33.533999999999999</v>
      </c>
      <c r="CY69">
        <f>AD69</f>
        <v>0</v>
      </c>
      <c r="CZ69">
        <f>AH69</f>
        <v>0</v>
      </c>
      <c r="DA69">
        <f>AL69</f>
        <v>1</v>
      </c>
      <c r="DB69">
        <f>ROUND((ROUND(AT69*CZ69,2)*1.15),6)</f>
        <v>0</v>
      </c>
      <c r="DC69">
        <f>ROUND((ROUND(AT69*AG69,2)*1.15),6)</f>
        <v>0</v>
      </c>
    </row>
    <row r="70" spans="1:107" x14ac:dyDescent="0.25">
      <c r="A70">
        <f>ROW(Source!A127)</f>
        <v>127</v>
      </c>
      <c r="B70">
        <v>31709269</v>
      </c>
      <c r="C70">
        <v>31710739</v>
      </c>
      <c r="D70">
        <v>26286008</v>
      </c>
      <c r="E70">
        <v>26229697</v>
      </c>
      <c r="F70">
        <v>1</v>
      </c>
      <c r="G70">
        <v>26229697</v>
      </c>
      <c r="H70">
        <v>2</v>
      </c>
      <c r="I70" t="s">
        <v>906</v>
      </c>
      <c r="J70" t="s">
        <v>143</v>
      </c>
      <c r="K70" t="s">
        <v>907</v>
      </c>
      <c r="L70">
        <v>1344</v>
      </c>
      <c r="N70">
        <v>1008</v>
      </c>
      <c r="O70" t="s">
        <v>908</v>
      </c>
      <c r="P70" t="s">
        <v>908</v>
      </c>
      <c r="Q70">
        <v>1</v>
      </c>
      <c r="W70">
        <v>0</v>
      </c>
      <c r="X70">
        <v>-1180195794</v>
      </c>
      <c r="Y70">
        <v>4.6500000000000004</v>
      </c>
      <c r="AA70">
        <v>0</v>
      </c>
      <c r="AB70">
        <v>1.0900000000000001</v>
      </c>
      <c r="AC70">
        <v>0</v>
      </c>
      <c r="AD70">
        <v>0</v>
      </c>
      <c r="AE70">
        <v>0</v>
      </c>
      <c r="AF70">
        <v>1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143</v>
      </c>
      <c r="AT70">
        <v>3.72</v>
      </c>
      <c r="AU70" t="s">
        <v>169</v>
      </c>
      <c r="AV70">
        <v>0</v>
      </c>
      <c r="AW70">
        <v>2</v>
      </c>
      <c r="AX70">
        <v>31714522</v>
      </c>
      <c r="AY70">
        <v>1</v>
      </c>
      <c r="AZ70">
        <v>0</v>
      </c>
      <c r="BA70">
        <v>77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Y70*Source!I127</f>
        <v>1.395</v>
      </c>
      <c r="CY70">
        <f>AB70</f>
        <v>1.0900000000000001</v>
      </c>
      <c r="CZ70">
        <f>AF70</f>
        <v>1</v>
      </c>
      <c r="DA70">
        <f>AJ70</f>
        <v>1</v>
      </c>
      <c r="DB70">
        <f>ROUND((ROUND(AT70*CZ70,2)*1.25),6)</f>
        <v>4.6500000000000004</v>
      </c>
      <c r="DC70">
        <f>ROUND((ROUND(AT70*AG70,2)*1.25),6)</f>
        <v>0</v>
      </c>
    </row>
    <row r="71" spans="1:107" x14ac:dyDescent="0.25">
      <c r="A71">
        <f>ROW(Source!A127)</f>
        <v>127</v>
      </c>
      <c r="B71">
        <v>31709269</v>
      </c>
      <c r="C71">
        <v>31710739</v>
      </c>
      <c r="D71">
        <v>26342977</v>
      </c>
      <c r="E71">
        <v>1</v>
      </c>
      <c r="F71">
        <v>1</v>
      </c>
      <c r="G71">
        <v>26229697</v>
      </c>
      <c r="H71">
        <v>3</v>
      </c>
      <c r="I71" t="s">
        <v>360</v>
      </c>
      <c r="J71" t="s">
        <v>363</v>
      </c>
      <c r="K71" t="s">
        <v>361</v>
      </c>
      <c r="L71">
        <v>1327</v>
      </c>
      <c r="N71">
        <v>1005</v>
      </c>
      <c r="O71" t="s">
        <v>362</v>
      </c>
      <c r="P71" t="s">
        <v>362</v>
      </c>
      <c r="Q71">
        <v>1</v>
      </c>
      <c r="W71">
        <v>0</v>
      </c>
      <c r="X71">
        <v>1327022507</v>
      </c>
      <c r="Y71">
        <v>100</v>
      </c>
      <c r="AA71">
        <v>569.64</v>
      </c>
      <c r="AB71">
        <v>0</v>
      </c>
      <c r="AC71">
        <v>0</v>
      </c>
      <c r="AD71">
        <v>0</v>
      </c>
      <c r="AE71">
        <v>109.86</v>
      </c>
      <c r="AF71">
        <v>0</v>
      </c>
      <c r="AG71">
        <v>0</v>
      </c>
      <c r="AH71">
        <v>0</v>
      </c>
      <c r="AI71">
        <v>5.18</v>
      </c>
      <c r="AJ71">
        <v>1</v>
      </c>
      <c r="AK71">
        <v>1</v>
      </c>
      <c r="AL71">
        <v>1</v>
      </c>
      <c r="AN71">
        <v>0</v>
      </c>
      <c r="AO71">
        <v>0</v>
      </c>
      <c r="AP71">
        <v>0</v>
      </c>
      <c r="AQ71">
        <v>0</v>
      </c>
      <c r="AR71">
        <v>0</v>
      </c>
      <c r="AS71" t="s">
        <v>143</v>
      </c>
      <c r="AT71">
        <v>100</v>
      </c>
      <c r="AU71" t="s">
        <v>143</v>
      </c>
      <c r="AV71">
        <v>0</v>
      </c>
      <c r="AW71">
        <v>1</v>
      </c>
      <c r="AX71">
        <v>-1</v>
      </c>
      <c r="AY71">
        <v>0</v>
      </c>
      <c r="AZ71">
        <v>0</v>
      </c>
      <c r="BA71" t="s">
        <v>143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Y71*Source!I127</f>
        <v>30</v>
      </c>
      <c r="CY71">
        <f>AA71</f>
        <v>569.64</v>
      </c>
      <c r="CZ71">
        <f>AE71</f>
        <v>109.86</v>
      </c>
      <c r="DA71">
        <f>AI71</f>
        <v>5.18</v>
      </c>
      <c r="DB71">
        <f t="shared" ref="DB71:DB76" si="15">ROUND(ROUND(AT71*CZ71,2),6)</f>
        <v>10986</v>
      </c>
      <c r="DC71">
        <f t="shared" ref="DC71:DC76" si="16">ROUND(ROUND(AT71*AG71,2),6)</f>
        <v>0</v>
      </c>
    </row>
    <row r="72" spans="1:107" x14ac:dyDescent="0.25">
      <c r="A72">
        <f>ROW(Source!A127)</f>
        <v>127</v>
      </c>
      <c r="B72">
        <v>31709269</v>
      </c>
      <c r="C72">
        <v>31710739</v>
      </c>
      <c r="D72">
        <v>26286007</v>
      </c>
      <c r="E72">
        <v>26229697</v>
      </c>
      <c r="F72">
        <v>1</v>
      </c>
      <c r="G72">
        <v>26229697</v>
      </c>
      <c r="H72">
        <v>3</v>
      </c>
      <c r="I72" t="s">
        <v>983</v>
      </c>
      <c r="J72" t="s">
        <v>143</v>
      </c>
      <c r="K72" t="s">
        <v>984</v>
      </c>
      <c r="L72">
        <v>1344</v>
      </c>
      <c r="N72">
        <v>1008</v>
      </c>
      <c r="O72" t="s">
        <v>908</v>
      </c>
      <c r="P72" t="s">
        <v>908</v>
      </c>
      <c r="Q72">
        <v>1</v>
      </c>
      <c r="W72">
        <v>0</v>
      </c>
      <c r="X72">
        <v>-94250534</v>
      </c>
      <c r="Y72">
        <v>40.18</v>
      </c>
      <c r="AA72">
        <v>1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143</v>
      </c>
      <c r="AT72">
        <v>40.18</v>
      </c>
      <c r="AU72" t="s">
        <v>143</v>
      </c>
      <c r="AV72">
        <v>0</v>
      </c>
      <c r="AW72">
        <v>2</v>
      </c>
      <c r="AX72">
        <v>31714524</v>
      </c>
      <c r="AY72">
        <v>1</v>
      </c>
      <c r="AZ72">
        <v>0</v>
      </c>
      <c r="BA72">
        <v>79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Y72*Source!I127</f>
        <v>12.054</v>
      </c>
      <c r="CY72">
        <f>AA72</f>
        <v>1</v>
      </c>
      <c r="CZ72">
        <f>AE72</f>
        <v>1</v>
      </c>
      <c r="DA72">
        <f>AI72</f>
        <v>1</v>
      </c>
      <c r="DB72">
        <f t="shared" si="15"/>
        <v>40.18</v>
      </c>
      <c r="DC72">
        <f t="shared" si="16"/>
        <v>0</v>
      </c>
    </row>
    <row r="73" spans="1:107" x14ac:dyDescent="0.25">
      <c r="A73">
        <f>ROW(Source!A163)</f>
        <v>163</v>
      </c>
      <c r="B73">
        <v>31709269</v>
      </c>
      <c r="C73">
        <v>31710501</v>
      </c>
      <c r="D73">
        <v>26286009</v>
      </c>
      <c r="E73">
        <v>26229697</v>
      </c>
      <c r="F73">
        <v>1</v>
      </c>
      <c r="G73">
        <v>26229697</v>
      </c>
      <c r="H73">
        <v>1</v>
      </c>
      <c r="I73" t="s">
        <v>875</v>
      </c>
      <c r="J73" t="s">
        <v>143</v>
      </c>
      <c r="K73" t="s">
        <v>876</v>
      </c>
      <c r="L73">
        <v>1191</v>
      </c>
      <c r="N73">
        <v>1013</v>
      </c>
      <c r="O73" t="s">
        <v>877</v>
      </c>
      <c r="P73" t="s">
        <v>877</v>
      </c>
      <c r="Q73">
        <v>1</v>
      </c>
      <c r="W73">
        <v>0</v>
      </c>
      <c r="X73">
        <v>476480486</v>
      </c>
      <c r="Y73">
        <v>57.5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143</v>
      </c>
      <c r="AT73">
        <v>57.5</v>
      </c>
      <c r="AU73" t="s">
        <v>143</v>
      </c>
      <c r="AV73">
        <v>1</v>
      </c>
      <c r="AW73">
        <v>2</v>
      </c>
      <c r="AX73">
        <v>31714525</v>
      </c>
      <c r="AY73">
        <v>1</v>
      </c>
      <c r="AZ73">
        <v>0</v>
      </c>
      <c r="BA73">
        <v>80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Y73*Source!I163</f>
        <v>48.875</v>
      </c>
      <c r="CY73">
        <f>AD73</f>
        <v>0</v>
      </c>
      <c r="CZ73">
        <f>AH73</f>
        <v>0</v>
      </c>
      <c r="DA73">
        <f>AL73</f>
        <v>1</v>
      </c>
      <c r="DB73">
        <f t="shared" si="15"/>
        <v>0</v>
      </c>
      <c r="DC73">
        <f t="shared" si="16"/>
        <v>0</v>
      </c>
    </row>
    <row r="74" spans="1:107" x14ac:dyDescent="0.25">
      <c r="A74">
        <f>ROW(Source!A163)</f>
        <v>163</v>
      </c>
      <c r="B74">
        <v>31709269</v>
      </c>
      <c r="C74">
        <v>31710501</v>
      </c>
      <c r="D74">
        <v>0</v>
      </c>
      <c r="E74">
        <v>0</v>
      </c>
      <c r="F74">
        <v>1</v>
      </c>
      <c r="G74">
        <v>26229697</v>
      </c>
      <c r="H74">
        <v>3</v>
      </c>
      <c r="I74" t="s">
        <v>373</v>
      </c>
      <c r="J74" t="s">
        <v>143</v>
      </c>
      <c r="K74" t="s">
        <v>374</v>
      </c>
      <c r="L74">
        <v>1348</v>
      </c>
      <c r="N74">
        <v>1009</v>
      </c>
      <c r="O74" t="s">
        <v>205</v>
      </c>
      <c r="P74" t="s">
        <v>205</v>
      </c>
      <c r="Q74">
        <v>1000</v>
      </c>
      <c r="W74">
        <v>1</v>
      </c>
      <c r="X74">
        <v>-1685576198</v>
      </c>
      <c r="Y74">
        <v>4.5999999999999996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143</v>
      </c>
      <c r="AT74">
        <v>4.5999999999999996</v>
      </c>
      <c r="AU74" t="s">
        <v>143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143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Y74*Source!I163</f>
        <v>3.9099999999999997</v>
      </c>
      <c r="CY74">
        <f>AA74</f>
        <v>0</v>
      </c>
      <c r="CZ74">
        <f>AE74</f>
        <v>0</v>
      </c>
      <c r="DA74">
        <f>AI74</f>
        <v>1</v>
      </c>
      <c r="DB74">
        <f t="shared" si="15"/>
        <v>0</v>
      </c>
      <c r="DC74">
        <f t="shared" si="16"/>
        <v>0</v>
      </c>
    </row>
    <row r="75" spans="1:107" x14ac:dyDescent="0.25">
      <c r="A75">
        <f>ROW(Source!A167)</f>
        <v>167</v>
      </c>
      <c r="B75">
        <v>31709269</v>
      </c>
      <c r="C75">
        <v>31710805</v>
      </c>
      <c r="D75">
        <v>26366424</v>
      </c>
      <c r="E75">
        <v>1</v>
      </c>
      <c r="F75">
        <v>1</v>
      </c>
      <c r="G75">
        <v>26229697</v>
      </c>
      <c r="H75">
        <v>2</v>
      </c>
      <c r="I75" t="s">
        <v>933</v>
      </c>
      <c r="J75" t="s">
        <v>934</v>
      </c>
      <c r="K75" t="s">
        <v>935</v>
      </c>
      <c r="L75">
        <v>1367</v>
      </c>
      <c r="N75">
        <v>1011</v>
      </c>
      <c r="O75" t="s">
        <v>881</v>
      </c>
      <c r="P75" t="s">
        <v>881</v>
      </c>
      <c r="Q75">
        <v>1</v>
      </c>
      <c r="W75">
        <v>0</v>
      </c>
      <c r="X75">
        <v>-1132105959</v>
      </c>
      <c r="Y75">
        <v>1</v>
      </c>
      <c r="AA75">
        <v>0</v>
      </c>
      <c r="AB75">
        <v>1062.92</v>
      </c>
      <c r="AC75">
        <v>366.34</v>
      </c>
      <c r="AD75">
        <v>0</v>
      </c>
      <c r="AE75">
        <v>0</v>
      </c>
      <c r="AF75">
        <v>115.66</v>
      </c>
      <c r="AG75">
        <v>14.4</v>
      </c>
      <c r="AH75">
        <v>0</v>
      </c>
      <c r="AI75">
        <v>1</v>
      </c>
      <c r="AJ75">
        <v>9.19</v>
      </c>
      <c r="AK75">
        <v>25.44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143</v>
      </c>
      <c r="AT75">
        <v>1</v>
      </c>
      <c r="AU75" t="s">
        <v>143</v>
      </c>
      <c r="AV75">
        <v>0</v>
      </c>
      <c r="AW75">
        <v>2</v>
      </c>
      <c r="AX75">
        <v>31714529</v>
      </c>
      <c r="AY75">
        <v>1</v>
      </c>
      <c r="AZ75">
        <v>0</v>
      </c>
      <c r="BA75">
        <v>84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Y75*Source!I167</f>
        <v>3.91</v>
      </c>
      <c r="CY75">
        <f>AB75</f>
        <v>1062.92</v>
      </c>
      <c r="CZ75">
        <f>AF75</f>
        <v>115.66</v>
      </c>
      <c r="DA75">
        <f>AJ75</f>
        <v>9.19</v>
      </c>
      <c r="DB75">
        <f t="shared" si="15"/>
        <v>115.66</v>
      </c>
      <c r="DC75">
        <f t="shared" si="16"/>
        <v>14.4</v>
      </c>
    </row>
    <row r="76" spans="1:107" x14ac:dyDescent="0.25">
      <c r="A76">
        <f>ROW(Source!A168)</f>
        <v>168</v>
      </c>
      <c r="B76">
        <v>31709269</v>
      </c>
      <c r="C76">
        <v>31710808</v>
      </c>
      <c r="D76">
        <v>26286008</v>
      </c>
      <c r="E76">
        <v>26229697</v>
      </c>
      <c r="F76">
        <v>1</v>
      </c>
      <c r="G76">
        <v>26229697</v>
      </c>
      <c r="H76">
        <v>2</v>
      </c>
      <c r="I76" t="s">
        <v>906</v>
      </c>
      <c r="J76" t="s">
        <v>143</v>
      </c>
      <c r="K76" t="s">
        <v>907</v>
      </c>
      <c r="L76">
        <v>1344</v>
      </c>
      <c r="N76">
        <v>1008</v>
      </c>
      <c r="O76" t="s">
        <v>908</v>
      </c>
      <c r="P76" t="s">
        <v>908</v>
      </c>
      <c r="Q76">
        <v>1</v>
      </c>
      <c r="W76">
        <v>0</v>
      </c>
      <c r="X76">
        <v>-1180195794</v>
      </c>
      <c r="Y76">
        <v>31.67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143</v>
      </c>
      <c r="AT76">
        <v>31.67</v>
      </c>
      <c r="AU76" t="s">
        <v>143</v>
      </c>
      <c r="AV76">
        <v>0</v>
      </c>
      <c r="AW76">
        <v>2</v>
      </c>
      <c r="AX76">
        <v>31714530</v>
      </c>
      <c r="AY76">
        <v>1</v>
      </c>
      <c r="AZ76">
        <v>0</v>
      </c>
      <c r="BA76">
        <v>85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Y76*Source!I168</f>
        <v>123.82970000000002</v>
      </c>
      <c r="CY76">
        <f>AB76</f>
        <v>1</v>
      </c>
      <c r="CZ76">
        <f>AF76</f>
        <v>1</v>
      </c>
      <c r="DA76">
        <f>AJ76</f>
        <v>1</v>
      </c>
      <c r="DB76">
        <f t="shared" si="15"/>
        <v>31.67</v>
      </c>
      <c r="DC76">
        <f t="shared" si="16"/>
        <v>0</v>
      </c>
    </row>
    <row r="77" spans="1:107" x14ac:dyDescent="0.25">
      <c r="A77">
        <f>ROW(Source!A169)</f>
        <v>169</v>
      </c>
      <c r="B77">
        <v>31709269</v>
      </c>
      <c r="C77">
        <v>31710902</v>
      </c>
      <c r="D77">
        <v>26286009</v>
      </c>
      <c r="E77">
        <v>26229697</v>
      </c>
      <c r="F77">
        <v>1</v>
      </c>
      <c r="G77">
        <v>26229697</v>
      </c>
      <c r="H77">
        <v>1</v>
      </c>
      <c r="I77" t="s">
        <v>875</v>
      </c>
      <c r="J77" t="s">
        <v>143</v>
      </c>
      <c r="K77" t="s">
        <v>876</v>
      </c>
      <c r="L77">
        <v>1191</v>
      </c>
      <c r="N77">
        <v>1013</v>
      </c>
      <c r="O77" t="s">
        <v>877</v>
      </c>
      <c r="P77" t="s">
        <v>877</v>
      </c>
      <c r="Q77">
        <v>1</v>
      </c>
      <c r="W77">
        <v>0</v>
      </c>
      <c r="X77">
        <v>476480486</v>
      </c>
      <c r="Y77">
        <v>658.6395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143</v>
      </c>
      <c r="AT77">
        <v>572.73</v>
      </c>
      <c r="AU77" t="s">
        <v>170</v>
      </c>
      <c r="AV77">
        <v>1</v>
      </c>
      <c r="AW77">
        <v>2</v>
      </c>
      <c r="AX77">
        <v>31714531</v>
      </c>
      <c r="AY77">
        <v>1</v>
      </c>
      <c r="AZ77">
        <v>0</v>
      </c>
      <c r="BA77">
        <v>86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Y77*Source!I169</f>
        <v>408.35649000000001</v>
      </c>
      <c r="CY77">
        <f>AD77</f>
        <v>0</v>
      </c>
      <c r="CZ77">
        <f>AH77</f>
        <v>0</v>
      </c>
      <c r="DA77">
        <f>AL77</f>
        <v>1</v>
      </c>
      <c r="DB77">
        <f>ROUND((ROUND(AT77*CZ77,2)*1.15),6)</f>
        <v>0</v>
      </c>
      <c r="DC77">
        <f>ROUND((ROUND(AT77*AG77,2)*1.15),6)</f>
        <v>0</v>
      </c>
    </row>
    <row r="78" spans="1:107" x14ac:dyDescent="0.25">
      <c r="A78">
        <f>ROW(Source!A169)</f>
        <v>169</v>
      </c>
      <c r="B78">
        <v>31709269</v>
      </c>
      <c r="C78">
        <v>31710902</v>
      </c>
      <c r="D78">
        <v>26366393</v>
      </c>
      <c r="E78">
        <v>1</v>
      </c>
      <c r="F78">
        <v>1</v>
      </c>
      <c r="G78">
        <v>26229697</v>
      </c>
      <c r="H78">
        <v>2</v>
      </c>
      <c r="I78" t="s">
        <v>953</v>
      </c>
      <c r="J78" t="s">
        <v>954</v>
      </c>
      <c r="K78" t="s">
        <v>955</v>
      </c>
      <c r="L78">
        <v>1367</v>
      </c>
      <c r="N78">
        <v>1011</v>
      </c>
      <c r="O78" t="s">
        <v>881</v>
      </c>
      <c r="P78" t="s">
        <v>881</v>
      </c>
      <c r="Q78">
        <v>1</v>
      </c>
      <c r="W78">
        <v>0</v>
      </c>
      <c r="X78">
        <v>-628430174</v>
      </c>
      <c r="Y78">
        <v>1.0125000000000002</v>
      </c>
      <c r="AA78">
        <v>0</v>
      </c>
      <c r="AB78">
        <v>782.49</v>
      </c>
      <c r="AC78">
        <v>382.49</v>
      </c>
      <c r="AD78">
        <v>0</v>
      </c>
      <c r="AE78">
        <v>0</v>
      </c>
      <c r="AF78">
        <v>76.81</v>
      </c>
      <c r="AG78">
        <v>14.36</v>
      </c>
      <c r="AH78">
        <v>0</v>
      </c>
      <c r="AI78">
        <v>1</v>
      </c>
      <c r="AJ78">
        <v>9.73</v>
      </c>
      <c r="AK78">
        <v>25.44</v>
      </c>
      <c r="AL78">
        <v>1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143</v>
      </c>
      <c r="AT78">
        <v>0.81</v>
      </c>
      <c r="AU78" t="s">
        <v>169</v>
      </c>
      <c r="AV78">
        <v>0</v>
      </c>
      <c r="AW78">
        <v>2</v>
      </c>
      <c r="AX78">
        <v>31714532</v>
      </c>
      <c r="AY78">
        <v>1</v>
      </c>
      <c r="AZ78">
        <v>0</v>
      </c>
      <c r="BA78">
        <v>87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Y78*Source!I169</f>
        <v>0.62775000000000014</v>
      </c>
      <c r="CY78">
        <f>AB78</f>
        <v>782.49</v>
      </c>
      <c r="CZ78">
        <f>AF78</f>
        <v>76.81</v>
      </c>
      <c r="DA78">
        <f>AJ78</f>
        <v>9.73</v>
      </c>
      <c r="DB78">
        <f>ROUND((ROUND(AT78*CZ78,2)*1.25),6)</f>
        <v>77.775000000000006</v>
      </c>
      <c r="DC78">
        <f>ROUND((ROUND(AT78*AG78,2)*1.25),6)</f>
        <v>14.5375</v>
      </c>
    </row>
    <row r="79" spans="1:107" x14ac:dyDescent="0.25">
      <c r="A79">
        <f>ROW(Source!A169)</f>
        <v>169</v>
      </c>
      <c r="B79">
        <v>31709269</v>
      </c>
      <c r="C79">
        <v>31710902</v>
      </c>
      <c r="D79">
        <v>26366522</v>
      </c>
      <c r="E79">
        <v>1</v>
      </c>
      <c r="F79">
        <v>1</v>
      </c>
      <c r="G79">
        <v>26229697</v>
      </c>
      <c r="H79">
        <v>2</v>
      </c>
      <c r="I79" t="s">
        <v>985</v>
      </c>
      <c r="J79" t="s">
        <v>986</v>
      </c>
      <c r="K79" t="s">
        <v>987</v>
      </c>
      <c r="L79">
        <v>1367</v>
      </c>
      <c r="N79">
        <v>1011</v>
      </c>
      <c r="O79" t="s">
        <v>881</v>
      </c>
      <c r="P79" t="s">
        <v>881</v>
      </c>
      <c r="Q79">
        <v>1</v>
      </c>
      <c r="W79">
        <v>0</v>
      </c>
      <c r="X79">
        <v>593980231</v>
      </c>
      <c r="Y79">
        <v>90.649999999999991</v>
      </c>
      <c r="AA79">
        <v>0</v>
      </c>
      <c r="AB79">
        <v>9.07</v>
      </c>
      <c r="AC79">
        <v>1.07</v>
      </c>
      <c r="AD79">
        <v>0</v>
      </c>
      <c r="AE79">
        <v>0</v>
      </c>
      <c r="AF79">
        <v>2.36</v>
      </c>
      <c r="AG79">
        <v>0.04</v>
      </c>
      <c r="AH79">
        <v>0</v>
      </c>
      <c r="AI79">
        <v>1</v>
      </c>
      <c r="AJ79">
        <v>3.67</v>
      </c>
      <c r="AK79">
        <v>25.44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143</v>
      </c>
      <c r="AT79">
        <v>72.52</v>
      </c>
      <c r="AU79" t="s">
        <v>169</v>
      </c>
      <c r="AV79">
        <v>0</v>
      </c>
      <c r="AW79">
        <v>2</v>
      </c>
      <c r="AX79">
        <v>31714534</v>
      </c>
      <c r="AY79">
        <v>1</v>
      </c>
      <c r="AZ79">
        <v>0</v>
      </c>
      <c r="BA79">
        <v>88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Y79*Source!I169</f>
        <v>56.202999999999996</v>
      </c>
      <c r="CY79">
        <f>AB79</f>
        <v>9.07</v>
      </c>
      <c r="CZ79">
        <f>AF79</f>
        <v>2.36</v>
      </c>
      <c r="DA79">
        <f>AJ79</f>
        <v>3.67</v>
      </c>
      <c r="DB79">
        <f>ROUND((ROUND(AT79*CZ79,2)*1.25),6)</f>
        <v>213.9375</v>
      </c>
      <c r="DC79">
        <f>ROUND((ROUND(AT79*AG79,2)*1.25),6)</f>
        <v>3.625</v>
      </c>
    </row>
    <row r="80" spans="1:107" x14ac:dyDescent="0.25">
      <c r="A80">
        <f>ROW(Source!A169)</f>
        <v>169</v>
      </c>
      <c r="B80">
        <v>31709269</v>
      </c>
      <c r="C80">
        <v>31710902</v>
      </c>
      <c r="D80">
        <v>26365635</v>
      </c>
      <c r="E80">
        <v>1</v>
      </c>
      <c r="F80">
        <v>1</v>
      </c>
      <c r="G80">
        <v>26229697</v>
      </c>
      <c r="H80">
        <v>2</v>
      </c>
      <c r="I80" t="s">
        <v>956</v>
      </c>
      <c r="J80" t="s">
        <v>957</v>
      </c>
      <c r="K80" t="s">
        <v>958</v>
      </c>
      <c r="L80">
        <v>1367</v>
      </c>
      <c r="N80">
        <v>1011</v>
      </c>
      <c r="O80" t="s">
        <v>881</v>
      </c>
      <c r="P80" t="s">
        <v>881</v>
      </c>
      <c r="Q80">
        <v>1</v>
      </c>
      <c r="W80">
        <v>0</v>
      </c>
      <c r="X80">
        <v>-266174272</v>
      </c>
      <c r="Y80">
        <v>1.0125000000000002</v>
      </c>
      <c r="AA80">
        <v>0</v>
      </c>
      <c r="AB80">
        <v>1711.18</v>
      </c>
      <c r="AC80">
        <v>483.44</v>
      </c>
      <c r="AD80">
        <v>0</v>
      </c>
      <c r="AE80">
        <v>0</v>
      </c>
      <c r="AF80">
        <v>190.93</v>
      </c>
      <c r="AG80">
        <v>18.149999999999999</v>
      </c>
      <c r="AH80">
        <v>0</v>
      </c>
      <c r="AI80">
        <v>1</v>
      </c>
      <c r="AJ80">
        <v>8.56</v>
      </c>
      <c r="AK80">
        <v>25.44</v>
      </c>
      <c r="AL80">
        <v>1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143</v>
      </c>
      <c r="AT80">
        <v>0.81</v>
      </c>
      <c r="AU80" t="s">
        <v>169</v>
      </c>
      <c r="AV80">
        <v>0</v>
      </c>
      <c r="AW80">
        <v>2</v>
      </c>
      <c r="AX80">
        <v>31714533</v>
      </c>
      <c r="AY80">
        <v>1</v>
      </c>
      <c r="AZ80">
        <v>0</v>
      </c>
      <c r="BA80">
        <v>89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Y80*Source!I169</f>
        <v>0.62775000000000014</v>
      </c>
      <c r="CY80">
        <f>AB80</f>
        <v>1711.18</v>
      </c>
      <c r="CZ80">
        <f>AF80</f>
        <v>190.93</v>
      </c>
      <c r="DA80">
        <f>AJ80</f>
        <v>8.56</v>
      </c>
      <c r="DB80">
        <f>ROUND((ROUND(AT80*CZ80,2)*1.25),6)</f>
        <v>193.3125</v>
      </c>
      <c r="DC80">
        <f>ROUND((ROUND(AT80*AG80,2)*1.25),6)</f>
        <v>18.375</v>
      </c>
    </row>
    <row r="81" spans="1:107" x14ac:dyDescent="0.25">
      <c r="A81">
        <f>ROW(Source!A169)</f>
        <v>169</v>
      </c>
      <c r="B81">
        <v>31709269</v>
      </c>
      <c r="C81">
        <v>31710902</v>
      </c>
      <c r="D81">
        <v>26286008</v>
      </c>
      <c r="E81">
        <v>26229697</v>
      </c>
      <c r="F81">
        <v>1</v>
      </c>
      <c r="G81">
        <v>26229697</v>
      </c>
      <c r="H81">
        <v>2</v>
      </c>
      <c r="I81" t="s">
        <v>906</v>
      </c>
      <c r="J81" t="s">
        <v>143</v>
      </c>
      <c r="K81" t="s">
        <v>907</v>
      </c>
      <c r="L81">
        <v>1344</v>
      </c>
      <c r="N81">
        <v>1008</v>
      </c>
      <c r="O81" t="s">
        <v>908</v>
      </c>
      <c r="P81" t="s">
        <v>908</v>
      </c>
      <c r="Q81">
        <v>1</v>
      </c>
      <c r="W81">
        <v>0</v>
      </c>
      <c r="X81">
        <v>-1180195794</v>
      </c>
      <c r="Y81">
        <v>1.2500000000000001E-2</v>
      </c>
      <c r="AA81">
        <v>0</v>
      </c>
      <c r="AB81">
        <v>1.05</v>
      </c>
      <c r="AC81">
        <v>0</v>
      </c>
      <c r="AD81">
        <v>0</v>
      </c>
      <c r="AE81">
        <v>0</v>
      </c>
      <c r="AF81">
        <v>1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143</v>
      </c>
      <c r="AT81">
        <v>0.01</v>
      </c>
      <c r="AU81" t="s">
        <v>169</v>
      </c>
      <c r="AV81">
        <v>0</v>
      </c>
      <c r="AW81">
        <v>2</v>
      </c>
      <c r="AX81">
        <v>31714535</v>
      </c>
      <c r="AY81">
        <v>1</v>
      </c>
      <c r="AZ81">
        <v>0</v>
      </c>
      <c r="BA81">
        <v>90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Y81*Source!I169</f>
        <v>7.7499999999999999E-3</v>
      </c>
      <c r="CY81">
        <f>AB81</f>
        <v>1.05</v>
      </c>
      <c r="CZ81">
        <f>AF81</f>
        <v>1</v>
      </c>
      <c r="DA81">
        <f>AJ81</f>
        <v>1</v>
      </c>
      <c r="DB81">
        <f>ROUND((ROUND(AT81*CZ81,2)*1.25),6)</f>
        <v>1.2500000000000001E-2</v>
      </c>
      <c r="DC81">
        <f>ROUND((ROUND(AT81*AG81,2)*1.25),6)</f>
        <v>0</v>
      </c>
    </row>
    <row r="82" spans="1:107" x14ac:dyDescent="0.25">
      <c r="A82">
        <f>ROW(Source!A169)</f>
        <v>169</v>
      </c>
      <c r="B82">
        <v>31709269</v>
      </c>
      <c r="C82">
        <v>31710902</v>
      </c>
      <c r="D82">
        <v>26344835</v>
      </c>
      <c r="E82">
        <v>1</v>
      </c>
      <c r="F82">
        <v>1</v>
      </c>
      <c r="G82">
        <v>26229697</v>
      </c>
      <c r="H82">
        <v>3</v>
      </c>
      <c r="I82" t="s">
        <v>427</v>
      </c>
      <c r="J82" t="s">
        <v>429</v>
      </c>
      <c r="K82" t="s">
        <v>428</v>
      </c>
      <c r="L82">
        <v>1339</v>
      </c>
      <c r="N82">
        <v>1007</v>
      </c>
      <c r="O82" t="s">
        <v>323</v>
      </c>
      <c r="P82" t="s">
        <v>323</v>
      </c>
      <c r="Q82">
        <v>1</v>
      </c>
      <c r="W82">
        <v>0</v>
      </c>
      <c r="X82">
        <v>-862991314</v>
      </c>
      <c r="Y82">
        <v>2.234</v>
      </c>
      <c r="AA82">
        <v>35.39</v>
      </c>
      <c r="AB82">
        <v>0</v>
      </c>
      <c r="AC82">
        <v>0</v>
      </c>
      <c r="AD82">
        <v>0</v>
      </c>
      <c r="AE82">
        <v>7.07</v>
      </c>
      <c r="AF82">
        <v>0</v>
      </c>
      <c r="AG82">
        <v>0</v>
      </c>
      <c r="AH82">
        <v>0</v>
      </c>
      <c r="AI82">
        <v>4.99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143</v>
      </c>
      <c r="AT82">
        <v>2.234</v>
      </c>
      <c r="AU82" t="s">
        <v>143</v>
      </c>
      <c r="AV82">
        <v>0</v>
      </c>
      <c r="AW82">
        <v>2</v>
      </c>
      <c r="AX82">
        <v>31714537</v>
      </c>
      <c r="AY82">
        <v>1</v>
      </c>
      <c r="AZ82">
        <v>0</v>
      </c>
      <c r="BA82">
        <v>92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Y82*Source!I169</f>
        <v>1.3850800000000001</v>
      </c>
      <c r="CY82">
        <f t="shared" ref="CY82:CY90" si="17">AA82</f>
        <v>35.39</v>
      </c>
      <c r="CZ82">
        <f t="shared" ref="CZ82:CZ90" si="18">AE82</f>
        <v>7.07</v>
      </c>
      <c r="DA82">
        <f t="shared" ref="DA82:DA90" si="19">AI82</f>
        <v>4.99</v>
      </c>
      <c r="DB82">
        <f t="shared" ref="DB82:DB90" si="20">ROUND(ROUND(AT82*CZ82,2),6)</f>
        <v>15.79</v>
      </c>
      <c r="DC82">
        <f t="shared" ref="DC82:DC90" si="21">ROUND(ROUND(AT82*AG82,2),6)</f>
        <v>0</v>
      </c>
    </row>
    <row r="83" spans="1:107" x14ac:dyDescent="0.25">
      <c r="A83">
        <f>ROW(Source!A169)</f>
        <v>169</v>
      </c>
      <c r="B83">
        <v>31709269</v>
      </c>
      <c r="C83">
        <v>31710902</v>
      </c>
      <c r="D83">
        <v>26343292</v>
      </c>
      <c r="E83">
        <v>1</v>
      </c>
      <c r="F83">
        <v>1</v>
      </c>
      <c r="G83">
        <v>26229697</v>
      </c>
      <c r="H83">
        <v>3</v>
      </c>
      <c r="I83" t="s">
        <v>391</v>
      </c>
      <c r="J83" t="s">
        <v>393</v>
      </c>
      <c r="K83" t="s">
        <v>392</v>
      </c>
      <c r="L83">
        <v>1327</v>
      </c>
      <c r="N83">
        <v>1005</v>
      </c>
      <c r="O83" t="s">
        <v>362</v>
      </c>
      <c r="P83" t="s">
        <v>362</v>
      </c>
      <c r="Q83">
        <v>1</v>
      </c>
      <c r="W83">
        <v>0</v>
      </c>
      <c r="X83">
        <v>2103007680</v>
      </c>
      <c r="Y83">
        <v>100</v>
      </c>
      <c r="AA83">
        <v>135.49</v>
      </c>
      <c r="AB83">
        <v>0</v>
      </c>
      <c r="AC83">
        <v>0</v>
      </c>
      <c r="AD83">
        <v>0</v>
      </c>
      <c r="AE83">
        <v>21.14</v>
      </c>
      <c r="AF83">
        <v>0</v>
      </c>
      <c r="AG83">
        <v>0</v>
      </c>
      <c r="AH83">
        <v>0</v>
      </c>
      <c r="AI83">
        <v>6.39</v>
      </c>
      <c r="AJ83">
        <v>1</v>
      </c>
      <c r="AK83">
        <v>1</v>
      </c>
      <c r="AL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 t="s">
        <v>143</v>
      </c>
      <c r="AT83">
        <v>100</v>
      </c>
      <c r="AU83" t="s">
        <v>143</v>
      </c>
      <c r="AV83">
        <v>0</v>
      </c>
      <c r="AW83">
        <v>1</v>
      </c>
      <c r="AX83">
        <v>-1</v>
      </c>
      <c r="AY83">
        <v>0</v>
      </c>
      <c r="AZ83">
        <v>0</v>
      </c>
      <c r="BA83" t="s">
        <v>143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Y83*Source!I169</f>
        <v>62</v>
      </c>
      <c r="CY83">
        <f t="shared" si="17"/>
        <v>135.49</v>
      </c>
      <c r="CZ83">
        <f t="shared" si="18"/>
        <v>21.14</v>
      </c>
      <c r="DA83">
        <f t="shared" si="19"/>
        <v>6.39</v>
      </c>
      <c r="DB83">
        <f t="shared" si="20"/>
        <v>2114</v>
      </c>
      <c r="DC83">
        <f t="shared" si="21"/>
        <v>0</v>
      </c>
    </row>
    <row r="84" spans="1:107" x14ac:dyDescent="0.25">
      <c r="A84">
        <f>ROW(Source!A169)</f>
        <v>169</v>
      </c>
      <c r="B84">
        <v>31709269</v>
      </c>
      <c r="C84">
        <v>31710902</v>
      </c>
      <c r="D84">
        <v>26342602</v>
      </c>
      <c r="E84">
        <v>1</v>
      </c>
      <c r="F84">
        <v>1</v>
      </c>
      <c r="G84">
        <v>26229697</v>
      </c>
      <c r="H84">
        <v>3</v>
      </c>
      <c r="I84" t="s">
        <v>408</v>
      </c>
      <c r="J84" t="s">
        <v>410</v>
      </c>
      <c r="K84" t="s">
        <v>409</v>
      </c>
      <c r="L84">
        <v>1327</v>
      </c>
      <c r="N84">
        <v>1005</v>
      </c>
      <c r="O84" t="s">
        <v>362</v>
      </c>
      <c r="P84" t="s">
        <v>362</v>
      </c>
      <c r="Q84">
        <v>1</v>
      </c>
      <c r="W84">
        <v>0</v>
      </c>
      <c r="X84">
        <v>219281972</v>
      </c>
      <c r="Y84">
        <v>102</v>
      </c>
      <c r="AA84">
        <v>3914.96</v>
      </c>
      <c r="AB84">
        <v>0</v>
      </c>
      <c r="AC84">
        <v>0</v>
      </c>
      <c r="AD84">
        <v>0</v>
      </c>
      <c r="AE84">
        <v>1734.78</v>
      </c>
      <c r="AF84">
        <v>0</v>
      </c>
      <c r="AG84">
        <v>0</v>
      </c>
      <c r="AH84">
        <v>0</v>
      </c>
      <c r="AI84">
        <v>2.25</v>
      </c>
      <c r="AJ84">
        <v>1</v>
      </c>
      <c r="AK84">
        <v>1</v>
      </c>
      <c r="AL84">
        <v>1</v>
      </c>
      <c r="AN84">
        <v>0</v>
      </c>
      <c r="AO84">
        <v>0</v>
      </c>
      <c r="AP84">
        <v>0</v>
      </c>
      <c r="AQ84">
        <v>0</v>
      </c>
      <c r="AR84">
        <v>0</v>
      </c>
      <c r="AS84" t="s">
        <v>143</v>
      </c>
      <c r="AT84">
        <v>102</v>
      </c>
      <c r="AU84" t="s">
        <v>143</v>
      </c>
      <c r="AV84">
        <v>0</v>
      </c>
      <c r="AW84">
        <v>1</v>
      </c>
      <c r="AX84">
        <v>-1</v>
      </c>
      <c r="AY84">
        <v>0</v>
      </c>
      <c r="AZ84">
        <v>0</v>
      </c>
      <c r="BA84" t="s">
        <v>143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Y84*Source!I169</f>
        <v>63.24</v>
      </c>
      <c r="CY84">
        <f t="shared" si="17"/>
        <v>3914.96</v>
      </c>
      <c r="CZ84">
        <f t="shared" si="18"/>
        <v>1734.78</v>
      </c>
      <c r="DA84">
        <f t="shared" si="19"/>
        <v>2.25</v>
      </c>
      <c r="DB84">
        <f t="shared" si="20"/>
        <v>176947.56</v>
      </c>
      <c r="DC84">
        <f t="shared" si="21"/>
        <v>0</v>
      </c>
    </row>
    <row r="85" spans="1:107" x14ac:dyDescent="0.25">
      <c r="A85">
        <f>ROW(Source!A169)</f>
        <v>169</v>
      </c>
      <c r="B85">
        <v>31709269</v>
      </c>
      <c r="C85">
        <v>31710902</v>
      </c>
      <c r="D85">
        <v>26344269</v>
      </c>
      <c r="E85">
        <v>1</v>
      </c>
      <c r="F85">
        <v>1</v>
      </c>
      <c r="G85">
        <v>26229697</v>
      </c>
      <c r="H85">
        <v>3</v>
      </c>
      <c r="I85" t="s">
        <v>395</v>
      </c>
      <c r="J85" t="s">
        <v>397</v>
      </c>
      <c r="K85" t="s">
        <v>396</v>
      </c>
      <c r="L85">
        <v>1348</v>
      </c>
      <c r="N85">
        <v>1009</v>
      </c>
      <c r="O85" t="s">
        <v>205</v>
      </c>
      <c r="P85" t="s">
        <v>205</v>
      </c>
      <c r="Q85">
        <v>1000</v>
      </c>
      <c r="W85">
        <v>0</v>
      </c>
      <c r="X85">
        <v>376326713</v>
      </c>
      <c r="Y85">
        <v>2.0100000000000001E-3</v>
      </c>
      <c r="AA85">
        <v>145474.4</v>
      </c>
      <c r="AB85">
        <v>0</v>
      </c>
      <c r="AC85">
        <v>0</v>
      </c>
      <c r="AD85">
        <v>0</v>
      </c>
      <c r="AE85">
        <v>34046.78</v>
      </c>
      <c r="AF85">
        <v>0</v>
      </c>
      <c r="AG85">
        <v>0</v>
      </c>
      <c r="AH85">
        <v>0</v>
      </c>
      <c r="AI85">
        <v>4.26</v>
      </c>
      <c r="AJ85">
        <v>1</v>
      </c>
      <c r="AK85">
        <v>1</v>
      </c>
      <c r="AL85">
        <v>1</v>
      </c>
      <c r="AN85">
        <v>0</v>
      </c>
      <c r="AO85">
        <v>0</v>
      </c>
      <c r="AP85">
        <v>0</v>
      </c>
      <c r="AQ85">
        <v>0</v>
      </c>
      <c r="AR85">
        <v>0</v>
      </c>
      <c r="AS85" t="s">
        <v>143</v>
      </c>
      <c r="AT85">
        <v>2.0100000000000001E-3</v>
      </c>
      <c r="AU85" t="s">
        <v>143</v>
      </c>
      <c r="AV85">
        <v>0</v>
      </c>
      <c r="AW85">
        <v>1</v>
      </c>
      <c r="AX85">
        <v>-1</v>
      </c>
      <c r="AY85">
        <v>0</v>
      </c>
      <c r="AZ85">
        <v>0</v>
      </c>
      <c r="BA85" t="s">
        <v>143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Y85*Source!I169</f>
        <v>1.2462E-3</v>
      </c>
      <c r="CY85">
        <f t="shared" si="17"/>
        <v>145474.4</v>
      </c>
      <c r="CZ85">
        <f t="shared" si="18"/>
        <v>34046.78</v>
      </c>
      <c r="DA85">
        <f t="shared" si="19"/>
        <v>4.26</v>
      </c>
      <c r="DB85">
        <f t="shared" si="20"/>
        <v>68.430000000000007</v>
      </c>
      <c r="DC85">
        <f t="shared" si="21"/>
        <v>0</v>
      </c>
    </row>
    <row r="86" spans="1:107" x14ac:dyDescent="0.25">
      <c r="A86">
        <f>ROW(Source!A169)</f>
        <v>169</v>
      </c>
      <c r="B86">
        <v>31709269</v>
      </c>
      <c r="C86">
        <v>31710902</v>
      </c>
      <c r="D86">
        <v>26344867</v>
      </c>
      <c r="E86">
        <v>1</v>
      </c>
      <c r="F86">
        <v>1</v>
      </c>
      <c r="G86">
        <v>26229697</v>
      </c>
      <c r="H86">
        <v>3</v>
      </c>
      <c r="I86" t="s">
        <v>988</v>
      </c>
      <c r="J86" t="s">
        <v>989</v>
      </c>
      <c r="K86" t="s">
        <v>990</v>
      </c>
      <c r="L86">
        <v>1339</v>
      </c>
      <c r="N86">
        <v>1007</v>
      </c>
      <c r="O86" t="s">
        <v>323</v>
      </c>
      <c r="P86" t="s">
        <v>323</v>
      </c>
      <c r="Q86">
        <v>1</v>
      </c>
      <c r="W86">
        <v>0</v>
      </c>
      <c r="X86">
        <v>1611452634</v>
      </c>
      <c r="Y86">
        <v>1.7999999999999999E-2</v>
      </c>
      <c r="AA86">
        <v>9025.5499999999993</v>
      </c>
      <c r="AB86">
        <v>0</v>
      </c>
      <c r="AC86">
        <v>0</v>
      </c>
      <c r="AD86">
        <v>0</v>
      </c>
      <c r="AE86">
        <v>2472.13</v>
      </c>
      <c r="AF86">
        <v>0</v>
      </c>
      <c r="AG86">
        <v>0</v>
      </c>
      <c r="AH86">
        <v>0</v>
      </c>
      <c r="AI86">
        <v>3.64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143</v>
      </c>
      <c r="AT86">
        <v>1.7999999999999999E-2</v>
      </c>
      <c r="AU86" t="s">
        <v>143</v>
      </c>
      <c r="AV86">
        <v>0</v>
      </c>
      <c r="AW86">
        <v>2</v>
      </c>
      <c r="AX86">
        <v>31714538</v>
      </c>
      <c r="AY86">
        <v>1</v>
      </c>
      <c r="AZ86">
        <v>0</v>
      </c>
      <c r="BA86">
        <v>93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Y86*Source!I169</f>
        <v>1.116E-2</v>
      </c>
      <c r="CY86">
        <f t="shared" si="17"/>
        <v>9025.5499999999993</v>
      </c>
      <c r="CZ86">
        <f t="shared" si="18"/>
        <v>2472.13</v>
      </c>
      <c r="DA86">
        <f t="shared" si="19"/>
        <v>3.64</v>
      </c>
      <c r="DB86">
        <f t="shared" si="20"/>
        <v>44.5</v>
      </c>
      <c r="DC86">
        <f t="shared" si="21"/>
        <v>0</v>
      </c>
    </row>
    <row r="87" spans="1:107" x14ac:dyDescent="0.25">
      <c r="A87">
        <f>ROW(Source!A169)</f>
        <v>169</v>
      </c>
      <c r="B87">
        <v>31709269</v>
      </c>
      <c r="C87">
        <v>31710902</v>
      </c>
      <c r="D87">
        <v>26344109</v>
      </c>
      <c r="E87">
        <v>1</v>
      </c>
      <c r="F87">
        <v>1</v>
      </c>
      <c r="G87">
        <v>26229697</v>
      </c>
      <c r="H87">
        <v>3</v>
      </c>
      <c r="I87" t="s">
        <v>991</v>
      </c>
      <c r="J87" t="s">
        <v>992</v>
      </c>
      <c r="K87" t="s">
        <v>993</v>
      </c>
      <c r="L87">
        <v>1348</v>
      </c>
      <c r="N87">
        <v>1009</v>
      </c>
      <c r="O87" t="s">
        <v>205</v>
      </c>
      <c r="P87" t="s">
        <v>205</v>
      </c>
      <c r="Q87">
        <v>1000</v>
      </c>
      <c r="W87">
        <v>0</v>
      </c>
      <c r="X87">
        <v>-1884493121</v>
      </c>
      <c r="Y87">
        <v>4.3799999999999999E-2</v>
      </c>
      <c r="AA87">
        <v>979511.47</v>
      </c>
      <c r="AB87">
        <v>0</v>
      </c>
      <c r="AC87">
        <v>0</v>
      </c>
      <c r="AD87">
        <v>0</v>
      </c>
      <c r="AE87">
        <v>81246.399999999994</v>
      </c>
      <c r="AF87">
        <v>0</v>
      </c>
      <c r="AG87">
        <v>0</v>
      </c>
      <c r="AH87">
        <v>0</v>
      </c>
      <c r="AI87">
        <v>12.02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143</v>
      </c>
      <c r="AT87">
        <v>4.3799999999999999E-2</v>
      </c>
      <c r="AU87" t="s">
        <v>143</v>
      </c>
      <c r="AV87">
        <v>0</v>
      </c>
      <c r="AW87">
        <v>2</v>
      </c>
      <c r="AX87">
        <v>31714539</v>
      </c>
      <c r="AY87">
        <v>1</v>
      </c>
      <c r="AZ87">
        <v>0</v>
      </c>
      <c r="BA87">
        <v>94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Y87*Source!I169</f>
        <v>2.7156E-2</v>
      </c>
      <c r="CY87">
        <f t="shared" si="17"/>
        <v>979511.47</v>
      </c>
      <c r="CZ87">
        <f t="shared" si="18"/>
        <v>81246.399999999994</v>
      </c>
      <c r="DA87">
        <f t="shared" si="19"/>
        <v>12.02</v>
      </c>
      <c r="DB87">
        <f t="shared" si="20"/>
        <v>3558.59</v>
      </c>
      <c r="DC87">
        <f t="shared" si="21"/>
        <v>0</v>
      </c>
    </row>
    <row r="88" spans="1:107" x14ac:dyDescent="0.25">
      <c r="A88">
        <f>ROW(Source!A169)</f>
        <v>169</v>
      </c>
      <c r="B88">
        <v>31709269</v>
      </c>
      <c r="C88">
        <v>31710902</v>
      </c>
      <c r="D88">
        <v>26359895</v>
      </c>
      <c r="E88">
        <v>1</v>
      </c>
      <c r="F88">
        <v>1</v>
      </c>
      <c r="G88">
        <v>26229697</v>
      </c>
      <c r="H88">
        <v>3</v>
      </c>
      <c r="I88" t="s">
        <v>404</v>
      </c>
      <c r="J88" t="s">
        <v>406</v>
      </c>
      <c r="K88" t="s">
        <v>405</v>
      </c>
      <c r="L88">
        <v>1348</v>
      </c>
      <c r="N88">
        <v>1009</v>
      </c>
      <c r="O88" t="s">
        <v>205</v>
      </c>
      <c r="P88" t="s">
        <v>205</v>
      </c>
      <c r="Q88">
        <v>1000</v>
      </c>
      <c r="W88">
        <v>0</v>
      </c>
      <c r="X88">
        <v>-564437193</v>
      </c>
      <c r="Y88">
        <v>0.5</v>
      </c>
      <c r="AA88">
        <v>8551.2999999999993</v>
      </c>
      <c r="AB88">
        <v>0</v>
      </c>
      <c r="AC88">
        <v>0</v>
      </c>
      <c r="AD88">
        <v>0</v>
      </c>
      <c r="AE88">
        <v>1933.27</v>
      </c>
      <c r="AF88">
        <v>0</v>
      </c>
      <c r="AG88">
        <v>0</v>
      </c>
      <c r="AH88">
        <v>0</v>
      </c>
      <c r="AI88">
        <v>4.41</v>
      </c>
      <c r="AJ88">
        <v>1</v>
      </c>
      <c r="AK88">
        <v>1</v>
      </c>
      <c r="AL88">
        <v>1</v>
      </c>
      <c r="AN88">
        <v>0</v>
      </c>
      <c r="AO88">
        <v>0</v>
      </c>
      <c r="AP88">
        <v>0</v>
      </c>
      <c r="AQ88">
        <v>0</v>
      </c>
      <c r="AR88">
        <v>0</v>
      </c>
      <c r="AS88" t="s">
        <v>143</v>
      </c>
      <c r="AT88">
        <v>0.5</v>
      </c>
      <c r="AU88" t="s">
        <v>143</v>
      </c>
      <c r="AV88">
        <v>0</v>
      </c>
      <c r="AW88">
        <v>1</v>
      </c>
      <c r="AX88">
        <v>-1</v>
      </c>
      <c r="AY88">
        <v>0</v>
      </c>
      <c r="AZ88">
        <v>0</v>
      </c>
      <c r="BA88" t="s">
        <v>143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Y88*Source!I169</f>
        <v>0.31</v>
      </c>
      <c r="CY88">
        <f t="shared" si="17"/>
        <v>8551.2999999999993</v>
      </c>
      <c r="CZ88">
        <f t="shared" si="18"/>
        <v>1933.27</v>
      </c>
      <c r="DA88">
        <f t="shared" si="19"/>
        <v>4.41</v>
      </c>
      <c r="DB88">
        <f t="shared" si="20"/>
        <v>966.64</v>
      </c>
      <c r="DC88">
        <f t="shared" si="21"/>
        <v>0</v>
      </c>
    </row>
    <row r="89" spans="1:107" x14ac:dyDescent="0.25">
      <c r="A89">
        <f>ROW(Source!A169)</f>
        <v>169</v>
      </c>
      <c r="B89">
        <v>31709269</v>
      </c>
      <c r="C89">
        <v>31710902</v>
      </c>
      <c r="D89">
        <v>26360104</v>
      </c>
      <c r="E89">
        <v>1</v>
      </c>
      <c r="F89">
        <v>1</v>
      </c>
      <c r="G89">
        <v>26229697</v>
      </c>
      <c r="H89">
        <v>3</v>
      </c>
      <c r="I89" t="s">
        <v>387</v>
      </c>
      <c r="J89" t="s">
        <v>389</v>
      </c>
      <c r="K89" t="s">
        <v>388</v>
      </c>
      <c r="L89">
        <v>1348</v>
      </c>
      <c r="N89">
        <v>1009</v>
      </c>
      <c r="O89" t="s">
        <v>205</v>
      </c>
      <c r="P89" t="s">
        <v>205</v>
      </c>
      <c r="Q89">
        <v>1000</v>
      </c>
      <c r="W89">
        <v>0</v>
      </c>
      <c r="X89">
        <v>1761494633</v>
      </c>
      <c r="Y89">
        <v>7.6999999999999999E-2</v>
      </c>
      <c r="AA89">
        <v>75045.31</v>
      </c>
      <c r="AB89">
        <v>0</v>
      </c>
      <c r="AC89">
        <v>0</v>
      </c>
      <c r="AD89">
        <v>0</v>
      </c>
      <c r="AE89">
        <v>6340.75</v>
      </c>
      <c r="AF89">
        <v>0</v>
      </c>
      <c r="AG89">
        <v>0</v>
      </c>
      <c r="AH89">
        <v>0</v>
      </c>
      <c r="AI89">
        <v>11.8</v>
      </c>
      <c r="AJ89">
        <v>1</v>
      </c>
      <c r="AK89">
        <v>1</v>
      </c>
      <c r="AL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 t="s">
        <v>143</v>
      </c>
      <c r="AT89">
        <v>7.6999999999999999E-2</v>
      </c>
      <c r="AU89" t="s">
        <v>143</v>
      </c>
      <c r="AV89">
        <v>0</v>
      </c>
      <c r="AW89">
        <v>1</v>
      </c>
      <c r="AX89">
        <v>-1</v>
      </c>
      <c r="AY89">
        <v>0</v>
      </c>
      <c r="AZ89">
        <v>0</v>
      </c>
      <c r="BA89" t="s">
        <v>143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Y89*Source!I169</f>
        <v>4.7739999999999998E-2</v>
      </c>
      <c r="CY89">
        <f t="shared" si="17"/>
        <v>75045.31</v>
      </c>
      <c r="CZ89">
        <f t="shared" si="18"/>
        <v>6340.75</v>
      </c>
      <c r="DA89">
        <f t="shared" si="19"/>
        <v>11.8</v>
      </c>
      <c r="DB89">
        <f t="shared" si="20"/>
        <v>488.24</v>
      </c>
      <c r="DC89">
        <f t="shared" si="21"/>
        <v>0</v>
      </c>
    </row>
    <row r="90" spans="1:107" x14ac:dyDescent="0.25">
      <c r="A90">
        <f>ROW(Source!A169)</f>
        <v>169</v>
      </c>
      <c r="B90">
        <v>31709269</v>
      </c>
      <c r="C90">
        <v>31710902</v>
      </c>
      <c r="D90">
        <v>26364225</v>
      </c>
      <c r="E90">
        <v>1</v>
      </c>
      <c r="F90">
        <v>1</v>
      </c>
      <c r="G90">
        <v>26229697</v>
      </c>
      <c r="H90">
        <v>3</v>
      </c>
      <c r="I90" t="s">
        <v>399</v>
      </c>
      <c r="J90" t="s">
        <v>402</v>
      </c>
      <c r="K90" t="s">
        <v>400</v>
      </c>
      <c r="L90">
        <v>1354</v>
      </c>
      <c r="N90">
        <v>1010</v>
      </c>
      <c r="O90" t="s">
        <v>401</v>
      </c>
      <c r="P90" t="s">
        <v>401</v>
      </c>
      <c r="Q90">
        <v>1</v>
      </c>
      <c r="W90">
        <v>0</v>
      </c>
      <c r="X90">
        <v>-2064963420</v>
      </c>
      <c r="Y90">
        <v>25</v>
      </c>
      <c r="AA90">
        <v>555.70000000000005</v>
      </c>
      <c r="AB90">
        <v>0</v>
      </c>
      <c r="AC90">
        <v>0</v>
      </c>
      <c r="AD90">
        <v>0</v>
      </c>
      <c r="AE90">
        <v>429.49</v>
      </c>
      <c r="AF90">
        <v>0</v>
      </c>
      <c r="AG90">
        <v>0</v>
      </c>
      <c r="AH90">
        <v>0</v>
      </c>
      <c r="AI90">
        <v>1.29</v>
      </c>
      <c r="AJ90">
        <v>1</v>
      </c>
      <c r="AK90">
        <v>1</v>
      </c>
      <c r="AL90">
        <v>1</v>
      </c>
      <c r="AN90">
        <v>0</v>
      </c>
      <c r="AO90">
        <v>0</v>
      </c>
      <c r="AP90">
        <v>0</v>
      </c>
      <c r="AQ90">
        <v>0</v>
      </c>
      <c r="AR90">
        <v>0</v>
      </c>
      <c r="AS90" t="s">
        <v>143</v>
      </c>
      <c r="AT90">
        <v>25</v>
      </c>
      <c r="AU90" t="s">
        <v>143</v>
      </c>
      <c r="AV90">
        <v>0</v>
      </c>
      <c r="AW90">
        <v>1</v>
      </c>
      <c r="AX90">
        <v>-1</v>
      </c>
      <c r="AY90">
        <v>0</v>
      </c>
      <c r="AZ90">
        <v>0</v>
      </c>
      <c r="BA90" t="s">
        <v>143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Y90*Source!I169</f>
        <v>15.5</v>
      </c>
      <c r="CY90">
        <f t="shared" si="17"/>
        <v>555.70000000000005</v>
      </c>
      <c r="CZ90">
        <f t="shared" si="18"/>
        <v>429.49</v>
      </c>
      <c r="DA90">
        <f t="shared" si="19"/>
        <v>1.29</v>
      </c>
      <c r="DB90">
        <f t="shared" si="20"/>
        <v>10737.25</v>
      </c>
      <c r="DC90">
        <f t="shared" si="21"/>
        <v>0</v>
      </c>
    </row>
    <row r="91" spans="1:107" x14ac:dyDescent="0.25">
      <c r="A91">
        <f>ROW(Source!A176)</f>
        <v>176</v>
      </c>
      <c r="B91">
        <v>31709269</v>
      </c>
      <c r="C91">
        <v>31711471</v>
      </c>
      <c r="D91">
        <v>26286009</v>
      </c>
      <c r="E91">
        <v>26229697</v>
      </c>
      <c r="F91">
        <v>1</v>
      </c>
      <c r="G91">
        <v>26229697</v>
      </c>
      <c r="H91">
        <v>1</v>
      </c>
      <c r="I91" t="s">
        <v>875</v>
      </c>
      <c r="J91" t="s">
        <v>143</v>
      </c>
      <c r="K91" t="s">
        <v>876</v>
      </c>
      <c r="L91">
        <v>1191</v>
      </c>
      <c r="N91">
        <v>1013</v>
      </c>
      <c r="O91" t="s">
        <v>877</v>
      </c>
      <c r="P91" t="s">
        <v>877</v>
      </c>
      <c r="Q91">
        <v>1</v>
      </c>
      <c r="W91">
        <v>0</v>
      </c>
      <c r="X91">
        <v>476480486</v>
      </c>
      <c r="Y91">
        <v>25.645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143</v>
      </c>
      <c r="AT91">
        <v>22.3</v>
      </c>
      <c r="AU91" t="s">
        <v>170</v>
      </c>
      <c r="AV91">
        <v>1</v>
      </c>
      <c r="AW91">
        <v>2</v>
      </c>
      <c r="AX91">
        <v>31714545</v>
      </c>
      <c r="AY91">
        <v>1</v>
      </c>
      <c r="AZ91">
        <v>0</v>
      </c>
      <c r="BA91">
        <v>100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Y91*Source!I176</f>
        <v>5.8983499999999998</v>
      </c>
      <c r="CY91">
        <f>AD91</f>
        <v>0</v>
      </c>
      <c r="CZ91">
        <f>AH91</f>
        <v>0</v>
      </c>
      <c r="DA91">
        <f>AL91</f>
        <v>1</v>
      </c>
      <c r="DB91">
        <f>ROUND((ROUND(AT91*CZ91,2)*1.15),6)</f>
        <v>0</v>
      </c>
      <c r="DC91">
        <f>ROUND((ROUND(AT91*AG91,2)*1.15),6)</f>
        <v>0</v>
      </c>
    </row>
    <row r="92" spans="1:107" x14ac:dyDescent="0.25">
      <c r="A92">
        <f>ROW(Source!A176)</f>
        <v>176</v>
      </c>
      <c r="B92">
        <v>31709269</v>
      </c>
      <c r="C92">
        <v>31711471</v>
      </c>
      <c r="D92">
        <v>26286008</v>
      </c>
      <c r="E92">
        <v>26229697</v>
      </c>
      <c r="F92">
        <v>1</v>
      </c>
      <c r="G92">
        <v>26229697</v>
      </c>
      <c r="H92">
        <v>2</v>
      </c>
      <c r="I92" t="s">
        <v>906</v>
      </c>
      <c r="J92" t="s">
        <v>143</v>
      </c>
      <c r="K92" t="s">
        <v>907</v>
      </c>
      <c r="L92">
        <v>1344</v>
      </c>
      <c r="N92">
        <v>1008</v>
      </c>
      <c r="O92" t="s">
        <v>908</v>
      </c>
      <c r="P92" t="s">
        <v>908</v>
      </c>
      <c r="Q92">
        <v>1</v>
      </c>
      <c r="W92">
        <v>0</v>
      </c>
      <c r="X92">
        <v>-1180195794</v>
      </c>
      <c r="Y92">
        <v>20.474999999999998</v>
      </c>
      <c r="AA92">
        <v>0</v>
      </c>
      <c r="AB92">
        <v>1.03</v>
      </c>
      <c r="AC92">
        <v>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143</v>
      </c>
      <c r="AT92">
        <v>16.38</v>
      </c>
      <c r="AU92" t="s">
        <v>169</v>
      </c>
      <c r="AV92">
        <v>0</v>
      </c>
      <c r="AW92">
        <v>2</v>
      </c>
      <c r="AX92">
        <v>31714546</v>
      </c>
      <c r="AY92">
        <v>1</v>
      </c>
      <c r="AZ92">
        <v>0</v>
      </c>
      <c r="BA92">
        <v>101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Y92*Source!I176</f>
        <v>4.7092499999999999</v>
      </c>
      <c r="CY92">
        <f>AB92</f>
        <v>1.03</v>
      </c>
      <c r="CZ92">
        <f>AF92</f>
        <v>1</v>
      </c>
      <c r="DA92">
        <f>AJ92</f>
        <v>1</v>
      </c>
      <c r="DB92">
        <f>ROUND((ROUND(AT92*CZ92,2)*1.25),6)</f>
        <v>20.475000000000001</v>
      </c>
      <c r="DC92">
        <f>ROUND((ROUND(AT92*AG92,2)*1.25),6)</f>
        <v>0</v>
      </c>
    </row>
    <row r="93" spans="1:107" x14ac:dyDescent="0.25">
      <c r="A93">
        <f>ROW(Source!A176)</f>
        <v>176</v>
      </c>
      <c r="B93">
        <v>31709269</v>
      </c>
      <c r="C93">
        <v>31711471</v>
      </c>
      <c r="D93">
        <v>26344621</v>
      </c>
      <c r="E93">
        <v>1</v>
      </c>
      <c r="F93">
        <v>1</v>
      </c>
      <c r="G93">
        <v>26229697</v>
      </c>
      <c r="H93">
        <v>3</v>
      </c>
      <c r="I93" t="s">
        <v>419</v>
      </c>
      <c r="J93" t="s">
        <v>421</v>
      </c>
      <c r="K93" t="s">
        <v>420</v>
      </c>
      <c r="L93">
        <v>1348</v>
      </c>
      <c r="N93">
        <v>1009</v>
      </c>
      <c r="O93" t="s">
        <v>205</v>
      </c>
      <c r="P93" t="s">
        <v>205</v>
      </c>
      <c r="Q93">
        <v>1000</v>
      </c>
      <c r="W93">
        <v>0</v>
      </c>
      <c r="X93">
        <v>-223488198</v>
      </c>
      <c r="Y93">
        <v>0.36</v>
      </c>
      <c r="AA93">
        <v>62988.14</v>
      </c>
      <c r="AB93">
        <v>0</v>
      </c>
      <c r="AC93">
        <v>0</v>
      </c>
      <c r="AD93">
        <v>0</v>
      </c>
      <c r="AE93">
        <v>4350.01</v>
      </c>
      <c r="AF93">
        <v>0</v>
      </c>
      <c r="AG93">
        <v>0</v>
      </c>
      <c r="AH93">
        <v>0</v>
      </c>
      <c r="AI93">
        <v>14.48</v>
      </c>
      <c r="AJ93">
        <v>1</v>
      </c>
      <c r="AK93">
        <v>1</v>
      </c>
      <c r="AL93">
        <v>1</v>
      </c>
      <c r="AN93">
        <v>0</v>
      </c>
      <c r="AO93">
        <v>0</v>
      </c>
      <c r="AP93">
        <v>0</v>
      </c>
      <c r="AQ93">
        <v>0</v>
      </c>
      <c r="AR93">
        <v>0</v>
      </c>
      <c r="AS93" t="s">
        <v>143</v>
      </c>
      <c r="AT93">
        <v>0.36</v>
      </c>
      <c r="AU93" t="s">
        <v>143</v>
      </c>
      <c r="AV93">
        <v>0</v>
      </c>
      <c r="AW93">
        <v>1</v>
      </c>
      <c r="AX93">
        <v>-1</v>
      </c>
      <c r="AY93">
        <v>0</v>
      </c>
      <c r="AZ93">
        <v>0</v>
      </c>
      <c r="BA93" t="s">
        <v>143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Y93*Source!I176</f>
        <v>8.2799999999999999E-2</v>
      </c>
      <c r="CY93">
        <f>AA93</f>
        <v>62988.14</v>
      </c>
      <c r="CZ93">
        <f>AE93</f>
        <v>4350.01</v>
      </c>
      <c r="DA93">
        <f>AI93</f>
        <v>14.48</v>
      </c>
      <c r="DB93">
        <f>ROUND(ROUND(AT93*CZ93,2),6)</f>
        <v>1566</v>
      </c>
      <c r="DC93">
        <f>ROUND(ROUND(AT93*AG93,2),6)</f>
        <v>0</v>
      </c>
    </row>
    <row r="94" spans="1:107" x14ac:dyDescent="0.25">
      <c r="A94">
        <f>ROW(Source!A176)</f>
        <v>176</v>
      </c>
      <c r="B94">
        <v>31709269</v>
      </c>
      <c r="C94">
        <v>31711471</v>
      </c>
      <c r="D94">
        <v>26286007</v>
      </c>
      <c r="E94">
        <v>26229697</v>
      </c>
      <c r="F94">
        <v>1</v>
      </c>
      <c r="G94">
        <v>26229697</v>
      </c>
      <c r="H94">
        <v>3</v>
      </c>
      <c r="I94" t="s">
        <v>983</v>
      </c>
      <c r="J94" t="s">
        <v>143</v>
      </c>
      <c r="K94" t="s">
        <v>984</v>
      </c>
      <c r="L94">
        <v>1344</v>
      </c>
      <c r="N94">
        <v>1008</v>
      </c>
      <c r="O94" t="s">
        <v>908</v>
      </c>
      <c r="P94" t="s">
        <v>908</v>
      </c>
      <c r="Q94">
        <v>1</v>
      </c>
      <c r="W94">
        <v>0</v>
      </c>
      <c r="X94">
        <v>-94250534</v>
      </c>
      <c r="Y94">
        <v>3.5</v>
      </c>
      <c r="AA94">
        <v>1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143</v>
      </c>
      <c r="AT94">
        <v>3.5</v>
      </c>
      <c r="AU94" t="s">
        <v>143</v>
      </c>
      <c r="AV94">
        <v>0</v>
      </c>
      <c r="AW94">
        <v>2</v>
      </c>
      <c r="AX94">
        <v>31714548</v>
      </c>
      <c r="AY94">
        <v>1</v>
      </c>
      <c r="AZ94">
        <v>0</v>
      </c>
      <c r="BA94">
        <v>103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Y94*Source!I176</f>
        <v>0.80500000000000005</v>
      </c>
      <c r="CY94">
        <f>AA94</f>
        <v>1</v>
      </c>
      <c r="CZ94">
        <f>AE94</f>
        <v>1</v>
      </c>
      <c r="DA94">
        <f>AI94</f>
        <v>1</v>
      </c>
      <c r="DB94">
        <f>ROUND(ROUND(AT94*CZ94,2),6)</f>
        <v>3.5</v>
      </c>
      <c r="DC94">
        <f>ROUND(ROUND(AT94*AG94,2),6)</f>
        <v>0</v>
      </c>
    </row>
    <row r="95" spans="1:107" x14ac:dyDescent="0.25">
      <c r="A95">
        <f>ROW(Source!A178)</f>
        <v>178</v>
      </c>
      <c r="B95">
        <v>31709269</v>
      </c>
      <c r="C95">
        <v>31711406</v>
      </c>
      <c r="D95">
        <v>26286009</v>
      </c>
      <c r="E95">
        <v>26229697</v>
      </c>
      <c r="F95">
        <v>1</v>
      </c>
      <c r="G95">
        <v>26229697</v>
      </c>
      <c r="H95">
        <v>1</v>
      </c>
      <c r="I95" t="s">
        <v>875</v>
      </c>
      <c r="J95" t="s">
        <v>143</v>
      </c>
      <c r="K95" t="s">
        <v>876</v>
      </c>
      <c r="L95">
        <v>1191</v>
      </c>
      <c r="N95">
        <v>1013</v>
      </c>
      <c r="O95" t="s">
        <v>877</v>
      </c>
      <c r="P95" t="s">
        <v>877</v>
      </c>
      <c r="Q95">
        <v>1</v>
      </c>
      <c r="W95">
        <v>0</v>
      </c>
      <c r="X95">
        <v>476480486</v>
      </c>
      <c r="Y95">
        <v>152.94999999999999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143</v>
      </c>
      <c r="AT95">
        <v>133</v>
      </c>
      <c r="AU95" t="s">
        <v>170</v>
      </c>
      <c r="AV95">
        <v>1</v>
      </c>
      <c r="AW95">
        <v>2</v>
      </c>
      <c r="AX95">
        <v>31714549</v>
      </c>
      <c r="AY95">
        <v>1</v>
      </c>
      <c r="AZ95">
        <v>0</v>
      </c>
      <c r="BA95">
        <v>104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Y95*Source!I178</f>
        <v>35.1785</v>
      </c>
      <c r="CY95">
        <f>AD95</f>
        <v>0</v>
      </c>
      <c r="CZ95">
        <f>AH95</f>
        <v>0</v>
      </c>
      <c r="DA95">
        <f>AL95</f>
        <v>1</v>
      </c>
      <c r="DB95">
        <f>ROUND((ROUND(AT95*CZ95,2)*1.15),6)</f>
        <v>0</v>
      </c>
      <c r="DC95">
        <f>ROUND((ROUND(AT95*AG95,2)*1.15),6)</f>
        <v>0</v>
      </c>
    </row>
    <row r="96" spans="1:107" x14ac:dyDescent="0.25">
      <c r="A96">
        <f>ROW(Source!A178)</f>
        <v>178</v>
      </c>
      <c r="B96">
        <v>31709269</v>
      </c>
      <c r="C96">
        <v>31711406</v>
      </c>
      <c r="D96">
        <v>26286008</v>
      </c>
      <c r="E96">
        <v>26229697</v>
      </c>
      <c r="F96">
        <v>1</v>
      </c>
      <c r="G96">
        <v>26229697</v>
      </c>
      <c r="H96">
        <v>2</v>
      </c>
      <c r="I96" t="s">
        <v>906</v>
      </c>
      <c r="J96" t="s">
        <v>143</v>
      </c>
      <c r="K96" t="s">
        <v>907</v>
      </c>
      <c r="L96">
        <v>1344</v>
      </c>
      <c r="N96">
        <v>1008</v>
      </c>
      <c r="O96" t="s">
        <v>908</v>
      </c>
      <c r="P96" t="s">
        <v>908</v>
      </c>
      <c r="Q96">
        <v>1</v>
      </c>
      <c r="W96">
        <v>0</v>
      </c>
      <c r="X96">
        <v>-1180195794</v>
      </c>
      <c r="Y96">
        <v>333.8125</v>
      </c>
      <c r="AA96">
        <v>0</v>
      </c>
      <c r="AB96">
        <v>1.03</v>
      </c>
      <c r="AC96">
        <v>0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143</v>
      </c>
      <c r="AT96">
        <v>267.05</v>
      </c>
      <c r="AU96" t="s">
        <v>169</v>
      </c>
      <c r="AV96">
        <v>0</v>
      </c>
      <c r="AW96">
        <v>2</v>
      </c>
      <c r="AX96">
        <v>31714550</v>
      </c>
      <c r="AY96">
        <v>1</v>
      </c>
      <c r="AZ96">
        <v>0</v>
      </c>
      <c r="BA96">
        <v>105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Y96*Source!I178</f>
        <v>76.776875000000004</v>
      </c>
      <c r="CY96">
        <f>AB96</f>
        <v>1.03</v>
      </c>
      <c r="CZ96">
        <f>AF96</f>
        <v>1</v>
      </c>
      <c r="DA96">
        <f>AJ96</f>
        <v>1</v>
      </c>
      <c r="DB96">
        <f>ROUND((ROUND(AT96*CZ96,2)*1.25),6)</f>
        <v>333.8125</v>
      </c>
      <c r="DC96">
        <f>ROUND((ROUND(AT96*AG96,2)*1.25),6)</f>
        <v>0</v>
      </c>
    </row>
    <row r="97" spans="1:107" x14ac:dyDescent="0.25">
      <c r="A97">
        <f>ROW(Source!A178)</f>
        <v>178</v>
      </c>
      <c r="B97">
        <v>31709269</v>
      </c>
      <c r="C97">
        <v>31711406</v>
      </c>
      <c r="D97">
        <v>26344037</v>
      </c>
      <c r="E97">
        <v>1</v>
      </c>
      <c r="F97">
        <v>1</v>
      </c>
      <c r="G97">
        <v>26229697</v>
      </c>
      <c r="H97">
        <v>3</v>
      </c>
      <c r="I97" t="s">
        <v>994</v>
      </c>
      <c r="J97" t="s">
        <v>995</v>
      </c>
      <c r="K97" t="s">
        <v>996</v>
      </c>
      <c r="L97">
        <v>1327</v>
      </c>
      <c r="N97">
        <v>1005</v>
      </c>
      <c r="O97" t="s">
        <v>362</v>
      </c>
      <c r="P97" t="s">
        <v>362</v>
      </c>
      <c r="Q97">
        <v>1</v>
      </c>
      <c r="W97">
        <v>0</v>
      </c>
      <c r="X97">
        <v>1732130389</v>
      </c>
      <c r="Y97">
        <v>108</v>
      </c>
      <c r="AA97">
        <v>645.02</v>
      </c>
      <c r="AB97">
        <v>0</v>
      </c>
      <c r="AC97">
        <v>0</v>
      </c>
      <c r="AD97">
        <v>0</v>
      </c>
      <c r="AE97">
        <v>33.56</v>
      </c>
      <c r="AF97">
        <v>0</v>
      </c>
      <c r="AG97">
        <v>0</v>
      </c>
      <c r="AH97">
        <v>0</v>
      </c>
      <c r="AI97">
        <v>19.22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143</v>
      </c>
      <c r="AT97">
        <v>108</v>
      </c>
      <c r="AU97" t="s">
        <v>143</v>
      </c>
      <c r="AV97">
        <v>0</v>
      </c>
      <c r="AW97">
        <v>2</v>
      </c>
      <c r="AX97">
        <v>31714552</v>
      </c>
      <c r="AY97">
        <v>1</v>
      </c>
      <c r="AZ97">
        <v>0</v>
      </c>
      <c r="BA97">
        <v>107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Y97*Source!I178</f>
        <v>24.84</v>
      </c>
      <c r="CY97">
        <f t="shared" ref="CY97:CY103" si="22">AA97</f>
        <v>645.02</v>
      </c>
      <c r="CZ97">
        <f t="shared" ref="CZ97:CZ103" si="23">AE97</f>
        <v>33.56</v>
      </c>
      <c r="DA97">
        <f t="shared" ref="DA97:DA103" si="24">AI97</f>
        <v>19.22</v>
      </c>
      <c r="DB97">
        <f t="shared" ref="DB97:DB103" si="25">ROUND(ROUND(AT97*CZ97,2),6)</f>
        <v>3624.48</v>
      </c>
      <c r="DC97">
        <f t="shared" ref="DC97:DC103" si="26">ROUND(ROUND(AT97*AG97,2),6)</f>
        <v>0</v>
      </c>
    </row>
    <row r="98" spans="1:107" x14ac:dyDescent="0.25">
      <c r="A98">
        <f>ROW(Source!A178)</f>
        <v>178</v>
      </c>
      <c r="B98">
        <v>31709269</v>
      </c>
      <c r="C98">
        <v>31711406</v>
      </c>
      <c r="D98">
        <v>26344835</v>
      </c>
      <c r="E98">
        <v>1</v>
      </c>
      <c r="F98">
        <v>1</v>
      </c>
      <c r="G98">
        <v>26229697</v>
      </c>
      <c r="H98">
        <v>3</v>
      </c>
      <c r="I98" t="s">
        <v>427</v>
      </c>
      <c r="J98" t="s">
        <v>429</v>
      </c>
      <c r="K98" t="s">
        <v>428</v>
      </c>
      <c r="L98">
        <v>1339</v>
      </c>
      <c r="N98">
        <v>1007</v>
      </c>
      <c r="O98" t="s">
        <v>323</v>
      </c>
      <c r="P98" t="s">
        <v>323</v>
      </c>
      <c r="Q98">
        <v>1</v>
      </c>
      <c r="W98">
        <v>0</v>
      </c>
      <c r="X98">
        <v>-862991314</v>
      </c>
      <c r="Y98">
        <v>0.18228</v>
      </c>
      <c r="AA98">
        <v>35.28</v>
      </c>
      <c r="AB98">
        <v>0</v>
      </c>
      <c r="AC98">
        <v>0</v>
      </c>
      <c r="AD98">
        <v>0</v>
      </c>
      <c r="AE98">
        <v>7.07</v>
      </c>
      <c r="AF98">
        <v>0</v>
      </c>
      <c r="AG98">
        <v>0</v>
      </c>
      <c r="AH98">
        <v>0</v>
      </c>
      <c r="AI98">
        <v>4.99</v>
      </c>
      <c r="AJ98">
        <v>1</v>
      </c>
      <c r="AK98">
        <v>1</v>
      </c>
      <c r="AL98">
        <v>1</v>
      </c>
      <c r="AN98">
        <v>0</v>
      </c>
      <c r="AO98">
        <v>0</v>
      </c>
      <c r="AP98">
        <v>0</v>
      </c>
      <c r="AQ98">
        <v>0</v>
      </c>
      <c r="AR98">
        <v>0</v>
      </c>
      <c r="AS98" t="s">
        <v>143</v>
      </c>
      <c r="AT98">
        <v>0.18228</v>
      </c>
      <c r="AU98" t="s">
        <v>143</v>
      </c>
      <c r="AV98">
        <v>0</v>
      </c>
      <c r="AW98">
        <v>1</v>
      </c>
      <c r="AX98">
        <v>-1</v>
      </c>
      <c r="AY98">
        <v>0</v>
      </c>
      <c r="AZ98">
        <v>0</v>
      </c>
      <c r="BA98" t="s">
        <v>143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Y98*Source!I178</f>
        <v>4.1924400000000001E-2</v>
      </c>
      <c r="CY98">
        <f t="shared" si="22"/>
        <v>35.28</v>
      </c>
      <c r="CZ98">
        <f t="shared" si="23"/>
        <v>7.07</v>
      </c>
      <c r="DA98">
        <f t="shared" si="24"/>
        <v>4.99</v>
      </c>
      <c r="DB98">
        <f t="shared" si="25"/>
        <v>1.29</v>
      </c>
      <c r="DC98">
        <f t="shared" si="26"/>
        <v>0</v>
      </c>
    </row>
    <row r="99" spans="1:107" x14ac:dyDescent="0.25">
      <c r="A99">
        <f>ROW(Source!A178)</f>
        <v>178</v>
      </c>
      <c r="B99">
        <v>31709269</v>
      </c>
      <c r="C99">
        <v>31711406</v>
      </c>
      <c r="D99">
        <v>26344722</v>
      </c>
      <c r="E99">
        <v>1</v>
      </c>
      <c r="F99">
        <v>1</v>
      </c>
      <c r="G99">
        <v>26229697</v>
      </c>
      <c r="H99">
        <v>3</v>
      </c>
      <c r="I99" t="s">
        <v>997</v>
      </c>
      <c r="J99" t="s">
        <v>998</v>
      </c>
      <c r="K99" t="s">
        <v>999</v>
      </c>
      <c r="L99">
        <v>1348</v>
      </c>
      <c r="N99">
        <v>1009</v>
      </c>
      <c r="O99" t="s">
        <v>205</v>
      </c>
      <c r="P99" t="s">
        <v>205</v>
      </c>
      <c r="Q99">
        <v>1000</v>
      </c>
      <c r="W99">
        <v>0</v>
      </c>
      <c r="X99">
        <v>1693650758</v>
      </c>
      <c r="Y99">
        <v>2.5000000000000001E-3</v>
      </c>
      <c r="AA99">
        <v>177666.34</v>
      </c>
      <c r="AB99">
        <v>0</v>
      </c>
      <c r="AC99">
        <v>0</v>
      </c>
      <c r="AD99">
        <v>0</v>
      </c>
      <c r="AE99">
        <v>20166.439999999999</v>
      </c>
      <c r="AF99">
        <v>0</v>
      </c>
      <c r="AG99">
        <v>0</v>
      </c>
      <c r="AH99">
        <v>0</v>
      </c>
      <c r="AI99">
        <v>8.81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143</v>
      </c>
      <c r="AT99">
        <v>2.5000000000000001E-3</v>
      </c>
      <c r="AU99" t="s">
        <v>143</v>
      </c>
      <c r="AV99">
        <v>0</v>
      </c>
      <c r="AW99">
        <v>2</v>
      </c>
      <c r="AX99">
        <v>31714553</v>
      </c>
      <c r="AY99">
        <v>1</v>
      </c>
      <c r="AZ99">
        <v>0</v>
      </c>
      <c r="BA99">
        <v>108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Y99*Source!I178</f>
        <v>5.7499999999999999E-4</v>
      </c>
      <c r="CY99">
        <f t="shared" si="22"/>
        <v>177666.34</v>
      </c>
      <c r="CZ99">
        <f t="shared" si="23"/>
        <v>20166.439999999999</v>
      </c>
      <c r="DA99">
        <f t="shared" si="24"/>
        <v>8.81</v>
      </c>
      <c r="DB99">
        <f t="shared" si="25"/>
        <v>50.42</v>
      </c>
      <c r="DC99">
        <f t="shared" si="26"/>
        <v>0</v>
      </c>
    </row>
    <row r="100" spans="1:107" x14ac:dyDescent="0.25">
      <c r="A100">
        <f>ROW(Source!A178)</f>
        <v>178</v>
      </c>
      <c r="B100">
        <v>31709269</v>
      </c>
      <c r="C100">
        <v>31711406</v>
      </c>
      <c r="D100">
        <v>26344295</v>
      </c>
      <c r="E100">
        <v>1</v>
      </c>
      <c r="F100">
        <v>1</v>
      </c>
      <c r="G100">
        <v>26229697</v>
      </c>
      <c r="H100">
        <v>3</v>
      </c>
      <c r="I100" t="s">
        <v>1000</v>
      </c>
      <c r="J100" t="s">
        <v>1001</v>
      </c>
      <c r="K100" t="s">
        <v>1002</v>
      </c>
      <c r="L100">
        <v>1346</v>
      </c>
      <c r="N100">
        <v>1009</v>
      </c>
      <c r="O100" t="s">
        <v>432</v>
      </c>
      <c r="P100" t="s">
        <v>432</v>
      </c>
      <c r="Q100">
        <v>1</v>
      </c>
      <c r="W100">
        <v>0</v>
      </c>
      <c r="X100">
        <v>1241994263</v>
      </c>
      <c r="Y100">
        <v>12</v>
      </c>
      <c r="AA100">
        <v>72.77</v>
      </c>
      <c r="AB100">
        <v>0</v>
      </c>
      <c r="AC100">
        <v>0</v>
      </c>
      <c r="AD100">
        <v>0</v>
      </c>
      <c r="AE100">
        <v>9.86</v>
      </c>
      <c r="AF100">
        <v>0</v>
      </c>
      <c r="AG100">
        <v>0</v>
      </c>
      <c r="AH100">
        <v>0</v>
      </c>
      <c r="AI100">
        <v>7.38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143</v>
      </c>
      <c r="AT100">
        <v>12</v>
      </c>
      <c r="AU100" t="s">
        <v>143</v>
      </c>
      <c r="AV100">
        <v>0</v>
      </c>
      <c r="AW100">
        <v>2</v>
      </c>
      <c r="AX100">
        <v>31714554</v>
      </c>
      <c r="AY100">
        <v>1</v>
      </c>
      <c r="AZ100">
        <v>0</v>
      </c>
      <c r="BA100">
        <v>109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Y100*Source!I178</f>
        <v>2.7600000000000002</v>
      </c>
      <c r="CY100">
        <f t="shared" si="22"/>
        <v>72.77</v>
      </c>
      <c r="CZ100">
        <f t="shared" si="23"/>
        <v>9.86</v>
      </c>
      <c r="DA100">
        <f t="shared" si="24"/>
        <v>7.38</v>
      </c>
      <c r="DB100">
        <f t="shared" si="25"/>
        <v>118.32</v>
      </c>
      <c r="DC100">
        <f t="shared" si="26"/>
        <v>0</v>
      </c>
    </row>
    <row r="101" spans="1:107" x14ac:dyDescent="0.25">
      <c r="A101">
        <f>ROW(Source!A178)</f>
        <v>178</v>
      </c>
      <c r="B101">
        <v>31709269</v>
      </c>
      <c r="C101">
        <v>31711406</v>
      </c>
      <c r="D101">
        <v>26359902</v>
      </c>
      <c r="E101">
        <v>1</v>
      </c>
      <c r="F101">
        <v>1</v>
      </c>
      <c r="G101">
        <v>26229697</v>
      </c>
      <c r="H101">
        <v>3</v>
      </c>
      <c r="I101" t="s">
        <v>431</v>
      </c>
      <c r="J101" t="s">
        <v>433</v>
      </c>
      <c r="K101" t="s">
        <v>48</v>
      </c>
      <c r="L101">
        <v>1346</v>
      </c>
      <c r="N101">
        <v>1009</v>
      </c>
      <c r="O101" t="s">
        <v>432</v>
      </c>
      <c r="P101" t="s">
        <v>432</v>
      </c>
      <c r="Q101">
        <v>1</v>
      </c>
      <c r="W101">
        <v>0</v>
      </c>
      <c r="X101">
        <v>-1890929938</v>
      </c>
      <c r="Y101">
        <v>1041.6000000000001</v>
      </c>
      <c r="AA101">
        <v>159.04</v>
      </c>
      <c r="AB101">
        <v>0</v>
      </c>
      <c r="AC101">
        <v>0</v>
      </c>
      <c r="AD101">
        <v>0</v>
      </c>
      <c r="AE101">
        <v>28.05</v>
      </c>
      <c r="AF101">
        <v>0</v>
      </c>
      <c r="AG101">
        <v>0</v>
      </c>
      <c r="AH101">
        <v>0</v>
      </c>
      <c r="AI101">
        <v>5.67</v>
      </c>
      <c r="AJ101">
        <v>1</v>
      </c>
      <c r="AK101">
        <v>1</v>
      </c>
      <c r="AL101">
        <v>1</v>
      </c>
      <c r="AN101">
        <v>0</v>
      </c>
      <c r="AO101">
        <v>0</v>
      </c>
      <c r="AP101">
        <v>0</v>
      </c>
      <c r="AQ101">
        <v>0</v>
      </c>
      <c r="AR101">
        <v>0</v>
      </c>
      <c r="AS101" t="s">
        <v>143</v>
      </c>
      <c r="AT101">
        <v>1041.6000000000001</v>
      </c>
      <c r="AU101" t="s">
        <v>143</v>
      </c>
      <c r="AV101">
        <v>0</v>
      </c>
      <c r="AW101">
        <v>1</v>
      </c>
      <c r="AX101">
        <v>-1</v>
      </c>
      <c r="AY101">
        <v>0</v>
      </c>
      <c r="AZ101">
        <v>0</v>
      </c>
      <c r="BA101" t="s">
        <v>143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Y101*Source!I178</f>
        <v>239.56800000000004</v>
      </c>
      <c r="CY101">
        <f t="shared" si="22"/>
        <v>159.04</v>
      </c>
      <c r="CZ101">
        <f t="shared" si="23"/>
        <v>28.05</v>
      </c>
      <c r="DA101">
        <f t="shared" si="24"/>
        <v>5.67</v>
      </c>
      <c r="DB101">
        <f t="shared" si="25"/>
        <v>29216.880000000001</v>
      </c>
      <c r="DC101">
        <f t="shared" si="26"/>
        <v>0</v>
      </c>
    </row>
    <row r="102" spans="1:107" x14ac:dyDescent="0.25">
      <c r="A102">
        <f>ROW(Source!A178)</f>
        <v>178</v>
      </c>
      <c r="B102">
        <v>31709269</v>
      </c>
      <c r="C102">
        <v>31711406</v>
      </c>
      <c r="D102">
        <v>26359843</v>
      </c>
      <c r="E102">
        <v>1</v>
      </c>
      <c r="F102">
        <v>1</v>
      </c>
      <c r="G102">
        <v>26229697</v>
      </c>
      <c r="H102">
        <v>3</v>
      </c>
      <c r="I102" t="s">
        <v>435</v>
      </c>
      <c r="J102" t="s">
        <v>437</v>
      </c>
      <c r="K102" t="s">
        <v>436</v>
      </c>
      <c r="L102">
        <v>1339</v>
      </c>
      <c r="N102">
        <v>1007</v>
      </c>
      <c r="O102" t="s">
        <v>323</v>
      </c>
      <c r="P102" t="s">
        <v>323</v>
      </c>
      <c r="Q102">
        <v>1</v>
      </c>
      <c r="W102">
        <v>0</v>
      </c>
      <c r="X102">
        <v>-1161195218</v>
      </c>
      <c r="Y102">
        <v>2.6040000000000001</v>
      </c>
      <c r="AA102">
        <v>3108.45</v>
      </c>
      <c r="AB102">
        <v>0</v>
      </c>
      <c r="AC102">
        <v>0</v>
      </c>
      <c r="AD102">
        <v>0</v>
      </c>
      <c r="AE102">
        <v>478.96</v>
      </c>
      <c r="AF102">
        <v>0</v>
      </c>
      <c r="AG102">
        <v>0</v>
      </c>
      <c r="AH102">
        <v>0</v>
      </c>
      <c r="AI102">
        <v>6.49</v>
      </c>
      <c r="AJ102">
        <v>1</v>
      </c>
      <c r="AK102">
        <v>1</v>
      </c>
      <c r="AL102">
        <v>1</v>
      </c>
      <c r="AN102">
        <v>0</v>
      </c>
      <c r="AO102">
        <v>0</v>
      </c>
      <c r="AP102">
        <v>0</v>
      </c>
      <c r="AQ102">
        <v>0</v>
      </c>
      <c r="AR102">
        <v>0</v>
      </c>
      <c r="AS102" t="s">
        <v>143</v>
      </c>
      <c r="AT102">
        <v>2.6040000000000001</v>
      </c>
      <c r="AU102" t="s">
        <v>143</v>
      </c>
      <c r="AV102">
        <v>0</v>
      </c>
      <c r="AW102">
        <v>1</v>
      </c>
      <c r="AX102">
        <v>-1</v>
      </c>
      <c r="AY102">
        <v>0</v>
      </c>
      <c r="AZ102">
        <v>0</v>
      </c>
      <c r="BA102" t="s">
        <v>143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Y102*Source!I178</f>
        <v>0.59892000000000001</v>
      </c>
      <c r="CY102">
        <f t="shared" si="22"/>
        <v>3108.45</v>
      </c>
      <c r="CZ102">
        <f t="shared" si="23"/>
        <v>478.96</v>
      </c>
      <c r="DA102">
        <f t="shared" si="24"/>
        <v>6.49</v>
      </c>
      <c r="DB102">
        <f t="shared" si="25"/>
        <v>1247.21</v>
      </c>
      <c r="DC102">
        <f t="shared" si="26"/>
        <v>0</v>
      </c>
    </row>
    <row r="103" spans="1:107" x14ac:dyDescent="0.25">
      <c r="A103">
        <f>ROW(Source!A178)</f>
        <v>178</v>
      </c>
      <c r="B103">
        <v>31709269</v>
      </c>
      <c r="C103">
        <v>31711406</v>
      </c>
      <c r="D103">
        <v>26286007</v>
      </c>
      <c r="E103">
        <v>26229697</v>
      </c>
      <c r="F103">
        <v>1</v>
      </c>
      <c r="G103">
        <v>26229697</v>
      </c>
      <c r="H103">
        <v>3</v>
      </c>
      <c r="I103" t="s">
        <v>983</v>
      </c>
      <c r="J103" t="s">
        <v>143</v>
      </c>
      <c r="K103" t="s">
        <v>984</v>
      </c>
      <c r="L103">
        <v>1344</v>
      </c>
      <c r="N103">
        <v>1008</v>
      </c>
      <c r="O103" t="s">
        <v>908</v>
      </c>
      <c r="P103" t="s">
        <v>908</v>
      </c>
      <c r="Q103">
        <v>1</v>
      </c>
      <c r="W103">
        <v>0</v>
      </c>
      <c r="X103">
        <v>-94250534</v>
      </c>
      <c r="Y103">
        <v>3</v>
      </c>
      <c r="AA103">
        <v>1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143</v>
      </c>
      <c r="AT103">
        <v>3</v>
      </c>
      <c r="AU103" t="s">
        <v>143</v>
      </c>
      <c r="AV103">
        <v>0</v>
      </c>
      <c r="AW103">
        <v>2</v>
      </c>
      <c r="AX103">
        <v>31714557</v>
      </c>
      <c r="AY103">
        <v>1</v>
      </c>
      <c r="AZ103">
        <v>0</v>
      </c>
      <c r="BA103">
        <v>112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Y103*Source!I178</f>
        <v>0.69000000000000006</v>
      </c>
      <c r="CY103">
        <f t="shared" si="22"/>
        <v>1</v>
      </c>
      <c r="CZ103">
        <f t="shared" si="23"/>
        <v>1</v>
      </c>
      <c r="DA103">
        <f t="shared" si="24"/>
        <v>1</v>
      </c>
      <c r="DB103">
        <f t="shared" si="25"/>
        <v>3</v>
      </c>
      <c r="DC103">
        <f t="shared" si="26"/>
        <v>0</v>
      </c>
    </row>
    <row r="104" spans="1:107" x14ac:dyDescent="0.25">
      <c r="A104">
        <f>ROW(Source!A182)</f>
        <v>182</v>
      </c>
      <c r="B104">
        <v>31709269</v>
      </c>
      <c r="C104">
        <v>31711647</v>
      </c>
      <c r="D104">
        <v>26286009</v>
      </c>
      <c r="E104">
        <v>26229697</v>
      </c>
      <c r="F104">
        <v>1</v>
      </c>
      <c r="G104">
        <v>26229697</v>
      </c>
      <c r="H104">
        <v>1</v>
      </c>
      <c r="I104" t="s">
        <v>875</v>
      </c>
      <c r="J104" t="s">
        <v>143</v>
      </c>
      <c r="K104" t="s">
        <v>876</v>
      </c>
      <c r="L104">
        <v>1191</v>
      </c>
      <c r="N104">
        <v>1013</v>
      </c>
      <c r="O104" t="s">
        <v>877</v>
      </c>
      <c r="P104" t="s">
        <v>877</v>
      </c>
      <c r="Q104">
        <v>1</v>
      </c>
      <c r="W104">
        <v>0</v>
      </c>
      <c r="X104">
        <v>476480486</v>
      </c>
      <c r="Y104">
        <v>16.099999999999998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143</v>
      </c>
      <c r="AT104">
        <v>14</v>
      </c>
      <c r="AU104" t="s">
        <v>170</v>
      </c>
      <c r="AV104">
        <v>1</v>
      </c>
      <c r="AW104">
        <v>2</v>
      </c>
      <c r="AX104">
        <v>31714558</v>
      </c>
      <c r="AY104">
        <v>1</v>
      </c>
      <c r="AZ104">
        <v>0</v>
      </c>
      <c r="BA104">
        <v>113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Y104*Source!I182</f>
        <v>3.7029999999999998</v>
      </c>
      <c r="CY104">
        <f>AD104</f>
        <v>0</v>
      </c>
      <c r="CZ104">
        <f>AH104</f>
        <v>0</v>
      </c>
      <c r="DA104">
        <f>AL104</f>
        <v>1</v>
      </c>
      <c r="DB104">
        <f>ROUND((ROUND(AT104*CZ104,2)*1.15),6)</f>
        <v>0</v>
      </c>
      <c r="DC104">
        <f>ROUND((ROUND(AT104*AG104,2)*1.15),6)</f>
        <v>0</v>
      </c>
    </row>
    <row r="105" spans="1:107" x14ac:dyDescent="0.25">
      <c r="A105">
        <f>ROW(Source!A182)</f>
        <v>182</v>
      </c>
      <c r="B105">
        <v>31709269</v>
      </c>
      <c r="C105">
        <v>31711647</v>
      </c>
      <c r="D105">
        <v>26365916</v>
      </c>
      <c r="E105">
        <v>1</v>
      </c>
      <c r="F105">
        <v>1</v>
      </c>
      <c r="G105">
        <v>26229697</v>
      </c>
      <c r="H105">
        <v>2</v>
      </c>
      <c r="I105" t="s">
        <v>1003</v>
      </c>
      <c r="J105" t="s">
        <v>1004</v>
      </c>
      <c r="K105" t="s">
        <v>1005</v>
      </c>
      <c r="L105">
        <v>1367</v>
      </c>
      <c r="N105">
        <v>1011</v>
      </c>
      <c r="O105" t="s">
        <v>881</v>
      </c>
      <c r="P105" t="s">
        <v>881</v>
      </c>
      <c r="Q105">
        <v>1</v>
      </c>
      <c r="W105">
        <v>0</v>
      </c>
      <c r="X105">
        <v>1057260437</v>
      </c>
      <c r="Y105">
        <v>0.46250000000000002</v>
      </c>
      <c r="AA105">
        <v>0</v>
      </c>
      <c r="AB105">
        <v>481.22</v>
      </c>
      <c r="AC105">
        <v>96.69</v>
      </c>
      <c r="AD105">
        <v>0</v>
      </c>
      <c r="AE105">
        <v>0</v>
      </c>
      <c r="AF105">
        <v>45.87</v>
      </c>
      <c r="AG105">
        <v>3.63</v>
      </c>
      <c r="AH105">
        <v>0</v>
      </c>
      <c r="AI105">
        <v>1</v>
      </c>
      <c r="AJ105">
        <v>10.02</v>
      </c>
      <c r="AK105">
        <v>25.44</v>
      </c>
      <c r="AL105">
        <v>1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143</v>
      </c>
      <c r="AT105">
        <v>0.37</v>
      </c>
      <c r="AU105" t="s">
        <v>169</v>
      </c>
      <c r="AV105">
        <v>0</v>
      </c>
      <c r="AW105">
        <v>2</v>
      </c>
      <c r="AX105">
        <v>31714559</v>
      </c>
      <c r="AY105">
        <v>1</v>
      </c>
      <c r="AZ105">
        <v>0</v>
      </c>
      <c r="BA105">
        <v>114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Y105*Source!I182</f>
        <v>0.10637500000000001</v>
      </c>
      <c r="CY105">
        <f>AB105</f>
        <v>481.22</v>
      </c>
      <c r="CZ105">
        <f>AF105</f>
        <v>45.87</v>
      </c>
      <c r="DA105">
        <f>AJ105</f>
        <v>10.02</v>
      </c>
      <c r="DB105">
        <f>ROUND((ROUND(AT105*CZ105,2)*1.25),6)</f>
        <v>21.212499999999999</v>
      </c>
      <c r="DC105">
        <f>ROUND((ROUND(AT105*AG105,2)*1.25),6)</f>
        <v>1.675</v>
      </c>
    </row>
    <row r="106" spans="1:107" x14ac:dyDescent="0.25">
      <c r="A106">
        <f>ROW(Source!A182)</f>
        <v>182</v>
      </c>
      <c r="B106">
        <v>31709269</v>
      </c>
      <c r="C106">
        <v>31711647</v>
      </c>
      <c r="D106">
        <v>26286008</v>
      </c>
      <c r="E106">
        <v>26229697</v>
      </c>
      <c r="F106">
        <v>1</v>
      </c>
      <c r="G106">
        <v>26229697</v>
      </c>
      <c r="H106">
        <v>2</v>
      </c>
      <c r="I106" t="s">
        <v>906</v>
      </c>
      <c r="J106" t="s">
        <v>143</v>
      </c>
      <c r="K106" t="s">
        <v>907</v>
      </c>
      <c r="L106">
        <v>1344</v>
      </c>
      <c r="N106">
        <v>1008</v>
      </c>
      <c r="O106" t="s">
        <v>908</v>
      </c>
      <c r="P106" t="s">
        <v>908</v>
      </c>
      <c r="Q106">
        <v>1</v>
      </c>
      <c r="W106">
        <v>0</v>
      </c>
      <c r="X106">
        <v>-1180195794</v>
      </c>
      <c r="Y106">
        <v>9.375</v>
      </c>
      <c r="AA106">
        <v>0</v>
      </c>
      <c r="AB106">
        <v>1.05</v>
      </c>
      <c r="AC106">
        <v>0</v>
      </c>
      <c r="AD106">
        <v>0</v>
      </c>
      <c r="AE106">
        <v>0</v>
      </c>
      <c r="AF106">
        <v>1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143</v>
      </c>
      <c r="AT106">
        <v>7.5</v>
      </c>
      <c r="AU106" t="s">
        <v>169</v>
      </c>
      <c r="AV106">
        <v>0</v>
      </c>
      <c r="AW106">
        <v>2</v>
      </c>
      <c r="AX106">
        <v>31714560</v>
      </c>
      <c r="AY106">
        <v>1</v>
      </c>
      <c r="AZ106">
        <v>0</v>
      </c>
      <c r="BA106">
        <v>115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Y106*Source!I182</f>
        <v>2.15625</v>
      </c>
      <c r="CY106">
        <f>AB106</f>
        <v>1.05</v>
      </c>
      <c r="CZ106">
        <f>AF106</f>
        <v>1</v>
      </c>
      <c r="DA106">
        <f>AJ106</f>
        <v>1</v>
      </c>
      <c r="DB106">
        <f>ROUND((ROUND(AT106*CZ106,2)*1.25),6)</f>
        <v>9.375</v>
      </c>
      <c r="DC106">
        <f>ROUND((ROUND(AT106*AG106,2)*1.25),6)</f>
        <v>0</v>
      </c>
    </row>
    <row r="107" spans="1:107" x14ac:dyDescent="0.25">
      <c r="A107">
        <f>ROW(Source!A182)</f>
        <v>182</v>
      </c>
      <c r="B107">
        <v>31709269</v>
      </c>
      <c r="C107">
        <v>31711647</v>
      </c>
      <c r="D107">
        <v>26344835</v>
      </c>
      <c r="E107">
        <v>1</v>
      </c>
      <c r="F107">
        <v>1</v>
      </c>
      <c r="G107">
        <v>26229697</v>
      </c>
      <c r="H107">
        <v>3</v>
      </c>
      <c r="I107" t="s">
        <v>427</v>
      </c>
      <c r="J107" t="s">
        <v>429</v>
      </c>
      <c r="K107" t="s">
        <v>428</v>
      </c>
      <c r="L107">
        <v>1339</v>
      </c>
      <c r="N107">
        <v>1007</v>
      </c>
      <c r="O107" t="s">
        <v>323</v>
      </c>
      <c r="P107" t="s">
        <v>323</v>
      </c>
      <c r="Q107">
        <v>1</v>
      </c>
      <c r="W107">
        <v>0</v>
      </c>
      <c r="X107">
        <v>-862991314</v>
      </c>
      <c r="Y107">
        <v>1.4E-2</v>
      </c>
      <c r="AA107">
        <v>35.39</v>
      </c>
      <c r="AB107">
        <v>0</v>
      </c>
      <c r="AC107">
        <v>0</v>
      </c>
      <c r="AD107">
        <v>0</v>
      </c>
      <c r="AE107">
        <v>7.07</v>
      </c>
      <c r="AF107">
        <v>0</v>
      </c>
      <c r="AG107">
        <v>0</v>
      </c>
      <c r="AH107">
        <v>0</v>
      </c>
      <c r="AI107">
        <v>4.99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143</v>
      </c>
      <c r="AT107">
        <v>1.4E-2</v>
      </c>
      <c r="AU107" t="s">
        <v>143</v>
      </c>
      <c r="AV107">
        <v>0</v>
      </c>
      <c r="AW107">
        <v>2</v>
      </c>
      <c r="AX107">
        <v>31714561</v>
      </c>
      <c r="AY107">
        <v>1</v>
      </c>
      <c r="AZ107">
        <v>0</v>
      </c>
      <c r="BA107">
        <v>116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Y107*Source!I182</f>
        <v>3.2200000000000002E-3</v>
      </c>
      <c r="CY107">
        <f t="shared" ref="CY107:CY112" si="27">AA107</f>
        <v>35.39</v>
      </c>
      <c r="CZ107">
        <f t="shared" ref="CZ107:CZ112" si="28">AE107</f>
        <v>7.07</v>
      </c>
      <c r="DA107">
        <f t="shared" ref="DA107:DA112" si="29">AI107</f>
        <v>4.99</v>
      </c>
      <c r="DB107">
        <f t="shared" ref="DB107:DB116" si="30">ROUND(ROUND(AT107*CZ107,2),6)</f>
        <v>0.1</v>
      </c>
      <c r="DC107">
        <f t="shared" ref="DC107:DC116" si="31">ROUND(ROUND(AT107*AG107,2),6)</f>
        <v>0</v>
      </c>
    </row>
    <row r="108" spans="1:107" x14ac:dyDescent="0.25">
      <c r="A108">
        <f>ROW(Source!A182)</f>
        <v>182</v>
      </c>
      <c r="B108">
        <v>31709269</v>
      </c>
      <c r="C108">
        <v>31711647</v>
      </c>
      <c r="D108">
        <v>26343503</v>
      </c>
      <c r="E108">
        <v>1</v>
      </c>
      <c r="F108">
        <v>1</v>
      </c>
      <c r="G108">
        <v>26229697</v>
      </c>
      <c r="H108">
        <v>3</v>
      </c>
      <c r="I108" t="s">
        <v>1006</v>
      </c>
      <c r="J108" t="s">
        <v>1007</v>
      </c>
      <c r="K108" t="s">
        <v>1008</v>
      </c>
      <c r="L108">
        <v>1348</v>
      </c>
      <c r="N108">
        <v>1009</v>
      </c>
      <c r="O108" t="s">
        <v>205</v>
      </c>
      <c r="P108" t="s">
        <v>205</v>
      </c>
      <c r="Q108">
        <v>1000</v>
      </c>
      <c r="W108">
        <v>0</v>
      </c>
      <c r="X108">
        <v>-1413328432</v>
      </c>
      <c r="Y108">
        <v>8.0000000000000002E-3</v>
      </c>
      <c r="AA108">
        <v>31597.13</v>
      </c>
      <c r="AB108">
        <v>0</v>
      </c>
      <c r="AC108">
        <v>0</v>
      </c>
      <c r="AD108">
        <v>0</v>
      </c>
      <c r="AE108">
        <v>4794.92</v>
      </c>
      <c r="AF108">
        <v>0</v>
      </c>
      <c r="AG108">
        <v>0</v>
      </c>
      <c r="AH108">
        <v>0</v>
      </c>
      <c r="AI108">
        <v>6.57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143</v>
      </c>
      <c r="AT108">
        <v>8.0000000000000002E-3</v>
      </c>
      <c r="AU108" t="s">
        <v>143</v>
      </c>
      <c r="AV108">
        <v>0</v>
      </c>
      <c r="AW108">
        <v>2</v>
      </c>
      <c r="AX108">
        <v>31714562</v>
      </c>
      <c r="AY108">
        <v>1</v>
      </c>
      <c r="AZ108">
        <v>0</v>
      </c>
      <c r="BA108">
        <v>117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Y108*Source!I182</f>
        <v>1.8400000000000001E-3</v>
      </c>
      <c r="CY108">
        <f t="shared" si="27"/>
        <v>31597.13</v>
      </c>
      <c r="CZ108">
        <f t="shared" si="28"/>
        <v>4794.92</v>
      </c>
      <c r="DA108">
        <f t="shared" si="29"/>
        <v>6.57</v>
      </c>
      <c r="DB108">
        <f t="shared" si="30"/>
        <v>38.36</v>
      </c>
      <c r="DC108">
        <f t="shared" si="31"/>
        <v>0</v>
      </c>
    </row>
    <row r="109" spans="1:107" x14ac:dyDescent="0.25">
      <c r="A109">
        <f>ROW(Source!A182)</f>
        <v>182</v>
      </c>
      <c r="B109">
        <v>31709269</v>
      </c>
      <c r="C109">
        <v>31711647</v>
      </c>
      <c r="D109">
        <v>26343499</v>
      </c>
      <c r="E109">
        <v>1</v>
      </c>
      <c r="F109">
        <v>1</v>
      </c>
      <c r="G109">
        <v>26229697</v>
      </c>
      <c r="H109">
        <v>3</v>
      </c>
      <c r="I109" t="s">
        <v>446</v>
      </c>
      <c r="J109" t="s">
        <v>448</v>
      </c>
      <c r="K109" t="s">
        <v>447</v>
      </c>
      <c r="L109">
        <v>1346</v>
      </c>
      <c r="N109">
        <v>1009</v>
      </c>
      <c r="O109" t="s">
        <v>432</v>
      </c>
      <c r="P109" t="s">
        <v>432</v>
      </c>
      <c r="Q109">
        <v>1</v>
      </c>
      <c r="W109">
        <v>0</v>
      </c>
      <c r="X109">
        <v>1634336773</v>
      </c>
      <c r="Y109">
        <v>97</v>
      </c>
      <c r="AA109">
        <v>123.14</v>
      </c>
      <c r="AB109">
        <v>0</v>
      </c>
      <c r="AC109">
        <v>0</v>
      </c>
      <c r="AD109">
        <v>0</v>
      </c>
      <c r="AE109">
        <v>50.11</v>
      </c>
      <c r="AF109">
        <v>0</v>
      </c>
      <c r="AG109">
        <v>0</v>
      </c>
      <c r="AH109">
        <v>0</v>
      </c>
      <c r="AI109">
        <v>2.4500000000000002</v>
      </c>
      <c r="AJ109">
        <v>1</v>
      </c>
      <c r="AK109">
        <v>1</v>
      </c>
      <c r="AL109">
        <v>1</v>
      </c>
      <c r="AN109">
        <v>0</v>
      </c>
      <c r="AO109">
        <v>0</v>
      </c>
      <c r="AP109">
        <v>0</v>
      </c>
      <c r="AQ109">
        <v>0</v>
      </c>
      <c r="AR109">
        <v>0</v>
      </c>
      <c r="AS109" t="s">
        <v>143</v>
      </c>
      <c r="AT109">
        <v>97</v>
      </c>
      <c r="AU109" t="s">
        <v>143</v>
      </c>
      <c r="AV109">
        <v>0</v>
      </c>
      <c r="AW109">
        <v>1</v>
      </c>
      <c r="AX109">
        <v>-1</v>
      </c>
      <c r="AY109">
        <v>0</v>
      </c>
      <c r="AZ109">
        <v>0</v>
      </c>
      <c r="BA109" t="s">
        <v>143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Y109*Source!I182</f>
        <v>22.310000000000002</v>
      </c>
      <c r="CY109">
        <f t="shared" si="27"/>
        <v>123.14</v>
      </c>
      <c r="CZ109">
        <f t="shared" si="28"/>
        <v>50.11</v>
      </c>
      <c r="DA109">
        <f t="shared" si="29"/>
        <v>2.4500000000000002</v>
      </c>
      <c r="DB109">
        <f t="shared" si="30"/>
        <v>4860.67</v>
      </c>
      <c r="DC109">
        <f t="shared" si="31"/>
        <v>0</v>
      </c>
    </row>
    <row r="110" spans="1:107" x14ac:dyDescent="0.25">
      <c r="A110">
        <f>ROW(Source!A182)</f>
        <v>182</v>
      </c>
      <c r="B110">
        <v>31709269</v>
      </c>
      <c r="C110">
        <v>31711647</v>
      </c>
      <c r="D110">
        <v>26344475</v>
      </c>
      <c r="E110">
        <v>1</v>
      </c>
      <c r="F110">
        <v>1</v>
      </c>
      <c r="G110">
        <v>26229697</v>
      </c>
      <c r="H110">
        <v>3</v>
      </c>
      <c r="I110" t="s">
        <v>1009</v>
      </c>
      <c r="J110" t="s">
        <v>1010</v>
      </c>
      <c r="K110" t="s">
        <v>1011</v>
      </c>
      <c r="L110">
        <v>1348</v>
      </c>
      <c r="N110">
        <v>1009</v>
      </c>
      <c r="O110" t="s">
        <v>205</v>
      </c>
      <c r="P110" t="s">
        <v>205</v>
      </c>
      <c r="Q110">
        <v>1000</v>
      </c>
      <c r="W110">
        <v>0</v>
      </c>
      <c r="X110">
        <v>2093535836</v>
      </c>
      <c r="Y110">
        <v>0.03</v>
      </c>
      <c r="AA110">
        <v>93291.15</v>
      </c>
      <c r="AB110">
        <v>0</v>
      </c>
      <c r="AC110">
        <v>0</v>
      </c>
      <c r="AD110">
        <v>0</v>
      </c>
      <c r="AE110">
        <v>13174.52</v>
      </c>
      <c r="AF110">
        <v>0</v>
      </c>
      <c r="AG110">
        <v>0</v>
      </c>
      <c r="AH110">
        <v>0</v>
      </c>
      <c r="AI110">
        <v>7.06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143</v>
      </c>
      <c r="AT110">
        <v>0.03</v>
      </c>
      <c r="AU110" t="s">
        <v>143</v>
      </c>
      <c r="AV110">
        <v>0</v>
      </c>
      <c r="AW110">
        <v>2</v>
      </c>
      <c r="AX110">
        <v>31714563</v>
      </c>
      <c r="AY110">
        <v>1</v>
      </c>
      <c r="AZ110">
        <v>0</v>
      </c>
      <c r="BA110">
        <v>118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Y110*Source!I182</f>
        <v>6.8999999999999999E-3</v>
      </c>
      <c r="CY110">
        <f t="shared" si="27"/>
        <v>93291.15</v>
      </c>
      <c r="CZ110">
        <f t="shared" si="28"/>
        <v>13174.52</v>
      </c>
      <c r="DA110">
        <f t="shared" si="29"/>
        <v>7.06</v>
      </c>
      <c r="DB110">
        <f t="shared" si="30"/>
        <v>395.24</v>
      </c>
      <c r="DC110">
        <f t="shared" si="31"/>
        <v>0</v>
      </c>
    </row>
    <row r="111" spans="1:107" x14ac:dyDescent="0.25">
      <c r="A111">
        <f>ROW(Source!A182)</f>
        <v>182</v>
      </c>
      <c r="B111">
        <v>31709269</v>
      </c>
      <c r="C111">
        <v>31711647</v>
      </c>
      <c r="D111">
        <v>26359902</v>
      </c>
      <c r="E111">
        <v>1</v>
      </c>
      <c r="F111">
        <v>1</v>
      </c>
      <c r="G111">
        <v>26229697</v>
      </c>
      <c r="H111">
        <v>3</v>
      </c>
      <c r="I111" t="s">
        <v>431</v>
      </c>
      <c r="J111" t="s">
        <v>433</v>
      </c>
      <c r="K111" t="s">
        <v>48</v>
      </c>
      <c r="L111">
        <v>1346</v>
      </c>
      <c r="N111">
        <v>1009</v>
      </c>
      <c r="O111" t="s">
        <v>432</v>
      </c>
      <c r="P111" t="s">
        <v>432</v>
      </c>
      <c r="Q111">
        <v>1</v>
      </c>
      <c r="W111">
        <v>0</v>
      </c>
      <c r="X111">
        <v>-1890929938</v>
      </c>
      <c r="Y111">
        <v>180</v>
      </c>
      <c r="AA111">
        <v>159.52000000000001</v>
      </c>
      <c r="AB111">
        <v>0</v>
      </c>
      <c r="AC111">
        <v>0</v>
      </c>
      <c r="AD111">
        <v>0</v>
      </c>
      <c r="AE111">
        <v>28.05</v>
      </c>
      <c r="AF111">
        <v>0</v>
      </c>
      <c r="AG111">
        <v>0</v>
      </c>
      <c r="AH111">
        <v>0</v>
      </c>
      <c r="AI111">
        <v>5.67</v>
      </c>
      <c r="AJ111">
        <v>1</v>
      </c>
      <c r="AK111">
        <v>1</v>
      </c>
      <c r="AL111">
        <v>1</v>
      </c>
      <c r="AN111">
        <v>0</v>
      </c>
      <c r="AO111">
        <v>0</v>
      </c>
      <c r="AP111">
        <v>0</v>
      </c>
      <c r="AQ111">
        <v>0</v>
      </c>
      <c r="AR111">
        <v>0</v>
      </c>
      <c r="AS111" t="s">
        <v>143</v>
      </c>
      <c r="AT111">
        <v>180</v>
      </c>
      <c r="AU111" t="s">
        <v>143</v>
      </c>
      <c r="AV111">
        <v>0</v>
      </c>
      <c r="AW111">
        <v>1</v>
      </c>
      <c r="AX111">
        <v>-1</v>
      </c>
      <c r="AY111">
        <v>0</v>
      </c>
      <c r="AZ111">
        <v>0</v>
      </c>
      <c r="BA111" t="s">
        <v>143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Y111*Source!I182</f>
        <v>41.4</v>
      </c>
      <c r="CY111">
        <f t="shared" si="27"/>
        <v>159.52000000000001</v>
      </c>
      <c r="CZ111">
        <f t="shared" si="28"/>
        <v>28.05</v>
      </c>
      <c r="DA111">
        <f t="shared" si="29"/>
        <v>5.67</v>
      </c>
      <c r="DB111">
        <f t="shared" si="30"/>
        <v>5049</v>
      </c>
      <c r="DC111">
        <f t="shared" si="31"/>
        <v>0</v>
      </c>
    </row>
    <row r="112" spans="1:107" x14ac:dyDescent="0.25">
      <c r="A112">
        <f>ROW(Source!A182)</f>
        <v>182</v>
      </c>
      <c r="B112">
        <v>31709269</v>
      </c>
      <c r="C112">
        <v>31711647</v>
      </c>
      <c r="D112">
        <v>26286007</v>
      </c>
      <c r="E112">
        <v>26229697</v>
      </c>
      <c r="F112">
        <v>1</v>
      </c>
      <c r="G112">
        <v>26229697</v>
      </c>
      <c r="H112">
        <v>3</v>
      </c>
      <c r="I112" t="s">
        <v>983</v>
      </c>
      <c r="J112" t="s">
        <v>143</v>
      </c>
      <c r="K112" t="s">
        <v>984</v>
      </c>
      <c r="L112">
        <v>1344</v>
      </c>
      <c r="N112">
        <v>1008</v>
      </c>
      <c r="O112" t="s">
        <v>908</v>
      </c>
      <c r="P112" t="s">
        <v>908</v>
      </c>
      <c r="Q112">
        <v>1</v>
      </c>
      <c r="W112">
        <v>0</v>
      </c>
      <c r="X112">
        <v>-94250534</v>
      </c>
      <c r="Y112">
        <v>0.2</v>
      </c>
      <c r="AA112">
        <v>1</v>
      </c>
      <c r="AB112">
        <v>0</v>
      </c>
      <c r="AC112">
        <v>0</v>
      </c>
      <c r="AD112">
        <v>0</v>
      </c>
      <c r="AE112">
        <v>1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143</v>
      </c>
      <c r="AT112">
        <v>0.2</v>
      </c>
      <c r="AU112" t="s">
        <v>143</v>
      </c>
      <c r="AV112">
        <v>0</v>
      </c>
      <c r="AW112">
        <v>2</v>
      </c>
      <c r="AX112">
        <v>31714566</v>
      </c>
      <c r="AY112">
        <v>1</v>
      </c>
      <c r="AZ112">
        <v>0</v>
      </c>
      <c r="BA112">
        <v>121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Y112*Source!I182</f>
        <v>4.6000000000000006E-2</v>
      </c>
      <c r="CY112">
        <f t="shared" si="27"/>
        <v>1</v>
      </c>
      <c r="CZ112">
        <f t="shared" si="28"/>
        <v>1</v>
      </c>
      <c r="DA112">
        <f t="shared" si="29"/>
        <v>1</v>
      </c>
      <c r="DB112">
        <f t="shared" si="30"/>
        <v>0.2</v>
      </c>
      <c r="DC112">
        <f t="shared" si="31"/>
        <v>0</v>
      </c>
    </row>
    <row r="113" spans="1:107" x14ac:dyDescent="0.25">
      <c r="A113">
        <f>ROW(Source!A219)</f>
        <v>219</v>
      </c>
      <c r="B113">
        <v>31709269</v>
      </c>
      <c r="C113">
        <v>31710194</v>
      </c>
      <c r="D113">
        <v>26286009</v>
      </c>
      <c r="E113">
        <v>26229697</v>
      </c>
      <c r="F113">
        <v>1</v>
      </c>
      <c r="G113">
        <v>26229697</v>
      </c>
      <c r="H113">
        <v>1</v>
      </c>
      <c r="I113" t="s">
        <v>875</v>
      </c>
      <c r="J113" t="s">
        <v>143</v>
      </c>
      <c r="K113" t="s">
        <v>876</v>
      </c>
      <c r="L113">
        <v>1191</v>
      </c>
      <c r="N113">
        <v>1013</v>
      </c>
      <c r="O113" t="s">
        <v>877</v>
      </c>
      <c r="P113" t="s">
        <v>877</v>
      </c>
      <c r="Q113">
        <v>1</v>
      </c>
      <c r="W113">
        <v>0</v>
      </c>
      <c r="X113">
        <v>476480486</v>
      </c>
      <c r="Y113">
        <v>9.61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143</v>
      </c>
      <c r="AT113">
        <v>9.61</v>
      </c>
      <c r="AU113" t="s">
        <v>143</v>
      </c>
      <c r="AV113">
        <v>1</v>
      </c>
      <c r="AW113">
        <v>2</v>
      </c>
      <c r="AX113">
        <v>31714567</v>
      </c>
      <c r="AY113">
        <v>1</v>
      </c>
      <c r="AZ113">
        <v>0</v>
      </c>
      <c r="BA113">
        <v>122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Y113*Source!I219</f>
        <v>192.2</v>
      </c>
      <c r="CY113">
        <f>AD113</f>
        <v>0</v>
      </c>
      <c r="CZ113">
        <f>AH113</f>
        <v>0</v>
      </c>
      <c r="DA113">
        <f>AL113</f>
        <v>1</v>
      </c>
      <c r="DB113">
        <f t="shared" si="30"/>
        <v>0</v>
      </c>
      <c r="DC113">
        <f t="shared" si="31"/>
        <v>0</v>
      </c>
    </row>
    <row r="114" spans="1:107" x14ac:dyDescent="0.25">
      <c r="A114">
        <f>ROW(Source!A219)</f>
        <v>219</v>
      </c>
      <c r="B114">
        <v>31709269</v>
      </c>
      <c r="C114">
        <v>31710194</v>
      </c>
      <c r="D114">
        <v>26366109</v>
      </c>
      <c r="E114">
        <v>1</v>
      </c>
      <c r="F114">
        <v>1</v>
      </c>
      <c r="G114">
        <v>26229697</v>
      </c>
      <c r="H114">
        <v>2</v>
      </c>
      <c r="I114" t="s">
        <v>950</v>
      </c>
      <c r="J114" t="s">
        <v>951</v>
      </c>
      <c r="K114" t="s">
        <v>952</v>
      </c>
      <c r="L114">
        <v>1367</v>
      </c>
      <c r="N114">
        <v>1011</v>
      </c>
      <c r="O114" t="s">
        <v>881</v>
      </c>
      <c r="P114" t="s">
        <v>881</v>
      </c>
      <c r="Q114">
        <v>1</v>
      </c>
      <c r="W114">
        <v>0</v>
      </c>
      <c r="X114">
        <v>49912578</v>
      </c>
      <c r="Y114">
        <v>0.78</v>
      </c>
      <c r="AA114">
        <v>0</v>
      </c>
      <c r="AB114">
        <v>55.44</v>
      </c>
      <c r="AC114">
        <v>0.53</v>
      </c>
      <c r="AD114">
        <v>0</v>
      </c>
      <c r="AE114">
        <v>0</v>
      </c>
      <c r="AF114">
        <v>6.15</v>
      </c>
      <c r="AG114">
        <v>0.02</v>
      </c>
      <c r="AH114">
        <v>0</v>
      </c>
      <c r="AI114">
        <v>1</v>
      </c>
      <c r="AJ114">
        <v>8.61</v>
      </c>
      <c r="AK114">
        <v>25.44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143</v>
      </c>
      <c r="AT114">
        <v>0.78</v>
      </c>
      <c r="AU114" t="s">
        <v>143</v>
      </c>
      <c r="AV114">
        <v>0</v>
      </c>
      <c r="AW114">
        <v>2</v>
      </c>
      <c r="AX114">
        <v>31714568</v>
      </c>
      <c r="AY114">
        <v>1</v>
      </c>
      <c r="AZ114">
        <v>0</v>
      </c>
      <c r="BA114">
        <v>123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Y114*Source!I219</f>
        <v>15.600000000000001</v>
      </c>
      <c r="CY114">
        <f>AB114</f>
        <v>55.44</v>
      </c>
      <c r="CZ114">
        <f>AF114</f>
        <v>6.15</v>
      </c>
      <c r="DA114">
        <f>AJ114</f>
        <v>8.61</v>
      </c>
      <c r="DB114">
        <f t="shared" si="30"/>
        <v>4.8</v>
      </c>
      <c r="DC114">
        <f t="shared" si="31"/>
        <v>0.02</v>
      </c>
    </row>
    <row r="115" spans="1:107" x14ac:dyDescent="0.25">
      <c r="A115">
        <f>ROW(Source!A219)</f>
        <v>219</v>
      </c>
      <c r="B115">
        <v>31709269</v>
      </c>
      <c r="C115">
        <v>31710194</v>
      </c>
      <c r="D115">
        <v>26343523</v>
      </c>
      <c r="E115">
        <v>1</v>
      </c>
      <c r="F115">
        <v>1</v>
      </c>
      <c r="G115">
        <v>26229697</v>
      </c>
      <c r="H115">
        <v>3</v>
      </c>
      <c r="I115" t="s">
        <v>968</v>
      </c>
      <c r="J115" t="s">
        <v>969</v>
      </c>
      <c r="K115" t="s">
        <v>970</v>
      </c>
      <c r="L115">
        <v>1348</v>
      </c>
      <c r="N115">
        <v>1009</v>
      </c>
      <c r="O115" t="s">
        <v>205</v>
      </c>
      <c r="P115" t="s">
        <v>205</v>
      </c>
      <c r="Q115">
        <v>1000</v>
      </c>
      <c r="W115">
        <v>0</v>
      </c>
      <c r="X115">
        <v>1310716689</v>
      </c>
      <c r="Y115">
        <v>2.9999999999999997E-4</v>
      </c>
      <c r="AA115">
        <v>125820.14</v>
      </c>
      <c r="AB115">
        <v>0</v>
      </c>
      <c r="AC115">
        <v>0</v>
      </c>
      <c r="AD115">
        <v>0</v>
      </c>
      <c r="AE115">
        <v>7191.81</v>
      </c>
      <c r="AF115">
        <v>0</v>
      </c>
      <c r="AG115">
        <v>0</v>
      </c>
      <c r="AH115">
        <v>0</v>
      </c>
      <c r="AI115">
        <v>17.46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143</v>
      </c>
      <c r="AT115">
        <v>2.9999999999999997E-4</v>
      </c>
      <c r="AU115" t="s">
        <v>143</v>
      </c>
      <c r="AV115">
        <v>0</v>
      </c>
      <c r="AW115">
        <v>2</v>
      </c>
      <c r="AX115">
        <v>31714569</v>
      </c>
      <c r="AY115">
        <v>1</v>
      </c>
      <c r="AZ115">
        <v>0</v>
      </c>
      <c r="BA115">
        <v>124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Y115*Source!I219</f>
        <v>5.9999999999999993E-3</v>
      </c>
      <c r="CY115">
        <f>AA115</f>
        <v>125820.14</v>
      </c>
      <c r="CZ115">
        <f>AE115</f>
        <v>7191.81</v>
      </c>
      <c r="DA115">
        <f>AI115</f>
        <v>17.46</v>
      </c>
      <c r="DB115">
        <f t="shared" si="30"/>
        <v>2.16</v>
      </c>
      <c r="DC115">
        <f t="shared" si="31"/>
        <v>0</v>
      </c>
    </row>
    <row r="116" spans="1:107" x14ac:dyDescent="0.25">
      <c r="A116">
        <f>ROW(Source!A219)</f>
        <v>219</v>
      </c>
      <c r="B116">
        <v>31709269</v>
      </c>
      <c r="C116">
        <v>31710194</v>
      </c>
      <c r="D116">
        <v>26362872</v>
      </c>
      <c r="E116">
        <v>1</v>
      </c>
      <c r="F116">
        <v>1</v>
      </c>
      <c r="G116">
        <v>26229697</v>
      </c>
      <c r="H116">
        <v>3</v>
      </c>
      <c r="I116" t="s">
        <v>459</v>
      </c>
      <c r="J116" t="s">
        <v>461</v>
      </c>
      <c r="K116" t="s">
        <v>460</v>
      </c>
      <c r="L116">
        <v>1348</v>
      </c>
      <c r="N116">
        <v>1009</v>
      </c>
      <c r="O116" t="s">
        <v>205</v>
      </c>
      <c r="P116" t="s">
        <v>205</v>
      </c>
      <c r="Q116">
        <v>1000</v>
      </c>
      <c r="W116">
        <v>0</v>
      </c>
      <c r="X116">
        <v>-1674014705</v>
      </c>
      <c r="Y116">
        <v>0.01</v>
      </c>
      <c r="AA116">
        <v>98414.07</v>
      </c>
      <c r="AB116">
        <v>0</v>
      </c>
      <c r="AC116">
        <v>0</v>
      </c>
      <c r="AD116">
        <v>0</v>
      </c>
      <c r="AE116">
        <v>14881.46</v>
      </c>
      <c r="AF116">
        <v>0</v>
      </c>
      <c r="AG116">
        <v>0</v>
      </c>
      <c r="AH116">
        <v>0</v>
      </c>
      <c r="AI116">
        <v>6.6</v>
      </c>
      <c r="AJ116">
        <v>1</v>
      </c>
      <c r="AK116">
        <v>1</v>
      </c>
      <c r="AL116">
        <v>1</v>
      </c>
      <c r="AN116">
        <v>0</v>
      </c>
      <c r="AO116">
        <v>0</v>
      </c>
      <c r="AP116">
        <v>0</v>
      </c>
      <c r="AQ116">
        <v>0</v>
      </c>
      <c r="AR116">
        <v>0</v>
      </c>
      <c r="AS116" t="s">
        <v>143</v>
      </c>
      <c r="AT116">
        <v>0.01</v>
      </c>
      <c r="AU116" t="s">
        <v>143</v>
      </c>
      <c r="AV116">
        <v>0</v>
      </c>
      <c r="AW116">
        <v>1</v>
      </c>
      <c r="AX116">
        <v>-1</v>
      </c>
      <c r="AY116">
        <v>0</v>
      </c>
      <c r="AZ116">
        <v>0</v>
      </c>
      <c r="BA116" t="s">
        <v>143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Y116*Source!I219</f>
        <v>0.2</v>
      </c>
      <c r="CY116">
        <f>AA116</f>
        <v>98414.07</v>
      </c>
      <c r="CZ116">
        <f>AE116</f>
        <v>14881.46</v>
      </c>
      <c r="DA116">
        <f>AI116</f>
        <v>6.6</v>
      </c>
      <c r="DB116">
        <f t="shared" si="30"/>
        <v>148.81</v>
      </c>
      <c r="DC116">
        <f t="shared" si="31"/>
        <v>0</v>
      </c>
    </row>
    <row r="117" spans="1:107" x14ac:dyDescent="0.25">
      <c r="A117">
        <f>ROW(Source!A256)</f>
        <v>256</v>
      </c>
      <c r="B117">
        <v>31709269</v>
      </c>
      <c r="C117">
        <v>31711709</v>
      </c>
      <c r="D117">
        <v>26286009</v>
      </c>
      <c r="E117">
        <v>26229697</v>
      </c>
      <c r="F117">
        <v>1</v>
      </c>
      <c r="G117">
        <v>26229697</v>
      </c>
      <c r="H117">
        <v>1</v>
      </c>
      <c r="I117" t="s">
        <v>875</v>
      </c>
      <c r="J117" t="s">
        <v>143</v>
      </c>
      <c r="K117" t="s">
        <v>876</v>
      </c>
      <c r="L117">
        <v>1191</v>
      </c>
      <c r="N117">
        <v>1013</v>
      </c>
      <c r="O117" t="s">
        <v>877</v>
      </c>
      <c r="P117" t="s">
        <v>877</v>
      </c>
      <c r="Q117">
        <v>1</v>
      </c>
      <c r="W117">
        <v>0</v>
      </c>
      <c r="X117">
        <v>476480486</v>
      </c>
      <c r="Y117">
        <v>16.559999999999999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143</v>
      </c>
      <c r="AT117">
        <v>14.4</v>
      </c>
      <c r="AU117" t="s">
        <v>170</v>
      </c>
      <c r="AV117">
        <v>1</v>
      </c>
      <c r="AW117">
        <v>2</v>
      </c>
      <c r="AX117">
        <v>31714571</v>
      </c>
      <c r="AY117">
        <v>1</v>
      </c>
      <c r="AZ117">
        <v>0</v>
      </c>
      <c r="BA117">
        <v>126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Y117*Source!I256</f>
        <v>1.9871999999999999</v>
      </c>
      <c r="CY117">
        <f>AD117</f>
        <v>0</v>
      </c>
      <c r="CZ117">
        <f>AH117</f>
        <v>0</v>
      </c>
      <c r="DA117">
        <f>AL117</f>
        <v>1</v>
      </c>
      <c r="DB117">
        <f>ROUND((ROUND(AT117*CZ117,2)*1.15),6)</f>
        <v>0</v>
      </c>
      <c r="DC117">
        <f>ROUND((ROUND(AT117*AG117,2)*1.15),6)</f>
        <v>0</v>
      </c>
    </row>
    <row r="118" spans="1:107" x14ac:dyDescent="0.25">
      <c r="A118">
        <f>ROW(Source!A256)</f>
        <v>256</v>
      </c>
      <c r="B118">
        <v>31709269</v>
      </c>
      <c r="C118">
        <v>31711709</v>
      </c>
      <c r="D118">
        <v>26365588</v>
      </c>
      <c r="E118">
        <v>1</v>
      </c>
      <c r="F118">
        <v>1</v>
      </c>
      <c r="G118">
        <v>26229697</v>
      </c>
      <c r="H118">
        <v>2</v>
      </c>
      <c r="I118" t="s">
        <v>1012</v>
      </c>
      <c r="J118" t="s">
        <v>1013</v>
      </c>
      <c r="K118" t="s">
        <v>1014</v>
      </c>
      <c r="L118">
        <v>1367</v>
      </c>
      <c r="N118">
        <v>1011</v>
      </c>
      <c r="O118" t="s">
        <v>881</v>
      </c>
      <c r="P118" t="s">
        <v>881</v>
      </c>
      <c r="Q118">
        <v>1</v>
      </c>
      <c r="W118">
        <v>0</v>
      </c>
      <c r="X118">
        <v>1928543733</v>
      </c>
      <c r="Y118">
        <v>2.0749999999999997</v>
      </c>
      <c r="AA118">
        <v>0</v>
      </c>
      <c r="AB118">
        <v>1299.72</v>
      </c>
      <c r="AC118">
        <v>623.54</v>
      </c>
      <c r="AD118">
        <v>0</v>
      </c>
      <c r="AE118">
        <v>0</v>
      </c>
      <c r="AF118">
        <v>116.89</v>
      </c>
      <c r="AG118">
        <v>23.41</v>
      </c>
      <c r="AH118">
        <v>0</v>
      </c>
      <c r="AI118">
        <v>1</v>
      </c>
      <c r="AJ118">
        <v>10.62</v>
      </c>
      <c r="AK118">
        <v>25.44</v>
      </c>
      <c r="AL118">
        <v>1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143</v>
      </c>
      <c r="AT118">
        <v>1.66</v>
      </c>
      <c r="AU118" t="s">
        <v>169</v>
      </c>
      <c r="AV118">
        <v>0</v>
      </c>
      <c r="AW118">
        <v>2</v>
      </c>
      <c r="AX118">
        <v>31714572</v>
      </c>
      <c r="AY118">
        <v>1</v>
      </c>
      <c r="AZ118">
        <v>0</v>
      </c>
      <c r="BA118">
        <v>127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Y118*Source!I256</f>
        <v>0.24899999999999997</v>
      </c>
      <c r="CY118">
        <f>AB118</f>
        <v>1299.72</v>
      </c>
      <c r="CZ118">
        <f>AF118</f>
        <v>116.89</v>
      </c>
      <c r="DA118">
        <f>AJ118</f>
        <v>10.62</v>
      </c>
      <c r="DB118">
        <f>ROUND((ROUND(AT118*CZ118,2)*1.25),6)</f>
        <v>242.55</v>
      </c>
      <c r="DC118">
        <f>ROUND((ROUND(AT118*AG118,2)*1.25),6)</f>
        <v>48.575000000000003</v>
      </c>
    </row>
    <row r="119" spans="1:107" x14ac:dyDescent="0.25">
      <c r="A119">
        <f>ROW(Source!A256)</f>
        <v>256</v>
      </c>
      <c r="B119">
        <v>31709269</v>
      </c>
      <c r="C119">
        <v>31711709</v>
      </c>
      <c r="D119">
        <v>26365813</v>
      </c>
      <c r="E119">
        <v>1</v>
      </c>
      <c r="F119">
        <v>1</v>
      </c>
      <c r="G119">
        <v>26229697</v>
      </c>
      <c r="H119">
        <v>2</v>
      </c>
      <c r="I119" t="s">
        <v>1015</v>
      </c>
      <c r="J119" t="s">
        <v>1016</v>
      </c>
      <c r="K119" t="s">
        <v>1017</v>
      </c>
      <c r="L119">
        <v>1367</v>
      </c>
      <c r="N119">
        <v>1011</v>
      </c>
      <c r="O119" t="s">
        <v>881</v>
      </c>
      <c r="P119" t="s">
        <v>881</v>
      </c>
      <c r="Q119">
        <v>1</v>
      </c>
      <c r="W119">
        <v>0</v>
      </c>
      <c r="X119">
        <v>142191915</v>
      </c>
      <c r="Y119">
        <v>2.0749999999999997</v>
      </c>
      <c r="AA119">
        <v>0</v>
      </c>
      <c r="AB119">
        <v>455.57</v>
      </c>
      <c r="AC119">
        <v>176.86</v>
      </c>
      <c r="AD119">
        <v>0</v>
      </c>
      <c r="AE119">
        <v>0</v>
      </c>
      <c r="AF119">
        <v>62.97</v>
      </c>
      <c r="AG119">
        <v>6.64</v>
      </c>
      <c r="AH119">
        <v>0</v>
      </c>
      <c r="AI119">
        <v>1</v>
      </c>
      <c r="AJ119">
        <v>6.91</v>
      </c>
      <c r="AK119">
        <v>25.44</v>
      </c>
      <c r="AL119">
        <v>1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143</v>
      </c>
      <c r="AT119">
        <v>1.66</v>
      </c>
      <c r="AU119" t="s">
        <v>169</v>
      </c>
      <c r="AV119">
        <v>0</v>
      </c>
      <c r="AW119">
        <v>2</v>
      </c>
      <c r="AX119">
        <v>31714573</v>
      </c>
      <c r="AY119">
        <v>1</v>
      </c>
      <c r="AZ119">
        <v>0</v>
      </c>
      <c r="BA119">
        <v>128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Y119*Source!I256</f>
        <v>0.24899999999999997</v>
      </c>
      <c r="CY119">
        <f>AB119</f>
        <v>455.57</v>
      </c>
      <c r="CZ119">
        <f>AF119</f>
        <v>62.97</v>
      </c>
      <c r="DA119">
        <f>AJ119</f>
        <v>6.91</v>
      </c>
      <c r="DB119">
        <f>ROUND((ROUND(AT119*CZ119,2)*1.25),6)</f>
        <v>130.66249999999999</v>
      </c>
      <c r="DC119">
        <f>ROUND((ROUND(AT119*AG119,2)*1.25),6)</f>
        <v>13.775</v>
      </c>
    </row>
    <row r="120" spans="1:107" x14ac:dyDescent="0.25">
      <c r="A120">
        <f>ROW(Source!A256)</f>
        <v>256</v>
      </c>
      <c r="B120">
        <v>31709269</v>
      </c>
      <c r="C120">
        <v>31711709</v>
      </c>
      <c r="D120">
        <v>26365816</v>
      </c>
      <c r="E120">
        <v>1</v>
      </c>
      <c r="F120">
        <v>1</v>
      </c>
      <c r="G120">
        <v>26229697</v>
      </c>
      <c r="H120">
        <v>2</v>
      </c>
      <c r="I120" t="s">
        <v>882</v>
      </c>
      <c r="J120" t="s">
        <v>1018</v>
      </c>
      <c r="K120" t="s">
        <v>1019</v>
      </c>
      <c r="L120">
        <v>1367</v>
      </c>
      <c r="N120">
        <v>1011</v>
      </c>
      <c r="O120" t="s">
        <v>881</v>
      </c>
      <c r="P120" t="s">
        <v>881</v>
      </c>
      <c r="Q120">
        <v>1</v>
      </c>
      <c r="W120">
        <v>0</v>
      </c>
      <c r="X120">
        <v>378346098</v>
      </c>
      <c r="Y120">
        <v>0.8125</v>
      </c>
      <c r="AA120">
        <v>0</v>
      </c>
      <c r="AB120">
        <v>2117.85</v>
      </c>
      <c r="AC120">
        <v>356.12</v>
      </c>
      <c r="AD120">
        <v>0</v>
      </c>
      <c r="AE120">
        <v>0</v>
      </c>
      <c r="AF120">
        <v>246.68</v>
      </c>
      <c r="AG120">
        <v>13.37</v>
      </c>
      <c r="AH120">
        <v>0</v>
      </c>
      <c r="AI120">
        <v>1</v>
      </c>
      <c r="AJ120">
        <v>8.1999999999999993</v>
      </c>
      <c r="AK120">
        <v>25.44</v>
      </c>
      <c r="AL120">
        <v>1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143</v>
      </c>
      <c r="AT120">
        <v>0.65</v>
      </c>
      <c r="AU120" t="s">
        <v>169</v>
      </c>
      <c r="AV120">
        <v>0</v>
      </c>
      <c r="AW120">
        <v>2</v>
      </c>
      <c r="AX120">
        <v>31714574</v>
      </c>
      <c r="AY120">
        <v>1</v>
      </c>
      <c r="AZ120">
        <v>0</v>
      </c>
      <c r="BA120">
        <v>129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Y120*Source!I256</f>
        <v>9.7500000000000003E-2</v>
      </c>
      <c r="CY120">
        <f>AB120</f>
        <v>2117.85</v>
      </c>
      <c r="CZ120">
        <f>AF120</f>
        <v>246.68</v>
      </c>
      <c r="DA120">
        <f>AJ120</f>
        <v>8.1999999999999993</v>
      </c>
      <c r="DB120">
        <f>ROUND((ROUND(AT120*CZ120,2)*1.25),6)</f>
        <v>200.42500000000001</v>
      </c>
      <c r="DC120">
        <f>ROUND((ROUND(AT120*AG120,2)*1.25),6)</f>
        <v>10.862500000000001</v>
      </c>
    </row>
    <row r="121" spans="1:107" x14ac:dyDescent="0.25">
      <c r="A121">
        <f>ROW(Source!A256)</f>
        <v>256</v>
      </c>
      <c r="B121">
        <v>31709269</v>
      </c>
      <c r="C121">
        <v>31711709</v>
      </c>
      <c r="D121">
        <v>26365844</v>
      </c>
      <c r="E121">
        <v>1</v>
      </c>
      <c r="F121">
        <v>1</v>
      </c>
      <c r="G121">
        <v>26229697</v>
      </c>
      <c r="H121">
        <v>2</v>
      </c>
      <c r="I121" t="s">
        <v>903</v>
      </c>
      <c r="J121" t="s">
        <v>904</v>
      </c>
      <c r="K121" t="s">
        <v>905</v>
      </c>
      <c r="L121">
        <v>1367</v>
      </c>
      <c r="N121">
        <v>1011</v>
      </c>
      <c r="O121" t="s">
        <v>881</v>
      </c>
      <c r="P121" t="s">
        <v>881</v>
      </c>
      <c r="Q121">
        <v>1</v>
      </c>
      <c r="W121">
        <v>0</v>
      </c>
      <c r="X121">
        <v>856318566</v>
      </c>
      <c r="Y121">
        <v>1.9375</v>
      </c>
      <c r="AA121">
        <v>0</v>
      </c>
      <c r="AB121">
        <v>1587.85</v>
      </c>
      <c r="AC121">
        <v>658.97</v>
      </c>
      <c r="AD121">
        <v>0</v>
      </c>
      <c r="AE121">
        <v>0</v>
      </c>
      <c r="AF121">
        <v>125.13</v>
      </c>
      <c r="AG121">
        <v>24.74</v>
      </c>
      <c r="AH121">
        <v>0</v>
      </c>
      <c r="AI121">
        <v>1</v>
      </c>
      <c r="AJ121">
        <v>12.12</v>
      </c>
      <c r="AK121">
        <v>25.44</v>
      </c>
      <c r="AL121">
        <v>1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143</v>
      </c>
      <c r="AT121">
        <v>1.55</v>
      </c>
      <c r="AU121" t="s">
        <v>169</v>
      </c>
      <c r="AV121">
        <v>0</v>
      </c>
      <c r="AW121">
        <v>2</v>
      </c>
      <c r="AX121">
        <v>31714575</v>
      </c>
      <c r="AY121">
        <v>1</v>
      </c>
      <c r="AZ121">
        <v>0</v>
      </c>
      <c r="BA121">
        <v>130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Y121*Source!I256</f>
        <v>0.23249999999999998</v>
      </c>
      <c r="CY121">
        <f>AB121</f>
        <v>1587.85</v>
      </c>
      <c r="CZ121">
        <f>AF121</f>
        <v>125.13</v>
      </c>
      <c r="DA121">
        <f>AJ121</f>
        <v>12.12</v>
      </c>
      <c r="DB121">
        <f>ROUND((ROUND(AT121*CZ121,2)*1.25),6)</f>
        <v>242.4375</v>
      </c>
      <c r="DC121">
        <f>ROUND((ROUND(AT121*AG121,2)*1.25),6)</f>
        <v>47.9375</v>
      </c>
    </row>
    <row r="122" spans="1:107" x14ac:dyDescent="0.25">
      <c r="A122">
        <f>ROW(Source!A256)</f>
        <v>256</v>
      </c>
      <c r="B122">
        <v>31709269</v>
      </c>
      <c r="C122">
        <v>31711709</v>
      </c>
      <c r="D122">
        <v>26365806</v>
      </c>
      <c r="E122">
        <v>1</v>
      </c>
      <c r="F122">
        <v>1</v>
      </c>
      <c r="G122">
        <v>26229697</v>
      </c>
      <c r="H122">
        <v>2</v>
      </c>
      <c r="I122" t="s">
        <v>1020</v>
      </c>
      <c r="J122" t="s">
        <v>1021</v>
      </c>
      <c r="K122" t="s">
        <v>1022</v>
      </c>
      <c r="L122">
        <v>1367</v>
      </c>
      <c r="N122">
        <v>1011</v>
      </c>
      <c r="O122" t="s">
        <v>881</v>
      </c>
      <c r="P122" t="s">
        <v>881</v>
      </c>
      <c r="Q122">
        <v>1</v>
      </c>
      <c r="W122">
        <v>0</v>
      </c>
      <c r="X122">
        <v>2023875219</v>
      </c>
      <c r="Y122">
        <v>0.65</v>
      </c>
      <c r="AA122">
        <v>0</v>
      </c>
      <c r="AB122">
        <v>1645.08</v>
      </c>
      <c r="AC122">
        <v>463.99</v>
      </c>
      <c r="AD122">
        <v>0</v>
      </c>
      <c r="AE122">
        <v>0</v>
      </c>
      <c r="AF122">
        <v>177.54</v>
      </c>
      <c r="AG122">
        <v>17.420000000000002</v>
      </c>
      <c r="AH122">
        <v>0</v>
      </c>
      <c r="AI122">
        <v>1</v>
      </c>
      <c r="AJ122">
        <v>8.85</v>
      </c>
      <c r="AK122">
        <v>25.44</v>
      </c>
      <c r="AL122">
        <v>1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143</v>
      </c>
      <c r="AT122">
        <v>0.52</v>
      </c>
      <c r="AU122" t="s">
        <v>169</v>
      </c>
      <c r="AV122">
        <v>0</v>
      </c>
      <c r="AW122">
        <v>2</v>
      </c>
      <c r="AX122">
        <v>31714576</v>
      </c>
      <c r="AY122">
        <v>1</v>
      </c>
      <c r="AZ122">
        <v>0</v>
      </c>
      <c r="BA122">
        <v>131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Y122*Source!I256</f>
        <v>7.8E-2</v>
      </c>
      <c r="CY122">
        <f>AB122</f>
        <v>1645.08</v>
      </c>
      <c r="CZ122">
        <f>AF122</f>
        <v>177.54</v>
      </c>
      <c r="DA122">
        <f>AJ122</f>
        <v>8.85</v>
      </c>
      <c r="DB122">
        <f>ROUND((ROUND(AT122*CZ122,2)*1.25),6)</f>
        <v>115.4</v>
      </c>
      <c r="DC122">
        <f>ROUND((ROUND(AT122*AG122,2)*1.25),6)</f>
        <v>11.324999999999999</v>
      </c>
    </row>
    <row r="123" spans="1:107" x14ac:dyDescent="0.25">
      <c r="A123">
        <f>ROW(Source!A256)</f>
        <v>256</v>
      </c>
      <c r="B123">
        <v>31709269</v>
      </c>
      <c r="C123">
        <v>31711709</v>
      </c>
      <c r="D123">
        <v>26344835</v>
      </c>
      <c r="E123">
        <v>1</v>
      </c>
      <c r="F123">
        <v>1</v>
      </c>
      <c r="G123">
        <v>26229697</v>
      </c>
      <c r="H123">
        <v>3</v>
      </c>
      <c r="I123" t="s">
        <v>427</v>
      </c>
      <c r="J123" t="s">
        <v>429</v>
      </c>
      <c r="K123" t="s">
        <v>428</v>
      </c>
      <c r="L123">
        <v>1339</v>
      </c>
      <c r="N123">
        <v>1007</v>
      </c>
      <c r="O123" t="s">
        <v>323</v>
      </c>
      <c r="P123" t="s">
        <v>323</v>
      </c>
      <c r="Q123">
        <v>1</v>
      </c>
      <c r="W123">
        <v>0</v>
      </c>
      <c r="X123">
        <v>-862991314</v>
      </c>
      <c r="Y123">
        <v>5</v>
      </c>
      <c r="AA123">
        <v>35.35</v>
      </c>
      <c r="AB123">
        <v>0</v>
      </c>
      <c r="AC123">
        <v>0</v>
      </c>
      <c r="AD123">
        <v>0</v>
      </c>
      <c r="AE123">
        <v>7.07</v>
      </c>
      <c r="AF123">
        <v>0</v>
      </c>
      <c r="AG123">
        <v>0</v>
      </c>
      <c r="AH123">
        <v>0</v>
      </c>
      <c r="AI123">
        <v>4.99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143</v>
      </c>
      <c r="AT123">
        <v>5</v>
      </c>
      <c r="AU123" t="s">
        <v>143</v>
      </c>
      <c r="AV123">
        <v>0</v>
      </c>
      <c r="AW123">
        <v>2</v>
      </c>
      <c r="AX123">
        <v>31714577</v>
      </c>
      <c r="AY123">
        <v>1</v>
      </c>
      <c r="AZ123">
        <v>0</v>
      </c>
      <c r="BA123">
        <v>132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Y123*Source!I256</f>
        <v>0.6</v>
      </c>
      <c r="CY123">
        <f>AA123</f>
        <v>35.35</v>
      </c>
      <c r="CZ123">
        <f>AE123</f>
        <v>7.07</v>
      </c>
      <c r="DA123">
        <f>AI123</f>
        <v>4.99</v>
      </c>
      <c r="DB123">
        <f>ROUND(ROUND(AT123*CZ123,2),6)</f>
        <v>35.35</v>
      </c>
      <c r="DC123">
        <f>ROUND(ROUND(AT123*AG123,2),6)</f>
        <v>0</v>
      </c>
    </row>
    <row r="124" spans="1:107" x14ac:dyDescent="0.25">
      <c r="A124">
        <f>ROW(Source!A256)</f>
        <v>256</v>
      </c>
      <c r="B124">
        <v>31709269</v>
      </c>
      <c r="C124">
        <v>31711709</v>
      </c>
      <c r="D124">
        <v>26344276</v>
      </c>
      <c r="E124">
        <v>1</v>
      </c>
      <c r="F124">
        <v>1</v>
      </c>
      <c r="G124">
        <v>26229697</v>
      </c>
      <c r="H124">
        <v>3</v>
      </c>
      <c r="I124" t="s">
        <v>321</v>
      </c>
      <c r="J124" t="s">
        <v>324</v>
      </c>
      <c r="K124" t="s">
        <v>322</v>
      </c>
      <c r="L124">
        <v>1339</v>
      </c>
      <c r="N124">
        <v>1007</v>
      </c>
      <c r="O124" t="s">
        <v>323</v>
      </c>
      <c r="P124" t="s">
        <v>323</v>
      </c>
      <c r="Q124">
        <v>1</v>
      </c>
      <c r="W124">
        <v>0</v>
      </c>
      <c r="X124">
        <v>2069056849</v>
      </c>
      <c r="Y124">
        <v>110</v>
      </c>
      <c r="AA124">
        <v>553.35</v>
      </c>
      <c r="AB124">
        <v>0</v>
      </c>
      <c r="AC124">
        <v>0</v>
      </c>
      <c r="AD124">
        <v>0</v>
      </c>
      <c r="AE124">
        <v>104.99</v>
      </c>
      <c r="AF124">
        <v>0</v>
      </c>
      <c r="AG124">
        <v>0</v>
      </c>
      <c r="AH124">
        <v>0</v>
      </c>
      <c r="AI124">
        <v>5.26</v>
      </c>
      <c r="AJ124">
        <v>1</v>
      </c>
      <c r="AK124">
        <v>1</v>
      </c>
      <c r="AL124">
        <v>1</v>
      </c>
      <c r="AN124">
        <v>0</v>
      </c>
      <c r="AO124">
        <v>0</v>
      </c>
      <c r="AP124">
        <v>0</v>
      </c>
      <c r="AQ124">
        <v>0</v>
      </c>
      <c r="AR124">
        <v>0</v>
      </c>
      <c r="AS124" t="s">
        <v>143</v>
      </c>
      <c r="AT124">
        <v>110</v>
      </c>
      <c r="AU124" t="s">
        <v>143</v>
      </c>
      <c r="AV124">
        <v>0</v>
      </c>
      <c r="AW124">
        <v>1</v>
      </c>
      <c r="AX124">
        <v>-1</v>
      </c>
      <c r="AY124">
        <v>0</v>
      </c>
      <c r="AZ124">
        <v>0</v>
      </c>
      <c r="BA124" t="s">
        <v>143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Y124*Source!I256</f>
        <v>13.2</v>
      </c>
      <c r="CY124">
        <f>AA124</f>
        <v>553.35</v>
      </c>
      <c r="CZ124">
        <f>AE124</f>
        <v>104.99</v>
      </c>
      <c r="DA124">
        <f>AI124</f>
        <v>5.26</v>
      </c>
      <c r="DB124">
        <f>ROUND(ROUND(AT124*CZ124,2),6)</f>
        <v>11548.9</v>
      </c>
      <c r="DC124">
        <f>ROUND(ROUND(AT124*AG124,2),6)</f>
        <v>0</v>
      </c>
    </row>
    <row r="125" spans="1:107" x14ac:dyDescent="0.25">
      <c r="A125">
        <f>ROW(Source!A258)</f>
        <v>258</v>
      </c>
      <c r="B125">
        <v>31709269</v>
      </c>
      <c r="C125">
        <v>31711727</v>
      </c>
      <c r="D125">
        <v>26286009</v>
      </c>
      <c r="E125">
        <v>26229697</v>
      </c>
      <c r="F125">
        <v>1</v>
      </c>
      <c r="G125">
        <v>26229697</v>
      </c>
      <c r="H125">
        <v>1</v>
      </c>
      <c r="I125" t="s">
        <v>875</v>
      </c>
      <c r="J125" t="s">
        <v>143</v>
      </c>
      <c r="K125" t="s">
        <v>876</v>
      </c>
      <c r="L125">
        <v>1191</v>
      </c>
      <c r="N125">
        <v>1013</v>
      </c>
      <c r="O125" t="s">
        <v>877</v>
      </c>
      <c r="P125" t="s">
        <v>877</v>
      </c>
      <c r="Q125">
        <v>1</v>
      </c>
      <c r="W125">
        <v>0</v>
      </c>
      <c r="X125">
        <v>476480486</v>
      </c>
      <c r="Y125">
        <v>24.84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143</v>
      </c>
      <c r="AT125">
        <v>21.6</v>
      </c>
      <c r="AU125" t="s">
        <v>170</v>
      </c>
      <c r="AV125">
        <v>1</v>
      </c>
      <c r="AW125">
        <v>2</v>
      </c>
      <c r="AX125">
        <v>31714579</v>
      </c>
      <c r="AY125">
        <v>1</v>
      </c>
      <c r="AZ125">
        <v>0</v>
      </c>
      <c r="BA125">
        <v>134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Y125*Source!I258</f>
        <v>1.9872000000000001</v>
      </c>
      <c r="CY125">
        <f>AD125</f>
        <v>0</v>
      </c>
      <c r="CZ125">
        <f>AH125</f>
        <v>0</v>
      </c>
      <c r="DA125">
        <f>AL125</f>
        <v>1</v>
      </c>
      <c r="DB125">
        <f>ROUND((ROUND(AT125*CZ125,2)*1.15),6)</f>
        <v>0</v>
      </c>
      <c r="DC125">
        <f>ROUND((ROUND(AT125*AG125,2)*1.15),6)</f>
        <v>0</v>
      </c>
    </row>
    <row r="126" spans="1:107" x14ac:dyDescent="0.25">
      <c r="A126">
        <f>ROW(Source!A258)</f>
        <v>258</v>
      </c>
      <c r="B126">
        <v>31709269</v>
      </c>
      <c r="C126">
        <v>31711727</v>
      </c>
      <c r="D126">
        <v>26365567</v>
      </c>
      <c r="E126">
        <v>1</v>
      </c>
      <c r="F126">
        <v>1</v>
      </c>
      <c r="G126">
        <v>26229697</v>
      </c>
      <c r="H126">
        <v>2</v>
      </c>
      <c r="I126" t="s">
        <v>909</v>
      </c>
      <c r="J126" t="s">
        <v>910</v>
      </c>
      <c r="K126" t="s">
        <v>911</v>
      </c>
      <c r="L126">
        <v>1367</v>
      </c>
      <c r="N126">
        <v>1011</v>
      </c>
      <c r="O126" t="s">
        <v>881</v>
      </c>
      <c r="P126" t="s">
        <v>881</v>
      </c>
      <c r="Q126">
        <v>1</v>
      </c>
      <c r="W126">
        <v>0</v>
      </c>
      <c r="X126">
        <v>1109083233</v>
      </c>
      <c r="Y126">
        <v>2.9375</v>
      </c>
      <c r="AA126">
        <v>0</v>
      </c>
      <c r="AB126">
        <v>1461.74</v>
      </c>
      <c r="AC126">
        <v>412.05</v>
      </c>
      <c r="AD126">
        <v>0</v>
      </c>
      <c r="AE126">
        <v>0</v>
      </c>
      <c r="AF126">
        <v>163.47999999999999</v>
      </c>
      <c r="AG126">
        <v>15.47</v>
      </c>
      <c r="AH126">
        <v>0</v>
      </c>
      <c r="AI126">
        <v>1</v>
      </c>
      <c r="AJ126">
        <v>8.5399999999999991</v>
      </c>
      <c r="AK126">
        <v>25.44</v>
      </c>
      <c r="AL126">
        <v>1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143</v>
      </c>
      <c r="AT126">
        <v>2.35</v>
      </c>
      <c r="AU126" t="s">
        <v>169</v>
      </c>
      <c r="AV126">
        <v>0</v>
      </c>
      <c r="AW126">
        <v>2</v>
      </c>
      <c r="AX126">
        <v>31714580</v>
      </c>
      <c r="AY126">
        <v>1</v>
      </c>
      <c r="AZ126">
        <v>0</v>
      </c>
      <c r="BA126">
        <v>135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Y126*Source!I258</f>
        <v>0.23500000000000001</v>
      </c>
      <c r="CY126">
        <f t="shared" ref="CY126:CY131" si="32">AB126</f>
        <v>1461.74</v>
      </c>
      <c r="CZ126">
        <f t="shared" ref="CZ126:CZ131" si="33">AF126</f>
        <v>163.47999999999999</v>
      </c>
      <c r="DA126">
        <f t="shared" ref="DA126:DA131" si="34">AJ126</f>
        <v>8.5399999999999991</v>
      </c>
      <c r="DB126">
        <f t="shared" ref="DB126:DB131" si="35">ROUND((ROUND(AT126*CZ126,2)*1.25),6)</f>
        <v>480.22500000000002</v>
      </c>
      <c r="DC126">
        <f t="shared" ref="DC126:DC131" si="36">ROUND((ROUND(AT126*AG126,2)*1.25),6)</f>
        <v>45.4375</v>
      </c>
    </row>
    <row r="127" spans="1:107" x14ac:dyDescent="0.25">
      <c r="A127">
        <f>ROW(Source!A258)</f>
        <v>258</v>
      </c>
      <c r="B127">
        <v>31709269</v>
      </c>
      <c r="C127">
        <v>31711727</v>
      </c>
      <c r="D127">
        <v>26365816</v>
      </c>
      <c r="E127">
        <v>1</v>
      </c>
      <c r="F127">
        <v>1</v>
      </c>
      <c r="G127">
        <v>26229697</v>
      </c>
      <c r="H127">
        <v>2</v>
      </c>
      <c r="I127" t="s">
        <v>882</v>
      </c>
      <c r="J127" t="s">
        <v>1018</v>
      </c>
      <c r="K127" t="s">
        <v>1019</v>
      </c>
      <c r="L127">
        <v>1367</v>
      </c>
      <c r="N127">
        <v>1011</v>
      </c>
      <c r="O127" t="s">
        <v>881</v>
      </c>
      <c r="P127" t="s">
        <v>881</v>
      </c>
      <c r="Q127">
        <v>1</v>
      </c>
      <c r="W127">
        <v>0</v>
      </c>
      <c r="X127">
        <v>378346098</v>
      </c>
      <c r="Y127">
        <v>1.1375</v>
      </c>
      <c r="AA127">
        <v>0</v>
      </c>
      <c r="AB127">
        <v>2117.85</v>
      </c>
      <c r="AC127">
        <v>356.12</v>
      </c>
      <c r="AD127">
        <v>0</v>
      </c>
      <c r="AE127">
        <v>0</v>
      </c>
      <c r="AF127">
        <v>246.68</v>
      </c>
      <c r="AG127">
        <v>13.37</v>
      </c>
      <c r="AH127">
        <v>0</v>
      </c>
      <c r="AI127">
        <v>1</v>
      </c>
      <c r="AJ127">
        <v>8.1999999999999993</v>
      </c>
      <c r="AK127">
        <v>25.44</v>
      </c>
      <c r="AL127">
        <v>1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143</v>
      </c>
      <c r="AT127">
        <v>0.91</v>
      </c>
      <c r="AU127" t="s">
        <v>169</v>
      </c>
      <c r="AV127">
        <v>0</v>
      </c>
      <c r="AW127">
        <v>2</v>
      </c>
      <c r="AX127">
        <v>31714581</v>
      </c>
      <c r="AY127">
        <v>1</v>
      </c>
      <c r="AZ127">
        <v>0</v>
      </c>
      <c r="BA127">
        <v>136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Y127*Source!I258</f>
        <v>9.0999999999999998E-2</v>
      </c>
      <c r="CY127">
        <f t="shared" si="32"/>
        <v>2117.85</v>
      </c>
      <c r="CZ127">
        <f t="shared" si="33"/>
        <v>246.68</v>
      </c>
      <c r="DA127">
        <f t="shared" si="34"/>
        <v>8.1999999999999993</v>
      </c>
      <c r="DB127">
        <f t="shared" si="35"/>
        <v>280.60000000000002</v>
      </c>
      <c r="DC127">
        <f t="shared" si="36"/>
        <v>15.2125</v>
      </c>
    </row>
    <row r="128" spans="1:107" x14ac:dyDescent="0.25">
      <c r="A128">
        <f>ROW(Source!A258)</f>
        <v>258</v>
      </c>
      <c r="B128">
        <v>31709269</v>
      </c>
      <c r="C128">
        <v>31711727</v>
      </c>
      <c r="D128">
        <v>26365801</v>
      </c>
      <c r="E128">
        <v>1</v>
      </c>
      <c r="F128">
        <v>1</v>
      </c>
      <c r="G128">
        <v>26229697</v>
      </c>
      <c r="H128">
        <v>2</v>
      </c>
      <c r="I128" t="s">
        <v>1023</v>
      </c>
      <c r="J128" t="s">
        <v>1024</v>
      </c>
      <c r="K128" t="s">
        <v>1025</v>
      </c>
      <c r="L128">
        <v>1367</v>
      </c>
      <c r="N128">
        <v>1011</v>
      </c>
      <c r="O128" t="s">
        <v>881</v>
      </c>
      <c r="P128" t="s">
        <v>881</v>
      </c>
      <c r="Q128">
        <v>1</v>
      </c>
      <c r="W128">
        <v>0</v>
      </c>
      <c r="X128">
        <v>-251987950</v>
      </c>
      <c r="Y128">
        <v>8.9625000000000004</v>
      </c>
      <c r="AA128">
        <v>0</v>
      </c>
      <c r="AB128">
        <v>1509.71</v>
      </c>
      <c r="AC128">
        <v>400.07</v>
      </c>
      <c r="AD128">
        <v>0</v>
      </c>
      <c r="AE128">
        <v>0</v>
      </c>
      <c r="AF128">
        <v>169.44</v>
      </c>
      <c r="AG128">
        <v>15.02</v>
      </c>
      <c r="AH128">
        <v>0</v>
      </c>
      <c r="AI128">
        <v>1</v>
      </c>
      <c r="AJ128">
        <v>8.51</v>
      </c>
      <c r="AK128">
        <v>25.44</v>
      </c>
      <c r="AL128">
        <v>1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143</v>
      </c>
      <c r="AT128">
        <v>7.17</v>
      </c>
      <c r="AU128" t="s">
        <v>169</v>
      </c>
      <c r="AV128">
        <v>0</v>
      </c>
      <c r="AW128">
        <v>2</v>
      </c>
      <c r="AX128">
        <v>31714582</v>
      </c>
      <c r="AY128">
        <v>1</v>
      </c>
      <c r="AZ128">
        <v>0</v>
      </c>
      <c r="BA128">
        <v>137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Y128*Source!I258</f>
        <v>0.71700000000000008</v>
      </c>
      <c r="CY128">
        <f t="shared" si="32"/>
        <v>1509.71</v>
      </c>
      <c r="CZ128">
        <f t="shared" si="33"/>
        <v>169.44</v>
      </c>
      <c r="DA128">
        <f t="shared" si="34"/>
        <v>8.51</v>
      </c>
      <c r="DB128">
        <f t="shared" si="35"/>
        <v>1518.6</v>
      </c>
      <c r="DC128">
        <f t="shared" si="36"/>
        <v>134.61250000000001</v>
      </c>
    </row>
    <row r="129" spans="1:107" x14ac:dyDescent="0.25">
      <c r="A129">
        <f>ROW(Source!A258)</f>
        <v>258</v>
      </c>
      <c r="B129">
        <v>31709269</v>
      </c>
      <c r="C129">
        <v>31711727</v>
      </c>
      <c r="D129">
        <v>26365802</v>
      </c>
      <c r="E129">
        <v>1</v>
      </c>
      <c r="F129">
        <v>1</v>
      </c>
      <c r="G129">
        <v>26229697</v>
      </c>
      <c r="H129">
        <v>2</v>
      </c>
      <c r="I129" t="s">
        <v>1026</v>
      </c>
      <c r="J129" t="s">
        <v>1027</v>
      </c>
      <c r="K129" t="s">
        <v>1028</v>
      </c>
      <c r="L129">
        <v>1367</v>
      </c>
      <c r="N129">
        <v>1011</v>
      </c>
      <c r="O129" t="s">
        <v>881</v>
      </c>
      <c r="P129" t="s">
        <v>881</v>
      </c>
      <c r="Q129">
        <v>1</v>
      </c>
      <c r="W129">
        <v>0</v>
      </c>
      <c r="X129">
        <v>205895447</v>
      </c>
      <c r="Y129">
        <v>18.25</v>
      </c>
      <c r="AA129">
        <v>0</v>
      </c>
      <c r="AB129">
        <v>1971.83</v>
      </c>
      <c r="AC129">
        <v>466.39</v>
      </c>
      <c r="AD129">
        <v>0</v>
      </c>
      <c r="AE129">
        <v>0</v>
      </c>
      <c r="AF129">
        <v>219.5</v>
      </c>
      <c r="AG129">
        <v>17.510000000000002</v>
      </c>
      <c r="AH129">
        <v>0</v>
      </c>
      <c r="AI129">
        <v>1</v>
      </c>
      <c r="AJ129">
        <v>8.58</v>
      </c>
      <c r="AK129">
        <v>25.44</v>
      </c>
      <c r="AL129">
        <v>1</v>
      </c>
      <c r="AN129">
        <v>0</v>
      </c>
      <c r="AO129">
        <v>1</v>
      </c>
      <c r="AP129">
        <v>1</v>
      </c>
      <c r="AQ129">
        <v>0</v>
      </c>
      <c r="AR129">
        <v>0</v>
      </c>
      <c r="AS129" t="s">
        <v>143</v>
      </c>
      <c r="AT129">
        <v>14.6</v>
      </c>
      <c r="AU129" t="s">
        <v>169</v>
      </c>
      <c r="AV129">
        <v>0</v>
      </c>
      <c r="AW129">
        <v>2</v>
      </c>
      <c r="AX129">
        <v>31714583</v>
      </c>
      <c r="AY129">
        <v>1</v>
      </c>
      <c r="AZ129">
        <v>0</v>
      </c>
      <c r="BA129">
        <v>138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Y129*Source!I258</f>
        <v>1.46</v>
      </c>
      <c r="CY129">
        <f t="shared" si="32"/>
        <v>1971.83</v>
      </c>
      <c r="CZ129">
        <f t="shared" si="33"/>
        <v>219.5</v>
      </c>
      <c r="DA129">
        <f t="shared" si="34"/>
        <v>8.58</v>
      </c>
      <c r="DB129">
        <f t="shared" si="35"/>
        <v>4005.875</v>
      </c>
      <c r="DC129">
        <f t="shared" si="36"/>
        <v>319.5625</v>
      </c>
    </row>
    <row r="130" spans="1:107" x14ac:dyDescent="0.25">
      <c r="A130">
        <f>ROW(Source!A258)</f>
        <v>258</v>
      </c>
      <c r="B130">
        <v>31709269</v>
      </c>
      <c r="C130">
        <v>31711727</v>
      </c>
      <c r="D130">
        <v>26365844</v>
      </c>
      <c r="E130">
        <v>1</v>
      </c>
      <c r="F130">
        <v>1</v>
      </c>
      <c r="G130">
        <v>26229697</v>
      </c>
      <c r="H130">
        <v>2</v>
      </c>
      <c r="I130" t="s">
        <v>903</v>
      </c>
      <c r="J130" t="s">
        <v>904</v>
      </c>
      <c r="K130" t="s">
        <v>905</v>
      </c>
      <c r="L130">
        <v>1367</v>
      </c>
      <c r="N130">
        <v>1011</v>
      </c>
      <c r="O130" t="s">
        <v>881</v>
      </c>
      <c r="P130" t="s">
        <v>881</v>
      </c>
      <c r="Q130">
        <v>1</v>
      </c>
      <c r="W130">
        <v>0</v>
      </c>
      <c r="X130">
        <v>856318566</v>
      </c>
      <c r="Y130">
        <v>2.2374999999999998</v>
      </c>
      <c r="AA130">
        <v>0</v>
      </c>
      <c r="AB130">
        <v>1587.85</v>
      </c>
      <c r="AC130">
        <v>658.97</v>
      </c>
      <c r="AD130">
        <v>0</v>
      </c>
      <c r="AE130">
        <v>0</v>
      </c>
      <c r="AF130">
        <v>125.13</v>
      </c>
      <c r="AG130">
        <v>24.74</v>
      </c>
      <c r="AH130">
        <v>0</v>
      </c>
      <c r="AI130">
        <v>1</v>
      </c>
      <c r="AJ130">
        <v>12.12</v>
      </c>
      <c r="AK130">
        <v>25.44</v>
      </c>
      <c r="AL130">
        <v>1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143</v>
      </c>
      <c r="AT130">
        <v>1.79</v>
      </c>
      <c r="AU130" t="s">
        <v>169</v>
      </c>
      <c r="AV130">
        <v>0</v>
      </c>
      <c r="AW130">
        <v>2</v>
      </c>
      <c r="AX130">
        <v>31714584</v>
      </c>
      <c r="AY130">
        <v>1</v>
      </c>
      <c r="AZ130">
        <v>0</v>
      </c>
      <c r="BA130">
        <v>139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Y130*Source!I258</f>
        <v>0.17899999999999999</v>
      </c>
      <c r="CY130">
        <f t="shared" si="32"/>
        <v>1587.85</v>
      </c>
      <c r="CZ130">
        <f t="shared" si="33"/>
        <v>125.13</v>
      </c>
      <c r="DA130">
        <f t="shared" si="34"/>
        <v>12.12</v>
      </c>
      <c r="DB130">
        <f t="shared" si="35"/>
        <v>279.97500000000002</v>
      </c>
      <c r="DC130">
        <f t="shared" si="36"/>
        <v>55.35</v>
      </c>
    </row>
    <row r="131" spans="1:107" x14ac:dyDescent="0.25">
      <c r="A131">
        <f>ROW(Source!A258)</f>
        <v>258</v>
      </c>
      <c r="B131">
        <v>31709269</v>
      </c>
      <c r="C131">
        <v>31711727</v>
      </c>
      <c r="D131">
        <v>26365806</v>
      </c>
      <c r="E131">
        <v>1</v>
      </c>
      <c r="F131">
        <v>1</v>
      </c>
      <c r="G131">
        <v>26229697</v>
      </c>
      <c r="H131">
        <v>2</v>
      </c>
      <c r="I131" t="s">
        <v>1020</v>
      </c>
      <c r="J131" t="s">
        <v>1021</v>
      </c>
      <c r="K131" t="s">
        <v>1022</v>
      </c>
      <c r="L131">
        <v>1367</v>
      </c>
      <c r="N131">
        <v>1011</v>
      </c>
      <c r="O131" t="s">
        <v>881</v>
      </c>
      <c r="P131" t="s">
        <v>881</v>
      </c>
      <c r="Q131">
        <v>1</v>
      </c>
      <c r="W131">
        <v>0</v>
      </c>
      <c r="X131">
        <v>2023875219</v>
      </c>
      <c r="Y131">
        <v>0.65</v>
      </c>
      <c r="AA131">
        <v>0</v>
      </c>
      <c r="AB131">
        <v>1645.08</v>
      </c>
      <c r="AC131">
        <v>463.99</v>
      </c>
      <c r="AD131">
        <v>0</v>
      </c>
      <c r="AE131">
        <v>0</v>
      </c>
      <c r="AF131">
        <v>177.54</v>
      </c>
      <c r="AG131">
        <v>17.420000000000002</v>
      </c>
      <c r="AH131">
        <v>0</v>
      </c>
      <c r="AI131">
        <v>1</v>
      </c>
      <c r="AJ131">
        <v>8.85</v>
      </c>
      <c r="AK131">
        <v>25.44</v>
      </c>
      <c r="AL131">
        <v>1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143</v>
      </c>
      <c r="AT131">
        <v>0.52</v>
      </c>
      <c r="AU131" t="s">
        <v>169</v>
      </c>
      <c r="AV131">
        <v>0</v>
      </c>
      <c r="AW131">
        <v>2</v>
      </c>
      <c r="AX131">
        <v>31714585</v>
      </c>
      <c r="AY131">
        <v>1</v>
      </c>
      <c r="AZ131">
        <v>0</v>
      </c>
      <c r="BA131">
        <v>140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Y131*Source!I258</f>
        <v>5.2000000000000005E-2</v>
      </c>
      <c r="CY131">
        <f t="shared" si="32"/>
        <v>1645.08</v>
      </c>
      <c r="CZ131">
        <f t="shared" si="33"/>
        <v>177.54</v>
      </c>
      <c r="DA131">
        <f t="shared" si="34"/>
        <v>8.85</v>
      </c>
      <c r="DB131">
        <f t="shared" si="35"/>
        <v>115.4</v>
      </c>
      <c r="DC131">
        <f t="shared" si="36"/>
        <v>11.324999999999999</v>
      </c>
    </row>
    <row r="132" spans="1:107" x14ac:dyDescent="0.25">
      <c r="A132">
        <f>ROW(Source!A258)</f>
        <v>258</v>
      </c>
      <c r="B132">
        <v>31709269</v>
      </c>
      <c r="C132">
        <v>31711727</v>
      </c>
      <c r="D132">
        <v>26344835</v>
      </c>
      <c r="E132">
        <v>1</v>
      </c>
      <c r="F132">
        <v>1</v>
      </c>
      <c r="G132">
        <v>26229697</v>
      </c>
      <c r="H132">
        <v>3</v>
      </c>
      <c r="I132" t="s">
        <v>427</v>
      </c>
      <c r="J132" t="s">
        <v>429</v>
      </c>
      <c r="K132" t="s">
        <v>428</v>
      </c>
      <c r="L132">
        <v>1339</v>
      </c>
      <c r="N132">
        <v>1007</v>
      </c>
      <c r="O132" t="s">
        <v>323</v>
      </c>
      <c r="P132" t="s">
        <v>323</v>
      </c>
      <c r="Q132">
        <v>1</v>
      </c>
      <c r="W132">
        <v>0</v>
      </c>
      <c r="X132">
        <v>-862991314</v>
      </c>
      <c r="Y132">
        <v>7</v>
      </c>
      <c r="AA132">
        <v>35.35</v>
      </c>
      <c r="AB132">
        <v>0</v>
      </c>
      <c r="AC132">
        <v>0</v>
      </c>
      <c r="AD132">
        <v>0</v>
      </c>
      <c r="AE132">
        <v>7.07</v>
      </c>
      <c r="AF132">
        <v>0</v>
      </c>
      <c r="AG132">
        <v>0</v>
      </c>
      <c r="AH132">
        <v>0</v>
      </c>
      <c r="AI132">
        <v>4.99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143</v>
      </c>
      <c r="AT132">
        <v>7</v>
      </c>
      <c r="AU132" t="s">
        <v>143</v>
      </c>
      <c r="AV132">
        <v>0</v>
      </c>
      <c r="AW132">
        <v>2</v>
      </c>
      <c r="AX132">
        <v>31714586</v>
      </c>
      <c r="AY132">
        <v>1</v>
      </c>
      <c r="AZ132">
        <v>0</v>
      </c>
      <c r="BA132">
        <v>141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Y132*Source!I258</f>
        <v>0.56000000000000005</v>
      </c>
      <c r="CY132">
        <f>AA132</f>
        <v>35.35</v>
      </c>
      <c r="CZ132">
        <f>AE132</f>
        <v>7.07</v>
      </c>
      <c r="DA132">
        <f>AI132</f>
        <v>4.99</v>
      </c>
      <c r="DB132">
        <f>ROUND(ROUND(AT132*CZ132,2),6)</f>
        <v>49.49</v>
      </c>
      <c r="DC132">
        <f>ROUND(ROUND(AT132*AG132,2),6)</f>
        <v>0</v>
      </c>
    </row>
    <row r="133" spans="1:107" x14ac:dyDescent="0.25">
      <c r="A133">
        <f>ROW(Source!A258)</f>
        <v>258</v>
      </c>
      <c r="B133">
        <v>31709269</v>
      </c>
      <c r="C133">
        <v>31711727</v>
      </c>
      <c r="D133">
        <v>26343536</v>
      </c>
      <c r="E133">
        <v>1</v>
      </c>
      <c r="F133">
        <v>1</v>
      </c>
      <c r="G133">
        <v>26229697</v>
      </c>
      <c r="H133">
        <v>3</v>
      </c>
      <c r="I133" t="s">
        <v>484</v>
      </c>
      <c r="J133" t="s">
        <v>486</v>
      </c>
      <c r="K133" t="s">
        <v>485</v>
      </c>
      <c r="L133">
        <v>1339</v>
      </c>
      <c r="N133">
        <v>1007</v>
      </c>
      <c r="O133" t="s">
        <v>323</v>
      </c>
      <c r="P133" t="s">
        <v>323</v>
      </c>
      <c r="Q133">
        <v>1</v>
      </c>
      <c r="W133">
        <v>0</v>
      </c>
      <c r="X133">
        <v>-754482120</v>
      </c>
      <c r="Y133">
        <v>126</v>
      </c>
      <c r="AA133">
        <v>2330.4299999999998</v>
      </c>
      <c r="AB133">
        <v>0</v>
      </c>
      <c r="AC133">
        <v>0</v>
      </c>
      <c r="AD133">
        <v>0</v>
      </c>
      <c r="AE133">
        <v>234.69</v>
      </c>
      <c r="AF133">
        <v>0</v>
      </c>
      <c r="AG133">
        <v>0</v>
      </c>
      <c r="AH133">
        <v>0</v>
      </c>
      <c r="AI133">
        <v>9.91</v>
      </c>
      <c r="AJ133">
        <v>1</v>
      </c>
      <c r="AK133">
        <v>1</v>
      </c>
      <c r="AL133">
        <v>1</v>
      </c>
      <c r="AN133">
        <v>0</v>
      </c>
      <c r="AO133">
        <v>0</v>
      </c>
      <c r="AP133">
        <v>0</v>
      </c>
      <c r="AQ133">
        <v>0</v>
      </c>
      <c r="AR133">
        <v>0</v>
      </c>
      <c r="AS133" t="s">
        <v>143</v>
      </c>
      <c r="AT133">
        <v>126</v>
      </c>
      <c r="AU133" t="s">
        <v>143</v>
      </c>
      <c r="AV133">
        <v>0</v>
      </c>
      <c r="AW133">
        <v>1</v>
      </c>
      <c r="AX133">
        <v>-1</v>
      </c>
      <c r="AY133">
        <v>0</v>
      </c>
      <c r="AZ133">
        <v>0</v>
      </c>
      <c r="BA133" t="s">
        <v>143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Y133*Source!I258</f>
        <v>10.08</v>
      </c>
      <c r="CY133">
        <f>AA133</f>
        <v>2330.4299999999998</v>
      </c>
      <c r="CZ133">
        <f>AE133</f>
        <v>234.69</v>
      </c>
      <c r="DA133">
        <f>AI133</f>
        <v>9.91</v>
      </c>
      <c r="DB133">
        <f>ROUND(ROUND(AT133*CZ133,2),6)</f>
        <v>29570.94</v>
      </c>
      <c r="DC133">
        <f>ROUND(ROUND(AT133*AG133,2),6)</f>
        <v>0</v>
      </c>
    </row>
    <row r="134" spans="1:107" x14ac:dyDescent="0.25">
      <c r="A134">
        <f>ROW(Source!A260)</f>
        <v>260</v>
      </c>
      <c r="B134">
        <v>31709269</v>
      </c>
      <c r="C134">
        <v>31711747</v>
      </c>
      <c r="D134">
        <v>26286009</v>
      </c>
      <c r="E134">
        <v>26229697</v>
      </c>
      <c r="F134">
        <v>1</v>
      </c>
      <c r="G134">
        <v>26229697</v>
      </c>
      <c r="H134">
        <v>1</v>
      </c>
      <c r="I134" t="s">
        <v>875</v>
      </c>
      <c r="J134" t="s">
        <v>143</v>
      </c>
      <c r="K134" t="s">
        <v>876</v>
      </c>
      <c r="L134">
        <v>1191</v>
      </c>
      <c r="N134">
        <v>1013</v>
      </c>
      <c r="O134" t="s">
        <v>877</v>
      </c>
      <c r="P134" t="s">
        <v>877</v>
      </c>
      <c r="Q134">
        <v>1</v>
      </c>
      <c r="W134">
        <v>0</v>
      </c>
      <c r="X134">
        <v>476480486</v>
      </c>
      <c r="Y134">
        <v>307.04999999999995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143</v>
      </c>
      <c r="AT134">
        <v>267</v>
      </c>
      <c r="AU134" t="s">
        <v>170</v>
      </c>
      <c r="AV134">
        <v>1</v>
      </c>
      <c r="AW134">
        <v>2</v>
      </c>
      <c r="AX134">
        <v>31714588</v>
      </c>
      <c r="AY134">
        <v>1</v>
      </c>
      <c r="AZ134">
        <v>0</v>
      </c>
      <c r="BA134">
        <v>143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Y134*Source!I260</f>
        <v>12.281999999999998</v>
      </c>
      <c r="CY134">
        <f>AD134</f>
        <v>0</v>
      </c>
      <c r="CZ134">
        <f>AH134</f>
        <v>0</v>
      </c>
      <c r="DA134">
        <f>AL134</f>
        <v>1</v>
      </c>
      <c r="DB134">
        <f>ROUND((ROUND(AT134*CZ134,2)*1.15),6)</f>
        <v>0</v>
      </c>
      <c r="DC134">
        <f>ROUND((ROUND(AT134*AG134,2)*1.15),6)</f>
        <v>0</v>
      </c>
    </row>
    <row r="135" spans="1:107" x14ac:dyDescent="0.25">
      <c r="A135">
        <f>ROW(Source!A260)</f>
        <v>260</v>
      </c>
      <c r="B135">
        <v>31709269</v>
      </c>
      <c r="C135">
        <v>31711747</v>
      </c>
      <c r="D135">
        <v>26365816</v>
      </c>
      <c r="E135">
        <v>1</v>
      </c>
      <c r="F135">
        <v>1</v>
      </c>
      <c r="G135">
        <v>26229697</v>
      </c>
      <c r="H135">
        <v>2</v>
      </c>
      <c r="I135" t="s">
        <v>882</v>
      </c>
      <c r="J135" t="s">
        <v>1018</v>
      </c>
      <c r="K135" t="s">
        <v>1019</v>
      </c>
      <c r="L135">
        <v>1367</v>
      </c>
      <c r="N135">
        <v>1011</v>
      </c>
      <c r="O135" t="s">
        <v>881</v>
      </c>
      <c r="P135" t="s">
        <v>881</v>
      </c>
      <c r="Q135">
        <v>1</v>
      </c>
      <c r="W135">
        <v>0</v>
      </c>
      <c r="X135">
        <v>378346098</v>
      </c>
      <c r="Y135">
        <v>14.7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</v>
      </c>
      <c r="AJ135">
        <v>8.1999999999999993</v>
      </c>
      <c r="AK135">
        <v>25.44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143</v>
      </c>
      <c r="AT135">
        <v>11.76</v>
      </c>
      <c r="AU135" t="s">
        <v>169</v>
      </c>
      <c r="AV135">
        <v>0</v>
      </c>
      <c r="AW135">
        <v>2</v>
      </c>
      <c r="AX135">
        <v>31714589</v>
      </c>
      <c r="AY135">
        <v>2</v>
      </c>
      <c r="AZ135">
        <v>98304</v>
      </c>
      <c r="BA135">
        <v>144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Y135*Source!I260</f>
        <v>0.58799999999999997</v>
      </c>
      <c r="CY135">
        <f>AB135</f>
        <v>0</v>
      </c>
      <c r="CZ135">
        <f>AF135</f>
        <v>0</v>
      </c>
      <c r="DA135">
        <f>AJ135</f>
        <v>8.1999999999999993</v>
      </c>
      <c r="DB135">
        <f>ROUND((ROUND(AT135*CZ135,2)*1.25),6)</f>
        <v>0</v>
      </c>
      <c r="DC135">
        <f>ROUND((ROUND(AT135*AG135,2)*1.25),6)</f>
        <v>0</v>
      </c>
    </row>
    <row r="136" spans="1:107" x14ac:dyDescent="0.25">
      <c r="A136">
        <f>ROW(Source!A260)</f>
        <v>260</v>
      </c>
      <c r="B136">
        <v>31709269</v>
      </c>
      <c r="C136">
        <v>31711747</v>
      </c>
      <c r="D136">
        <v>26365854</v>
      </c>
      <c r="E136">
        <v>1</v>
      </c>
      <c r="F136">
        <v>1</v>
      </c>
      <c r="G136">
        <v>26229697</v>
      </c>
      <c r="H136">
        <v>2</v>
      </c>
      <c r="I136" t="s">
        <v>1029</v>
      </c>
      <c r="J136" t="s">
        <v>1030</v>
      </c>
      <c r="K136" t="s">
        <v>1031</v>
      </c>
      <c r="L136">
        <v>1367</v>
      </c>
      <c r="N136">
        <v>1011</v>
      </c>
      <c r="O136" t="s">
        <v>881</v>
      </c>
      <c r="P136" t="s">
        <v>881</v>
      </c>
      <c r="Q136">
        <v>1</v>
      </c>
      <c r="W136">
        <v>0</v>
      </c>
      <c r="X136">
        <v>357248294</v>
      </c>
      <c r="Y136">
        <v>13.5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8.8800000000000008</v>
      </c>
      <c r="AK136">
        <v>25.44</v>
      </c>
      <c r="AL136">
        <v>1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143</v>
      </c>
      <c r="AT136">
        <v>10.8</v>
      </c>
      <c r="AU136" t="s">
        <v>169</v>
      </c>
      <c r="AV136">
        <v>0</v>
      </c>
      <c r="AW136">
        <v>2</v>
      </c>
      <c r="AX136">
        <v>31714590</v>
      </c>
      <c r="AY136">
        <v>2</v>
      </c>
      <c r="AZ136">
        <v>98304</v>
      </c>
      <c r="BA136">
        <v>145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Y136*Source!I260</f>
        <v>0.54</v>
      </c>
      <c r="CY136">
        <f>AB136</f>
        <v>0</v>
      </c>
      <c r="CZ136">
        <f>AF136</f>
        <v>0</v>
      </c>
      <c r="DA136">
        <f>AJ136</f>
        <v>8.8800000000000008</v>
      </c>
      <c r="DB136">
        <f>ROUND((ROUND(AT136*CZ136,2)*1.25),6)</f>
        <v>0</v>
      </c>
      <c r="DC136">
        <f>ROUND((ROUND(AT136*AG136,2)*1.25),6)</f>
        <v>0</v>
      </c>
    </row>
    <row r="137" spans="1:107" x14ac:dyDescent="0.25">
      <c r="A137">
        <f>ROW(Source!A260)</f>
        <v>260</v>
      </c>
      <c r="B137">
        <v>31709269</v>
      </c>
      <c r="C137">
        <v>31711747</v>
      </c>
      <c r="D137">
        <v>26286008</v>
      </c>
      <c r="E137">
        <v>26229697</v>
      </c>
      <c r="F137">
        <v>1</v>
      </c>
      <c r="G137">
        <v>26229697</v>
      </c>
      <c r="H137">
        <v>2</v>
      </c>
      <c r="I137" t="s">
        <v>906</v>
      </c>
      <c r="J137" t="s">
        <v>143</v>
      </c>
      <c r="K137" t="s">
        <v>907</v>
      </c>
      <c r="L137">
        <v>1344</v>
      </c>
      <c r="N137">
        <v>1008</v>
      </c>
      <c r="O137" t="s">
        <v>908</v>
      </c>
      <c r="P137" t="s">
        <v>908</v>
      </c>
      <c r="Q137">
        <v>1</v>
      </c>
      <c r="W137">
        <v>0</v>
      </c>
      <c r="X137">
        <v>-1180195794</v>
      </c>
      <c r="Y137">
        <v>5.9624999999999995</v>
      </c>
      <c r="AA137">
        <v>0</v>
      </c>
      <c r="AB137">
        <v>1.05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143</v>
      </c>
      <c r="AT137">
        <v>4.7699999999999996</v>
      </c>
      <c r="AU137" t="s">
        <v>169</v>
      </c>
      <c r="AV137">
        <v>0</v>
      </c>
      <c r="AW137">
        <v>2</v>
      </c>
      <c r="AX137">
        <v>31714591</v>
      </c>
      <c r="AY137">
        <v>1</v>
      </c>
      <c r="AZ137">
        <v>6144</v>
      </c>
      <c r="BA137">
        <v>146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Y137*Source!I260</f>
        <v>0.23849999999999999</v>
      </c>
      <c r="CY137">
        <f>AB137</f>
        <v>1.05</v>
      </c>
      <c r="CZ137">
        <f>AF137</f>
        <v>1</v>
      </c>
      <c r="DA137">
        <f>AJ137</f>
        <v>1</v>
      </c>
      <c r="DB137">
        <f>ROUND((ROUND(AT137*CZ137,2)*1.25),6)</f>
        <v>5.9625000000000004</v>
      </c>
      <c r="DC137">
        <f>ROUND((ROUND(AT137*AG137,2)*1.25),6)</f>
        <v>0</v>
      </c>
    </row>
    <row r="138" spans="1:107" x14ac:dyDescent="0.25">
      <c r="A138">
        <f>ROW(Source!A260)</f>
        <v>260</v>
      </c>
      <c r="B138">
        <v>31709269</v>
      </c>
      <c r="C138">
        <v>31711747</v>
      </c>
      <c r="D138">
        <v>26344835</v>
      </c>
      <c r="E138">
        <v>1</v>
      </c>
      <c r="F138">
        <v>1</v>
      </c>
      <c r="G138">
        <v>26229697</v>
      </c>
      <c r="H138">
        <v>3</v>
      </c>
      <c r="I138" t="s">
        <v>427</v>
      </c>
      <c r="J138" t="s">
        <v>429</v>
      </c>
      <c r="K138" t="s">
        <v>428</v>
      </c>
      <c r="L138">
        <v>1339</v>
      </c>
      <c r="N138">
        <v>1007</v>
      </c>
      <c r="O138" t="s">
        <v>323</v>
      </c>
      <c r="P138" t="s">
        <v>323</v>
      </c>
      <c r="Q138">
        <v>1</v>
      </c>
      <c r="W138">
        <v>0</v>
      </c>
      <c r="X138">
        <v>-862991314</v>
      </c>
      <c r="Y138">
        <v>178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4.99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143</v>
      </c>
      <c r="AT138">
        <v>178</v>
      </c>
      <c r="AU138" t="s">
        <v>143</v>
      </c>
      <c r="AV138">
        <v>0</v>
      </c>
      <c r="AW138">
        <v>2</v>
      </c>
      <c r="AX138">
        <v>31714592</v>
      </c>
      <c r="AY138">
        <v>2</v>
      </c>
      <c r="AZ138">
        <v>16384</v>
      </c>
      <c r="BA138">
        <v>147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Y138*Source!I260</f>
        <v>7.12</v>
      </c>
      <c r="CY138">
        <f t="shared" ref="CY138:CY143" si="37">AA138</f>
        <v>0</v>
      </c>
      <c r="CZ138">
        <f t="shared" ref="CZ138:CZ143" si="38">AE138</f>
        <v>0</v>
      </c>
      <c r="DA138">
        <f t="shared" ref="DA138:DA143" si="39">AI138</f>
        <v>4.99</v>
      </c>
      <c r="DB138">
        <f t="shared" ref="DB138:DB143" si="40">ROUND(ROUND(AT138*CZ138,2),6)</f>
        <v>0</v>
      </c>
      <c r="DC138">
        <f t="shared" ref="DC138:DC143" si="41">ROUND(ROUND(AT138*AG138,2),6)</f>
        <v>0</v>
      </c>
    </row>
    <row r="139" spans="1:107" x14ac:dyDescent="0.25">
      <c r="A139">
        <f>ROW(Source!A260)</f>
        <v>260</v>
      </c>
      <c r="B139">
        <v>31709269</v>
      </c>
      <c r="C139">
        <v>31711747</v>
      </c>
      <c r="D139">
        <v>26344901</v>
      </c>
      <c r="E139">
        <v>1</v>
      </c>
      <c r="F139">
        <v>1</v>
      </c>
      <c r="G139">
        <v>26229697</v>
      </c>
      <c r="H139">
        <v>3</v>
      </c>
      <c r="I139" t="s">
        <v>1032</v>
      </c>
      <c r="J139" t="s">
        <v>1033</v>
      </c>
      <c r="K139" t="s">
        <v>1034</v>
      </c>
      <c r="L139">
        <v>1348</v>
      </c>
      <c r="N139">
        <v>1009</v>
      </c>
      <c r="O139" t="s">
        <v>205</v>
      </c>
      <c r="P139" t="s">
        <v>205</v>
      </c>
      <c r="Q139">
        <v>1000</v>
      </c>
      <c r="W139">
        <v>0</v>
      </c>
      <c r="X139">
        <v>1324671590</v>
      </c>
      <c r="Y139">
        <v>0.09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6.23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143</v>
      </c>
      <c r="AT139">
        <v>0.09</v>
      </c>
      <c r="AU139" t="s">
        <v>143</v>
      </c>
      <c r="AV139">
        <v>0</v>
      </c>
      <c r="AW139">
        <v>2</v>
      </c>
      <c r="AX139">
        <v>31714593</v>
      </c>
      <c r="AY139">
        <v>2</v>
      </c>
      <c r="AZ139">
        <v>16384</v>
      </c>
      <c r="BA139">
        <v>148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Y139*Source!I260</f>
        <v>3.5999999999999999E-3</v>
      </c>
      <c r="CY139">
        <f t="shared" si="37"/>
        <v>0</v>
      </c>
      <c r="CZ139">
        <f t="shared" si="38"/>
        <v>0</v>
      </c>
      <c r="DA139">
        <f t="shared" si="39"/>
        <v>6.23</v>
      </c>
      <c r="DB139">
        <f t="shared" si="40"/>
        <v>0</v>
      </c>
      <c r="DC139">
        <f t="shared" si="41"/>
        <v>0</v>
      </c>
    </row>
    <row r="140" spans="1:107" x14ac:dyDescent="0.25">
      <c r="A140">
        <f>ROW(Source!A260)</f>
        <v>260</v>
      </c>
      <c r="B140">
        <v>31709269</v>
      </c>
      <c r="C140">
        <v>31711747</v>
      </c>
      <c r="D140">
        <v>26344276</v>
      </c>
      <c r="E140">
        <v>1</v>
      </c>
      <c r="F140">
        <v>1</v>
      </c>
      <c r="G140">
        <v>26229697</v>
      </c>
      <c r="H140">
        <v>3</v>
      </c>
      <c r="I140" t="s">
        <v>321</v>
      </c>
      <c r="J140" t="s">
        <v>324</v>
      </c>
      <c r="K140" t="s">
        <v>322</v>
      </c>
      <c r="L140">
        <v>1339</v>
      </c>
      <c r="N140">
        <v>1007</v>
      </c>
      <c r="O140" t="s">
        <v>323</v>
      </c>
      <c r="P140" t="s">
        <v>323</v>
      </c>
      <c r="Q140">
        <v>1</v>
      </c>
      <c r="W140">
        <v>0</v>
      </c>
      <c r="X140">
        <v>2069056849</v>
      </c>
      <c r="Y140">
        <v>40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5.26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143</v>
      </c>
      <c r="AT140">
        <v>40</v>
      </c>
      <c r="AU140" t="s">
        <v>143</v>
      </c>
      <c r="AV140">
        <v>0</v>
      </c>
      <c r="AW140">
        <v>2</v>
      </c>
      <c r="AX140">
        <v>31714594</v>
      </c>
      <c r="AY140">
        <v>2</v>
      </c>
      <c r="AZ140">
        <v>16384</v>
      </c>
      <c r="BA140">
        <v>149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Y140*Source!I260</f>
        <v>1.6</v>
      </c>
      <c r="CY140">
        <f t="shared" si="37"/>
        <v>0</v>
      </c>
      <c r="CZ140">
        <f t="shared" si="38"/>
        <v>0</v>
      </c>
      <c r="DA140">
        <f t="shared" si="39"/>
        <v>5.26</v>
      </c>
      <c r="DB140">
        <f t="shared" si="40"/>
        <v>0</v>
      </c>
      <c r="DC140">
        <f t="shared" si="41"/>
        <v>0</v>
      </c>
    </row>
    <row r="141" spans="1:107" x14ac:dyDescent="0.25">
      <c r="A141">
        <f>ROW(Source!A260)</f>
        <v>260</v>
      </c>
      <c r="B141">
        <v>31709269</v>
      </c>
      <c r="C141">
        <v>31711747</v>
      </c>
      <c r="D141">
        <v>26359743</v>
      </c>
      <c r="E141">
        <v>1</v>
      </c>
      <c r="F141">
        <v>1</v>
      </c>
      <c r="G141">
        <v>26229697</v>
      </c>
      <c r="H141">
        <v>3</v>
      </c>
      <c r="I141" t="s">
        <v>495</v>
      </c>
      <c r="J141" t="s">
        <v>497</v>
      </c>
      <c r="K141" t="s">
        <v>496</v>
      </c>
      <c r="L141">
        <v>1339</v>
      </c>
      <c r="N141">
        <v>1007</v>
      </c>
      <c r="O141" t="s">
        <v>323</v>
      </c>
      <c r="P141" t="s">
        <v>323</v>
      </c>
      <c r="Q141">
        <v>1</v>
      </c>
      <c r="W141">
        <v>0</v>
      </c>
      <c r="X141">
        <v>-1406023826</v>
      </c>
      <c r="Y141">
        <v>162</v>
      </c>
      <c r="AA141">
        <v>3993.55</v>
      </c>
      <c r="AB141">
        <v>0</v>
      </c>
      <c r="AC141">
        <v>0</v>
      </c>
      <c r="AD141">
        <v>0</v>
      </c>
      <c r="AE141">
        <v>738.07</v>
      </c>
      <c r="AF141">
        <v>0</v>
      </c>
      <c r="AG141">
        <v>0</v>
      </c>
      <c r="AH141">
        <v>0</v>
      </c>
      <c r="AI141">
        <v>5.4</v>
      </c>
      <c r="AJ141">
        <v>1</v>
      </c>
      <c r="AK141">
        <v>1</v>
      </c>
      <c r="AL141">
        <v>1</v>
      </c>
      <c r="AN141">
        <v>0</v>
      </c>
      <c r="AO141">
        <v>0</v>
      </c>
      <c r="AP141">
        <v>0</v>
      </c>
      <c r="AQ141">
        <v>0</v>
      </c>
      <c r="AR141">
        <v>0</v>
      </c>
      <c r="AS141" t="s">
        <v>143</v>
      </c>
      <c r="AT141">
        <v>162</v>
      </c>
      <c r="AU141" t="s">
        <v>143</v>
      </c>
      <c r="AV141">
        <v>0</v>
      </c>
      <c r="AW141">
        <v>1</v>
      </c>
      <c r="AX141">
        <v>-1</v>
      </c>
      <c r="AY141">
        <v>0</v>
      </c>
      <c r="AZ141">
        <v>0</v>
      </c>
      <c r="BA141" t="s">
        <v>143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Y141*Source!I260</f>
        <v>6.48</v>
      </c>
      <c r="CY141">
        <f t="shared" si="37"/>
        <v>3993.55</v>
      </c>
      <c r="CZ141">
        <f t="shared" si="38"/>
        <v>738.07</v>
      </c>
      <c r="DA141">
        <f t="shared" si="39"/>
        <v>5.4</v>
      </c>
      <c r="DB141">
        <f t="shared" si="40"/>
        <v>119567.34</v>
      </c>
      <c r="DC141">
        <f t="shared" si="41"/>
        <v>0</v>
      </c>
    </row>
    <row r="142" spans="1:107" x14ac:dyDescent="0.25">
      <c r="A142">
        <f>ROW(Source!A260)</f>
        <v>260</v>
      </c>
      <c r="B142">
        <v>31709269</v>
      </c>
      <c r="C142">
        <v>31711747</v>
      </c>
      <c r="D142">
        <v>26364967</v>
      </c>
      <c r="E142">
        <v>1</v>
      </c>
      <c r="F142">
        <v>1</v>
      </c>
      <c r="G142">
        <v>26229697</v>
      </c>
      <c r="H142">
        <v>3</v>
      </c>
      <c r="I142" t="s">
        <v>1035</v>
      </c>
      <c r="J142" t="s">
        <v>1036</v>
      </c>
      <c r="K142" t="s">
        <v>1037</v>
      </c>
      <c r="L142">
        <v>1327</v>
      </c>
      <c r="N142">
        <v>1005</v>
      </c>
      <c r="O142" t="s">
        <v>362</v>
      </c>
      <c r="P142" t="s">
        <v>362</v>
      </c>
      <c r="Q142">
        <v>1</v>
      </c>
      <c r="W142">
        <v>0</v>
      </c>
      <c r="X142">
        <v>-153668504</v>
      </c>
      <c r="Y142">
        <v>10.199999999999999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3.82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143</v>
      </c>
      <c r="AT142">
        <v>10.199999999999999</v>
      </c>
      <c r="AU142" t="s">
        <v>143</v>
      </c>
      <c r="AV142">
        <v>0</v>
      </c>
      <c r="AW142">
        <v>2</v>
      </c>
      <c r="AX142">
        <v>31714595</v>
      </c>
      <c r="AY142">
        <v>2</v>
      </c>
      <c r="AZ142">
        <v>16384</v>
      </c>
      <c r="BA142">
        <v>150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Y142*Source!I260</f>
        <v>0.40799999999999997</v>
      </c>
      <c r="CY142">
        <f t="shared" si="37"/>
        <v>0</v>
      </c>
      <c r="CZ142">
        <f t="shared" si="38"/>
        <v>0</v>
      </c>
      <c r="DA142">
        <f t="shared" si="39"/>
        <v>3.82</v>
      </c>
      <c r="DB142">
        <f t="shared" si="40"/>
        <v>0</v>
      </c>
      <c r="DC142">
        <f t="shared" si="41"/>
        <v>0</v>
      </c>
    </row>
    <row r="143" spans="1:107" x14ac:dyDescent="0.25">
      <c r="A143">
        <f>ROW(Source!A260)</f>
        <v>260</v>
      </c>
      <c r="B143">
        <v>31709269</v>
      </c>
      <c r="C143">
        <v>31711747</v>
      </c>
      <c r="D143">
        <v>26286007</v>
      </c>
      <c r="E143">
        <v>26229697</v>
      </c>
      <c r="F143">
        <v>1</v>
      </c>
      <c r="G143">
        <v>26229697</v>
      </c>
      <c r="H143">
        <v>3</v>
      </c>
      <c r="I143" t="s">
        <v>983</v>
      </c>
      <c r="J143" t="s">
        <v>143</v>
      </c>
      <c r="K143" t="s">
        <v>984</v>
      </c>
      <c r="L143">
        <v>1344</v>
      </c>
      <c r="N143">
        <v>1008</v>
      </c>
      <c r="O143" t="s">
        <v>908</v>
      </c>
      <c r="P143" t="s">
        <v>908</v>
      </c>
      <c r="Q143">
        <v>1</v>
      </c>
      <c r="W143">
        <v>0</v>
      </c>
      <c r="X143">
        <v>-94250534</v>
      </c>
      <c r="Y143">
        <v>49.28</v>
      </c>
      <c r="AA143">
        <v>1</v>
      </c>
      <c r="AB143">
        <v>0</v>
      </c>
      <c r="AC143">
        <v>0</v>
      </c>
      <c r="AD143">
        <v>0</v>
      </c>
      <c r="AE143">
        <v>1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143</v>
      </c>
      <c r="AT143">
        <v>49.28</v>
      </c>
      <c r="AU143" t="s">
        <v>143</v>
      </c>
      <c r="AV143">
        <v>0</v>
      </c>
      <c r="AW143">
        <v>2</v>
      </c>
      <c r="AX143">
        <v>31714597</v>
      </c>
      <c r="AY143">
        <v>1</v>
      </c>
      <c r="AZ143">
        <v>0</v>
      </c>
      <c r="BA143">
        <v>152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Y143*Source!I260</f>
        <v>1.9712000000000001</v>
      </c>
      <c r="CY143">
        <f t="shared" si="37"/>
        <v>1</v>
      </c>
      <c r="CZ143">
        <f t="shared" si="38"/>
        <v>1</v>
      </c>
      <c r="DA143">
        <f t="shared" si="39"/>
        <v>1</v>
      </c>
      <c r="DB143">
        <f t="shared" si="40"/>
        <v>49.28</v>
      </c>
      <c r="DC143">
        <f t="shared" si="41"/>
        <v>0</v>
      </c>
    </row>
    <row r="144" spans="1:107" x14ac:dyDescent="0.25">
      <c r="A144">
        <f>ROW(Source!A262)</f>
        <v>262</v>
      </c>
      <c r="B144">
        <v>31709269</v>
      </c>
      <c r="C144">
        <v>31711769</v>
      </c>
      <c r="D144">
        <v>26286009</v>
      </c>
      <c r="E144">
        <v>26229697</v>
      </c>
      <c r="F144">
        <v>1</v>
      </c>
      <c r="G144">
        <v>26229697</v>
      </c>
      <c r="H144">
        <v>1</v>
      </c>
      <c r="I144" t="s">
        <v>875</v>
      </c>
      <c r="J144" t="s">
        <v>143</v>
      </c>
      <c r="K144" t="s">
        <v>876</v>
      </c>
      <c r="L144">
        <v>1191</v>
      </c>
      <c r="N144">
        <v>1013</v>
      </c>
      <c r="O144" t="s">
        <v>877</v>
      </c>
      <c r="P144" t="s">
        <v>877</v>
      </c>
      <c r="Q144">
        <v>1</v>
      </c>
      <c r="W144">
        <v>0</v>
      </c>
      <c r="X144">
        <v>476480486</v>
      </c>
      <c r="Y144">
        <v>13.11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143</v>
      </c>
      <c r="AT144">
        <v>11.4</v>
      </c>
      <c r="AU144" t="s">
        <v>170</v>
      </c>
      <c r="AV144">
        <v>1</v>
      </c>
      <c r="AW144">
        <v>2</v>
      </c>
      <c r="AX144">
        <v>31714598</v>
      </c>
      <c r="AY144">
        <v>1</v>
      </c>
      <c r="AZ144">
        <v>0</v>
      </c>
      <c r="BA144">
        <v>153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Y144*Source!I262</f>
        <v>0.52439999999999998</v>
      </c>
      <c r="CY144">
        <f>AD144</f>
        <v>0</v>
      </c>
      <c r="CZ144">
        <f>AH144</f>
        <v>0</v>
      </c>
      <c r="DA144">
        <f>AL144</f>
        <v>1</v>
      </c>
      <c r="DB144">
        <f>ROUND((ROUND(AT144*CZ144,2)*1.15),6)</f>
        <v>0</v>
      </c>
      <c r="DC144">
        <f>ROUND((ROUND(AT144*AG144,2)*1.15),6)</f>
        <v>0</v>
      </c>
    </row>
    <row r="145" spans="1:107" x14ac:dyDescent="0.25">
      <c r="A145">
        <f>ROW(Source!A262)</f>
        <v>262</v>
      </c>
      <c r="B145">
        <v>31709269</v>
      </c>
      <c r="C145">
        <v>31711769</v>
      </c>
      <c r="D145">
        <v>26343292</v>
      </c>
      <c r="E145">
        <v>1</v>
      </c>
      <c r="F145">
        <v>1</v>
      </c>
      <c r="G145">
        <v>26229697</v>
      </c>
      <c r="H145">
        <v>3</v>
      </c>
      <c r="I145" t="s">
        <v>391</v>
      </c>
      <c r="J145" t="s">
        <v>393</v>
      </c>
      <c r="K145" t="s">
        <v>392</v>
      </c>
      <c r="L145">
        <v>1327</v>
      </c>
      <c r="N145">
        <v>1005</v>
      </c>
      <c r="O145" t="s">
        <v>362</v>
      </c>
      <c r="P145" t="s">
        <v>362</v>
      </c>
      <c r="Q145">
        <v>1</v>
      </c>
      <c r="W145">
        <v>0</v>
      </c>
      <c r="X145">
        <v>2103007680</v>
      </c>
      <c r="Y145">
        <v>1150</v>
      </c>
      <c r="AA145">
        <v>139.13999999999999</v>
      </c>
      <c r="AB145">
        <v>0</v>
      </c>
      <c r="AC145">
        <v>0</v>
      </c>
      <c r="AD145">
        <v>0</v>
      </c>
      <c r="AE145">
        <v>21.14</v>
      </c>
      <c r="AF145">
        <v>0</v>
      </c>
      <c r="AG145">
        <v>0</v>
      </c>
      <c r="AH145">
        <v>0</v>
      </c>
      <c r="AI145">
        <v>6.39</v>
      </c>
      <c r="AJ145">
        <v>1</v>
      </c>
      <c r="AK145">
        <v>1</v>
      </c>
      <c r="AL145">
        <v>1</v>
      </c>
      <c r="AN145">
        <v>0</v>
      </c>
      <c r="AO145">
        <v>0</v>
      </c>
      <c r="AP145">
        <v>0</v>
      </c>
      <c r="AQ145">
        <v>0</v>
      </c>
      <c r="AR145">
        <v>0</v>
      </c>
      <c r="AS145" t="s">
        <v>143</v>
      </c>
      <c r="AT145">
        <v>1150</v>
      </c>
      <c r="AU145" t="s">
        <v>143</v>
      </c>
      <c r="AV145">
        <v>0</v>
      </c>
      <c r="AW145">
        <v>1</v>
      </c>
      <c r="AX145">
        <v>-1</v>
      </c>
      <c r="AY145">
        <v>0</v>
      </c>
      <c r="AZ145">
        <v>0</v>
      </c>
      <c r="BA145" t="s">
        <v>143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Y145*Source!I262</f>
        <v>46</v>
      </c>
      <c r="CY145">
        <f>AA145</f>
        <v>139.13999999999999</v>
      </c>
      <c r="CZ145">
        <f>AE145</f>
        <v>21.14</v>
      </c>
      <c r="DA145">
        <f>AI145</f>
        <v>6.39</v>
      </c>
      <c r="DB145">
        <f>ROUND(ROUND(AT145*CZ145,2),6)</f>
        <v>24311</v>
      </c>
      <c r="DC145">
        <f>ROUND(ROUND(AT145*AG145,2),6)</f>
        <v>0</v>
      </c>
    </row>
    <row r="146" spans="1:107" x14ac:dyDescent="0.25">
      <c r="A146">
        <f>ROW(Source!A264)</f>
        <v>264</v>
      </c>
      <c r="B146">
        <v>31709269</v>
      </c>
      <c r="C146">
        <v>31711775</v>
      </c>
      <c r="D146">
        <v>26286009</v>
      </c>
      <c r="E146">
        <v>26229697</v>
      </c>
      <c r="F146">
        <v>1</v>
      </c>
      <c r="G146">
        <v>26229697</v>
      </c>
      <c r="H146">
        <v>1</v>
      </c>
      <c r="I146" t="s">
        <v>875</v>
      </c>
      <c r="J146" t="s">
        <v>143</v>
      </c>
      <c r="K146" t="s">
        <v>876</v>
      </c>
      <c r="L146">
        <v>1191</v>
      </c>
      <c r="N146">
        <v>1013</v>
      </c>
      <c r="O146" t="s">
        <v>877</v>
      </c>
      <c r="P146" t="s">
        <v>877</v>
      </c>
      <c r="Q146">
        <v>1</v>
      </c>
      <c r="W146">
        <v>0</v>
      </c>
      <c r="X146">
        <v>476480486</v>
      </c>
      <c r="Y146">
        <v>4.9334999999999996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143</v>
      </c>
      <c r="AT146">
        <v>4.29</v>
      </c>
      <c r="AU146" t="s">
        <v>170</v>
      </c>
      <c r="AV146">
        <v>1</v>
      </c>
      <c r="AW146">
        <v>2</v>
      </c>
      <c r="AX146">
        <v>31714600</v>
      </c>
      <c r="AY146">
        <v>1</v>
      </c>
      <c r="AZ146">
        <v>0</v>
      </c>
      <c r="BA146">
        <v>155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Y146*Source!I264</f>
        <v>1.9733999999999998</v>
      </c>
      <c r="CY146">
        <f>AD146</f>
        <v>0</v>
      </c>
      <c r="CZ146">
        <f>AH146</f>
        <v>0</v>
      </c>
      <c r="DA146">
        <f>AL146</f>
        <v>1</v>
      </c>
      <c r="DB146">
        <f>ROUND((ROUND(AT146*CZ146,2)*1.15),6)</f>
        <v>0</v>
      </c>
      <c r="DC146">
        <f>ROUND((ROUND(AT146*AG146,2)*1.15),6)</f>
        <v>0</v>
      </c>
    </row>
    <row r="147" spans="1:107" x14ac:dyDescent="0.25">
      <c r="A147">
        <f>ROW(Source!A264)</f>
        <v>264</v>
      </c>
      <c r="B147">
        <v>31709269</v>
      </c>
      <c r="C147">
        <v>31711775</v>
      </c>
      <c r="D147">
        <v>26366011</v>
      </c>
      <c r="E147">
        <v>1</v>
      </c>
      <c r="F147">
        <v>1</v>
      </c>
      <c r="G147">
        <v>26229697</v>
      </c>
      <c r="H147">
        <v>2</v>
      </c>
      <c r="I147" t="s">
        <v>897</v>
      </c>
      <c r="J147" t="s">
        <v>898</v>
      </c>
      <c r="K147" t="s">
        <v>899</v>
      </c>
      <c r="L147">
        <v>1367</v>
      </c>
      <c r="N147">
        <v>1011</v>
      </c>
      <c r="O147" t="s">
        <v>881</v>
      </c>
      <c r="P147" t="s">
        <v>881</v>
      </c>
      <c r="Q147">
        <v>1</v>
      </c>
      <c r="W147">
        <v>0</v>
      </c>
      <c r="X147">
        <v>-1426791</v>
      </c>
      <c r="Y147">
        <v>0.375</v>
      </c>
      <c r="AA147">
        <v>0</v>
      </c>
      <c r="AB147">
        <v>797.24</v>
      </c>
      <c r="AC147">
        <v>492.23</v>
      </c>
      <c r="AD147">
        <v>0</v>
      </c>
      <c r="AE147">
        <v>0</v>
      </c>
      <c r="AF147">
        <v>60.77</v>
      </c>
      <c r="AG147">
        <v>18.48</v>
      </c>
      <c r="AH147">
        <v>0</v>
      </c>
      <c r="AI147">
        <v>1</v>
      </c>
      <c r="AJ147">
        <v>12.53</v>
      </c>
      <c r="AK147">
        <v>25.44</v>
      </c>
      <c r="AL147">
        <v>1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143</v>
      </c>
      <c r="AT147">
        <v>0.3</v>
      </c>
      <c r="AU147" t="s">
        <v>169</v>
      </c>
      <c r="AV147">
        <v>0</v>
      </c>
      <c r="AW147">
        <v>2</v>
      </c>
      <c r="AX147">
        <v>31714601</v>
      </c>
      <c r="AY147">
        <v>1</v>
      </c>
      <c r="AZ147">
        <v>0</v>
      </c>
      <c r="BA147">
        <v>156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Y147*Source!I264</f>
        <v>0.15000000000000002</v>
      </c>
      <c r="CY147">
        <f t="shared" ref="CY147:CY154" si="42">AB147</f>
        <v>797.24</v>
      </c>
      <c r="CZ147">
        <f t="shared" ref="CZ147:CZ154" si="43">AF147</f>
        <v>60.77</v>
      </c>
      <c r="DA147">
        <f t="shared" ref="DA147:DA154" si="44">AJ147</f>
        <v>12.53</v>
      </c>
      <c r="DB147">
        <f t="shared" ref="DB147:DB154" si="45">ROUND((ROUND(AT147*CZ147,2)*1.25),6)</f>
        <v>22.787500000000001</v>
      </c>
      <c r="DC147">
        <f t="shared" ref="DC147:DC154" si="46">ROUND((ROUND(AT147*AG147,2)*1.25),6)</f>
        <v>6.9249999999999998</v>
      </c>
    </row>
    <row r="148" spans="1:107" x14ac:dyDescent="0.25">
      <c r="A148">
        <f>ROW(Source!A264)</f>
        <v>264</v>
      </c>
      <c r="B148">
        <v>31709269</v>
      </c>
      <c r="C148">
        <v>31711775</v>
      </c>
      <c r="D148">
        <v>26365726</v>
      </c>
      <c r="E148">
        <v>1</v>
      </c>
      <c r="F148">
        <v>1</v>
      </c>
      <c r="G148">
        <v>26229697</v>
      </c>
      <c r="H148">
        <v>2</v>
      </c>
      <c r="I148" t="s">
        <v>947</v>
      </c>
      <c r="J148" t="s">
        <v>948</v>
      </c>
      <c r="K148" t="s">
        <v>949</v>
      </c>
      <c r="L148">
        <v>1367</v>
      </c>
      <c r="N148">
        <v>1011</v>
      </c>
      <c r="O148" t="s">
        <v>881</v>
      </c>
      <c r="P148" t="s">
        <v>881</v>
      </c>
      <c r="Q148">
        <v>1</v>
      </c>
      <c r="W148">
        <v>0</v>
      </c>
      <c r="X148">
        <v>1022351366</v>
      </c>
      <c r="Y148">
        <v>0.375</v>
      </c>
      <c r="AA148">
        <v>0</v>
      </c>
      <c r="AB148">
        <v>1278.5</v>
      </c>
      <c r="AC148">
        <v>511.41</v>
      </c>
      <c r="AD148">
        <v>0</v>
      </c>
      <c r="AE148">
        <v>0</v>
      </c>
      <c r="AF148">
        <v>106.74</v>
      </c>
      <c r="AG148">
        <v>19.2</v>
      </c>
      <c r="AH148">
        <v>0</v>
      </c>
      <c r="AI148">
        <v>1</v>
      </c>
      <c r="AJ148">
        <v>11.44</v>
      </c>
      <c r="AK148">
        <v>25.44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143</v>
      </c>
      <c r="AT148">
        <v>0.3</v>
      </c>
      <c r="AU148" t="s">
        <v>169</v>
      </c>
      <c r="AV148">
        <v>0</v>
      </c>
      <c r="AW148">
        <v>2</v>
      </c>
      <c r="AX148">
        <v>31714602</v>
      </c>
      <c r="AY148">
        <v>1</v>
      </c>
      <c r="AZ148">
        <v>0</v>
      </c>
      <c r="BA148">
        <v>157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Y148*Source!I264</f>
        <v>0.15000000000000002</v>
      </c>
      <c r="CY148">
        <f t="shared" si="42"/>
        <v>1278.5</v>
      </c>
      <c r="CZ148">
        <f t="shared" si="43"/>
        <v>106.74</v>
      </c>
      <c r="DA148">
        <f t="shared" si="44"/>
        <v>11.44</v>
      </c>
      <c r="DB148">
        <f t="shared" si="45"/>
        <v>40.024999999999999</v>
      </c>
      <c r="DC148">
        <f t="shared" si="46"/>
        <v>7.2</v>
      </c>
    </row>
    <row r="149" spans="1:107" x14ac:dyDescent="0.25">
      <c r="A149">
        <f>ROW(Source!A264)</f>
        <v>264</v>
      </c>
      <c r="B149">
        <v>31709269</v>
      </c>
      <c r="C149">
        <v>31711775</v>
      </c>
      <c r="D149">
        <v>26365815</v>
      </c>
      <c r="E149">
        <v>1</v>
      </c>
      <c r="F149">
        <v>1</v>
      </c>
      <c r="G149">
        <v>26229697</v>
      </c>
      <c r="H149">
        <v>2</v>
      </c>
      <c r="I149" t="s">
        <v>1038</v>
      </c>
      <c r="J149" t="s">
        <v>1039</v>
      </c>
      <c r="K149" t="s">
        <v>1040</v>
      </c>
      <c r="L149">
        <v>1367</v>
      </c>
      <c r="N149">
        <v>1011</v>
      </c>
      <c r="O149" t="s">
        <v>881</v>
      </c>
      <c r="P149" t="s">
        <v>881</v>
      </c>
      <c r="Q149">
        <v>1</v>
      </c>
      <c r="W149">
        <v>0</v>
      </c>
      <c r="X149">
        <v>1778166765</v>
      </c>
      <c r="Y149">
        <v>0.375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143</v>
      </c>
      <c r="AT149">
        <v>0.3</v>
      </c>
      <c r="AU149" t="s">
        <v>169</v>
      </c>
      <c r="AV149">
        <v>0</v>
      </c>
      <c r="AW149">
        <v>1</v>
      </c>
      <c r="AX149">
        <v>-1</v>
      </c>
      <c r="AY149">
        <v>0</v>
      </c>
      <c r="AZ149">
        <v>0</v>
      </c>
      <c r="BA149" t="s">
        <v>143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Y149*Source!I264</f>
        <v>0.15000000000000002</v>
      </c>
      <c r="CY149">
        <f t="shared" si="42"/>
        <v>0</v>
      </c>
      <c r="CZ149">
        <f t="shared" si="43"/>
        <v>0</v>
      </c>
      <c r="DA149">
        <f t="shared" si="44"/>
        <v>1</v>
      </c>
      <c r="DB149">
        <f t="shared" si="45"/>
        <v>0</v>
      </c>
      <c r="DC149">
        <f t="shared" si="46"/>
        <v>0</v>
      </c>
    </row>
    <row r="150" spans="1:107" x14ac:dyDescent="0.25">
      <c r="A150">
        <f>ROW(Source!A264)</f>
        <v>264</v>
      </c>
      <c r="B150">
        <v>31709269</v>
      </c>
      <c r="C150">
        <v>31711775</v>
      </c>
      <c r="D150">
        <v>26365817</v>
      </c>
      <c r="E150">
        <v>1</v>
      </c>
      <c r="F150">
        <v>1</v>
      </c>
      <c r="G150">
        <v>26229697</v>
      </c>
      <c r="H150">
        <v>2</v>
      </c>
      <c r="I150" t="s">
        <v>1041</v>
      </c>
      <c r="J150" t="s">
        <v>1042</v>
      </c>
      <c r="K150" t="s">
        <v>1043</v>
      </c>
      <c r="L150">
        <v>1367</v>
      </c>
      <c r="N150">
        <v>1011</v>
      </c>
      <c r="O150" t="s">
        <v>881</v>
      </c>
      <c r="P150" t="s">
        <v>881</v>
      </c>
      <c r="Q150">
        <v>1</v>
      </c>
      <c r="W150">
        <v>0</v>
      </c>
      <c r="X150">
        <v>1341797380</v>
      </c>
      <c r="Y150">
        <v>0.375</v>
      </c>
      <c r="AA150">
        <v>0</v>
      </c>
      <c r="AB150">
        <v>3532.05</v>
      </c>
      <c r="AC150">
        <v>1141.3399999999999</v>
      </c>
      <c r="AD150">
        <v>0</v>
      </c>
      <c r="AE150">
        <v>0</v>
      </c>
      <c r="AF150">
        <v>249.15</v>
      </c>
      <c r="AG150">
        <v>42.85</v>
      </c>
      <c r="AH150">
        <v>0</v>
      </c>
      <c r="AI150">
        <v>1</v>
      </c>
      <c r="AJ150">
        <v>13.54</v>
      </c>
      <c r="AK150">
        <v>25.44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143</v>
      </c>
      <c r="AT150">
        <v>0.3</v>
      </c>
      <c r="AU150" t="s">
        <v>169</v>
      </c>
      <c r="AV150">
        <v>0</v>
      </c>
      <c r="AW150">
        <v>2</v>
      </c>
      <c r="AX150">
        <v>31714604</v>
      </c>
      <c r="AY150">
        <v>1</v>
      </c>
      <c r="AZ150">
        <v>0</v>
      </c>
      <c r="BA150">
        <v>159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Y150*Source!I264</f>
        <v>0.15000000000000002</v>
      </c>
      <c r="CY150">
        <f t="shared" si="42"/>
        <v>3532.05</v>
      </c>
      <c r="CZ150">
        <f t="shared" si="43"/>
        <v>249.15</v>
      </c>
      <c r="DA150">
        <f t="shared" si="44"/>
        <v>13.54</v>
      </c>
      <c r="DB150">
        <f t="shared" si="45"/>
        <v>93.4375</v>
      </c>
      <c r="DC150">
        <f t="shared" si="46"/>
        <v>16.074999999999999</v>
      </c>
    </row>
    <row r="151" spans="1:107" x14ac:dyDescent="0.25">
      <c r="A151">
        <f>ROW(Source!A264)</f>
        <v>264</v>
      </c>
      <c r="B151">
        <v>31709269</v>
      </c>
      <c r="C151">
        <v>31711775</v>
      </c>
      <c r="D151">
        <v>26365801</v>
      </c>
      <c r="E151">
        <v>1</v>
      </c>
      <c r="F151">
        <v>1</v>
      </c>
      <c r="G151">
        <v>26229697</v>
      </c>
      <c r="H151">
        <v>2</v>
      </c>
      <c r="I151" t="s">
        <v>1023</v>
      </c>
      <c r="J151" t="s">
        <v>1024</v>
      </c>
      <c r="K151" t="s">
        <v>1025</v>
      </c>
      <c r="L151">
        <v>1367</v>
      </c>
      <c r="N151">
        <v>1011</v>
      </c>
      <c r="O151" t="s">
        <v>881</v>
      </c>
      <c r="P151" t="s">
        <v>881</v>
      </c>
      <c r="Q151">
        <v>1</v>
      </c>
      <c r="W151">
        <v>0</v>
      </c>
      <c r="X151">
        <v>-251987950</v>
      </c>
      <c r="Y151">
        <v>0.375</v>
      </c>
      <c r="AA151">
        <v>0</v>
      </c>
      <c r="AB151">
        <v>1509.71</v>
      </c>
      <c r="AC151">
        <v>400.07</v>
      </c>
      <c r="AD151">
        <v>0</v>
      </c>
      <c r="AE151">
        <v>0</v>
      </c>
      <c r="AF151">
        <v>169.44</v>
      </c>
      <c r="AG151">
        <v>15.02</v>
      </c>
      <c r="AH151">
        <v>0</v>
      </c>
      <c r="AI151">
        <v>1</v>
      </c>
      <c r="AJ151">
        <v>8.51</v>
      </c>
      <c r="AK151">
        <v>25.44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143</v>
      </c>
      <c r="AT151">
        <v>0.3</v>
      </c>
      <c r="AU151" t="s">
        <v>169</v>
      </c>
      <c r="AV151">
        <v>0</v>
      </c>
      <c r="AW151">
        <v>2</v>
      </c>
      <c r="AX151">
        <v>31714605</v>
      </c>
      <c r="AY151">
        <v>1</v>
      </c>
      <c r="AZ151">
        <v>0</v>
      </c>
      <c r="BA151">
        <v>160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Y151*Source!I264</f>
        <v>0.15000000000000002</v>
      </c>
      <c r="CY151">
        <f t="shared" si="42"/>
        <v>1509.71</v>
      </c>
      <c r="CZ151">
        <f t="shared" si="43"/>
        <v>169.44</v>
      </c>
      <c r="DA151">
        <f t="shared" si="44"/>
        <v>8.51</v>
      </c>
      <c r="DB151">
        <f t="shared" si="45"/>
        <v>63.537500000000001</v>
      </c>
      <c r="DC151">
        <f t="shared" si="46"/>
        <v>5.6375000000000002</v>
      </c>
    </row>
    <row r="152" spans="1:107" x14ac:dyDescent="0.25">
      <c r="A152">
        <f>ROW(Source!A264)</f>
        <v>264</v>
      </c>
      <c r="B152">
        <v>31709269</v>
      </c>
      <c r="C152">
        <v>31711775</v>
      </c>
      <c r="D152">
        <v>26365832</v>
      </c>
      <c r="E152">
        <v>1</v>
      </c>
      <c r="F152">
        <v>1</v>
      </c>
      <c r="G152">
        <v>26229697</v>
      </c>
      <c r="H152">
        <v>2</v>
      </c>
      <c r="I152" t="s">
        <v>1044</v>
      </c>
      <c r="J152" t="s">
        <v>1045</v>
      </c>
      <c r="K152" t="s">
        <v>1046</v>
      </c>
      <c r="L152">
        <v>1367</v>
      </c>
      <c r="N152">
        <v>1011</v>
      </c>
      <c r="O152" t="s">
        <v>881</v>
      </c>
      <c r="P152" t="s">
        <v>881</v>
      </c>
      <c r="Q152">
        <v>1</v>
      </c>
      <c r="W152">
        <v>0</v>
      </c>
      <c r="X152">
        <v>-1272456651</v>
      </c>
      <c r="Y152">
        <v>0.375</v>
      </c>
      <c r="AA152">
        <v>0</v>
      </c>
      <c r="AB152">
        <v>2527.64</v>
      </c>
      <c r="AC152">
        <v>401.67</v>
      </c>
      <c r="AD152">
        <v>0</v>
      </c>
      <c r="AE152">
        <v>0</v>
      </c>
      <c r="AF152">
        <v>282.36</v>
      </c>
      <c r="AG152">
        <v>15.08</v>
      </c>
      <c r="AH152">
        <v>0</v>
      </c>
      <c r="AI152">
        <v>1</v>
      </c>
      <c r="AJ152">
        <v>8.5500000000000007</v>
      </c>
      <c r="AK152">
        <v>25.44</v>
      </c>
      <c r="AL152">
        <v>1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143</v>
      </c>
      <c r="AT152">
        <v>0.3</v>
      </c>
      <c r="AU152" t="s">
        <v>169</v>
      </c>
      <c r="AV152">
        <v>0</v>
      </c>
      <c r="AW152">
        <v>2</v>
      </c>
      <c r="AX152">
        <v>31714606</v>
      </c>
      <c r="AY152">
        <v>1</v>
      </c>
      <c r="AZ152">
        <v>0</v>
      </c>
      <c r="BA152">
        <v>161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Y152*Source!I264</f>
        <v>0.15000000000000002</v>
      </c>
      <c r="CY152">
        <f t="shared" si="42"/>
        <v>2527.64</v>
      </c>
      <c r="CZ152">
        <f t="shared" si="43"/>
        <v>282.36</v>
      </c>
      <c r="DA152">
        <f t="shared" si="44"/>
        <v>8.5500000000000007</v>
      </c>
      <c r="DB152">
        <f t="shared" si="45"/>
        <v>105.8875</v>
      </c>
      <c r="DC152">
        <f t="shared" si="46"/>
        <v>5.65</v>
      </c>
    </row>
    <row r="153" spans="1:107" x14ac:dyDescent="0.25">
      <c r="A153">
        <f>ROW(Source!A264)</f>
        <v>264</v>
      </c>
      <c r="B153">
        <v>31709269</v>
      </c>
      <c r="C153">
        <v>31711775</v>
      </c>
      <c r="D153">
        <v>26365805</v>
      </c>
      <c r="E153">
        <v>1</v>
      </c>
      <c r="F153">
        <v>1</v>
      </c>
      <c r="G153">
        <v>26229697</v>
      </c>
      <c r="H153">
        <v>2</v>
      </c>
      <c r="I153" t="s">
        <v>1047</v>
      </c>
      <c r="J153" t="s">
        <v>1048</v>
      </c>
      <c r="K153" t="s">
        <v>1049</v>
      </c>
      <c r="L153">
        <v>1367</v>
      </c>
      <c r="N153">
        <v>1011</v>
      </c>
      <c r="O153" t="s">
        <v>881</v>
      </c>
      <c r="P153" t="s">
        <v>881</v>
      </c>
      <c r="Q153">
        <v>1</v>
      </c>
      <c r="W153">
        <v>0</v>
      </c>
      <c r="X153">
        <v>1933621517</v>
      </c>
      <c r="Y153">
        <v>0.375</v>
      </c>
      <c r="AA153">
        <v>0</v>
      </c>
      <c r="AB153">
        <v>1597.32</v>
      </c>
      <c r="AC153">
        <v>464.26</v>
      </c>
      <c r="AD153">
        <v>0</v>
      </c>
      <c r="AE153">
        <v>0</v>
      </c>
      <c r="AF153">
        <v>171.61</v>
      </c>
      <c r="AG153">
        <v>17.43</v>
      </c>
      <c r="AH153">
        <v>0</v>
      </c>
      <c r="AI153">
        <v>1</v>
      </c>
      <c r="AJ153">
        <v>8.89</v>
      </c>
      <c r="AK153">
        <v>25.44</v>
      </c>
      <c r="AL153">
        <v>1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143</v>
      </c>
      <c r="AT153">
        <v>0.3</v>
      </c>
      <c r="AU153" t="s">
        <v>169</v>
      </c>
      <c r="AV153">
        <v>0</v>
      </c>
      <c r="AW153">
        <v>2</v>
      </c>
      <c r="AX153">
        <v>31714607</v>
      </c>
      <c r="AY153">
        <v>1</v>
      </c>
      <c r="AZ153">
        <v>0</v>
      </c>
      <c r="BA153">
        <v>162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Y153*Source!I264</f>
        <v>0.15000000000000002</v>
      </c>
      <c r="CY153">
        <f t="shared" si="42"/>
        <v>1597.32</v>
      </c>
      <c r="CZ153">
        <f t="shared" si="43"/>
        <v>171.61</v>
      </c>
      <c r="DA153">
        <f t="shared" si="44"/>
        <v>8.89</v>
      </c>
      <c r="DB153">
        <f t="shared" si="45"/>
        <v>64.349999999999994</v>
      </c>
      <c r="DC153">
        <f t="shared" si="46"/>
        <v>6.5374999999999996</v>
      </c>
    </row>
    <row r="154" spans="1:107" x14ac:dyDescent="0.25">
      <c r="A154">
        <f>ROW(Source!A264)</f>
        <v>264</v>
      </c>
      <c r="B154">
        <v>31709269</v>
      </c>
      <c r="C154">
        <v>31711775</v>
      </c>
      <c r="D154">
        <v>26365806</v>
      </c>
      <c r="E154">
        <v>1</v>
      </c>
      <c r="F154">
        <v>1</v>
      </c>
      <c r="G154">
        <v>26229697</v>
      </c>
      <c r="H154">
        <v>2</v>
      </c>
      <c r="I154" t="s">
        <v>1020</v>
      </c>
      <c r="J154" t="s">
        <v>1021</v>
      </c>
      <c r="K154" t="s">
        <v>1022</v>
      </c>
      <c r="L154">
        <v>1367</v>
      </c>
      <c r="N154">
        <v>1011</v>
      </c>
      <c r="O154" t="s">
        <v>881</v>
      </c>
      <c r="P154" t="s">
        <v>881</v>
      </c>
      <c r="Q154">
        <v>1</v>
      </c>
      <c r="W154">
        <v>0</v>
      </c>
      <c r="X154">
        <v>2023875219</v>
      </c>
      <c r="Y154">
        <v>1.125</v>
      </c>
      <c r="AA154">
        <v>0</v>
      </c>
      <c r="AB154">
        <v>1645.08</v>
      </c>
      <c r="AC154">
        <v>463.99</v>
      </c>
      <c r="AD154">
        <v>0</v>
      </c>
      <c r="AE154">
        <v>0</v>
      </c>
      <c r="AF154">
        <v>177.54</v>
      </c>
      <c r="AG154">
        <v>17.420000000000002</v>
      </c>
      <c r="AH154">
        <v>0</v>
      </c>
      <c r="AI154">
        <v>1</v>
      </c>
      <c r="AJ154">
        <v>8.85</v>
      </c>
      <c r="AK154">
        <v>25.44</v>
      </c>
      <c r="AL154">
        <v>1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143</v>
      </c>
      <c r="AT154">
        <v>0.9</v>
      </c>
      <c r="AU154" t="s">
        <v>169</v>
      </c>
      <c r="AV154">
        <v>0</v>
      </c>
      <c r="AW154">
        <v>2</v>
      </c>
      <c r="AX154">
        <v>31714608</v>
      </c>
      <c r="AY154">
        <v>1</v>
      </c>
      <c r="AZ154">
        <v>0</v>
      </c>
      <c r="BA154">
        <v>163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Y154*Source!I264</f>
        <v>0.45</v>
      </c>
      <c r="CY154">
        <f t="shared" si="42"/>
        <v>1645.08</v>
      </c>
      <c r="CZ154">
        <f t="shared" si="43"/>
        <v>177.54</v>
      </c>
      <c r="DA154">
        <f t="shared" si="44"/>
        <v>8.85</v>
      </c>
      <c r="DB154">
        <f t="shared" si="45"/>
        <v>199.73750000000001</v>
      </c>
      <c r="DC154">
        <f t="shared" si="46"/>
        <v>19.600000000000001</v>
      </c>
    </row>
    <row r="155" spans="1:107" x14ac:dyDescent="0.25">
      <c r="A155">
        <f>ROW(Source!A264)</f>
        <v>264</v>
      </c>
      <c r="B155">
        <v>31709269</v>
      </c>
      <c r="C155">
        <v>31711775</v>
      </c>
      <c r="D155">
        <v>26360031</v>
      </c>
      <c r="E155">
        <v>1</v>
      </c>
      <c r="F155">
        <v>1</v>
      </c>
      <c r="G155">
        <v>26229697</v>
      </c>
      <c r="H155">
        <v>3</v>
      </c>
      <c r="I155" t="s">
        <v>894</v>
      </c>
      <c r="J155" t="s">
        <v>895</v>
      </c>
      <c r="K155" t="s">
        <v>896</v>
      </c>
      <c r="L155">
        <v>1348</v>
      </c>
      <c r="N155">
        <v>1009</v>
      </c>
      <c r="O155" t="s">
        <v>205</v>
      </c>
      <c r="P155" t="s">
        <v>205</v>
      </c>
      <c r="Q155">
        <v>1000</v>
      </c>
      <c r="W155">
        <v>0</v>
      </c>
      <c r="X155">
        <v>253159774</v>
      </c>
      <c r="Y155">
        <v>0.04</v>
      </c>
      <c r="AA155">
        <v>16005.78</v>
      </c>
      <c r="AB155">
        <v>0</v>
      </c>
      <c r="AC155">
        <v>0</v>
      </c>
      <c r="AD155">
        <v>0</v>
      </c>
      <c r="AE155">
        <v>1445.87</v>
      </c>
      <c r="AF155">
        <v>0</v>
      </c>
      <c r="AG155">
        <v>0</v>
      </c>
      <c r="AH155">
        <v>0</v>
      </c>
      <c r="AI155">
        <v>11.07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143</v>
      </c>
      <c r="AT155">
        <v>0.04</v>
      </c>
      <c r="AU155" t="s">
        <v>143</v>
      </c>
      <c r="AV155">
        <v>0</v>
      </c>
      <c r="AW155">
        <v>2</v>
      </c>
      <c r="AX155">
        <v>31714609</v>
      </c>
      <c r="AY155">
        <v>1</v>
      </c>
      <c r="AZ155">
        <v>0</v>
      </c>
      <c r="BA155">
        <v>164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Y155*Source!I264</f>
        <v>1.6E-2</v>
      </c>
      <c r="CY155">
        <f>AA155</f>
        <v>16005.78</v>
      </c>
      <c r="CZ155">
        <f>AE155</f>
        <v>1445.87</v>
      </c>
      <c r="DA155">
        <f>AI155</f>
        <v>11.07</v>
      </c>
      <c r="DB155">
        <f>ROUND(ROUND(AT155*CZ155,2),6)</f>
        <v>57.83</v>
      </c>
      <c r="DC155">
        <f>ROUND(ROUND(AT155*AG155,2),6)</f>
        <v>0</v>
      </c>
    </row>
    <row r="156" spans="1:107" x14ac:dyDescent="0.25">
      <c r="A156">
        <f>ROW(Source!A264)</f>
        <v>264</v>
      </c>
      <c r="B156">
        <v>31709269</v>
      </c>
      <c r="C156">
        <v>31711775</v>
      </c>
      <c r="D156">
        <v>26360018</v>
      </c>
      <c r="E156">
        <v>1</v>
      </c>
      <c r="F156">
        <v>1</v>
      </c>
      <c r="G156">
        <v>26229697</v>
      </c>
      <c r="H156">
        <v>3</v>
      </c>
      <c r="I156" t="s">
        <v>511</v>
      </c>
      <c r="J156" t="s">
        <v>513</v>
      </c>
      <c r="K156" t="s">
        <v>512</v>
      </c>
      <c r="L156">
        <v>1348</v>
      </c>
      <c r="N156">
        <v>1009</v>
      </c>
      <c r="O156" t="s">
        <v>205</v>
      </c>
      <c r="P156" t="s">
        <v>205</v>
      </c>
      <c r="Q156">
        <v>1000</v>
      </c>
      <c r="W156">
        <v>0</v>
      </c>
      <c r="X156">
        <v>-2026741202</v>
      </c>
      <c r="Y156">
        <v>9.58</v>
      </c>
      <c r="AA156">
        <v>2771.18</v>
      </c>
      <c r="AB156">
        <v>0</v>
      </c>
      <c r="AC156">
        <v>0</v>
      </c>
      <c r="AD156">
        <v>0</v>
      </c>
      <c r="AE156">
        <v>296.7</v>
      </c>
      <c r="AF156">
        <v>0</v>
      </c>
      <c r="AG156">
        <v>0</v>
      </c>
      <c r="AH156">
        <v>0</v>
      </c>
      <c r="AI156">
        <v>9.34</v>
      </c>
      <c r="AJ156">
        <v>1</v>
      </c>
      <c r="AK156">
        <v>1</v>
      </c>
      <c r="AL156">
        <v>1</v>
      </c>
      <c r="AN156">
        <v>0</v>
      </c>
      <c r="AO156">
        <v>0</v>
      </c>
      <c r="AP156">
        <v>0</v>
      </c>
      <c r="AQ156">
        <v>0</v>
      </c>
      <c r="AR156">
        <v>0</v>
      </c>
      <c r="AS156" t="s">
        <v>143</v>
      </c>
      <c r="AT156">
        <v>9.58</v>
      </c>
      <c r="AU156" t="s">
        <v>143</v>
      </c>
      <c r="AV156">
        <v>0</v>
      </c>
      <c r="AW156">
        <v>1</v>
      </c>
      <c r="AX156">
        <v>-1</v>
      </c>
      <c r="AY156">
        <v>0</v>
      </c>
      <c r="AZ156">
        <v>0</v>
      </c>
      <c r="BA156" t="s">
        <v>143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Y156*Source!I264</f>
        <v>3.8320000000000003</v>
      </c>
      <c r="CY156">
        <f>AA156</f>
        <v>2771.18</v>
      </c>
      <c r="CZ156">
        <f>AE156</f>
        <v>296.7</v>
      </c>
      <c r="DA156">
        <f>AI156</f>
        <v>9.34</v>
      </c>
      <c r="DB156">
        <f>ROUND(ROUND(AT156*CZ156,2),6)</f>
        <v>2842.39</v>
      </c>
      <c r="DC156">
        <f>ROUND(ROUND(AT156*AG156,2),6)</f>
        <v>0</v>
      </c>
    </row>
    <row r="157" spans="1:107" x14ac:dyDescent="0.25">
      <c r="A157">
        <f>ROW(Source!A266)</f>
        <v>266</v>
      </c>
      <c r="B157">
        <v>31709269</v>
      </c>
      <c r="C157">
        <v>31711799</v>
      </c>
      <c r="D157">
        <v>26286009</v>
      </c>
      <c r="E157">
        <v>26229697</v>
      </c>
      <c r="F157">
        <v>1</v>
      </c>
      <c r="G157">
        <v>26229697</v>
      </c>
      <c r="H157">
        <v>1</v>
      </c>
      <c r="I157" t="s">
        <v>875</v>
      </c>
      <c r="J157" t="s">
        <v>143</v>
      </c>
      <c r="K157" t="s">
        <v>876</v>
      </c>
      <c r="L157">
        <v>1191</v>
      </c>
      <c r="N157">
        <v>1013</v>
      </c>
      <c r="O157" t="s">
        <v>877</v>
      </c>
      <c r="P157" t="s">
        <v>877</v>
      </c>
      <c r="Q157">
        <v>1</v>
      </c>
      <c r="W157">
        <v>0</v>
      </c>
      <c r="X157">
        <v>476480486</v>
      </c>
      <c r="Y157">
        <v>0.60949999999999993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143</v>
      </c>
      <c r="AT157">
        <v>0.53</v>
      </c>
      <c r="AU157" t="s">
        <v>170</v>
      </c>
      <c r="AV157">
        <v>1</v>
      </c>
      <c r="AW157">
        <v>2</v>
      </c>
      <c r="AX157">
        <v>31714611</v>
      </c>
      <c r="AY157">
        <v>1</v>
      </c>
      <c r="AZ157">
        <v>0</v>
      </c>
      <c r="BA157">
        <v>166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Y157*Source!I266</f>
        <v>0.24379999999999999</v>
      </c>
      <c r="CY157">
        <f>AD157</f>
        <v>0</v>
      </c>
      <c r="CZ157">
        <f>AH157</f>
        <v>0</v>
      </c>
      <c r="DA157">
        <f>AL157</f>
        <v>1</v>
      </c>
      <c r="DB157">
        <f>ROUND((ROUND(AT157*CZ157,2)*1.15),6)</f>
        <v>0</v>
      </c>
      <c r="DC157">
        <f>ROUND((ROUND(AT157*AG157,2)*1.15),6)</f>
        <v>0</v>
      </c>
    </row>
    <row r="158" spans="1:107" x14ac:dyDescent="0.25">
      <c r="A158">
        <f>ROW(Source!A266)</f>
        <v>266</v>
      </c>
      <c r="B158">
        <v>31709269</v>
      </c>
      <c r="C158">
        <v>31711799</v>
      </c>
      <c r="D158">
        <v>26365726</v>
      </c>
      <c r="E158">
        <v>1</v>
      </c>
      <c r="F158">
        <v>1</v>
      </c>
      <c r="G158">
        <v>26229697</v>
      </c>
      <c r="H158">
        <v>2</v>
      </c>
      <c r="I158" t="s">
        <v>947</v>
      </c>
      <c r="J158" t="s">
        <v>948</v>
      </c>
      <c r="K158" t="s">
        <v>949</v>
      </c>
      <c r="L158">
        <v>1367</v>
      </c>
      <c r="N158">
        <v>1011</v>
      </c>
      <c r="O158" t="s">
        <v>881</v>
      </c>
      <c r="P158" t="s">
        <v>881</v>
      </c>
      <c r="Q158">
        <v>1</v>
      </c>
      <c r="W158">
        <v>0</v>
      </c>
      <c r="X158">
        <v>1022351366</v>
      </c>
      <c r="Y158">
        <v>9.375E-2</v>
      </c>
      <c r="AA158">
        <v>0</v>
      </c>
      <c r="AB158">
        <v>1278.5</v>
      </c>
      <c r="AC158">
        <v>511.41</v>
      </c>
      <c r="AD158">
        <v>0</v>
      </c>
      <c r="AE158">
        <v>0</v>
      </c>
      <c r="AF158">
        <v>106.74</v>
      </c>
      <c r="AG158">
        <v>19.2</v>
      </c>
      <c r="AH158">
        <v>0</v>
      </c>
      <c r="AI158">
        <v>1</v>
      </c>
      <c r="AJ158">
        <v>11.44</v>
      </c>
      <c r="AK158">
        <v>25.44</v>
      </c>
      <c r="AL158">
        <v>1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143</v>
      </c>
      <c r="AT158">
        <v>7.4999999999999997E-2</v>
      </c>
      <c r="AU158" t="s">
        <v>169</v>
      </c>
      <c r="AV158">
        <v>0</v>
      </c>
      <c r="AW158">
        <v>2</v>
      </c>
      <c r="AX158">
        <v>31714612</v>
      </c>
      <c r="AY158">
        <v>1</v>
      </c>
      <c r="AZ158">
        <v>0</v>
      </c>
      <c r="BA158">
        <v>167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Y158*Source!I266</f>
        <v>3.7500000000000006E-2</v>
      </c>
      <c r="CY158">
        <f>AB158</f>
        <v>1278.5</v>
      </c>
      <c r="CZ158">
        <f>AF158</f>
        <v>106.74</v>
      </c>
      <c r="DA158">
        <f>AJ158</f>
        <v>11.44</v>
      </c>
      <c r="DB158">
        <f>ROUND((ROUND(AT158*CZ158,2)*1.25),6)</f>
        <v>10.012499999999999</v>
      </c>
      <c r="DC158">
        <f>ROUND((ROUND(AT158*AG158,2)*1.25),6)</f>
        <v>1.8</v>
      </c>
    </row>
    <row r="159" spans="1:107" x14ac:dyDescent="0.25">
      <c r="A159">
        <f>ROW(Source!A266)</f>
        <v>266</v>
      </c>
      <c r="B159">
        <v>31709269</v>
      </c>
      <c r="C159">
        <v>31711799</v>
      </c>
      <c r="D159">
        <v>26365832</v>
      </c>
      <c r="E159">
        <v>1</v>
      </c>
      <c r="F159">
        <v>1</v>
      </c>
      <c r="G159">
        <v>26229697</v>
      </c>
      <c r="H159">
        <v>2</v>
      </c>
      <c r="I159" t="s">
        <v>1044</v>
      </c>
      <c r="J159" t="s">
        <v>1045</v>
      </c>
      <c r="K159" t="s">
        <v>1046</v>
      </c>
      <c r="L159">
        <v>1367</v>
      </c>
      <c r="N159">
        <v>1011</v>
      </c>
      <c r="O159" t="s">
        <v>881</v>
      </c>
      <c r="P159" t="s">
        <v>881</v>
      </c>
      <c r="Q159">
        <v>1</v>
      </c>
      <c r="W159">
        <v>0</v>
      </c>
      <c r="X159">
        <v>-1272456651</v>
      </c>
      <c r="Y159">
        <v>9.375E-2</v>
      </c>
      <c r="AA159">
        <v>0</v>
      </c>
      <c r="AB159">
        <v>2527.64</v>
      </c>
      <c r="AC159">
        <v>401.67</v>
      </c>
      <c r="AD159">
        <v>0</v>
      </c>
      <c r="AE159">
        <v>0</v>
      </c>
      <c r="AF159">
        <v>282.36</v>
      </c>
      <c r="AG159">
        <v>15.08</v>
      </c>
      <c r="AH159">
        <v>0</v>
      </c>
      <c r="AI159">
        <v>1</v>
      </c>
      <c r="AJ159">
        <v>8.5500000000000007</v>
      </c>
      <c r="AK159">
        <v>25.44</v>
      </c>
      <c r="AL159">
        <v>1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143</v>
      </c>
      <c r="AT159">
        <v>7.4999999999999997E-2</v>
      </c>
      <c r="AU159" t="s">
        <v>169</v>
      </c>
      <c r="AV159">
        <v>0</v>
      </c>
      <c r="AW159">
        <v>2</v>
      </c>
      <c r="AX159">
        <v>31714613</v>
      </c>
      <c r="AY159">
        <v>1</v>
      </c>
      <c r="AZ159">
        <v>0</v>
      </c>
      <c r="BA159">
        <v>168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Y159*Source!I266</f>
        <v>3.7500000000000006E-2</v>
      </c>
      <c r="CY159">
        <f>AB159</f>
        <v>2527.64</v>
      </c>
      <c r="CZ159">
        <f>AF159</f>
        <v>282.36</v>
      </c>
      <c r="DA159">
        <f>AJ159</f>
        <v>8.5500000000000007</v>
      </c>
      <c r="DB159">
        <f>ROUND((ROUND(AT159*CZ159,2)*1.25),6)</f>
        <v>26.475000000000001</v>
      </c>
      <c r="DC159">
        <f>ROUND((ROUND(AT159*AG159,2)*1.25),6)</f>
        <v>1.4125000000000001</v>
      </c>
    </row>
    <row r="160" spans="1:107" x14ac:dyDescent="0.25">
      <c r="A160">
        <f>ROW(Source!A266)</f>
        <v>266</v>
      </c>
      <c r="B160">
        <v>31709269</v>
      </c>
      <c r="C160">
        <v>31711799</v>
      </c>
      <c r="D160">
        <v>26360018</v>
      </c>
      <c r="E160">
        <v>1</v>
      </c>
      <c r="F160">
        <v>1</v>
      </c>
      <c r="G160">
        <v>26229697</v>
      </c>
      <c r="H160">
        <v>3</v>
      </c>
      <c r="I160" t="s">
        <v>511</v>
      </c>
      <c r="J160" t="s">
        <v>513</v>
      </c>
      <c r="K160" t="s">
        <v>512</v>
      </c>
      <c r="L160">
        <v>1348</v>
      </c>
      <c r="N160">
        <v>1009</v>
      </c>
      <c r="O160" t="s">
        <v>205</v>
      </c>
      <c r="P160" t="s">
        <v>205</v>
      </c>
      <c r="Q160">
        <v>1000</v>
      </c>
      <c r="W160">
        <v>0</v>
      </c>
      <c r="X160">
        <v>-2026741202</v>
      </c>
      <c r="Y160">
        <v>2.4</v>
      </c>
      <c r="AA160">
        <v>2771.18</v>
      </c>
      <c r="AB160">
        <v>0</v>
      </c>
      <c r="AC160">
        <v>0</v>
      </c>
      <c r="AD160">
        <v>0</v>
      </c>
      <c r="AE160">
        <v>296.7</v>
      </c>
      <c r="AF160">
        <v>0</v>
      </c>
      <c r="AG160">
        <v>0</v>
      </c>
      <c r="AH160">
        <v>0</v>
      </c>
      <c r="AI160">
        <v>9.34</v>
      </c>
      <c r="AJ160">
        <v>1</v>
      </c>
      <c r="AK160">
        <v>1</v>
      </c>
      <c r="AL160">
        <v>1</v>
      </c>
      <c r="AN160">
        <v>0</v>
      </c>
      <c r="AO160">
        <v>0</v>
      </c>
      <c r="AP160">
        <v>0</v>
      </c>
      <c r="AQ160">
        <v>0</v>
      </c>
      <c r="AR160">
        <v>0</v>
      </c>
      <c r="AS160" t="s">
        <v>143</v>
      </c>
      <c r="AT160">
        <v>2.4</v>
      </c>
      <c r="AU160" t="s">
        <v>143</v>
      </c>
      <c r="AV160">
        <v>0</v>
      </c>
      <c r="AW160">
        <v>1</v>
      </c>
      <c r="AX160">
        <v>-1</v>
      </c>
      <c r="AY160">
        <v>0</v>
      </c>
      <c r="AZ160">
        <v>0</v>
      </c>
      <c r="BA160" t="s">
        <v>143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Y160*Source!I266</f>
        <v>0.96</v>
      </c>
      <c r="CY160">
        <f>AA160</f>
        <v>2771.18</v>
      </c>
      <c r="CZ160">
        <f>AE160</f>
        <v>296.7</v>
      </c>
      <c r="DA160">
        <f>AI160</f>
        <v>9.34</v>
      </c>
      <c r="DB160">
        <f>ROUND(ROUND(AT160*CZ160,2),6)</f>
        <v>712.08</v>
      </c>
      <c r="DC160">
        <f>ROUND(ROUND(AT160*AG160,2),6)</f>
        <v>0</v>
      </c>
    </row>
    <row r="161" spans="1:107" x14ac:dyDescent="0.25">
      <c r="A161">
        <f>ROW(Source!A268)</f>
        <v>268</v>
      </c>
      <c r="B161">
        <v>31709269</v>
      </c>
      <c r="C161">
        <v>31711809</v>
      </c>
      <c r="D161">
        <v>26286009</v>
      </c>
      <c r="E161">
        <v>26229697</v>
      </c>
      <c r="F161">
        <v>1</v>
      </c>
      <c r="G161">
        <v>26229697</v>
      </c>
      <c r="H161">
        <v>1</v>
      </c>
      <c r="I161" t="s">
        <v>875</v>
      </c>
      <c r="J161" t="s">
        <v>143</v>
      </c>
      <c r="K161" t="s">
        <v>876</v>
      </c>
      <c r="L161">
        <v>1191</v>
      </c>
      <c r="N161">
        <v>1013</v>
      </c>
      <c r="O161" t="s">
        <v>877</v>
      </c>
      <c r="P161" t="s">
        <v>877</v>
      </c>
      <c r="Q161">
        <v>1</v>
      </c>
      <c r="W161">
        <v>0</v>
      </c>
      <c r="X161">
        <v>476480486</v>
      </c>
      <c r="Y161">
        <v>4.9334999999999996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1</v>
      </c>
      <c r="AQ161">
        <v>0</v>
      </c>
      <c r="AR161">
        <v>0</v>
      </c>
      <c r="AS161" t="s">
        <v>143</v>
      </c>
      <c r="AT161">
        <v>4.29</v>
      </c>
      <c r="AU161" t="s">
        <v>170</v>
      </c>
      <c r="AV161">
        <v>1</v>
      </c>
      <c r="AW161">
        <v>2</v>
      </c>
      <c r="AX161">
        <v>31714616</v>
      </c>
      <c r="AY161">
        <v>1</v>
      </c>
      <c r="AZ161">
        <v>0</v>
      </c>
      <c r="BA161">
        <v>171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Y161*Source!I268</f>
        <v>1.9733999999999998</v>
      </c>
      <c r="CY161">
        <f>AD161</f>
        <v>0</v>
      </c>
      <c r="CZ161">
        <f>AH161</f>
        <v>0</v>
      </c>
      <c r="DA161">
        <f>AL161</f>
        <v>1</v>
      </c>
      <c r="DB161">
        <f>ROUND((ROUND(AT161*CZ161,2)*1.15),6)</f>
        <v>0</v>
      </c>
      <c r="DC161">
        <f>ROUND((ROUND(AT161*AG161,2)*1.15),6)</f>
        <v>0</v>
      </c>
    </row>
    <row r="162" spans="1:107" x14ac:dyDescent="0.25">
      <c r="A162">
        <f>ROW(Source!A268)</f>
        <v>268</v>
      </c>
      <c r="B162">
        <v>31709269</v>
      </c>
      <c r="C162">
        <v>31711809</v>
      </c>
      <c r="D162">
        <v>26366011</v>
      </c>
      <c r="E162">
        <v>1</v>
      </c>
      <c r="F162">
        <v>1</v>
      </c>
      <c r="G162">
        <v>26229697</v>
      </c>
      <c r="H162">
        <v>2</v>
      </c>
      <c r="I162" t="s">
        <v>897</v>
      </c>
      <c r="J162" t="s">
        <v>898</v>
      </c>
      <c r="K162" t="s">
        <v>899</v>
      </c>
      <c r="L162">
        <v>1367</v>
      </c>
      <c r="N162">
        <v>1011</v>
      </c>
      <c r="O162" t="s">
        <v>881</v>
      </c>
      <c r="P162" t="s">
        <v>881</v>
      </c>
      <c r="Q162">
        <v>1</v>
      </c>
      <c r="W162">
        <v>0</v>
      </c>
      <c r="X162">
        <v>-1426791</v>
      </c>
      <c r="Y162">
        <v>0.375</v>
      </c>
      <c r="AA162">
        <v>0</v>
      </c>
      <c r="AB162">
        <v>797.24</v>
      </c>
      <c r="AC162">
        <v>492.23</v>
      </c>
      <c r="AD162">
        <v>0</v>
      </c>
      <c r="AE162">
        <v>0</v>
      </c>
      <c r="AF162">
        <v>60.77</v>
      </c>
      <c r="AG162">
        <v>18.48</v>
      </c>
      <c r="AH162">
        <v>0</v>
      </c>
      <c r="AI162">
        <v>1</v>
      </c>
      <c r="AJ162">
        <v>12.53</v>
      </c>
      <c r="AK162">
        <v>25.44</v>
      </c>
      <c r="AL162">
        <v>1</v>
      </c>
      <c r="AN162">
        <v>0</v>
      </c>
      <c r="AO162">
        <v>1</v>
      </c>
      <c r="AP162">
        <v>1</v>
      </c>
      <c r="AQ162">
        <v>0</v>
      </c>
      <c r="AR162">
        <v>0</v>
      </c>
      <c r="AS162" t="s">
        <v>143</v>
      </c>
      <c r="AT162">
        <v>0.3</v>
      </c>
      <c r="AU162" t="s">
        <v>169</v>
      </c>
      <c r="AV162">
        <v>0</v>
      </c>
      <c r="AW162">
        <v>2</v>
      </c>
      <c r="AX162">
        <v>31714617</v>
      </c>
      <c r="AY162">
        <v>1</v>
      </c>
      <c r="AZ162">
        <v>0</v>
      </c>
      <c r="BA162">
        <v>172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Y162*Source!I268</f>
        <v>0.15000000000000002</v>
      </c>
      <c r="CY162">
        <f t="shared" ref="CY162:CY169" si="47">AB162</f>
        <v>797.24</v>
      </c>
      <c r="CZ162">
        <f t="shared" ref="CZ162:CZ169" si="48">AF162</f>
        <v>60.77</v>
      </c>
      <c r="DA162">
        <f t="shared" ref="DA162:DA169" si="49">AJ162</f>
        <v>12.53</v>
      </c>
      <c r="DB162">
        <f t="shared" ref="DB162:DB169" si="50">ROUND((ROUND(AT162*CZ162,2)*1.25),6)</f>
        <v>22.787500000000001</v>
      </c>
      <c r="DC162">
        <f t="shared" ref="DC162:DC169" si="51">ROUND((ROUND(AT162*AG162,2)*1.25),6)</f>
        <v>6.9249999999999998</v>
      </c>
    </row>
    <row r="163" spans="1:107" x14ac:dyDescent="0.25">
      <c r="A163">
        <f>ROW(Source!A268)</f>
        <v>268</v>
      </c>
      <c r="B163">
        <v>31709269</v>
      </c>
      <c r="C163">
        <v>31711809</v>
      </c>
      <c r="D163">
        <v>26365726</v>
      </c>
      <c r="E163">
        <v>1</v>
      </c>
      <c r="F163">
        <v>1</v>
      </c>
      <c r="G163">
        <v>26229697</v>
      </c>
      <c r="H163">
        <v>2</v>
      </c>
      <c r="I163" t="s">
        <v>947</v>
      </c>
      <c r="J163" t="s">
        <v>948</v>
      </c>
      <c r="K163" t="s">
        <v>949</v>
      </c>
      <c r="L163">
        <v>1367</v>
      </c>
      <c r="N163">
        <v>1011</v>
      </c>
      <c r="O163" t="s">
        <v>881</v>
      </c>
      <c r="P163" t="s">
        <v>881</v>
      </c>
      <c r="Q163">
        <v>1</v>
      </c>
      <c r="W163">
        <v>0</v>
      </c>
      <c r="X163">
        <v>1022351366</v>
      </c>
      <c r="Y163">
        <v>0.375</v>
      </c>
      <c r="AA163">
        <v>0</v>
      </c>
      <c r="AB163">
        <v>1278.5</v>
      </c>
      <c r="AC163">
        <v>511.41</v>
      </c>
      <c r="AD163">
        <v>0</v>
      </c>
      <c r="AE163">
        <v>0</v>
      </c>
      <c r="AF163">
        <v>106.74</v>
      </c>
      <c r="AG163">
        <v>19.2</v>
      </c>
      <c r="AH163">
        <v>0</v>
      </c>
      <c r="AI163">
        <v>1</v>
      </c>
      <c r="AJ163">
        <v>11.44</v>
      </c>
      <c r="AK163">
        <v>25.44</v>
      </c>
      <c r="AL163">
        <v>1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143</v>
      </c>
      <c r="AT163">
        <v>0.3</v>
      </c>
      <c r="AU163" t="s">
        <v>169</v>
      </c>
      <c r="AV163">
        <v>0</v>
      </c>
      <c r="AW163">
        <v>2</v>
      </c>
      <c r="AX163">
        <v>31714618</v>
      </c>
      <c r="AY163">
        <v>1</v>
      </c>
      <c r="AZ163">
        <v>0</v>
      </c>
      <c r="BA163">
        <v>173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Y163*Source!I268</f>
        <v>0.15000000000000002</v>
      </c>
      <c r="CY163">
        <f t="shared" si="47"/>
        <v>1278.5</v>
      </c>
      <c r="CZ163">
        <f t="shared" si="48"/>
        <v>106.74</v>
      </c>
      <c r="DA163">
        <f t="shared" si="49"/>
        <v>11.44</v>
      </c>
      <c r="DB163">
        <f t="shared" si="50"/>
        <v>40.024999999999999</v>
      </c>
      <c r="DC163">
        <f t="shared" si="51"/>
        <v>7.2</v>
      </c>
    </row>
    <row r="164" spans="1:107" x14ac:dyDescent="0.25">
      <c r="A164">
        <f>ROW(Source!A268)</f>
        <v>268</v>
      </c>
      <c r="B164">
        <v>31709269</v>
      </c>
      <c r="C164">
        <v>31711809</v>
      </c>
      <c r="D164">
        <v>26365815</v>
      </c>
      <c r="E164">
        <v>1</v>
      </c>
      <c r="F164">
        <v>1</v>
      </c>
      <c r="G164">
        <v>26229697</v>
      </c>
      <c r="H164">
        <v>2</v>
      </c>
      <c r="I164" t="s">
        <v>1038</v>
      </c>
      <c r="J164" t="s">
        <v>1039</v>
      </c>
      <c r="K164" t="s">
        <v>1040</v>
      </c>
      <c r="L164">
        <v>1367</v>
      </c>
      <c r="N164">
        <v>1011</v>
      </c>
      <c r="O164" t="s">
        <v>881</v>
      </c>
      <c r="P164" t="s">
        <v>881</v>
      </c>
      <c r="Q164">
        <v>1</v>
      </c>
      <c r="W164">
        <v>0</v>
      </c>
      <c r="X164">
        <v>1778166765</v>
      </c>
      <c r="Y164">
        <v>0.375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143</v>
      </c>
      <c r="AT164">
        <v>0.3</v>
      </c>
      <c r="AU164" t="s">
        <v>169</v>
      </c>
      <c r="AV164">
        <v>0</v>
      </c>
      <c r="AW164">
        <v>1</v>
      </c>
      <c r="AX164">
        <v>-1</v>
      </c>
      <c r="AY164">
        <v>0</v>
      </c>
      <c r="AZ164">
        <v>0</v>
      </c>
      <c r="BA164" t="s">
        <v>143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Y164*Source!I268</f>
        <v>0.15000000000000002</v>
      </c>
      <c r="CY164">
        <f t="shared" si="47"/>
        <v>0</v>
      </c>
      <c r="CZ164">
        <f t="shared" si="48"/>
        <v>0</v>
      </c>
      <c r="DA164">
        <f t="shared" si="49"/>
        <v>1</v>
      </c>
      <c r="DB164">
        <f t="shared" si="50"/>
        <v>0</v>
      </c>
      <c r="DC164">
        <f t="shared" si="51"/>
        <v>0</v>
      </c>
    </row>
    <row r="165" spans="1:107" x14ac:dyDescent="0.25">
      <c r="A165">
        <f>ROW(Source!A268)</f>
        <v>268</v>
      </c>
      <c r="B165">
        <v>31709269</v>
      </c>
      <c r="C165">
        <v>31711809</v>
      </c>
      <c r="D165">
        <v>26365817</v>
      </c>
      <c r="E165">
        <v>1</v>
      </c>
      <c r="F165">
        <v>1</v>
      </c>
      <c r="G165">
        <v>26229697</v>
      </c>
      <c r="H165">
        <v>2</v>
      </c>
      <c r="I165" t="s">
        <v>1041</v>
      </c>
      <c r="J165" t="s">
        <v>1042</v>
      </c>
      <c r="K165" t="s">
        <v>1043</v>
      </c>
      <c r="L165">
        <v>1367</v>
      </c>
      <c r="N165">
        <v>1011</v>
      </c>
      <c r="O165" t="s">
        <v>881</v>
      </c>
      <c r="P165" t="s">
        <v>881</v>
      </c>
      <c r="Q165">
        <v>1</v>
      </c>
      <c r="W165">
        <v>0</v>
      </c>
      <c r="X165">
        <v>1341797380</v>
      </c>
      <c r="Y165">
        <v>0.375</v>
      </c>
      <c r="AA165">
        <v>0</v>
      </c>
      <c r="AB165">
        <v>3532.05</v>
      </c>
      <c r="AC165">
        <v>1141.3399999999999</v>
      </c>
      <c r="AD165">
        <v>0</v>
      </c>
      <c r="AE165">
        <v>0</v>
      </c>
      <c r="AF165">
        <v>249.15</v>
      </c>
      <c r="AG165">
        <v>42.85</v>
      </c>
      <c r="AH165">
        <v>0</v>
      </c>
      <c r="AI165">
        <v>1</v>
      </c>
      <c r="AJ165">
        <v>13.54</v>
      </c>
      <c r="AK165">
        <v>25.44</v>
      </c>
      <c r="AL165">
        <v>1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143</v>
      </c>
      <c r="AT165">
        <v>0.3</v>
      </c>
      <c r="AU165" t="s">
        <v>169</v>
      </c>
      <c r="AV165">
        <v>0</v>
      </c>
      <c r="AW165">
        <v>2</v>
      </c>
      <c r="AX165">
        <v>31714620</v>
      </c>
      <c r="AY165">
        <v>1</v>
      </c>
      <c r="AZ165">
        <v>0</v>
      </c>
      <c r="BA165">
        <v>175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Y165*Source!I268</f>
        <v>0.15000000000000002</v>
      </c>
      <c r="CY165">
        <f t="shared" si="47"/>
        <v>3532.05</v>
      </c>
      <c r="CZ165">
        <f t="shared" si="48"/>
        <v>249.15</v>
      </c>
      <c r="DA165">
        <f t="shared" si="49"/>
        <v>13.54</v>
      </c>
      <c r="DB165">
        <f t="shared" si="50"/>
        <v>93.4375</v>
      </c>
      <c r="DC165">
        <f t="shared" si="51"/>
        <v>16.074999999999999</v>
      </c>
    </row>
    <row r="166" spans="1:107" x14ac:dyDescent="0.25">
      <c r="A166">
        <f>ROW(Source!A268)</f>
        <v>268</v>
      </c>
      <c r="B166">
        <v>31709269</v>
      </c>
      <c r="C166">
        <v>31711809</v>
      </c>
      <c r="D166">
        <v>26365801</v>
      </c>
      <c r="E166">
        <v>1</v>
      </c>
      <c r="F166">
        <v>1</v>
      </c>
      <c r="G166">
        <v>26229697</v>
      </c>
      <c r="H166">
        <v>2</v>
      </c>
      <c r="I166" t="s">
        <v>1023</v>
      </c>
      <c r="J166" t="s">
        <v>1024</v>
      </c>
      <c r="K166" t="s">
        <v>1025</v>
      </c>
      <c r="L166">
        <v>1367</v>
      </c>
      <c r="N166">
        <v>1011</v>
      </c>
      <c r="O166" t="s">
        <v>881</v>
      </c>
      <c r="P166" t="s">
        <v>881</v>
      </c>
      <c r="Q166">
        <v>1</v>
      </c>
      <c r="W166">
        <v>0</v>
      </c>
      <c r="X166">
        <v>-251987950</v>
      </c>
      <c r="Y166">
        <v>0.375</v>
      </c>
      <c r="AA166">
        <v>0</v>
      </c>
      <c r="AB166">
        <v>1509.71</v>
      </c>
      <c r="AC166">
        <v>400.07</v>
      </c>
      <c r="AD166">
        <v>0</v>
      </c>
      <c r="AE166">
        <v>0</v>
      </c>
      <c r="AF166">
        <v>169.44</v>
      </c>
      <c r="AG166">
        <v>15.02</v>
      </c>
      <c r="AH166">
        <v>0</v>
      </c>
      <c r="AI166">
        <v>1</v>
      </c>
      <c r="AJ166">
        <v>8.51</v>
      </c>
      <c r="AK166">
        <v>25.44</v>
      </c>
      <c r="AL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143</v>
      </c>
      <c r="AT166">
        <v>0.3</v>
      </c>
      <c r="AU166" t="s">
        <v>169</v>
      </c>
      <c r="AV166">
        <v>0</v>
      </c>
      <c r="AW166">
        <v>2</v>
      </c>
      <c r="AX166">
        <v>31714621</v>
      </c>
      <c r="AY166">
        <v>1</v>
      </c>
      <c r="AZ166">
        <v>0</v>
      </c>
      <c r="BA166">
        <v>176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Y166*Source!I268</f>
        <v>0.15000000000000002</v>
      </c>
      <c r="CY166">
        <f t="shared" si="47"/>
        <v>1509.71</v>
      </c>
      <c r="CZ166">
        <f t="shared" si="48"/>
        <v>169.44</v>
      </c>
      <c r="DA166">
        <f t="shared" si="49"/>
        <v>8.51</v>
      </c>
      <c r="DB166">
        <f t="shared" si="50"/>
        <v>63.537500000000001</v>
      </c>
      <c r="DC166">
        <f t="shared" si="51"/>
        <v>5.6375000000000002</v>
      </c>
    </row>
    <row r="167" spans="1:107" x14ac:dyDescent="0.25">
      <c r="A167">
        <f>ROW(Source!A268)</f>
        <v>268</v>
      </c>
      <c r="B167">
        <v>31709269</v>
      </c>
      <c r="C167">
        <v>31711809</v>
      </c>
      <c r="D167">
        <v>26365832</v>
      </c>
      <c r="E167">
        <v>1</v>
      </c>
      <c r="F167">
        <v>1</v>
      </c>
      <c r="G167">
        <v>26229697</v>
      </c>
      <c r="H167">
        <v>2</v>
      </c>
      <c r="I167" t="s">
        <v>1044</v>
      </c>
      <c r="J167" t="s">
        <v>1045</v>
      </c>
      <c r="K167" t="s">
        <v>1046</v>
      </c>
      <c r="L167">
        <v>1367</v>
      </c>
      <c r="N167">
        <v>1011</v>
      </c>
      <c r="O167" t="s">
        <v>881</v>
      </c>
      <c r="P167" t="s">
        <v>881</v>
      </c>
      <c r="Q167">
        <v>1</v>
      </c>
      <c r="W167">
        <v>0</v>
      </c>
      <c r="X167">
        <v>-1272456651</v>
      </c>
      <c r="Y167">
        <v>0.375</v>
      </c>
      <c r="AA167">
        <v>0</v>
      </c>
      <c r="AB167">
        <v>2527.64</v>
      </c>
      <c r="AC167">
        <v>401.67</v>
      </c>
      <c r="AD167">
        <v>0</v>
      </c>
      <c r="AE167">
        <v>0</v>
      </c>
      <c r="AF167">
        <v>282.36</v>
      </c>
      <c r="AG167">
        <v>15.08</v>
      </c>
      <c r="AH167">
        <v>0</v>
      </c>
      <c r="AI167">
        <v>1</v>
      </c>
      <c r="AJ167">
        <v>8.5500000000000007</v>
      </c>
      <c r="AK167">
        <v>25.44</v>
      </c>
      <c r="AL167">
        <v>1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143</v>
      </c>
      <c r="AT167">
        <v>0.3</v>
      </c>
      <c r="AU167" t="s">
        <v>169</v>
      </c>
      <c r="AV167">
        <v>0</v>
      </c>
      <c r="AW167">
        <v>2</v>
      </c>
      <c r="AX167">
        <v>31714622</v>
      </c>
      <c r="AY167">
        <v>1</v>
      </c>
      <c r="AZ167">
        <v>0</v>
      </c>
      <c r="BA167">
        <v>177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Y167*Source!I268</f>
        <v>0.15000000000000002</v>
      </c>
      <c r="CY167">
        <f t="shared" si="47"/>
        <v>2527.64</v>
      </c>
      <c r="CZ167">
        <f t="shared" si="48"/>
        <v>282.36</v>
      </c>
      <c r="DA167">
        <f t="shared" si="49"/>
        <v>8.5500000000000007</v>
      </c>
      <c r="DB167">
        <f t="shared" si="50"/>
        <v>105.8875</v>
      </c>
      <c r="DC167">
        <f t="shared" si="51"/>
        <v>5.65</v>
      </c>
    </row>
    <row r="168" spans="1:107" x14ac:dyDescent="0.25">
      <c r="A168">
        <f>ROW(Source!A268)</f>
        <v>268</v>
      </c>
      <c r="B168">
        <v>31709269</v>
      </c>
      <c r="C168">
        <v>31711809</v>
      </c>
      <c r="D168">
        <v>26365805</v>
      </c>
      <c r="E168">
        <v>1</v>
      </c>
      <c r="F168">
        <v>1</v>
      </c>
      <c r="G168">
        <v>26229697</v>
      </c>
      <c r="H168">
        <v>2</v>
      </c>
      <c r="I168" t="s">
        <v>1047</v>
      </c>
      <c r="J168" t="s">
        <v>1048</v>
      </c>
      <c r="K168" t="s">
        <v>1049</v>
      </c>
      <c r="L168">
        <v>1367</v>
      </c>
      <c r="N168">
        <v>1011</v>
      </c>
      <c r="O168" t="s">
        <v>881</v>
      </c>
      <c r="P168" t="s">
        <v>881</v>
      </c>
      <c r="Q168">
        <v>1</v>
      </c>
      <c r="W168">
        <v>0</v>
      </c>
      <c r="X168">
        <v>1933621517</v>
      </c>
      <c r="Y168">
        <v>0.375</v>
      </c>
      <c r="AA168">
        <v>0</v>
      </c>
      <c r="AB168">
        <v>1597.32</v>
      </c>
      <c r="AC168">
        <v>464.26</v>
      </c>
      <c r="AD168">
        <v>0</v>
      </c>
      <c r="AE168">
        <v>0</v>
      </c>
      <c r="AF168">
        <v>171.61</v>
      </c>
      <c r="AG168">
        <v>17.43</v>
      </c>
      <c r="AH168">
        <v>0</v>
      </c>
      <c r="AI168">
        <v>1</v>
      </c>
      <c r="AJ168">
        <v>8.89</v>
      </c>
      <c r="AK168">
        <v>25.44</v>
      </c>
      <c r="AL168">
        <v>1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143</v>
      </c>
      <c r="AT168">
        <v>0.3</v>
      </c>
      <c r="AU168" t="s">
        <v>169</v>
      </c>
      <c r="AV168">
        <v>0</v>
      </c>
      <c r="AW168">
        <v>2</v>
      </c>
      <c r="AX168">
        <v>31714623</v>
      </c>
      <c r="AY168">
        <v>1</v>
      </c>
      <c r="AZ168">
        <v>0</v>
      </c>
      <c r="BA168">
        <v>178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Y168*Source!I268</f>
        <v>0.15000000000000002</v>
      </c>
      <c r="CY168">
        <f t="shared" si="47"/>
        <v>1597.32</v>
      </c>
      <c r="CZ168">
        <f t="shared" si="48"/>
        <v>171.61</v>
      </c>
      <c r="DA168">
        <f t="shared" si="49"/>
        <v>8.89</v>
      </c>
      <c r="DB168">
        <f t="shared" si="50"/>
        <v>64.349999999999994</v>
      </c>
      <c r="DC168">
        <f t="shared" si="51"/>
        <v>6.5374999999999996</v>
      </c>
    </row>
    <row r="169" spans="1:107" x14ac:dyDescent="0.25">
      <c r="A169">
        <f>ROW(Source!A268)</f>
        <v>268</v>
      </c>
      <c r="B169">
        <v>31709269</v>
      </c>
      <c r="C169">
        <v>31711809</v>
      </c>
      <c r="D169">
        <v>26365806</v>
      </c>
      <c r="E169">
        <v>1</v>
      </c>
      <c r="F169">
        <v>1</v>
      </c>
      <c r="G169">
        <v>26229697</v>
      </c>
      <c r="H169">
        <v>2</v>
      </c>
      <c r="I169" t="s">
        <v>1020</v>
      </c>
      <c r="J169" t="s">
        <v>1021</v>
      </c>
      <c r="K169" t="s">
        <v>1022</v>
      </c>
      <c r="L169">
        <v>1367</v>
      </c>
      <c r="N169">
        <v>1011</v>
      </c>
      <c r="O169" t="s">
        <v>881</v>
      </c>
      <c r="P169" t="s">
        <v>881</v>
      </c>
      <c r="Q169">
        <v>1</v>
      </c>
      <c r="W169">
        <v>0</v>
      </c>
      <c r="X169">
        <v>2023875219</v>
      </c>
      <c r="Y169">
        <v>1.125</v>
      </c>
      <c r="AA169">
        <v>0</v>
      </c>
      <c r="AB169">
        <v>1645.08</v>
      </c>
      <c r="AC169">
        <v>463.99</v>
      </c>
      <c r="AD169">
        <v>0</v>
      </c>
      <c r="AE169">
        <v>0</v>
      </c>
      <c r="AF169">
        <v>177.54</v>
      </c>
      <c r="AG169">
        <v>17.420000000000002</v>
      </c>
      <c r="AH169">
        <v>0</v>
      </c>
      <c r="AI169">
        <v>1</v>
      </c>
      <c r="AJ169">
        <v>8.85</v>
      </c>
      <c r="AK169">
        <v>25.44</v>
      </c>
      <c r="AL169">
        <v>1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143</v>
      </c>
      <c r="AT169">
        <v>0.9</v>
      </c>
      <c r="AU169" t="s">
        <v>169</v>
      </c>
      <c r="AV169">
        <v>0</v>
      </c>
      <c r="AW169">
        <v>2</v>
      </c>
      <c r="AX169">
        <v>31714624</v>
      </c>
      <c r="AY169">
        <v>1</v>
      </c>
      <c r="AZ169">
        <v>0</v>
      </c>
      <c r="BA169">
        <v>179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Y169*Source!I268</f>
        <v>0.45</v>
      </c>
      <c r="CY169">
        <f t="shared" si="47"/>
        <v>1645.08</v>
      </c>
      <c r="CZ169">
        <f t="shared" si="48"/>
        <v>177.54</v>
      </c>
      <c r="DA169">
        <f t="shared" si="49"/>
        <v>8.85</v>
      </c>
      <c r="DB169">
        <f t="shared" si="50"/>
        <v>199.73750000000001</v>
      </c>
      <c r="DC169">
        <f t="shared" si="51"/>
        <v>19.600000000000001</v>
      </c>
    </row>
    <row r="170" spans="1:107" x14ac:dyDescent="0.25">
      <c r="A170">
        <f>ROW(Source!A268)</f>
        <v>268</v>
      </c>
      <c r="B170">
        <v>31709269</v>
      </c>
      <c r="C170">
        <v>31711809</v>
      </c>
      <c r="D170">
        <v>26360031</v>
      </c>
      <c r="E170">
        <v>1</v>
      </c>
      <c r="F170">
        <v>1</v>
      </c>
      <c r="G170">
        <v>26229697</v>
      </c>
      <c r="H170">
        <v>3</v>
      </c>
      <c r="I170" t="s">
        <v>894</v>
      </c>
      <c r="J170" t="s">
        <v>895</v>
      </c>
      <c r="K170" t="s">
        <v>896</v>
      </c>
      <c r="L170">
        <v>1348</v>
      </c>
      <c r="N170">
        <v>1009</v>
      </c>
      <c r="O170" t="s">
        <v>205</v>
      </c>
      <c r="P170" t="s">
        <v>205</v>
      </c>
      <c r="Q170">
        <v>1000</v>
      </c>
      <c r="W170">
        <v>0</v>
      </c>
      <c r="X170">
        <v>253159774</v>
      </c>
      <c r="Y170">
        <v>0.04</v>
      </c>
      <c r="AA170">
        <v>16005.78</v>
      </c>
      <c r="AB170">
        <v>0</v>
      </c>
      <c r="AC170">
        <v>0</v>
      </c>
      <c r="AD170">
        <v>0</v>
      </c>
      <c r="AE170">
        <v>1445.87</v>
      </c>
      <c r="AF170">
        <v>0</v>
      </c>
      <c r="AG170">
        <v>0</v>
      </c>
      <c r="AH170">
        <v>0</v>
      </c>
      <c r="AI170">
        <v>11.07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143</v>
      </c>
      <c r="AT170">
        <v>0.04</v>
      </c>
      <c r="AU170" t="s">
        <v>143</v>
      </c>
      <c r="AV170">
        <v>0</v>
      </c>
      <c r="AW170">
        <v>2</v>
      </c>
      <c r="AX170">
        <v>31714625</v>
      </c>
      <c r="AY170">
        <v>1</v>
      </c>
      <c r="AZ170">
        <v>0</v>
      </c>
      <c r="BA170">
        <v>180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Y170*Source!I268</f>
        <v>1.6E-2</v>
      </c>
      <c r="CY170">
        <f>AA170</f>
        <v>16005.78</v>
      </c>
      <c r="CZ170">
        <f>AE170</f>
        <v>1445.87</v>
      </c>
      <c r="DA170">
        <f>AI170</f>
        <v>11.07</v>
      </c>
      <c r="DB170">
        <f>ROUND(ROUND(AT170*CZ170,2),6)</f>
        <v>57.83</v>
      </c>
      <c r="DC170">
        <f>ROUND(ROUND(AT170*AG170,2),6)</f>
        <v>0</v>
      </c>
    </row>
    <row r="171" spans="1:107" x14ac:dyDescent="0.25">
      <c r="A171">
        <f>ROW(Source!A268)</f>
        <v>268</v>
      </c>
      <c r="B171">
        <v>31709269</v>
      </c>
      <c r="C171">
        <v>31711809</v>
      </c>
      <c r="D171">
        <v>26360021</v>
      </c>
      <c r="E171">
        <v>1</v>
      </c>
      <c r="F171">
        <v>1</v>
      </c>
      <c r="G171">
        <v>26229697</v>
      </c>
      <c r="H171">
        <v>3</v>
      </c>
      <c r="I171" t="s">
        <v>522</v>
      </c>
      <c r="J171" t="s">
        <v>524</v>
      </c>
      <c r="K171" t="s">
        <v>523</v>
      </c>
      <c r="L171">
        <v>1348</v>
      </c>
      <c r="N171">
        <v>1009</v>
      </c>
      <c r="O171" t="s">
        <v>205</v>
      </c>
      <c r="P171" t="s">
        <v>205</v>
      </c>
      <c r="Q171">
        <v>1000</v>
      </c>
      <c r="W171">
        <v>0</v>
      </c>
      <c r="X171">
        <v>305310980</v>
      </c>
      <c r="Y171">
        <v>9.66</v>
      </c>
      <c r="AA171">
        <v>2804.79</v>
      </c>
      <c r="AB171">
        <v>0</v>
      </c>
      <c r="AC171">
        <v>0</v>
      </c>
      <c r="AD171">
        <v>0</v>
      </c>
      <c r="AE171">
        <v>307.88</v>
      </c>
      <c r="AF171">
        <v>0</v>
      </c>
      <c r="AG171">
        <v>0</v>
      </c>
      <c r="AH171">
        <v>0</v>
      </c>
      <c r="AI171">
        <v>9.11</v>
      </c>
      <c r="AJ171">
        <v>1</v>
      </c>
      <c r="AK171">
        <v>1</v>
      </c>
      <c r="AL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 t="s">
        <v>143</v>
      </c>
      <c r="AT171">
        <v>9.66</v>
      </c>
      <c r="AU171" t="s">
        <v>143</v>
      </c>
      <c r="AV171">
        <v>0</v>
      </c>
      <c r="AW171">
        <v>1</v>
      </c>
      <c r="AX171">
        <v>-1</v>
      </c>
      <c r="AY171">
        <v>0</v>
      </c>
      <c r="AZ171">
        <v>0</v>
      </c>
      <c r="BA171" t="s">
        <v>143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Y171*Source!I268</f>
        <v>3.8640000000000003</v>
      </c>
      <c r="CY171">
        <f>AA171</f>
        <v>2804.79</v>
      </c>
      <c r="CZ171">
        <f>AE171</f>
        <v>307.88</v>
      </c>
      <c r="DA171">
        <f>AI171</f>
        <v>9.11</v>
      </c>
      <c r="DB171">
        <f>ROUND(ROUND(AT171*CZ171,2),6)</f>
        <v>2974.12</v>
      </c>
      <c r="DC171">
        <f>ROUND(ROUND(AT171*AG171,2),6)</f>
        <v>0</v>
      </c>
    </row>
    <row r="172" spans="1:107" x14ac:dyDescent="0.25">
      <c r="A172">
        <f>ROW(Source!A270)</f>
        <v>270</v>
      </c>
      <c r="B172">
        <v>31709269</v>
      </c>
      <c r="C172">
        <v>31711833</v>
      </c>
      <c r="D172">
        <v>26286009</v>
      </c>
      <c r="E172">
        <v>26229697</v>
      </c>
      <c r="F172">
        <v>1</v>
      </c>
      <c r="G172">
        <v>26229697</v>
      </c>
      <c r="H172">
        <v>1</v>
      </c>
      <c r="I172" t="s">
        <v>875</v>
      </c>
      <c r="J172" t="s">
        <v>143</v>
      </c>
      <c r="K172" t="s">
        <v>876</v>
      </c>
      <c r="L172">
        <v>1191</v>
      </c>
      <c r="N172">
        <v>1013</v>
      </c>
      <c r="O172" t="s">
        <v>877</v>
      </c>
      <c r="P172" t="s">
        <v>877</v>
      </c>
      <c r="Q172">
        <v>1</v>
      </c>
      <c r="W172">
        <v>0</v>
      </c>
      <c r="X172">
        <v>476480486</v>
      </c>
      <c r="Y172">
        <v>0.60949999999999993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1</v>
      </c>
      <c r="AQ172">
        <v>0</v>
      </c>
      <c r="AR172">
        <v>0</v>
      </c>
      <c r="AS172" t="s">
        <v>143</v>
      </c>
      <c r="AT172">
        <v>0.53</v>
      </c>
      <c r="AU172" t="s">
        <v>170</v>
      </c>
      <c r="AV172">
        <v>1</v>
      </c>
      <c r="AW172">
        <v>2</v>
      </c>
      <c r="AX172">
        <v>31714627</v>
      </c>
      <c r="AY172">
        <v>1</v>
      </c>
      <c r="AZ172">
        <v>0</v>
      </c>
      <c r="BA172">
        <v>182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Y172*Source!I270</f>
        <v>0.24379999999999999</v>
      </c>
      <c r="CY172">
        <f>AD172</f>
        <v>0</v>
      </c>
      <c r="CZ172">
        <f>AH172</f>
        <v>0</v>
      </c>
      <c r="DA172">
        <f>AL172</f>
        <v>1</v>
      </c>
      <c r="DB172">
        <f>ROUND((ROUND(AT172*CZ172,2)*1.15),6)</f>
        <v>0</v>
      </c>
      <c r="DC172">
        <f>ROUND((ROUND(AT172*AG172,2)*1.15),6)</f>
        <v>0</v>
      </c>
    </row>
    <row r="173" spans="1:107" x14ac:dyDescent="0.25">
      <c r="A173">
        <f>ROW(Source!A270)</f>
        <v>270</v>
      </c>
      <c r="B173">
        <v>31709269</v>
      </c>
      <c r="C173">
        <v>31711833</v>
      </c>
      <c r="D173">
        <v>26365726</v>
      </c>
      <c r="E173">
        <v>1</v>
      </c>
      <c r="F173">
        <v>1</v>
      </c>
      <c r="G173">
        <v>26229697</v>
      </c>
      <c r="H173">
        <v>2</v>
      </c>
      <c r="I173" t="s">
        <v>947</v>
      </c>
      <c r="J173" t="s">
        <v>948</v>
      </c>
      <c r="K173" t="s">
        <v>949</v>
      </c>
      <c r="L173">
        <v>1367</v>
      </c>
      <c r="N173">
        <v>1011</v>
      </c>
      <c r="O173" t="s">
        <v>881</v>
      </c>
      <c r="P173" t="s">
        <v>881</v>
      </c>
      <c r="Q173">
        <v>1</v>
      </c>
      <c r="W173">
        <v>0</v>
      </c>
      <c r="X173">
        <v>1022351366</v>
      </c>
      <c r="Y173">
        <v>9.375E-2</v>
      </c>
      <c r="AA173">
        <v>0</v>
      </c>
      <c r="AB173">
        <v>1278.5</v>
      </c>
      <c r="AC173">
        <v>511.41</v>
      </c>
      <c r="AD173">
        <v>0</v>
      </c>
      <c r="AE173">
        <v>0</v>
      </c>
      <c r="AF173">
        <v>106.74</v>
      </c>
      <c r="AG173">
        <v>19.2</v>
      </c>
      <c r="AH173">
        <v>0</v>
      </c>
      <c r="AI173">
        <v>1</v>
      </c>
      <c r="AJ173">
        <v>11.44</v>
      </c>
      <c r="AK173">
        <v>25.44</v>
      </c>
      <c r="AL173">
        <v>1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143</v>
      </c>
      <c r="AT173">
        <v>7.4999999999999997E-2</v>
      </c>
      <c r="AU173" t="s">
        <v>169</v>
      </c>
      <c r="AV173">
        <v>0</v>
      </c>
      <c r="AW173">
        <v>2</v>
      </c>
      <c r="AX173">
        <v>31714628</v>
      </c>
      <c r="AY173">
        <v>1</v>
      </c>
      <c r="AZ173">
        <v>0</v>
      </c>
      <c r="BA173">
        <v>183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Y173*Source!I270</f>
        <v>3.7500000000000006E-2</v>
      </c>
      <c r="CY173">
        <f>AB173</f>
        <v>1278.5</v>
      </c>
      <c r="CZ173">
        <f>AF173</f>
        <v>106.74</v>
      </c>
      <c r="DA173">
        <f>AJ173</f>
        <v>11.44</v>
      </c>
      <c r="DB173">
        <f>ROUND((ROUND(AT173*CZ173,2)*1.25),6)</f>
        <v>10.012499999999999</v>
      </c>
      <c r="DC173">
        <f>ROUND((ROUND(AT173*AG173,2)*1.25),6)</f>
        <v>1.8</v>
      </c>
    </row>
    <row r="174" spans="1:107" x14ac:dyDescent="0.25">
      <c r="A174">
        <f>ROW(Source!A270)</f>
        <v>270</v>
      </c>
      <c r="B174">
        <v>31709269</v>
      </c>
      <c r="C174">
        <v>31711833</v>
      </c>
      <c r="D174">
        <v>26365832</v>
      </c>
      <c r="E174">
        <v>1</v>
      </c>
      <c r="F174">
        <v>1</v>
      </c>
      <c r="G174">
        <v>26229697</v>
      </c>
      <c r="H174">
        <v>2</v>
      </c>
      <c r="I174" t="s">
        <v>1044</v>
      </c>
      <c r="J174" t="s">
        <v>1045</v>
      </c>
      <c r="K174" t="s">
        <v>1046</v>
      </c>
      <c r="L174">
        <v>1367</v>
      </c>
      <c r="N174">
        <v>1011</v>
      </c>
      <c r="O174" t="s">
        <v>881</v>
      </c>
      <c r="P174" t="s">
        <v>881</v>
      </c>
      <c r="Q174">
        <v>1</v>
      </c>
      <c r="W174">
        <v>0</v>
      </c>
      <c r="X174">
        <v>-1272456651</v>
      </c>
      <c r="Y174">
        <v>9.375E-2</v>
      </c>
      <c r="AA174">
        <v>0</v>
      </c>
      <c r="AB174">
        <v>2527.64</v>
      </c>
      <c r="AC174">
        <v>401.67</v>
      </c>
      <c r="AD174">
        <v>0</v>
      </c>
      <c r="AE174">
        <v>0</v>
      </c>
      <c r="AF174">
        <v>282.36</v>
      </c>
      <c r="AG174">
        <v>15.08</v>
      </c>
      <c r="AH174">
        <v>0</v>
      </c>
      <c r="AI174">
        <v>1</v>
      </c>
      <c r="AJ174">
        <v>8.5500000000000007</v>
      </c>
      <c r="AK174">
        <v>25.44</v>
      </c>
      <c r="AL174">
        <v>1</v>
      </c>
      <c r="AN174">
        <v>0</v>
      </c>
      <c r="AO174">
        <v>1</v>
      </c>
      <c r="AP174">
        <v>1</v>
      </c>
      <c r="AQ174">
        <v>0</v>
      </c>
      <c r="AR174">
        <v>0</v>
      </c>
      <c r="AS174" t="s">
        <v>143</v>
      </c>
      <c r="AT174">
        <v>7.4999999999999997E-2</v>
      </c>
      <c r="AU174" t="s">
        <v>169</v>
      </c>
      <c r="AV174">
        <v>0</v>
      </c>
      <c r="AW174">
        <v>2</v>
      </c>
      <c r="AX174">
        <v>31714629</v>
      </c>
      <c r="AY174">
        <v>1</v>
      </c>
      <c r="AZ174">
        <v>0</v>
      </c>
      <c r="BA174">
        <v>184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Y174*Source!I270</f>
        <v>3.7500000000000006E-2</v>
      </c>
      <c r="CY174">
        <f>AB174</f>
        <v>2527.64</v>
      </c>
      <c r="CZ174">
        <f>AF174</f>
        <v>282.36</v>
      </c>
      <c r="DA174">
        <f>AJ174</f>
        <v>8.5500000000000007</v>
      </c>
      <c r="DB174">
        <f>ROUND((ROUND(AT174*CZ174,2)*1.25),6)</f>
        <v>26.475000000000001</v>
      </c>
      <c r="DC174">
        <f>ROUND((ROUND(AT174*AG174,2)*1.25),6)</f>
        <v>1.4125000000000001</v>
      </c>
    </row>
    <row r="175" spans="1:107" x14ac:dyDescent="0.25">
      <c r="A175">
        <f>ROW(Source!A270)</f>
        <v>270</v>
      </c>
      <c r="B175">
        <v>31709269</v>
      </c>
      <c r="C175">
        <v>31711833</v>
      </c>
      <c r="D175">
        <v>26360021</v>
      </c>
      <c r="E175">
        <v>1</v>
      </c>
      <c r="F175">
        <v>1</v>
      </c>
      <c r="G175">
        <v>26229697</v>
      </c>
      <c r="H175">
        <v>3</v>
      </c>
      <c r="I175" t="s">
        <v>522</v>
      </c>
      <c r="J175" t="s">
        <v>524</v>
      </c>
      <c r="K175" t="s">
        <v>523</v>
      </c>
      <c r="L175">
        <v>1348</v>
      </c>
      <c r="N175">
        <v>1009</v>
      </c>
      <c r="O175" t="s">
        <v>205</v>
      </c>
      <c r="P175" t="s">
        <v>205</v>
      </c>
      <c r="Q175">
        <v>1000</v>
      </c>
      <c r="W175">
        <v>0</v>
      </c>
      <c r="X175">
        <v>305310980</v>
      </c>
      <c r="Y175">
        <v>2.42</v>
      </c>
      <c r="AA175">
        <v>2804.79</v>
      </c>
      <c r="AB175">
        <v>0</v>
      </c>
      <c r="AC175">
        <v>0</v>
      </c>
      <c r="AD175">
        <v>0</v>
      </c>
      <c r="AE175">
        <v>307.88</v>
      </c>
      <c r="AF175">
        <v>0</v>
      </c>
      <c r="AG175">
        <v>0</v>
      </c>
      <c r="AH175">
        <v>0</v>
      </c>
      <c r="AI175">
        <v>9.11</v>
      </c>
      <c r="AJ175">
        <v>1</v>
      </c>
      <c r="AK175">
        <v>1</v>
      </c>
      <c r="AL175">
        <v>1</v>
      </c>
      <c r="AN175">
        <v>0</v>
      </c>
      <c r="AO175">
        <v>0</v>
      </c>
      <c r="AP175">
        <v>0</v>
      </c>
      <c r="AQ175">
        <v>0</v>
      </c>
      <c r="AR175">
        <v>0</v>
      </c>
      <c r="AS175" t="s">
        <v>143</v>
      </c>
      <c r="AT175">
        <v>2.42</v>
      </c>
      <c r="AU175" t="s">
        <v>143</v>
      </c>
      <c r="AV175">
        <v>0</v>
      </c>
      <c r="AW175">
        <v>1</v>
      </c>
      <c r="AX175">
        <v>-1</v>
      </c>
      <c r="AY175">
        <v>0</v>
      </c>
      <c r="AZ175">
        <v>0</v>
      </c>
      <c r="BA175" t="s">
        <v>143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Y175*Source!I270</f>
        <v>0.96799999999999997</v>
      </c>
      <c r="CY175">
        <f>AA175</f>
        <v>2804.79</v>
      </c>
      <c r="CZ175">
        <f>AE175</f>
        <v>307.88</v>
      </c>
      <c r="DA175">
        <f>AI175</f>
        <v>9.11</v>
      </c>
      <c r="DB175">
        <f>ROUND(ROUND(AT175*CZ175,2),6)</f>
        <v>745.07</v>
      </c>
      <c r="DC175">
        <f>ROUND(ROUND(AT175*AG175,2),6)</f>
        <v>0</v>
      </c>
    </row>
    <row r="176" spans="1:107" x14ac:dyDescent="0.25">
      <c r="A176">
        <f>ROW(Source!A339)</f>
        <v>339</v>
      </c>
      <c r="B176">
        <v>31709269</v>
      </c>
      <c r="C176">
        <v>31712268</v>
      </c>
      <c r="D176">
        <v>26286009</v>
      </c>
      <c r="E176">
        <v>26229697</v>
      </c>
      <c r="F176">
        <v>1</v>
      </c>
      <c r="G176">
        <v>26229697</v>
      </c>
      <c r="H176">
        <v>1</v>
      </c>
      <c r="I176" t="s">
        <v>875</v>
      </c>
      <c r="J176" t="s">
        <v>143</v>
      </c>
      <c r="K176" t="s">
        <v>876</v>
      </c>
      <c r="L176">
        <v>1191</v>
      </c>
      <c r="N176">
        <v>1013</v>
      </c>
      <c r="O176" t="s">
        <v>877</v>
      </c>
      <c r="P176" t="s">
        <v>877</v>
      </c>
      <c r="Q176">
        <v>1</v>
      </c>
      <c r="W176">
        <v>0</v>
      </c>
      <c r="X176">
        <v>476480486</v>
      </c>
      <c r="Y176">
        <v>0.04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143</v>
      </c>
      <c r="AT176">
        <v>0.04</v>
      </c>
      <c r="AU176" t="s">
        <v>143</v>
      </c>
      <c r="AV176">
        <v>1</v>
      </c>
      <c r="AW176">
        <v>2</v>
      </c>
      <c r="AX176">
        <v>31714632</v>
      </c>
      <c r="AY176">
        <v>1</v>
      </c>
      <c r="AZ176">
        <v>0</v>
      </c>
      <c r="BA176">
        <v>187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Y176*Source!I339</f>
        <v>2</v>
      </c>
      <c r="CY176">
        <f>AD176</f>
        <v>0</v>
      </c>
      <c r="CZ176">
        <f>AH176</f>
        <v>0</v>
      </c>
      <c r="DA176">
        <f>AL176</f>
        <v>1</v>
      </c>
      <c r="DB176">
        <f>ROUND(ROUND(AT176*CZ176,2),6)</f>
        <v>0</v>
      </c>
      <c r="DC176">
        <f>ROUND(ROUND(AT176*AG176,2),6)</f>
        <v>0</v>
      </c>
    </row>
    <row r="177" spans="1:107" x14ac:dyDescent="0.25">
      <c r="A177">
        <f>ROW(Source!A339)</f>
        <v>339</v>
      </c>
      <c r="B177">
        <v>31709269</v>
      </c>
      <c r="C177">
        <v>31712268</v>
      </c>
      <c r="D177">
        <v>26366398</v>
      </c>
      <c r="E177">
        <v>1</v>
      </c>
      <c r="F177">
        <v>1</v>
      </c>
      <c r="G177">
        <v>26229697</v>
      </c>
      <c r="H177">
        <v>2</v>
      </c>
      <c r="I177" t="s">
        <v>878</v>
      </c>
      <c r="J177" t="s">
        <v>879</v>
      </c>
      <c r="K177" t="s">
        <v>880</v>
      </c>
      <c r="L177">
        <v>1367</v>
      </c>
      <c r="N177">
        <v>1011</v>
      </c>
      <c r="O177" t="s">
        <v>881</v>
      </c>
      <c r="P177" t="s">
        <v>881</v>
      </c>
      <c r="Q177">
        <v>1</v>
      </c>
      <c r="W177">
        <v>0</v>
      </c>
      <c r="X177">
        <v>-1464643382</v>
      </c>
      <c r="Y177">
        <v>0.01</v>
      </c>
      <c r="AA177">
        <v>0</v>
      </c>
      <c r="AB177">
        <v>1032.67</v>
      </c>
      <c r="AC177">
        <v>387.45</v>
      </c>
      <c r="AD177">
        <v>0</v>
      </c>
      <c r="AE177">
        <v>0</v>
      </c>
      <c r="AF177">
        <v>113.73</v>
      </c>
      <c r="AG177">
        <v>15.23</v>
      </c>
      <c r="AH177">
        <v>0</v>
      </c>
      <c r="AI177">
        <v>1</v>
      </c>
      <c r="AJ177">
        <v>9.08</v>
      </c>
      <c r="AK177">
        <v>25.44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143</v>
      </c>
      <c r="AT177">
        <v>0.01</v>
      </c>
      <c r="AU177" t="s">
        <v>143</v>
      </c>
      <c r="AV177">
        <v>0</v>
      </c>
      <c r="AW177">
        <v>2</v>
      </c>
      <c r="AX177">
        <v>31714633</v>
      </c>
      <c r="AY177">
        <v>1</v>
      </c>
      <c r="AZ177">
        <v>0</v>
      </c>
      <c r="BA177">
        <v>188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Y177*Source!I339</f>
        <v>0.5</v>
      </c>
      <c r="CY177">
        <f>AB177</f>
        <v>1032.67</v>
      </c>
      <c r="CZ177">
        <f>AF177</f>
        <v>113.73</v>
      </c>
      <c r="DA177">
        <f>AJ177</f>
        <v>9.08</v>
      </c>
      <c r="DB177">
        <f>ROUND(ROUND(AT177*CZ177,2),6)</f>
        <v>1.1399999999999999</v>
      </c>
      <c r="DC177">
        <f>ROUND(ROUND(AT177*AG177,2),6)</f>
        <v>0.15</v>
      </c>
    </row>
    <row r="178" spans="1:107" x14ac:dyDescent="0.25">
      <c r="A178">
        <f>ROW(Source!A340)</f>
        <v>340</v>
      </c>
      <c r="B178">
        <v>31709269</v>
      </c>
      <c r="C178">
        <v>31712273</v>
      </c>
      <c r="D178">
        <v>26286009</v>
      </c>
      <c r="E178">
        <v>26229697</v>
      </c>
      <c r="F178">
        <v>1</v>
      </c>
      <c r="G178">
        <v>26229697</v>
      </c>
      <c r="H178">
        <v>1</v>
      </c>
      <c r="I178" t="s">
        <v>875</v>
      </c>
      <c r="J178" t="s">
        <v>143</v>
      </c>
      <c r="K178" t="s">
        <v>876</v>
      </c>
      <c r="L178">
        <v>1191</v>
      </c>
      <c r="N178">
        <v>1013</v>
      </c>
      <c r="O178" t="s">
        <v>877</v>
      </c>
      <c r="P178" t="s">
        <v>877</v>
      </c>
      <c r="Q178">
        <v>1</v>
      </c>
      <c r="W178">
        <v>0</v>
      </c>
      <c r="X178">
        <v>476480486</v>
      </c>
      <c r="Y178">
        <v>8.5789999999999988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1</v>
      </c>
      <c r="AQ178">
        <v>0</v>
      </c>
      <c r="AR178">
        <v>0</v>
      </c>
      <c r="AS178" t="s">
        <v>143</v>
      </c>
      <c r="AT178">
        <v>7.46</v>
      </c>
      <c r="AU178" t="s">
        <v>170</v>
      </c>
      <c r="AV178">
        <v>1</v>
      </c>
      <c r="AW178">
        <v>2</v>
      </c>
      <c r="AX178">
        <v>31714634</v>
      </c>
      <c r="AY178">
        <v>1</v>
      </c>
      <c r="AZ178">
        <v>0</v>
      </c>
      <c r="BA178">
        <v>189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Y178*Source!I340</f>
        <v>4.2894999999999994</v>
      </c>
      <c r="CY178">
        <f>AD178</f>
        <v>0</v>
      </c>
      <c r="CZ178">
        <f>AH178</f>
        <v>0</v>
      </c>
      <c r="DA178">
        <f>AL178</f>
        <v>1</v>
      </c>
      <c r="DB178">
        <f>ROUND((ROUND(AT178*CZ178,2)*1.15),6)</f>
        <v>0</v>
      </c>
      <c r="DC178">
        <f>ROUND((ROUND(AT178*AG178,2)*1.15),6)</f>
        <v>0</v>
      </c>
    </row>
    <row r="179" spans="1:107" x14ac:dyDescent="0.25">
      <c r="A179">
        <f>ROW(Source!A340)</f>
        <v>340</v>
      </c>
      <c r="B179">
        <v>31709269</v>
      </c>
      <c r="C179">
        <v>31712273</v>
      </c>
      <c r="D179">
        <v>26365816</v>
      </c>
      <c r="E179">
        <v>1</v>
      </c>
      <c r="F179">
        <v>1</v>
      </c>
      <c r="G179">
        <v>26229697</v>
      </c>
      <c r="H179">
        <v>2</v>
      </c>
      <c r="I179" t="s">
        <v>882</v>
      </c>
      <c r="J179" t="s">
        <v>883</v>
      </c>
      <c r="K179" t="s">
        <v>884</v>
      </c>
      <c r="L179">
        <v>1367</v>
      </c>
      <c r="N179">
        <v>1011</v>
      </c>
      <c r="O179" t="s">
        <v>881</v>
      </c>
      <c r="P179" t="s">
        <v>881</v>
      </c>
      <c r="Q179">
        <v>1</v>
      </c>
      <c r="W179">
        <v>0</v>
      </c>
      <c r="X179">
        <v>366114799</v>
      </c>
      <c r="Y179">
        <v>1.0125000000000002</v>
      </c>
      <c r="AA179">
        <v>0</v>
      </c>
      <c r="AB179">
        <v>2117.85</v>
      </c>
      <c r="AC179">
        <v>356.12</v>
      </c>
      <c r="AD179">
        <v>0</v>
      </c>
      <c r="AE179">
        <v>0</v>
      </c>
      <c r="AF179">
        <v>246.68</v>
      </c>
      <c r="AG179">
        <v>13.37</v>
      </c>
      <c r="AH179">
        <v>0</v>
      </c>
      <c r="AI179">
        <v>1</v>
      </c>
      <c r="AJ179">
        <v>8.1999999999999993</v>
      </c>
      <c r="AK179">
        <v>25.44</v>
      </c>
      <c r="AL179">
        <v>1</v>
      </c>
      <c r="AN179">
        <v>0</v>
      </c>
      <c r="AO179">
        <v>1</v>
      </c>
      <c r="AP179">
        <v>1</v>
      </c>
      <c r="AQ179">
        <v>0</v>
      </c>
      <c r="AR179">
        <v>0</v>
      </c>
      <c r="AS179" t="s">
        <v>143</v>
      </c>
      <c r="AT179">
        <v>0.81</v>
      </c>
      <c r="AU179" t="s">
        <v>169</v>
      </c>
      <c r="AV179">
        <v>0</v>
      </c>
      <c r="AW179">
        <v>2</v>
      </c>
      <c r="AX179">
        <v>31714635</v>
      </c>
      <c r="AY179">
        <v>1</v>
      </c>
      <c r="AZ179">
        <v>0</v>
      </c>
      <c r="BA179">
        <v>190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Y179*Source!I340</f>
        <v>0.50625000000000009</v>
      </c>
      <c r="CY179">
        <f>AB179</f>
        <v>2117.85</v>
      </c>
      <c r="CZ179">
        <f>AF179</f>
        <v>246.68</v>
      </c>
      <c r="DA179">
        <f>AJ179</f>
        <v>8.1999999999999993</v>
      </c>
      <c r="DB179">
        <f>ROUND((ROUND(AT179*CZ179,2)*1.25),6)</f>
        <v>249.76249999999999</v>
      </c>
      <c r="DC179">
        <f>ROUND((ROUND(AT179*AG179,2)*1.25),6)</f>
        <v>13.5375</v>
      </c>
    </row>
    <row r="180" spans="1:107" x14ac:dyDescent="0.25">
      <c r="A180">
        <f>ROW(Source!A340)</f>
        <v>340</v>
      </c>
      <c r="B180">
        <v>31709269</v>
      </c>
      <c r="C180">
        <v>31712273</v>
      </c>
      <c r="D180">
        <v>26365836</v>
      </c>
      <c r="E180">
        <v>1</v>
      </c>
      <c r="F180">
        <v>1</v>
      </c>
      <c r="G180">
        <v>26229697</v>
      </c>
      <c r="H180">
        <v>2</v>
      </c>
      <c r="I180" t="s">
        <v>885</v>
      </c>
      <c r="J180" t="s">
        <v>886</v>
      </c>
      <c r="K180" t="s">
        <v>887</v>
      </c>
      <c r="L180">
        <v>1367</v>
      </c>
      <c r="N180">
        <v>1011</v>
      </c>
      <c r="O180" t="s">
        <v>881</v>
      </c>
      <c r="P180" t="s">
        <v>881</v>
      </c>
      <c r="Q180">
        <v>1</v>
      </c>
      <c r="W180">
        <v>0</v>
      </c>
      <c r="X180">
        <v>159994522</v>
      </c>
      <c r="Y180">
        <v>2</v>
      </c>
      <c r="AA180">
        <v>0</v>
      </c>
      <c r="AB180">
        <v>1623.36</v>
      </c>
      <c r="AC180">
        <v>556.41999999999996</v>
      </c>
      <c r="AD180">
        <v>0</v>
      </c>
      <c r="AE180">
        <v>0</v>
      </c>
      <c r="AF180">
        <v>151.12</v>
      </c>
      <c r="AG180">
        <v>20.89</v>
      </c>
      <c r="AH180">
        <v>0</v>
      </c>
      <c r="AI180">
        <v>1</v>
      </c>
      <c r="AJ180">
        <v>10.26</v>
      </c>
      <c r="AK180">
        <v>25.44</v>
      </c>
      <c r="AL180">
        <v>1</v>
      </c>
      <c r="AN180">
        <v>0</v>
      </c>
      <c r="AO180">
        <v>1</v>
      </c>
      <c r="AP180">
        <v>1</v>
      </c>
      <c r="AQ180">
        <v>0</v>
      </c>
      <c r="AR180">
        <v>0</v>
      </c>
      <c r="AS180" t="s">
        <v>143</v>
      </c>
      <c r="AT180">
        <v>1.6</v>
      </c>
      <c r="AU180" t="s">
        <v>169</v>
      </c>
      <c r="AV180">
        <v>0</v>
      </c>
      <c r="AW180">
        <v>2</v>
      </c>
      <c r="AX180">
        <v>31714636</v>
      </c>
      <c r="AY180">
        <v>1</v>
      </c>
      <c r="AZ180">
        <v>0</v>
      </c>
      <c r="BA180">
        <v>191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Y180*Source!I340</f>
        <v>1</v>
      </c>
      <c r="CY180">
        <f>AB180</f>
        <v>1623.36</v>
      </c>
      <c r="CZ180">
        <f>AF180</f>
        <v>151.12</v>
      </c>
      <c r="DA180">
        <f>AJ180</f>
        <v>10.26</v>
      </c>
      <c r="DB180">
        <f>ROUND((ROUND(AT180*CZ180,2)*1.25),6)</f>
        <v>302.23750000000001</v>
      </c>
      <c r="DC180">
        <f>ROUND((ROUND(AT180*AG180,2)*1.25),6)</f>
        <v>41.774999999999999</v>
      </c>
    </row>
    <row r="181" spans="1:107" x14ac:dyDescent="0.25">
      <c r="A181">
        <f>ROW(Source!A340)</f>
        <v>340</v>
      </c>
      <c r="B181">
        <v>31709269</v>
      </c>
      <c r="C181">
        <v>31712273</v>
      </c>
      <c r="D181">
        <v>26365838</v>
      </c>
      <c r="E181">
        <v>1</v>
      </c>
      <c r="F181">
        <v>1</v>
      </c>
      <c r="G181">
        <v>26229697</v>
      </c>
      <c r="H181">
        <v>2</v>
      </c>
      <c r="I181" t="s">
        <v>888</v>
      </c>
      <c r="J181" t="s">
        <v>889</v>
      </c>
      <c r="K181" t="s">
        <v>890</v>
      </c>
      <c r="L181">
        <v>1367</v>
      </c>
      <c r="N181">
        <v>1011</v>
      </c>
      <c r="O181" t="s">
        <v>881</v>
      </c>
      <c r="P181" t="s">
        <v>881</v>
      </c>
      <c r="Q181">
        <v>1</v>
      </c>
      <c r="W181">
        <v>0</v>
      </c>
      <c r="X181">
        <v>1910920931</v>
      </c>
      <c r="Y181">
        <v>16.924999999999997</v>
      </c>
      <c r="AA181">
        <v>0</v>
      </c>
      <c r="AB181">
        <v>1753.53</v>
      </c>
      <c r="AC181">
        <v>1157.05</v>
      </c>
      <c r="AD181">
        <v>0</v>
      </c>
      <c r="AE181">
        <v>0</v>
      </c>
      <c r="AF181">
        <v>313.05</v>
      </c>
      <c r="AG181">
        <v>43.44</v>
      </c>
      <c r="AH181">
        <v>0</v>
      </c>
      <c r="AI181">
        <v>1</v>
      </c>
      <c r="AJ181">
        <v>5.35</v>
      </c>
      <c r="AK181">
        <v>25.44</v>
      </c>
      <c r="AL181">
        <v>1</v>
      </c>
      <c r="AN181">
        <v>0</v>
      </c>
      <c r="AO181">
        <v>1</v>
      </c>
      <c r="AP181">
        <v>1</v>
      </c>
      <c r="AQ181">
        <v>0</v>
      </c>
      <c r="AR181">
        <v>0</v>
      </c>
      <c r="AS181" t="s">
        <v>143</v>
      </c>
      <c r="AT181">
        <v>13.54</v>
      </c>
      <c r="AU181" t="s">
        <v>169</v>
      </c>
      <c r="AV181">
        <v>0</v>
      </c>
      <c r="AW181">
        <v>2</v>
      </c>
      <c r="AX181">
        <v>31714637</v>
      </c>
      <c r="AY181">
        <v>1</v>
      </c>
      <c r="AZ181">
        <v>0</v>
      </c>
      <c r="BA181">
        <v>192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Y181*Source!I340</f>
        <v>8.4624999999999986</v>
      </c>
      <c r="CY181">
        <f>AB181</f>
        <v>1753.53</v>
      </c>
      <c r="CZ181">
        <f>AF181</f>
        <v>313.05</v>
      </c>
      <c r="DA181">
        <f>AJ181</f>
        <v>5.35</v>
      </c>
      <c r="DB181">
        <f>ROUND((ROUND(AT181*CZ181,2)*1.25),6)</f>
        <v>5298.375</v>
      </c>
      <c r="DC181">
        <f>ROUND((ROUND(AT181*AG181,2)*1.25),6)</f>
        <v>735.22500000000002</v>
      </c>
    </row>
    <row r="182" spans="1:107" x14ac:dyDescent="0.25">
      <c r="A182">
        <f>ROW(Source!A340)</f>
        <v>340</v>
      </c>
      <c r="B182">
        <v>31709269</v>
      </c>
      <c r="C182">
        <v>31712273</v>
      </c>
      <c r="D182">
        <v>26344835</v>
      </c>
      <c r="E182">
        <v>1</v>
      </c>
      <c r="F182">
        <v>1</v>
      </c>
      <c r="G182">
        <v>26229697</v>
      </c>
      <c r="H182">
        <v>3</v>
      </c>
      <c r="I182" t="s">
        <v>427</v>
      </c>
      <c r="J182" t="s">
        <v>429</v>
      </c>
      <c r="K182" t="s">
        <v>428</v>
      </c>
      <c r="L182">
        <v>1339</v>
      </c>
      <c r="N182">
        <v>1007</v>
      </c>
      <c r="O182" t="s">
        <v>323</v>
      </c>
      <c r="P182" t="s">
        <v>323</v>
      </c>
      <c r="Q182">
        <v>1</v>
      </c>
      <c r="W182">
        <v>0</v>
      </c>
      <c r="X182">
        <v>-862991314</v>
      </c>
      <c r="Y182">
        <v>3.31</v>
      </c>
      <c r="AA182">
        <v>36.340000000000003</v>
      </c>
      <c r="AB182">
        <v>0</v>
      </c>
      <c r="AC182">
        <v>0</v>
      </c>
      <c r="AD182">
        <v>0</v>
      </c>
      <c r="AE182">
        <v>7.07</v>
      </c>
      <c r="AF182">
        <v>0</v>
      </c>
      <c r="AG182">
        <v>0</v>
      </c>
      <c r="AH182">
        <v>0</v>
      </c>
      <c r="AI182">
        <v>4.99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143</v>
      </c>
      <c r="AT182">
        <v>3.31</v>
      </c>
      <c r="AU182" t="s">
        <v>143</v>
      </c>
      <c r="AV182">
        <v>0</v>
      </c>
      <c r="AW182">
        <v>2</v>
      </c>
      <c r="AX182">
        <v>31714638</v>
      </c>
      <c r="AY182">
        <v>1</v>
      </c>
      <c r="AZ182">
        <v>0</v>
      </c>
      <c r="BA182">
        <v>193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Y182*Source!I340</f>
        <v>1.655</v>
      </c>
      <c r="CY182">
        <f>AA182</f>
        <v>36.340000000000003</v>
      </c>
      <c r="CZ182">
        <f>AE182</f>
        <v>7.07</v>
      </c>
      <c r="DA182">
        <f>AI182</f>
        <v>4.99</v>
      </c>
      <c r="DB182">
        <f t="shared" ref="DB182:DB208" si="52">ROUND(ROUND(AT182*CZ182,2),6)</f>
        <v>23.4</v>
      </c>
      <c r="DC182">
        <f t="shared" ref="DC182:DC208" si="53">ROUND(ROUND(AT182*AG182,2),6)</f>
        <v>0</v>
      </c>
    </row>
    <row r="183" spans="1:107" x14ac:dyDescent="0.25">
      <c r="A183">
        <f>ROW(Source!A340)</f>
        <v>340</v>
      </c>
      <c r="B183">
        <v>31709269</v>
      </c>
      <c r="C183">
        <v>31712273</v>
      </c>
      <c r="D183">
        <v>26344404</v>
      </c>
      <c r="E183">
        <v>1</v>
      </c>
      <c r="F183">
        <v>1</v>
      </c>
      <c r="G183">
        <v>26229697</v>
      </c>
      <c r="H183">
        <v>3</v>
      </c>
      <c r="I183" t="s">
        <v>891</v>
      </c>
      <c r="J183" t="s">
        <v>892</v>
      </c>
      <c r="K183" t="s">
        <v>47</v>
      </c>
      <c r="L183">
        <v>1348</v>
      </c>
      <c r="N183">
        <v>1009</v>
      </c>
      <c r="O183" t="s">
        <v>205</v>
      </c>
      <c r="P183" t="s">
        <v>205</v>
      </c>
      <c r="Q183">
        <v>1000</v>
      </c>
      <c r="W183">
        <v>0</v>
      </c>
      <c r="X183">
        <v>434851517</v>
      </c>
      <c r="Y183">
        <v>0.04</v>
      </c>
      <c r="AA183">
        <v>40910.379999999997</v>
      </c>
      <c r="AB183">
        <v>0</v>
      </c>
      <c r="AC183">
        <v>0</v>
      </c>
      <c r="AD183">
        <v>0</v>
      </c>
      <c r="AE183">
        <v>8729.41</v>
      </c>
      <c r="AF183">
        <v>0</v>
      </c>
      <c r="AG183">
        <v>0</v>
      </c>
      <c r="AH183">
        <v>0</v>
      </c>
      <c r="AI183">
        <v>4.55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143</v>
      </c>
      <c r="AT183">
        <v>0.04</v>
      </c>
      <c r="AU183" t="s">
        <v>143</v>
      </c>
      <c r="AV183">
        <v>0</v>
      </c>
      <c r="AW183">
        <v>2</v>
      </c>
      <c r="AX183">
        <v>31714639</v>
      </c>
      <c r="AY183">
        <v>1</v>
      </c>
      <c r="AZ183">
        <v>0</v>
      </c>
      <c r="BA183">
        <v>194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Y183*Source!I340</f>
        <v>0.02</v>
      </c>
      <c r="CY183">
        <f>AA183</f>
        <v>40910.379999999997</v>
      </c>
      <c r="CZ183">
        <f>AE183</f>
        <v>8729.41</v>
      </c>
      <c r="DA183">
        <f>AI183</f>
        <v>4.55</v>
      </c>
      <c r="DB183">
        <f t="shared" si="52"/>
        <v>349.18</v>
      </c>
      <c r="DC183">
        <f t="shared" si="53"/>
        <v>0</v>
      </c>
    </row>
    <row r="184" spans="1:107" x14ac:dyDescent="0.25">
      <c r="A184">
        <f>ROW(Source!A340)</f>
        <v>340</v>
      </c>
      <c r="B184">
        <v>31709269</v>
      </c>
      <c r="C184">
        <v>31712273</v>
      </c>
      <c r="D184">
        <v>26344276</v>
      </c>
      <c r="E184">
        <v>1</v>
      </c>
      <c r="F184">
        <v>1</v>
      </c>
      <c r="G184">
        <v>26229697</v>
      </c>
      <c r="H184">
        <v>3</v>
      </c>
      <c r="I184" t="s">
        <v>321</v>
      </c>
      <c r="J184" t="s">
        <v>324</v>
      </c>
      <c r="K184" t="s">
        <v>322</v>
      </c>
      <c r="L184">
        <v>1339</v>
      </c>
      <c r="N184">
        <v>1007</v>
      </c>
      <c r="O184" t="s">
        <v>323</v>
      </c>
      <c r="P184" t="s">
        <v>323</v>
      </c>
      <c r="Q184">
        <v>1</v>
      </c>
      <c r="W184">
        <v>0</v>
      </c>
      <c r="X184">
        <v>2069056849</v>
      </c>
      <c r="Y184">
        <v>1</v>
      </c>
      <c r="AA184">
        <v>568.80999999999995</v>
      </c>
      <c r="AB184">
        <v>0</v>
      </c>
      <c r="AC184">
        <v>0</v>
      </c>
      <c r="AD184">
        <v>0</v>
      </c>
      <c r="AE184">
        <v>104.99</v>
      </c>
      <c r="AF184">
        <v>0</v>
      </c>
      <c r="AG184">
        <v>0</v>
      </c>
      <c r="AH184">
        <v>0</v>
      </c>
      <c r="AI184">
        <v>5.26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143</v>
      </c>
      <c r="AT184">
        <v>1</v>
      </c>
      <c r="AU184" t="s">
        <v>143</v>
      </c>
      <c r="AV184">
        <v>0</v>
      </c>
      <c r="AW184">
        <v>2</v>
      </c>
      <c r="AX184">
        <v>31714640</v>
      </c>
      <c r="AY184">
        <v>1</v>
      </c>
      <c r="AZ184">
        <v>0</v>
      </c>
      <c r="BA184">
        <v>195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Y184*Source!I340</f>
        <v>0.5</v>
      </c>
      <c r="CY184">
        <f>AA184</f>
        <v>568.80999999999995</v>
      </c>
      <c r="CZ184">
        <f>AE184</f>
        <v>104.99</v>
      </c>
      <c r="DA184">
        <f>AI184</f>
        <v>5.26</v>
      </c>
      <c r="DB184">
        <f t="shared" si="52"/>
        <v>104.99</v>
      </c>
      <c r="DC184">
        <f t="shared" si="53"/>
        <v>0</v>
      </c>
    </row>
    <row r="185" spans="1:107" x14ac:dyDescent="0.25">
      <c r="A185">
        <f>ROW(Source!A340)</f>
        <v>340</v>
      </c>
      <c r="B185">
        <v>31709269</v>
      </c>
      <c r="C185">
        <v>31712273</v>
      </c>
      <c r="D185">
        <v>26360031</v>
      </c>
      <c r="E185">
        <v>1</v>
      </c>
      <c r="F185">
        <v>1</v>
      </c>
      <c r="G185">
        <v>26229697</v>
      </c>
      <c r="H185">
        <v>3</v>
      </c>
      <c r="I185" t="s">
        <v>894</v>
      </c>
      <c r="J185" t="s">
        <v>895</v>
      </c>
      <c r="K185" t="s">
        <v>896</v>
      </c>
      <c r="L185">
        <v>1348</v>
      </c>
      <c r="N185">
        <v>1009</v>
      </c>
      <c r="O185" t="s">
        <v>205</v>
      </c>
      <c r="P185" t="s">
        <v>205</v>
      </c>
      <c r="Q185">
        <v>1000</v>
      </c>
      <c r="W185">
        <v>0</v>
      </c>
      <c r="X185">
        <v>253159774</v>
      </c>
      <c r="Y185">
        <v>0.06</v>
      </c>
      <c r="AA185">
        <v>16485.95</v>
      </c>
      <c r="AB185">
        <v>0</v>
      </c>
      <c r="AC185">
        <v>0</v>
      </c>
      <c r="AD185">
        <v>0</v>
      </c>
      <c r="AE185">
        <v>1445.87</v>
      </c>
      <c r="AF185">
        <v>0</v>
      </c>
      <c r="AG185">
        <v>0</v>
      </c>
      <c r="AH185">
        <v>0</v>
      </c>
      <c r="AI185">
        <v>11.07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143</v>
      </c>
      <c r="AT185">
        <v>0.06</v>
      </c>
      <c r="AU185" t="s">
        <v>143</v>
      </c>
      <c r="AV185">
        <v>0</v>
      </c>
      <c r="AW185">
        <v>2</v>
      </c>
      <c r="AX185">
        <v>31714641</v>
      </c>
      <c r="AY185">
        <v>1</v>
      </c>
      <c r="AZ185">
        <v>0</v>
      </c>
      <c r="BA185">
        <v>196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Y185*Source!I340</f>
        <v>0.03</v>
      </c>
      <c r="CY185">
        <f>AA185</f>
        <v>16485.95</v>
      </c>
      <c r="CZ185">
        <f>AE185</f>
        <v>1445.87</v>
      </c>
      <c r="DA185">
        <f>AI185</f>
        <v>11.07</v>
      </c>
      <c r="DB185">
        <f t="shared" si="52"/>
        <v>86.75</v>
      </c>
      <c r="DC185">
        <f t="shared" si="53"/>
        <v>0</v>
      </c>
    </row>
    <row r="186" spans="1:107" x14ac:dyDescent="0.25">
      <c r="A186">
        <f>ROW(Source!A341)</f>
        <v>341</v>
      </c>
      <c r="B186">
        <v>31709269</v>
      </c>
      <c r="C186">
        <v>31712290</v>
      </c>
      <c r="D186">
        <v>26286009</v>
      </c>
      <c r="E186">
        <v>26229697</v>
      </c>
      <c r="F186">
        <v>1</v>
      </c>
      <c r="G186">
        <v>26229697</v>
      </c>
      <c r="H186">
        <v>1</v>
      </c>
      <c r="I186" t="s">
        <v>875</v>
      </c>
      <c r="J186" t="s">
        <v>143</v>
      </c>
      <c r="K186" t="s">
        <v>876</v>
      </c>
      <c r="L186">
        <v>1191</v>
      </c>
      <c r="N186">
        <v>1013</v>
      </c>
      <c r="O186" t="s">
        <v>877</v>
      </c>
      <c r="P186" t="s">
        <v>877</v>
      </c>
      <c r="Q186">
        <v>1</v>
      </c>
      <c r="W186">
        <v>0</v>
      </c>
      <c r="X186">
        <v>476480486</v>
      </c>
      <c r="Y186">
        <v>155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143</v>
      </c>
      <c r="AT186">
        <v>155</v>
      </c>
      <c r="AU186" t="s">
        <v>143</v>
      </c>
      <c r="AV186">
        <v>1</v>
      </c>
      <c r="AW186">
        <v>2</v>
      </c>
      <c r="AX186">
        <v>31714642</v>
      </c>
      <c r="AY186">
        <v>1</v>
      </c>
      <c r="AZ186">
        <v>0</v>
      </c>
      <c r="BA186">
        <v>197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Y186*Source!I341</f>
        <v>7.75</v>
      </c>
      <c r="CY186">
        <f>AD186</f>
        <v>0</v>
      </c>
      <c r="CZ186">
        <f>AH186</f>
        <v>0</v>
      </c>
      <c r="DA186">
        <f>AL186</f>
        <v>1</v>
      </c>
      <c r="DB186">
        <f t="shared" si="52"/>
        <v>0</v>
      </c>
      <c r="DC186">
        <f t="shared" si="53"/>
        <v>0</v>
      </c>
    </row>
    <row r="187" spans="1:107" x14ac:dyDescent="0.25">
      <c r="A187">
        <f>ROW(Source!A341)</f>
        <v>341</v>
      </c>
      <c r="B187">
        <v>31709269</v>
      </c>
      <c r="C187">
        <v>31712290</v>
      </c>
      <c r="D187">
        <v>26366011</v>
      </c>
      <c r="E187">
        <v>1</v>
      </c>
      <c r="F187">
        <v>1</v>
      </c>
      <c r="G187">
        <v>26229697</v>
      </c>
      <c r="H187">
        <v>2</v>
      </c>
      <c r="I187" t="s">
        <v>897</v>
      </c>
      <c r="J187" t="s">
        <v>898</v>
      </c>
      <c r="K187" t="s">
        <v>899</v>
      </c>
      <c r="L187">
        <v>1367</v>
      </c>
      <c r="N187">
        <v>1011</v>
      </c>
      <c r="O187" t="s">
        <v>881</v>
      </c>
      <c r="P187" t="s">
        <v>881</v>
      </c>
      <c r="Q187">
        <v>1</v>
      </c>
      <c r="W187">
        <v>0</v>
      </c>
      <c r="X187">
        <v>-1426791</v>
      </c>
      <c r="Y187">
        <v>37.5</v>
      </c>
      <c r="AA187">
        <v>0</v>
      </c>
      <c r="AB187">
        <v>797.24</v>
      </c>
      <c r="AC187">
        <v>492.23</v>
      </c>
      <c r="AD187">
        <v>0</v>
      </c>
      <c r="AE187">
        <v>0</v>
      </c>
      <c r="AF187">
        <v>60.77</v>
      </c>
      <c r="AG187">
        <v>18.48</v>
      </c>
      <c r="AH187">
        <v>0</v>
      </c>
      <c r="AI187">
        <v>1</v>
      </c>
      <c r="AJ187">
        <v>12.53</v>
      </c>
      <c r="AK187">
        <v>25.44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143</v>
      </c>
      <c r="AT187">
        <v>37.5</v>
      </c>
      <c r="AU187" t="s">
        <v>143</v>
      </c>
      <c r="AV187">
        <v>0</v>
      </c>
      <c r="AW187">
        <v>2</v>
      </c>
      <c r="AX187">
        <v>31714643</v>
      </c>
      <c r="AY187">
        <v>1</v>
      </c>
      <c r="AZ187">
        <v>0</v>
      </c>
      <c r="BA187">
        <v>198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Y187*Source!I341</f>
        <v>1.875</v>
      </c>
      <c r="CY187">
        <f>AB187</f>
        <v>797.24</v>
      </c>
      <c r="CZ187">
        <f>AF187</f>
        <v>60.77</v>
      </c>
      <c r="DA187">
        <f>AJ187</f>
        <v>12.53</v>
      </c>
      <c r="DB187">
        <f t="shared" si="52"/>
        <v>2278.88</v>
      </c>
      <c r="DC187">
        <f t="shared" si="53"/>
        <v>693</v>
      </c>
    </row>
    <row r="188" spans="1:107" x14ac:dyDescent="0.25">
      <c r="A188">
        <f>ROW(Source!A341)</f>
        <v>341</v>
      </c>
      <c r="B188">
        <v>31709269</v>
      </c>
      <c r="C188">
        <v>31712290</v>
      </c>
      <c r="D188">
        <v>26366477</v>
      </c>
      <c r="E188">
        <v>1</v>
      </c>
      <c r="F188">
        <v>1</v>
      </c>
      <c r="G188">
        <v>26229697</v>
      </c>
      <c r="H188">
        <v>2</v>
      </c>
      <c r="I188" t="s">
        <v>900</v>
      </c>
      <c r="J188" t="s">
        <v>901</v>
      </c>
      <c r="K188" t="s">
        <v>902</v>
      </c>
      <c r="L188">
        <v>1367</v>
      </c>
      <c r="N188">
        <v>1011</v>
      </c>
      <c r="O188" t="s">
        <v>881</v>
      </c>
      <c r="P188" t="s">
        <v>881</v>
      </c>
      <c r="Q188">
        <v>1</v>
      </c>
      <c r="W188">
        <v>0</v>
      </c>
      <c r="X188">
        <v>-48163219</v>
      </c>
      <c r="Y188">
        <v>75</v>
      </c>
      <c r="AA188">
        <v>0</v>
      </c>
      <c r="AB188">
        <v>6.58</v>
      </c>
      <c r="AC188">
        <v>1.07</v>
      </c>
      <c r="AD188">
        <v>0</v>
      </c>
      <c r="AE188">
        <v>0</v>
      </c>
      <c r="AF188">
        <v>3.16</v>
      </c>
      <c r="AG188">
        <v>0.04</v>
      </c>
      <c r="AH188">
        <v>0</v>
      </c>
      <c r="AI188">
        <v>1</v>
      </c>
      <c r="AJ188">
        <v>1.99</v>
      </c>
      <c r="AK188">
        <v>25.44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143</v>
      </c>
      <c r="AT188">
        <v>75</v>
      </c>
      <c r="AU188" t="s">
        <v>143</v>
      </c>
      <c r="AV188">
        <v>0</v>
      </c>
      <c r="AW188">
        <v>2</v>
      </c>
      <c r="AX188">
        <v>31714644</v>
      </c>
      <c r="AY188">
        <v>1</v>
      </c>
      <c r="AZ188">
        <v>0</v>
      </c>
      <c r="BA188">
        <v>199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Y188*Source!I341</f>
        <v>3.75</v>
      </c>
      <c r="CY188">
        <f>AB188</f>
        <v>6.58</v>
      </c>
      <c r="CZ188">
        <f>AF188</f>
        <v>3.16</v>
      </c>
      <c r="DA188">
        <f>AJ188</f>
        <v>1.99</v>
      </c>
      <c r="DB188">
        <f t="shared" si="52"/>
        <v>237</v>
      </c>
      <c r="DC188">
        <f t="shared" si="53"/>
        <v>3</v>
      </c>
    </row>
    <row r="189" spans="1:107" x14ac:dyDescent="0.25">
      <c r="A189">
        <f>ROW(Source!A341)</f>
        <v>341</v>
      </c>
      <c r="B189">
        <v>31709269</v>
      </c>
      <c r="C189">
        <v>31712290</v>
      </c>
      <c r="D189">
        <v>26365844</v>
      </c>
      <c r="E189">
        <v>1</v>
      </c>
      <c r="F189">
        <v>1</v>
      </c>
      <c r="G189">
        <v>26229697</v>
      </c>
      <c r="H189">
        <v>2</v>
      </c>
      <c r="I189" t="s">
        <v>903</v>
      </c>
      <c r="J189" t="s">
        <v>904</v>
      </c>
      <c r="K189" t="s">
        <v>905</v>
      </c>
      <c r="L189">
        <v>1367</v>
      </c>
      <c r="N189">
        <v>1011</v>
      </c>
      <c r="O189" t="s">
        <v>881</v>
      </c>
      <c r="P189" t="s">
        <v>881</v>
      </c>
      <c r="Q189">
        <v>1</v>
      </c>
      <c r="W189">
        <v>0</v>
      </c>
      <c r="X189">
        <v>856318566</v>
      </c>
      <c r="Y189">
        <v>1.55</v>
      </c>
      <c r="AA189">
        <v>0</v>
      </c>
      <c r="AB189">
        <v>1587.85</v>
      </c>
      <c r="AC189">
        <v>658.97</v>
      </c>
      <c r="AD189">
        <v>0</v>
      </c>
      <c r="AE189">
        <v>0</v>
      </c>
      <c r="AF189">
        <v>125.13</v>
      </c>
      <c r="AG189">
        <v>24.74</v>
      </c>
      <c r="AH189">
        <v>0</v>
      </c>
      <c r="AI189">
        <v>1</v>
      </c>
      <c r="AJ189">
        <v>12.12</v>
      </c>
      <c r="AK189">
        <v>25.44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143</v>
      </c>
      <c r="AT189">
        <v>1.55</v>
      </c>
      <c r="AU189" t="s">
        <v>143</v>
      </c>
      <c r="AV189">
        <v>0</v>
      </c>
      <c r="AW189">
        <v>2</v>
      </c>
      <c r="AX189">
        <v>31714645</v>
      </c>
      <c r="AY189">
        <v>1</v>
      </c>
      <c r="AZ189">
        <v>0</v>
      </c>
      <c r="BA189">
        <v>200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Y189*Source!I341</f>
        <v>7.7500000000000013E-2</v>
      </c>
      <c r="CY189">
        <f>AB189</f>
        <v>1587.85</v>
      </c>
      <c r="CZ189">
        <f>AF189</f>
        <v>125.13</v>
      </c>
      <c r="DA189">
        <f>AJ189</f>
        <v>12.12</v>
      </c>
      <c r="DB189">
        <f t="shared" si="52"/>
        <v>193.95</v>
      </c>
      <c r="DC189">
        <f t="shared" si="53"/>
        <v>38.35</v>
      </c>
    </row>
    <row r="190" spans="1:107" x14ac:dyDescent="0.25">
      <c r="A190">
        <f>ROW(Source!A341)</f>
        <v>341</v>
      </c>
      <c r="B190">
        <v>31709269</v>
      </c>
      <c r="C190">
        <v>31712290</v>
      </c>
      <c r="D190">
        <v>26286008</v>
      </c>
      <c r="E190">
        <v>26229697</v>
      </c>
      <c r="F190">
        <v>1</v>
      </c>
      <c r="G190">
        <v>26229697</v>
      </c>
      <c r="H190">
        <v>2</v>
      </c>
      <c r="I190" t="s">
        <v>906</v>
      </c>
      <c r="J190" t="s">
        <v>143</v>
      </c>
      <c r="K190" t="s">
        <v>907</v>
      </c>
      <c r="L190">
        <v>1344</v>
      </c>
      <c r="N190">
        <v>1008</v>
      </c>
      <c r="O190" t="s">
        <v>908</v>
      </c>
      <c r="P190" t="s">
        <v>908</v>
      </c>
      <c r="Q190">
        <v>1</v>
      </c>
      <c r="W190">
        <v>0</v>
      </c>
      <c r="X190">
        <v>-1180195794</v>
      </c>
      <c r="Y190">
        <v>3.72</v>
      </c>
      <c r="AA190">
        <v>0</v>
      </c>
      <c r="AB190">
        <v>1.05</v>
      </c>
      <c r="AC190">
        <v>0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143</v>
      </c>
      <c r="AT190">
        <v>3.72</v>
      </c>
      <c r="AU190" t="s">
        <v>143</v>
      </c>
      <c r="AV190">
        <v>0</v>
      </c>
      <c r="AW190">
        <v>2</v>
      </c>
      <c r="AX190">
        <v>31714646</v>
      </c>
      <c r="AY190">
        <v>1</v>
      </c>
      <c r="AZ190">
        <v>0</v>
      </c>
      <c r="BA190">
        <v>201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Y190*Source!I341</f>
        <v>0.18600000000000003</v>
      </c>
      <c r="CY190">
        <f>AB190</f>
        <v>1.05</v>
      </c>
      <c r="CZ190">
        <f>AF190</f>
        <v>1</v>
      </c>
      <c r="DA190">
        <f>AJ190</f>
        <v>1</v>
      </c>
      <c r="DB190">
        <f t="shared" si="52"/>
        <v>3.72</v>
      </c>
      <c r="DC190">
        <f t="shared" si="53"/>
        <v>0</v>
      </c>
    </row>
    <row r="191" spans="1:107" x14ac:dyDescent="0.25">
      <c r="A191">
        <f>ROW(Source!A342)</f>
        <v>342</v>
      </c>
      <c r="B191">
        <v>31709269</v>
      </c>
      <c r="C191">
        <v>31712301</v>
      </c>
      <c r="D191">
        <v>26286009</v>
      </c>
      <c r="E191">
        <v>26229697</v>
      </c>
      <c r="F191">
        <v>1</v>
      </c>
      <c r="G191">
        <v>26229697</v>
      </c>
      <c r="H191">
        <v>1</v>
      </c>
      <c r="I191" t="s">
        <v>875</v>
      </c>
      <c r="J191" t="s">
        <v>143</v>
      </c>
      <c r="K191" t="s">
        <v>876</v>
      </c>
      <c r="L191">
        <v>1191</v>
      </c>
      <c r="N191">
        <v>1013</v>
      </c>
      <c r="O191" t="s">
        <v>877</v>
      </c>
      <c r="P191" t="s">
        <v>877</v>
      </c>
      <c r="Q191">
        <v>1</v>
      </c>
      <c r="W191">
        <v>0</v>
      </c>
      <c r="X191">
        <v>476480486</v>
      </c>
      <c r="Y191">
        <v>49.5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143</v>
      </c>
      <c r="AT191">
        <v>49.5</v>
      </c>
      <c r="AU191" t="s">
        <v>143</v>
      </c>
      <c r="AV191">
        <v>1</v>
      </c>
      <c r="AW191">
        <v>2</v>
      </c>
      <c r="AX191">
        <v>31714647</v>
      </c>
      <c r="AY191">
        <v>1</v>
      </c>
      <c r="AZ191">
        <v>0</v>
      </c>
      <c r="BA191">
        <v>202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Y191*Source!I342</f>
        <v>4.95</v>
      </c>
      <c r="CY191">
        <f>AD191</f>
        <v>0</v>
      </c>
      <c r="CZ191">
        <f>AH191</f>
        <v>0</v>
      </c>
      <c r="DA191">
        <f>AL191</f>
        <v>1</v>
      </c>
      <c r="DB191">
        <f t="shared" si="52"/>
        <v>0</v>
      </c>
      <c r="DC191">
        <f t="shared" si="53"/>
        <v>0</v>
      </c>
    </row>
    <row r="192" spans="1:107" x14ac:dyDescent="0.25">
      <c r="A192">
        <f>ROW(Source!A342)</f>
        <v>342</v>
      </c>
      <c r="B192">
        <v>31709269</v>
      </c>
      <c r="C192">
        <v>31712301</v>
      </c>
      <c r="D192">
        <v>26365567</v>
      </c>
      <c r="E192">
        <v>1</v>
      </c>
      <c r="F192">
        <v>1</v>
      </c>
      <c r="G192">
        <v>26229697</v>
      </c>
      <c r="H192">
        <v>2</v>
      </c>
      <c r="I192" t="s">
        <v>909</v>
      </c>
      <c r="J192" t="s">
        <v>910</v>
      </c>
      <c r="K192" t="s">
        <v>911</v>
      </c>
      <c r="L192">
        <v>1367</v>
      </c>
      <c r="N192">
        <v>1011</v>
      </c>
      <c r="O192" t="s">
        <v>881</v>
      </c>
      <c r="P192" t="s">
        <v>881</v>
      </c>
      <c r="Q192">
        <v>1</v>
      </c>
      <c r="W192">
        <v>0</v>
      </c>
      <c r="X192">
        <v>1109083233</v>
      </c>
      <c r="Y192">
        <v>2.87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</v>
      </c>
      <c r="AJ192">
        <v>8.5399999999999991</v>
      </c>
      <c r="AK192">
        <v>25.44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143</v>
      </c>
      <c r="AT192">
        <v>2.87</v>
      </c>
      <c r="AU192" t="s">
        <v>143</v>
      </c>
      <c r="AV192">
        <v>0</v>
      </c>
      <c r="AW192">
        <v>2</v>
      </c>
      <c r="AX192">
        <v>31714648</v>
      </c>
      <c r="AY192">
        <v>2</v>
      </c>
      <c r="AZ192">
        <v>98304</v>
      </c>
      <c r="BA192">
        <v>203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Y192*Source!I342</f>
        <v>0.28700000000000003</v>
      </c>
      <c r="CY192">
        <f t="shared" ref="CY192:CY198" si="54">AB192</f>
        <v>0</v>
      </c>
      <c r="CZ192">
        <f t="shared" ref="CZ192:CZ198" si="55">AF192</f>
        <v>0</v>
      </c>
      <c r="DA192">
        <f t="shared" ref="DA192:DA198" si="56">AJ192</f>
        <v>8.5399999999999991</v>
      </c>
      <c r="DB192">
        <f t="shared" si="52"/>
        <v>0</v>
      </c>
      <c r="DC192">
        <f t="shared" si="53"/>
        <v>0</v>
      </c>
    </row>
    <row r="193" spans="1:107" x14ac:dyDescent="0.25">
      <c r="A193">
        <f>ROW(Source!A342)</f>
        <v>342</v>
      </c>
      <c r="B193">
        <v>31709269</v>
      </c>
      <c r="C193">
        <v>31712301</v>
      </c>
      <c r="D193">
        <v>26365544</v>
      </c>
      <c r="E193">
        <v>1</v>
      </c>
      <c r="F193">
        <v>1</v>
      </c>
      <c r="G193">
        <v>26229697</v>
      </c>
      <c r="H193">
        <v>2</v>
      </c>
      <c r="I193" t="s">
        <v>912</v>
      </c>
      <c r="J193" t="s">
        <v>913</v>
      </c>
      <c r="K193" t="s">
        <v>914</v>
      </c>
      <c r="L193">
        <v>1367</v>
      </c>
      <c r="N193">
        <v>1011</v>
      </c>
      <c r="O193" t="s">
        <v>881</v>
      </c>
      <c r="P193" t="s">
        <v>881</v>
      </c>
      <c r="Q193">
        <v>1</v>
      </c>
      <c r="W193">
        <v>0</v>
      </c>
      <c r="X193">
        <v>-998810610</v>
      </c>
      <c r="Y193">
        <v>7.86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10.37</v>
      </c>
      <c r="AK193">
        <v>25.44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143</v>
      </c>
      <c r="AT193">
        <v>7.86</v>
      </c>
      <c r="AU193" t="s">
        <v>143</v>
      </c>
      <c r="AV193">
        <v>0</v>
      </c>
      <c r="AW193">
        <v>2</v>
      </c>
      <c r="AX193">
        <v>31714649</v>
      </c>
      <c r="AY193">
        <v>2</v>
      </c>
      <c r="AZ193">
        <v>98304</v>
      </c>
      <c r="BA193">
        <v>204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Y193*Source!I342</f>
        <v>0.78600000000000003</v>
      </c>
      <c r="CY193">
        <f t="shared" si="54"/>
        <v>0</v>
      </c>
      <c r="CZ193">
        <f t="shared" si="55"/>
        <v>0</v>
      </c>
      <c r="DA193">
        <f t="shared" si="56"/>
        <v>10.37</v>
      </c>
      <c r="DB193">
        <f t="shared" si="52"/>
        <v>0</v>
      </c>
      <c r="DC193">
        <f t="shared" si="53"/>
        <v>0</v>
      </c>
    </row>
    <row r="194" spans="1:107" x14ac:dyDescent="0.25">
      <c r="A194">
        <f>ROW(Source!A342)</f>
        <v>342</v>
      </c>
      <c r="B194">
        <v>31709269</v>
      </c>
      <c r="C194">
        <v>31712301</v>
      </c>
      <c r="D194">
        <v>26286008</v>
      </c>
      <c r="E194">
        <v>26229697</v>
      </c>
      <c r="F194">
        <v>1</v>
      </c>
      <c r="G194">
        <v>26229697</v>
      </c>
      <c r="H194">
        <v>2</v>
      </c>
      <c r="I194" t="s">
        <v>906</v>
      </c>
      <c r="J194" t="s">
        <v>143</v>
      </c>
      <c r="K194" t="s">
        <v>907</v>
      </c>
      <c r="L194">
        <v>1344</v>
      </c>
      <c r="N194">
        <v>1008</v>
      </c>
      <c r="O194" t="s">
        <v>908</v>
      </c>
      <c r="P194" t="s">
        <v>908</v>
      </c>
      <c r="Q194">
        <v>1</v>
      </c>
      <c r="W194">
        <v>0</v>
      </c>
      <c r="X194">
        <v>-1180195794</v>
      </c>
      <c r="Y194">
        <v>5.21</v>
      </c>
      <c r="AA194">
        <v>0</v>
      </c>
      <c r="AB194">
        <v>1.05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143</v>
      </c>
      <c r="AT194">
        <v>5.21</v>
      </c>
      <c r="AU194" t="s">
        <v>143</v>
      </c>
      <c r="AV194">
        <v>0</v>
      </c>
      <c r="AW194">
        <v>2</v>
      </c>
      <c r="AX194">
        <v>31714650</v>
      </c>
      <c r="AY194">
        <v>1</v>
      </c>
      <c r="AZ194">
        <v>0</v>
      </c>
      <c r="BA194">
        <v>205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Y194*Source!I342</f>
        <v>0.52100000000000002</v>
      </c>
      <c r="CY194">
        <f t="shared" si="54"/>
        <v>1.05</v>
      </c>
      <c r="CZ194">
        <f t="shared" si="55"/>
        <v>1</v>
      </c>
      <c r="DA194">
        <f t="shared" si="56"/>
        <v>1</v>
      </c>
      <c r="DB194">
        <f t="shared" si="52"/>
        <v>5.21</v>
      </c>
      <c r="DC194">
        <f t="shared" si="53"/>
        <v>0</v>
      </c>
    </row>
    <row r="195" spans="1:107" x14ac:dyDescent="0.25">
      <c r="A195">
        <f>ROW(Source!A346)</f>
        <v>346</v>
      </c>
      <c r="B195">
        <v>31709269</v>
      </c>
      <c r="C195">
        <v>31712313</v>
      </c>
      <c r="D195">
        <v>26366425</v>
      </c>
      <c r="E195">
        <v>1</v>
      </c>
      <c r="F195">
        <v>1</v>
      </c>
      <c r="G195">
        <v>26229697</v>
      </c>
      <c r="H195">
        <v>2</v>
      </c>
      <c r="I195" t="s">
        <v>915</v>
      </c>
      <c r="J195" t="s">
        <v>916</v>
      </c>
      <c r="K195" t="s">
        <v>917</v>
      </c>
      <c r="L195">
        <v>1367</v>
      </c>
      <c r="N195">
        <v>1011</v>
      </c>
      <c r="O195" t="s">
        <v>881</v>
      </c>
      <c r="P195" t="s">
        <v>881</v>
      </c>
      <c r="Q195">
        <v>1</v>
      </c>
      <c r="W195">
        <v>0</v>
      </c>
      <c r="X195">
        <v>-1191656485</v>
      </c>
      <c r="Y195">
        <v>1</v>
      </c>
      <c r="AA195">
        <v>0</v>
      </c>
      <c r="AB195">
        <v>1631.62</v>
      </c>
      <c r="AC195">
        <v>460.72</v>
      </c>
      <c r="AD195">
        <v>0</v>
      </c>
      <c r="AE195">
        <v>0</v>
      </c>
      <c r="AF195">
        <v>193.32</v>
      </c>
      <c r="AG195">
        <v>18.11</v>
      </c>
      <c r="AH195">
        <v>0</v>
      </c>
      <c r="AI195">
        <v>1</v>
      </c>
      <c r="AJ195">
        <v>8.44</v>
      </c>
      <c r="AK195">
        <v>25.44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143</v>
      </c>
      <c r="AT195">
        <v>1</v>
      </c>
      <c r="AU195" t="s">
        <v>143</v>
      </c>
      <c r="AV195">
        <v>0</v>
      </c>
      <c r="AW195">
        <v>2</v>
      </c>
      <c r="AX195">
        <v>31714657</v>
      </c>
      <c r="AY195">
        <v>1</v>
      </c>
      <c r="AZ195">
        <v>0</v>
      </c>
      <c r="BA195">
        <v>212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Y195*Source!I346</f>
        <v>54</v>
      </c>
      <c r="CY195">
        <f t="shared" si="54"/>
        <v>1631.62</v>
      </c>
      <c r="CZ195">
        <f t="shared" si="55"/>
        <v>193.32</v>
      </c>
      <c r="DA195">
        <f t="shared" si="56"/>
        <v>8.44</v>
      </c>
      <c r="DB195">
        <f t="shared" si="52"/>
        <v>193.32</v>
      </c>
      <c r="DC195">
        <f t="shared" si="53"/>
        <v>18.11</v>
      </c>
    </row>
    <row r="196" spans="1:107" x14ac:dyDescent="0.25">
      <c r="A196">
        <f>ROW(Source!A347)</f>
        <v>347</v>
      </c>
      <c r="B196">
        <v>31709269</v>
      </c>
      <c r="C196">
        <v>31712316</v>
      </c>
      <c r="D196">
        <v>26286008</v>
      </c>
      <c r="E196">
        <v>26229697</v>
      </c>
      <c r="F196">
        <v>1</v>
      </c>
      <c r="G196">
        <v>26229697</v>
      </c>
      <c r="H196">
        <v>2</v>
      </c>
      <c r="I196" t="s">
        <v>906</v>
      </c>
      <c r="J196" t="s">
        <v>143</v>
      </c>
      <c r="K196" t="s">
        <v>907</v>
      </c>
      <c r="L196">
        <v>1344</v>
      </c>
      <c r="N196">
        <v>1008</v>
      </c>
      <c r="O196" t="s">
        <v>908</v>
      </c>
      <c r="P196" t="s">
        <v>908</v>
      </c>
      <c r="Q196">
        <v>1</v>
      </c>
      <c r="W196">
        <v>0</v>
      </c>
      <c r="X196">
        <v>-1180195794</v>
      </c>
      <c r="Y196">
        <v>38.770000000000003</v>
      </c>
      <c r="AA196">
        <v>0</v>
      </c>
      <c r="AB196">
        <v>1</v>
      </c>
      <c r="AC196">
        <v>0</v>
      </c>
      <c r="AD196">
        <v>0</v>
      </c>
      <c r="AE196">
        <v>0</v>
      </c>
      <c r="AF196">
        <v>1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143</v>
      </c>
      <c r="AT196">
        <v>38.770000000000003</v>
      </c>
      <c r="AU196" t="s">
        <v>143</v>
      </c>
      <c r="AV196">
        <v>0</v>
      </c>
      <c r="AW196">
        <v>2</v>
      </c>
      <c r="AX196">
        <v>31714658</v>
      </c>
      <c r="AY196">
        <v>1</v>
      </c>
      <c r="AZ196">
        <v>0</v>
      </c>
      <c r="BA196">
        <v>213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Y196*Source!I347</f>
        <v>930.48</v>
      </c>
      <c r="CY196">
        <f t="shared" si="54"/>
        <v>1</v>
      </c>
      <c r="CZ196">
        <f t="shared" si="55"/>
        <v>1</v>
      </c>
      <c r="DA196">
        <f t="shared" si="56"/>
        <v>1</v>
      </c>
      <c r="DB196">
        <f t="shared" si="52"/>
        <v>38.770000000000003</v>
      </c>
      <c r="DC196">
        <f t="shared" si="53"/>
        <v>0</v>
      </c>
    </row>
    <row r="197" spans="1:107" x14ac:dyDescent="0.25">
      <c r="A197">
        <f>ROW(Source!A348)</f>
        <v>348</v>
      </c>
      <c r="B197">
        <v>31709269</v>
      </c>
      <c r="C197">
        <v>31712319</v>
      </c>
      <c r="D197">
        <v>26286008</v>
      </c>
      <c r="E197">
        <v>26229697</v>
      </c>
      <c r="F197">
        <v>1</v>
      </c>
      <c r="G197">
        <v>26229697</v>
      </c>
      <c r="H197">
        <v>2</v>
      </c>
      <c r="I197" t="s">
        <v>906</v>
      </c>
      <c r="J197" t="s">
        <v>143</v>
      </c>
      <c r="K197" t="s">
        <v>907</v>
      </c>
      <c r="L197">
        <v>1344</v>
      </c>
      <c r="N197">
        <v>1008</v>
      </c>
      <c r="O197" t="s">
        <v>908</v>
      </c>
      <c r="P197" t="s">
        <v>908</v>
      </c>
      <c r="Q197">
        <v>1</v>
      </c>
      <c r="W197">
        <v>0</v>
      </c>
      <c r="X197">
        <v>-1180195794</v>
      </c>
      <c r="Y197">
        <v>54.61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143</v>
      </c>
      <c r="AT197">
        <v>54.61</v>
      </c>
      <c r="AU197" t="s">
        <v>143</v>
      </c>
      <c r="AV197">
        <v>0</v>
      </c>
      <c r="AW197">
        <v>2</v>
      </c>
      <c r="AX197">
        <v>31714659</v>
      </c>
      <c r="AY197">
        <v>1</v>
      </c>
      <c r="AZ197">
        <v>0</v>
      </c>
      <c r="BA197">
        <v>214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Y197*Source!I348</f>
        <v>982.98</v>
      </c>
      <c r="CY197">
        <f t="shared" si="54"/>
        <v>1</v>
      </c>
      <c r="CZ197">
        <f t="shared" si="55"/>
        <v>1</v>
      </c>
      <c r="DA197">
        <f t="shared" si="56"/>
        <v>1</v>
      </c>
      <c r="DB197">
        <f t="shared" si="52"/>
        <v>54.61</v>
      </c>
      <c r="DC197">
        <f t="shared" si="53"/>
        <v>0</v>
      </c>
    </row>
    <row r="198" spans="1:107" x14ac:dyDescent="0.25">
      <c r="A198">
        <f>ROW(Source!A349)</f>
        <v>349</v>
      </c>
      <c r="B198">
        <v>31709269</v>
      </c>
      <c r="C198">
        <v>31712322</v>
      </c>
      <c r="D198">
        <v>26286008</v>
      </c>
      <c r="E198">
        <v>26229697</v>
      </c>
      <c r="F198">
        <v>1</v>
      </c>
      <c r="G198">
        <v>26229697</v>
      </c>
      <c r="H198">
        <v>2</v>
      </c>
      <c r="I198" t="s">
        <v>906</v>
      </c>
      <c r="J198" t="s">
        <v>143</v>
      </c>
      <c r="K198" t="s">
        <v>907</v>
      </c>
      <c r="L198">
        <v>1344</v>
      </c>
      <c r="N198">
        <v>1008</v>
      </c>
      <c r="O198" t="s">
        <v>908</v>
      </c>
      <c r="P198" t="s">
        <v>908</v>
      </c>
      <c r="Q198">
        <v>1</v>
      </c>
      <c r="W198">
        <v>0</v>
      </c>
      <c r="X198">
        <v>-1180195794</v>
      </c>
      <c r="Y198">
        <v>36.590000000000003</v>
      </c>
      <c r="AA198">
        <v>0</v>
      </c>
      <c r="AB198">
        <v>1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143</v>
      </c>
      <c r="AT198">
        <v>36.590000000000003</v>
      </c>
      <c r="AU198" t="s">
        <v>143</v>
      </c>
      <c r="AV198">
        <v>0</v>
      </c>
      <c r="AW198">
        <v>2</v>
      </c>
      <c r="AX198">
        <v>31714660</v>
      </c>
      <c r="AY198">
        <v>1</v>
      </c>
      <c r="AZ198">
        <v>0</v>
      </c>
      <c r="BA198">
        <v>215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Y198*Source!I349</f>
        <v>439.08000000000004</v>
      </c>
      <c r="CY198">
        <f t="shared" si="54"/>
        <v>1</v>
      </c>
      <c r="CZ198">
        <f t="shared" si="55"/>
        <v>1</v>
      </c>
      <c r="DA198">
        <f t="shared" si="56"/>
        <v>1</v>
      </c>
      <c r="DB198">
        <f t="shared" si="52"/>
        <v>36.590000000000003</v>
      </c>
      <c r="DC198">
        <f t="shared" si="53"/>
        <v>0</v>
      </c>
    </row>
    <row r="199" spans="1:107" x14ac:dyDescent="0.25">
      <c r="A199">
        <f>ROW(Source!A384)</f>
        <v>384</v>
      </c>
      <c r="B199">
        <v>31709269</v>
      </c>
      <c r="C199">
        <v>31712332</v>
      </c>
      <c r="D199">
        <v>26286009</v>
      </c>
      <c r="E199">
        <v>26229697</v>
      </c>
      <c r="F199">
        <v>1</v>
      </c>
      <c r="G199">
        <v>26229697</v>
      </c>
      <c r="H199">
        <v>1</v>
      </c>
      <c r="I199" t="s">
        <v>875</v>
      </c>
      <c r="J199" t="s">
        <v>143</v>
      </c>
      <c r="K199" t="s">
        <v>876</v>
      </c>
      <c r="L199">
        <v>1191</v>
      </c>
      <c r="N199">
        <v>1013</v>
      </c>
      <c r="O199" t="s">
        <v>877</v>
      </c>
      <c r="P199" t="s">
        <v>877</v>
      </c>
      <c r="Q199">
        <v>1</v>
      </c>
      <c r="W199">
        <v>0</v>
      </c>
      <c r="X199">
        <v>476480486</v>
      </c>
      <c r="Y199">
        <v>0.71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143</v>
      </c>
      <c r="AT199">
        <v>0.71</v>
      </c>
      <c r="AU199" t="s">
        <v>143</v>
      </c>
      <c r="AV199">
        <v>1</v>
      </c>
      <c r="AW199">
        <v>2</v>
      </c>
      <c r="AX199">
        <v>31714661</v>
      </c>
      <c r="AY199">
        <v>1</v>
      </c>
      <c r="AZ199">
        <v>0</v>
      </c>
      <c r="BA199">
        <v>216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Y199*Source!I384</f>
        <v>3.55</v>
      </c>
      <c r="CY199">
        <f>AD199</f>
        <v>0</v>
      </c>
      <c r="CZ199">
        <f>AH199</f>
        <v>0</v>
      </c>
      <c r="DA199">
        <f>AL199</f>
        <v>1</v>
      </c>
      <c r="DB199">
        <f t="shared" si="52"/>
        <v>0</v>
      </c>
      <c r="DC199">
        <f t="shared" si="53"/>
        <v>0</v>
      </c>
    </row>
    <row r="200" spans="1:107" x14ac:dyDescent="0.25">
      <c r="A200">
        <f>ROW(Source!A384)</f>
        <v>384</v>
      </c>
      <c r="B200">
        <v>31709269</v>
      </c>
      <c r="C200">
        <v>31712332</v>
      </c>
      <c r="D200">
        <v>26366111</v>
      </c>
      <c r="E200">
        <v>1</v>
      </c>
      <c r="F200">
        <v>1</v>
      </c>
      <c r="G200">
        <v>26229697</v>
      </c>
      <c r="H200">
        <v>2</v>
      </c>
      <c r="I200" t="s">
        <v>918</v>
      </c>
      <c r="J200" t="s">
        <v>919</v>
      </c>
      <c r="K200" t="s">
        <v>920</v>
      </c>
      <c r="L200">
        <v>1367</v>
      </c>
      <c r="N200">
        <v>1011</v>
      </c>
      <c r="O200" t="s">
        <v>881</v>
      </c>
      <c r="P200" t="s">
        <v>881</v>
      </c>
      <c r="Q200">
        <v>1</v>
      </c>
      <c r="W200">
        <v>0</v>
      </c>
      <c r="X200">
        <v>-157737218</v>
      </c>
      <c r="Y200">
        <v>0.37</v>
      </c>
      <c r="AA200">
        <v>0</v>
      </c>
      <c r="AB200">
        <v>6.9</v>
      </c>
      <c r="AC200">
        <v>2.4</v>
      </c>
      <c r="AD200">
        <v>0</v>
      </c>
      <c r="AE200">
        <v>0</v>
      </c>
      <c r="AF200">
        <v>1.0900000000000001</v>
      </c>
      <c r="AG200">
        <v>0.09</v>
      </c>
      <c r="AH200">
        <v>0</v>
      </c>
      <c r="AI200">
        <v>1</v>
      </c>
      <c r="AJ200">
        <v>6.05</v>
      </c>
      <c r="AK200">
        <v>25.44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143</v>
      </c>
      <c r="AT200">
        <v>0.37</v>
      </c>
      <c r="AU200" t="s">
        <v>143</v>
      </c>
      <c r="AV200">
        <v>0</v>
      </c>
      <c r="AW200">
        <v>2</v>
      </c>
      <c r="AX200">
        <v>31714664</v>
      </c>
      <c r="AY200">
        <v>1</v>
      </c>
      <c r="AZ200">
        <v>0</v>
      </c>
      <c r="BA200">
        <v>217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Y200*Source!I384</f>
        <v>1.85</v>
      </c>
      <c r="CY200">
        <f>AB200</f>
        <v>6.9</v>
      </c>
      <c r="CZ200">
        <f>AF200</f>
        <v>1.0900000000000001</v>
      </c>
      <c r="DA200">
        <f>AJ200</f>
        <v>6.05</v>
      </c>
      <c r="DB200">
        <f t="shared" si="52"/>
        <v>0.4</v>
      </c>
      <c r="DC200">
        <f t="shared" si="53"/>
        <v>0.03</v>
      </c>
    </row>
    <row r="201" spans="1:107" x14ac:dyDescent="0.25">
      <c r="A201">
        <f>ROW(Source!A384)</f>
        <v>384</v>
      </c>
      <c r="B201">
        <v>31709269</v>
      </c>
      <c r="C201">
        <v>31712332</v>
      </c>
      <c r="D201">
        <v>26365544</v>
      </c>
      <c r="E201">
        <v>1</v>
      </c>
      <c r="F201">
        <v>1</v>
      </c>
      <c r="G201">
        <v>26229697</v>
      </c>
      <c r="H201">
        <v>2</v>
      </c>
      <c r="I201" t="s">
        <v>912</v>
      </c>
      <c r="J201" t="s">
        <v>913</v>
      </c>
      <c r="K201" t="s">
        <v>914</v>
      </c>
      <c r="L201">
        <v>1367</v>
      </c>
      <c r="N201">
        <v>1011</v>
      </c>
      <c r="O201" t="s">
        <v>881</v>
      </c>
      <c r="P201" t="s">
        <v>881</v>
      </c>
      <c r="Q201">
        <v>1</v>
      </c>
      <c r="W201">
        <v>0</v>
      </c>
      <c r="X201">
        <v>-998810610</v>
      </c>
      <c r="Y201">
        <v>0.32</v>
      </c>
      <c r="AA201">
        <v>0</v>
      </c>
      <c r="AB201">
        <v>1790.38</v>
      </c>
      <c r="AC201">
        <v>731.68</v>
      </c>
      <c r="AD201">
        <v>0</v>
      </c>
      <c r="AE201">
        <v>0</v>
      </c>
      <c r="AF201">
        <v>164.9</v>
      </c>
      <c r="AG201">
        <v>27.47</v>
      </c>
      <c r="AH201">
        <v>0</v>
      </c>
      <c r="AI201">
        <v>1</v>
      </c>
      <c r="AJ201">
        <v>10.37</v>
      </c>
      <c r="AK201">
        <v>25.44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143</v>
      </c>
      <c r="AT201">
        <v>0.32</v>
      </c>
      <c r="AU201" t="s">
        <v>143</v>
      </c>
      <c r="AV201">
        <v>0</v>
      </c>
      <c r="AW201">
        <v>2</v>
      </c>
      <c r="AX201">
        <v>31714662</v>
      </c>
      <c r="AY201">
        <v>1</v>
      </c>
      <c r="AZ201">
        <v>0</v>
      </c>
      <c r="BA201">
        <v>218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Y201*Source!I384</f>
        <v>1.6</v>
      </c>
      <c r="CY201">
        <f>AB201</f>
        <v>1790.38</v>
      </c>
      <c r="CZ201">
        <f>AF201</f>
        <v>164.9</v>
      </c>
      <c r="DA201">
        <f>AJ201</f>
        <v>10.37</v>
      </c>
      <c r="DB201">
        <f t="shared" si="52"/>
        <v>52.77</v>
      </c>
      <c r="DC201">
        <f t="shared" si="53"/>
        <v>8.7899999999999991</v>
      </c>
    </row>
    <row r="202" spans="1:107" x14ac:dyDescent="0.25">
      <c r="A202">
        <f>ROW(Source!A384)</f>
        <v>384</v>
      </c>
      <c r="B202">
        <v>31709269</v>
      </c>
      <c r="C202">
        <v>31712332</v>
      </c>
      <c r="D202">
        <v>26365546</v>
      </c>
      <c r="E202">
        <v>1</v>
      </c>
      <c r="F202">
        <v>1</v>
      </c>
      <c r="G202">
        <v>26229697</v>
      </c>
      <c r="H202">
        <v>2</v>
      </c>
      <c r="I202" t="s">
        <v>921</v>
      </c>
      <c r="J202" t="s">
        <v>922</v>
      </c>
      <c r="K202" t="s">
        <v>923</v>
      </c>
      <c r="L202">
        <v>1367</v>
      </c>
      <c r="N202">
        <v>1011</v>
      </c>
      <c r="O202" t="s">
        <v>881</v>
      </c>
      <c r="P202" t="s">
        <v>881</v>
      </c>
      <c r="Q202">
        <v>1</v>
      </c>
      <c r="W202">
        <v>0</v>
      </c>
      <c r="X202">
        <v>1012087922</v>
      </c>
      <c r="Y202">
        <v>0.55000000000000004</v>
      </c>
      <c r="AA202">
        <v>0</v>
      </c>
      <c r="AB202">
        <v>1884.54</v>
      </c>
      <c r="AC202">
        <v>732.21</v>
      </c>
      <c r="AD202">
        <v>0</v>
      </c>
      <c r="AE202">
        <v>0</v>
      </c>
      <c r="AF202">
        <v>171.26</v>
      </c>
      <c r="AG202">
        <v>27.49</v>
      </c>
      <c r="AH202">
        <v>0</v>
      </c>
      <c r="AI202">
        <v>1</v>
      </c>
      <c r="AJ202">
        <v>10.51</v>
      </c>
      <c r="AK202">
        <v>25.44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143</v>
      </c>
      <c r="AT202">
        <v>0.55000000000000004</v>
      </c>
      <c r="AU202" t="s">
        <v>143</v>
      </c>
      <c r="AV202">
        <v>0</v>
      </c>
      <c r="AW202">
        <v>2</v>
      </c>
      <c r="AX202">
        <v>31714663</v>
      </c>
      <c r="AY202">
        <v>1</v>
      </c>
      <c r="AZ202">
        <v>0</v>
      </c>
      <c r="BA202">
        <v>219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Y202*Source!I384</f>
        <v>2.75</v>
      </c>
      <c r="CY202">
        <f>AB202</f>
        <v>1884.54</v>
      </c>
      <c r="CZ202">
        <f>AF202</f>
        <v>171.26</v>
      </c>
      <c r="DA202">
        <f>AJ202</f>
        <v>10.51</v>
      </c>
      <c r="DB202">
        <f t="shared" si="52"/>
        <v>94.19</v>
      </c>
      <c r="DC202">
        <f t="shared" si="53"/>
        <v>15.12</v>
      </c>
    </row>
    <row r="203" spans="1:107" x14ac:dyDescent="0.25">
      <c r="A203">
        <f>ROW(Source!A384)</f>
        <v>384</v>
      </c>
      <c r="B203">
        <v>31709269</v>
      </c>
      <c r="C203">
        <v>31712332</v>
      </c>
      <c r="D203">
        <v>26366398</v>
      </c>
      <c r="E203">
        <v>1</v>
      </c>
      <c r="F203">
        <v>1</v>
      </c>
      <c r="G203">
        <v>26229697</v>
      </c>
      <c r="H203">
        <v>2</v>
      </c>
      <c r="I203" t="s">
        <v>878</v>
      </c>
      <c r="J203" t="s">
        <v>879</v>
      </c>
      <c r="K203" t="s">
        <v>880</v>
      </c>
      <c r="L203">
        <v>1367</v>
      </c>
      <c r="N203">
        <v>1011</v>
      </c>
      <c r="O203" t="s">
        <v>881</v>
      </c>
      <c r="P203" t="s">
        <v>881</v>
      </c>
      <c r="Q203">
        <v>1</v>
      </c>
      <c r="W203">
        <v>0</v>
      </c>
      <c r="X203">
        <v>-1464643382</v>
      </c>
      <c r="Y203">
        <v>0.32</v>
      </c>
      <c r="AA203">
        <v>0</v>
      </c>
      <c r="AB203">
        <v>1081.2</v>
      </c>
      <c r="AC203">
        <v>405.66</v>
      </c>
      <c r="AD203">
        <v>0</v>
      </c>
      <c r="AE203">
        <v>0</v>
      </c>
      <c r="AF203">
        <v>113.73</v>
      </c>
      <c r="AG203">
        <v>15.23</v>
      </c>
      <c r="AH203">
        <v>0</v>
      </c>
      <c r="AI203">
        <v>1</v>
      </c>
      <c r="AJ203">
        <v>9.08</v>
      </c>
      <c r="AK203">
        <v>25.44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143</v>
      </c>
      <c r="AT203">
        <v>0.32</v>
      </c>
      <c r="AU203" t="s">
        <v>143</v>
      </c>
      <c r="AV203">
        <v>0</v>
      </c>
      <c r="AW203">
        <v>2</v>
      </c>
      <c r="AX203">
        <v>31714665</v>
      </c>
      <c r="AY203">
        <v>1</v>
      </c>
      <c r="AZ203">
        <v>0</v>
      </c>
      <c r="BA203">
        <v>220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Y203*Source!I384</f>
        <v>1.6</v>
      </c>
      <c r="CY203">
        <f>AB203</f>
        <v>1081.2</v>
      </c>
      <c r="CZ203">
        <f>AF203</f>
        <v>113.73</v>
      </c>
      <c r="DA203">
        <f>AJ203</f>
        <v>9.08</v>
      </c>
      <c r="DB203">
        <f t="shared" si="52"/>
        <v>36.39</v>
      </c>
      <c r="DC203">
        <f t="shared" si="53"/>
        <v>4.87</v>
      </c>
    </row>
    <row r="204" spans="1:107" x14ac:dyDescent="0.25">
      <c r="A204">
        <f>ROW(Source!A384)</f>
        <v>384</v>
      </c>
      <c r="B204">
        <v>31709269</v>
      </c>
      <c r="C204">
        <v>31712332</v>
      </c>
      <c r="D204">
        <v>26366427</v>
      </c>
      <c r="E204">
        <v>1</v>
      </c>
      <c r="F204">
        <v>1</v>
      </c>
      <c r="G204">
        <v>26229697</v>
      </c>
      <c r="H204">
        <v>2</v>
      </c>
      <c r="I204" t="s">
        <v>924</v>
      </c>
      <c r="J204" t="s">
        <v>925</v>
      </c>
      <c r="K204" t="s">
        <v>926</v>
      </c>
      <c r="L204">
        <v>1367</v>
      </c>
      <c r="N204">
        <v>1011</v>
      </c>
      <c r="O204" t="s">
        <v>881</v>
      </c>
      <c r="P204" t="s">
        <v>881</v>
      </c>
      <c r="Q204">
        <v>1</v>
      </c>
      <c r="W204">
        <v>0</v>
      </c>
      <c r="X204">
        <v>1861761921</v>
      </c>
      <c r="Y204">
        <v>0.55000000000000004</v>
      </c>
      <c r="AA204">
        <v>0</v>
      </c>
      <c r="AB204">
        <v>1251.3900000000001</v>
      </c>
      <c r="AC204">
        <v>33.29</v>
      </c>
      <c r="AD204">
        <v>0</v>
      </c>
      <c r="AE204">
        <v>0</v>
      </c>
      <c r="AF204">
        <v>84.17</v>
      </c>
      <c r="AG204">
        <v>1.25</v>
      </c>
      <c r="AH204">
        <v>0</v>
      </c>
      <c r="AI204">
        <v>1</v>
      </c>
      <c r="AJ204">
        <v>14.2</v>
      </c>
      <c r="AK204">
        <v>25.44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143</v>
      </c>
      <c r="AT204">
        <v>0.55000000000000004</v>
      </c>
      <c r="AU204" t="s">
        <v>143</v>
      </c>
      <c r="AV204">
        <v>0</v>
      </c>
      <c r="AW204">
        <v>2</v>
      </c>
      <c r="AX204">
        <v>31714666</v>
      </c>
      <c r="AY204">
        <v>1</v>
      </c>
      <c r="AZ204">
        <v>0</v>
      </c>
      <c r="BA204">
        <v>221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Y204*Source!I384</f>
        <v>2.75</v>
      </c>
      <c r="CY204">
        <f>AB204</f>
        <v>1251.3900000000001</v>
      </c>
      <c r="CZ204">
        <f>AF204</f>
        <v>84.17</v>
      </c>
      <c r="DA204">
        <f>AJ204</f>
        <v>14.2</v>
      </c>
      <c r="DB204">
        <f t="shared" si="52"/>
        <v>46.29</v>
      </c>
      <c r="DC204">
        <f t="shared" si="53"/>
        <v>0.69</v>
      </c>
    </row>
    <row r="205" spans="1:107" x14ac:dyDescent="0.25">
      <c r="A205">
        <f>ROW(Source!A384)</f>
        <v>384</v>
      </c>
      <c r="B205">
        <v>31709269</v>
      </c>
      <c r="C205">
        <v>31712332</v>
      </c>
      <c r="D205">
        <v>26344916</v>
      </c>
      <c r="E205">
        <v>1</v>
      </c>
      <c r="F205">
        <v>1</v>
      </c>
      <c r="G205">
        <v>26229697</v>
      </c>
      <c r="H205">
        <v>3</v>
      </c>
      <c r="I205" t="s">
        <v>927</v>
      </c>
      <c r="J205" t="s">
        <v>928</v>
      </c>
      <c r="K205" t="s">
        <v>929</v>
      </c>
      <c r="L205">
        <v>1339</v>
      </c>
      <c r="N205">
        <v>1007</v>
      </c>
      <c r="O205" t="s">
        <v>323</v>
      </c>
      <c r="P205" t="s">
        <v>323</v>
      </c>
      <c r="Q205">
        <v>1</v>
      </c>
      <c r="W205">
        <v>0</v>
      </c>
      <c r="X205">
        <v>-1326519054</v>
      </c>
      <c r="Y205">
        <v>2.6100000000000002E-2</v>
      </c>
      <c r="AA205">
        <v>371.45</v>
      </c>
      <c r="AB205">
        <v>0</v>
      </c>
      <c r="AC205">
        <v>0</v>
      </c>
      <c r="AD205">
        <v>0</v>
      </c>
      <c r="AE205">
        <v>53.57</v>
      </c>
      <c r="AF205">
        <v>0</v>
      </c>
      <c r="AG205">
        <v>0</v>
      </c>
      <c r="AH205">
        <v>0</v>
      </c>
      <c r="AI205">
        <v>6.92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143</v>
      </c>
      <c r="AT205">
        <v>2.6100000000000002E-2</v>
      </c>
      <c r="AU205" t="s">
        <v>143</v>
      </c>
      <c r="AV205">
        <v>0</v>
      </c>
      <c r="AW205">
        <v>2</v>
      </c>
      <c r="AX205">
        <v>31714667</v>
      </c>
      <c r="AY205">
        <v>1</v>
      </c>
      <c r="AZ205">
        <v>0</v>
      </c>
      <c r="BA205">
        <v>222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Y205*Source!I384</f>
        <v>0.1305</v>
      </c>
      <c r="CY205">
        <f>AA205</f>
        <v>371.45</v>
      </c>
      <c r="CZ205">
        <f>AE205</f>
        <v>53.57</v>
      </c>
      <c r="DA205">
        <f>AI205</f>
        <v>6.92</v>
      </c>
      <c r="DB205">
        <f t="shared" si="52"/>
        <v>1.4</v>
      </c>
      <c r="DC205">
        <f t="shared" si="53"/>
        <v>0</v>
      </c>
    </row>
    <row r="206" spans="1:107" x14ac:dyDescent="0.25">
      <c r="A206">
        <f>ROW(Source!A384)</f>
        <v>384</v>
      </c>
      <c r="B206">
        <v>31709269</v>
      </c>
      <c r="C206">
        <v>31712332</v>
      </c>
      <c r="D206">
        <v>26344588</v>
      </c>
      <c r="E206">
        <v>1</v>
      </c>
      <c r="F206">
        <v>1</v>
      </c>
      <c r="G206">
        <v>26229697</v>
      </c>
      <c r="H206">
        <v>3</v>
      </c>
      <c r="I206" t="s">
        <v>930</v>
      </c>
      <c r="J206" t="s">
        <v>931</v>
      </c>
      <c r="K206" t="s">
        <v>932</v>
      </c>
      <c r="L206">
        <v>1339</v>
      </c>
      <c r="N206">
        <v>1007</v>
      </c>
      <c r="O206" t="s">
        <v>323</v>
      </c>
      <c r="P206" t="s">
        <v>323</v>
      </c>
      <c r="Q206">
        <v>1</v>
      </c>
      <c r="W206">
        <v>0</v>
      </c>
      <c r="X206">
        <v>-1236741395</v>
      </c>
      <c r="Y206">
        <v>0.1895</v>
      </c>
      <c r="AA206">
        <v>62.59</v>
      </c>
      <c r="AB206">
        <v>0</v>
      </c>
      <c r="AC206">
        <v>0</v>
      </c>
      <c r="AD206">
        <v>0</v>
      </c>
      <c r="AE206">
        <v>5.91</v>
      </c>
      <c r="AF206">
        <v>0</v>
      </c>
      <c r="AG206">
        <v>0</v>
      </c>
      <c r="AH206">
        <v>0</v>
      </c>
      <c r="AI206">
        <v>10.57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143</v>
      </c>
      <c r="AT206">
        <v>0.1895</v>
      </c>
      <c r="AU206" t="s">
        <v>143</v>
      </c>
      <c r="AV206">
        <v>0</v>
      </c>
      <c r="AW206">
        <v>2</v>
      </c>
      <c r="AX206">
        <v>31714668</v>
      </c>
      <c r="AY206">
        <v>1</v>
      </c>
      <c r="AZ206">
        <v>0</v>
      </c>
      <c r="BA206">
        <v>223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Y206*Source!I384</f>
        <v>0.94750000000000001</v>
      </c>
      <c r="CY206">
        <f>AA206</f>
        <v>62.59</v>
      </c>
      <c r="CZ206">
        <f>AE206</f>
        <v>5.91</v>
      </c>
      <c r="DA206">
        <f>AI206</f>
        <v>10.57</v>
      </c>
      <c r="DB206">
        <f t="shared" si="52"/>
        <v>1.1200000000000001</v>
      </c>
      <c r="DC206">
        <f t="shared" si="53"/>
        <v>0</v>
      </c>
    </row>
    <row r="207" spans="1:107" x14ac:dyDescent="0.25">
      <c r="A207">
        <f>ROW(Source!A387)</f>
        <v>387</v>
      </c>
      <c r="B207">
        <v>31709269</v>
      </c>
      <c r="C207">
        <v>31712351</v>
      </c>
      <c r="D207">
        <v>26366425</v>
      </c>
      <c r="E207">
        <v>1</v>
      </c>
      <c r="F207">
        <v>1</v>
      </c>
      <c r="G207">
        <v>26229697</v>
      </c>
      <c r="H207">
        <v>2</v>
      </c>
      <c r="I207" t="s">
        <v>915</v>
      </c>
      <c r="J207" t="s">
        <v>916</v>
      </c>
      <c r="K207" t="s">
        <v>917</v>
      </c>
      <c r="L207">
        <v>1367</v>
      </c>
      <c r="N207">
        <v>1011</v>
      </c>
      <c r="O207" t="s">
        <v>881</v>
      </c>
      <c r="P207" t="s">
        <v>881</v>
      </c>
      <c r="Q207">
        <v>1</v>
      </c>
      <c r="W207">
        <v>0</v>
      </c>
      <c r="X207">
        <v>-1191656485</v>
      </c>
      <c r="Y207">
        <v>1</v>
      </c>
      <c r="AA207">
        <v>0</v>
      </c>
      <c r="AB207">
        <v>1631.62</v>
      </c>
      <c r="AC207">
        <v>460.72</v>
      </c>
      <c r="AD207">
        <v>0</v>
      </c>
      <c r="AE207">
        <v>0</v>
      </c>
      <c r="AF207">
        <v>193.32</v>
      </c>
      <c r="AG207">
        <v>18.11</v>
      </c>
      <c r="AH207">
        <v>0</v>
      </c>
      <c r="AI207">
        <v>1</v>
      </c>
      <c r="AJ207">
        <v>8.44</v>
      </c>
      <c r="AK207">
        <v>25.44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143</v>
      </c>
      <c r="AT207">
        <v>1</v>
      </c>
      <c r="AU207" t="s">
        <v>143</v>
      </c>
      <c r="AV207">
        <v>0</v>
      </c>
      <c r="AW207">
        <v>2</v>
      </c>
      <c r="AX207">
        <v>31714671</v>
      </c>
      <c r="AY207">
        <v>1</v>
      </c>
      <c r="AZ207">
        <v>0</v>
      </c>
      <c r="BA207">
        <v>226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Y207*Source!I387</f>
        <v>12.5</v>
      </c>
      <c r="CY207">
        <f>AB207</f>
        <v>1631.62</v>
      </c>
      <c r="CZ207">
        <f>AF207</f>
        <v>193.32</v>
      </c>
      <c r="DA207">
        <f>AJ207</f>
        <v>8.44</v>
      </c>
      <c r="DB207">
        <f t="shared" si="52"/>
        <v>193.32</v>
      </c>
      <c r="DC207">
        <f t="shared" si="53"/>
        <v>18.11</v>
      </c>
    </row>
    <row r="208" spans="1:107" x14ac:dyDescent="0.25">
      <c r="A208">
        <f>ROW(Source!A388)</f>
        <v>388</v>
      </c>
      <c r="B208">
        <v>31709269</v>
      </c>
      <c r="C208">
        <v>31712354</v>
      </c>
      <c r="D208">
        <v>26286008</v>
      </c>
      <c r="E208">
        <v>26229697</v>
      </c>
      <c r="F208">
        <v>1</v>
      </c>
      <c r="G208">
        <v>26229697</v>
      </c>
      <c r="H208">
        <v>2</v>
      </c>
      <c r="I208" t="s">
        <v>906</v>
      </c>
      <c r="J208" t="s">
        <v>143</v>
      </c>
      <c r="K208" t="s">
        <v>907</v>
      </c>
      <c r="L208">
        <v>1344</v>
      </c>
      <c r="N208">
        <v>1008</v>
      </c>
      <c r="O208" t="s">
        <v>908</v>
      </c>
      <c r="P208" t="s">
        <v>908</v>
      </c>
      <c r="Q208">
        <v>1</v>
      </c>
      <c r="W208">
        <v>0</v>
      </c>
      <c r="X208">
        <v>-1180195794</v>
      </c>
      <c r="Y208">
        <v>31.67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1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143</v>
      </c>
      <c r="AT208">
        <v>31.67</v>
      </c>
      <c r="AU208" t="s">
        <v>143</v>
      </c>
      <c r="AV208">
        <v>0</v>
      </c>
      <c r="AW208">
        <v>2</v>
      </c>
      <c r="AX208">
        <v>31714672</v>
      </c>
      <c r="AY208">
        <v>1</v>
      </c>
      <c r="AZ208">
        <v>0</v>
      </c>
      <c r="BA208">
        <v>227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Y208*Source!I388</f>
        <v>395.875</v>
      </c>
      <c r="CY208">
        <f>AB208</f>
        <v>1</v>
      </c>
      <c r="CZ208">
        <f>AF208</f>
        <v>1</v>
      </c>
      <c r="DA208">
        <f>AJ208</f>
        <v>1</v>
      </c>
      <c r="DB208">
        <f t="shared" si="52"/>
        <v>31.67</v>
      </c>
      <c r="DC208">
        <f t="shared" si="53"/>
        <v>0</v>
      </c>
    </row>
    <row r="209" spans="1:107" x14ac:dyDescent="0.25">
      <c r="A209">
        <f>ROW(Source!A423)</f>
        <v>423</v>
      </c>
      <c r="B209">
        <v>31709269</v>
      </c>
      <c r="C209">
        <v>31712359</v>
      </c>
      <c r="D209">
        <v>26286009</v>
      </c>
      <c r="E209">
        <v>26229697</v>
      </c>
      <c r="F209">
        <v>1</v>
      </c>
      <c r="G209">
        <v>26229697</v>
      </c>
      <c r="H209">
        <v>1</v>
      </c>
      <c r="I209" t="s">
        <v>875</v>
      </c>
      <c r="J209" t="s">
        <v>143</v>
      </c>
      <c r="K209" t="s">
        <v>876</v>
      </c>
      <c r="L209">
        <v>1191</v>
      </c>
      <c r="N209">
        <v>1013</v>
      </c>
      <c r="O209" t="s">
        <v>877</v>
      </c>
      <c r="P209" t="s">
        <v>877</v>
      </c>
      <c r="Q209">
        <v>1</v>
      </c>
      <c r="W209">
        <v>0</v>
      </c>
      <c r="X209">
        <v>476480486</v>
      </c>
      <c r="Y209">
        <v>1.3684999999999998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143</v>
      </c>
      <c r="AT209">
        <v>1.19</v>
      </c>
      <c r="AU209" t="s">
        <v>170</v>
      </c>
      <c r="AV209">
        <v>1</v>
      </c>
      <c r="AW209">
        <v>2</v>
      </c>
      <c r="AX209">
        <v>31714673</v>
      </c>
      <c r="AY209">
        <v>1</v>
      </c>
      <c r="AZ209">
        <v>0</v>
      </c>
      <c r="BA209">
        <v>228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Y209*Source!I423</f>
        <v>1.2316499999999999</v>
      </c>
      <c r="CY209">
        <f>AD209</f>
        <v>0</v>
      </c>
      <c r="CZ209">
        <f>AH209</f>
        <v>0</v>
      </c>
      <c r="DA209">
        <f>AL209</f>
        <v>1</v>
      </c>
      <c r="DB209">
        <f>ROUND((ROUND(AT209*CZ209,2)*1.15),6)</f>
        <v>0</v>
      </c>
      <c r="DC209">
        <f>ROUND((ROUND(AT209*AG209,2)*1.15),6)</f>
        <v>0</v>
      </c>
    </row>
    <row r="210" spans="1:107" x14ac:dyDescent="0.25">
      <c r="A210">
        <f>ROW(Source!A423)</f>
        <v>423</v>
      </c>
      <c r="B210">
        <v>31709269</v>
      </c>
      <c r="C210">
        <v>31712359</v>
      </c>
      <c r="D210">
        <v>26365555</v>
      </c>
      <c r="E210">
        <v>1</v>
      </c>
      <c r="F210">
        <v>1</v>
      </c>
      <c r="G210">
        <v>26229697</v>
      </c>
      <c r="H210">
        <v>2</v>
      </c>
      <c r="I210" t="s">
        <v>936</v>
      </c>
      <c r="J210" t="s">
        <v>937</v>
      </c>
      <c r="K210" t="s">
        <v>938</v>
      </c>
      <c r="L210">
        <v>1367</v>
      </c>
      <c r="N210">
        <v>1011</v>
      </c>
      <c r="O210" t="s">
        <v>881</v>
      </c>
      <c r="P210" t="s">
        <v>881</v>
      </c>
      <c r="Q210">
        <v>1</v>
      </c>
      <c r="W210">
        <v>0</v>
      </c>
      <c r="X210">
        <v>851387592</v>
      </c>
      <c r="Y210">
        <v>7.8993749999999991</v>
      </c>
      <c r="AA210">
        <v>0</v>
      </c>
      <c r="AB210">
        <v>882.14</v>
      </c>
      <c r="AC210">
        <v>607.70000000000005</v>
      </c>
      <c r="AD210">
        <v>0</v>
      </c>
      <c r="AE210">
        <v>0</v>
      </c>
      <c r="AF210">
        <v>65.260000000000005</v>
      </c>
      <c r="AG210">
        <v>20.04</v>
      </c>
      <c r="AH210">
        <v>0</v>
      </c>
      <c r="AI210">
        <v>1</v>
      </c>
      <c r="AJ210">
        <v>11.34</v>
      </c>
      <c r="AK210">
        <v>25.44</v>
      </c>
      <c r="AL210">
        <v>1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143</v>
      </c>
      <c r="AT210">
        <v>6.3194999999999997</v>
      </c>
      <c r="AU210" t="s">
        <v>169</v>
      </c>
      <c r="AV210">
        <v>0</v>
      </c>
      <c r="AW210">
        <v>2</v>
      </c>
      <c r="AX210">
        <v>31714674</v>
      </c>
      <c r="AY210">
        <v>1</v>
      </c>
      <c r="AZ210">
        <v>0</v>
      </c>
      <c r="BA210">
        <v>229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Y210*Source!I423</f>
        <v>7.1094374999999994</v>
      </c>
      <c r="CY210">
        <f>AB210</f>
        <v>882.14</v>
      </c>
      <c r="CZ210">
        <f>AF210</f>
        <v>65.260000000000005</v>
      </c>
      <c r="DA210">
        <f>AJ210</f>
        <v>11.34</v>
      </c>
      <c r="DB210">
        <f>ROUND((ROUND(AT210*CZ210,2)*1.25),6)</f>
        <v>515.51250000000005</v>
      </c>
      <c r="DC210">
        <f>ROUND((ROUND(AT210*AG210,2)*1.25),6)</f>
        <v>158.30000000000001</v>
      </c>
    </row>
    <row r="211" spans="1:107" x14ac:dyDescent="0.25">
      <c r="A211">
        <f>ROW(Source!A424)</f>
        <v>424</v>
      </c>
      <c r="B211">
        <v>31709269</v>
      </c>
      <c r="C211">
        <v>31712364</v>
      </c>
      <c r="D211">
        <v>26286009</v>
      </c>
      <c r="E211">
        <v>26229697</v>
      </c>
      <c r="F211">
        <v>1</v>
      </c>
      <c r="G211">
        <v>26229697</v>
      </c>
      <c r="H211">
        <v>1</v>
      </c>
      <c r="I211" t="s">
        <v>875</v>
      </c>
      <c r="J211" t="s">
        <v>143</v>
      </c>
      <c r="K211" t="s">
        <v>876</v>
      </c>
      <c r="L211">
        <v>1191</v>
      </c>
      <c r="N211">
        <v>1013</v>
      </c>
      <c r="O211" t="s">
        <v>877</v>
      </c>
      <c r="P211" t="s">
        <v>877</v>
      </c>
      <c r="Q211">
        <v>1</v>
      </c>
      <c r="W211">
        <v>0</v>
      </c>
      <c r="X211">
        <v>476480486</v>
      </c>
      <c r="Y211">
        <v>256.04750000000001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143</v>
      </c>
      <c r="AT211">
        <v>222.65</v>
      </c>
      <c r="AU211" t="s">
        <v>170</v>
      </c>
      <c r="AV211">
        <v>1</v>
      </c>
      <c r="AW211">
        <v>2</v>
      </c>
      <c r="AX211">
        <v>31714675</v>
      </c>
      <c r="AY211">
        <v>1</v>
      </c>
      <c r="AZ211">
        <v>0</v>
      </c>
      <c r="BA211">
        <v>230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Y211*Source!I424</f>
        <v>25.604750000000003</v>
      </c>
      <c r="CY211">
        <f>AD211</f>
        <v>0</v>
      </c>
      <c r="CZ211">
        <f>AH211</f>
        <v>0</v>
      </c>
      <c r="DA211">
        <f>AL211</f>
        <v>1</v>
      </c>
      <c r="DB211">
        <f>ROUND((ROUND(AT211*CZ211,2)*1.15),6)</f>
        <v>0</v>
      </c>
      <c r="DC211">
        <f>ROUND((ROUND(AT211*AG211,2)*1.15),6)</f>
        <v>0</v>
      </c>
    </row>
    <row r="212" spans="1:107" x14ac:dyDescent="0.25">
      <c r="A212">
        <f>ROW(Source!A425)</f>
        <v>425</v>
      </c>
      <c r="B212">
        <v>31709269</v>
      </c>
      <c r="C212">
        <v>31712367</v>
      </c>
      <c r="D212">
        <v>26286009</v>
      </c>
      <c r="E212">
        <v>26229697</v>
      </c>
      <c r="F212">
        <v>1</v>
      </c>
      <c r="G212">
        <v>26229697</v>
      </c>
      <c r="H212">
        <v>1</v>
      </c>
      <c r="I212" t="s">
        <v>875</v>
      </c>
      <c r="J212" t="s">
        <v>143</v>
      </c>
      <c r="K212" t="s">
        <v>876</v>
      </c>
      <c r="L212">
        <v>1191</v>
      </c>
      <c r="N212">
        <v>1013</v>
      </c>
      <c r="O212" t="s">
        <v>877</v>
      </c>
      <c r="P212" t="s">
        <v>877</v>
      </c>
      <c r="Q212">
        <v>1</v>
      </c>
      <c r="W212">
        <v>0</v>
      </c>
      <c r="X212">
        <v>476480486</v>
      </c>
      <c r="Y212">
        <v>12.42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143</v>
      </c>
      <c r="AT212">
        <v>10.8</v>
      </c>
      <c r="AU212" t="s">
        <v>170</v>
      </c>
      <c r="AV212">
        <v>1</v>
      </c>
      <c r="AW212">
        <v>2</v>
      </c>
      <c r="AX212">
        <v>31714676</v>
      </c>
      <c r="AY212">
        <v>1</v>
      </c>
      <c r="AZ212">
        <v>0</v>
      </c>
      <c r="BA212">
        <v>231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Y212*Source!I425</f>
        <v>12.42</v>
      </c>
      <c r="CY212">
        <f>AD212</f>
        <v>0</v>
      </c>
      <c r="CZ212">
        <f>AH212</f>
        <v>0</v>
      </c>
      <c r="DA212">
        <f>AL212</f>
        <v>1</v>
      </c>
      <c r="DB212">
        <f>ROUND((ROUND(AT212*CZ212,2)*1.15),6)</f>
        <v>0</v>
      </c>
      <c r="DC212">
        <f>ROUND((ROUND(AT212*AG212,2)*1.15),6)</f>
        <v>0</v>
      </c>
    </row>
    <row r="213" spans="1:107" x14ac:dyDescent="0.25">
      <c r="A213">
        <f>ROW(Source!A425)</f>
        <v>425</v>
      </c>
      <c r="B213">
        <v>31709269</v>
      </c>
      <c r="C213">
        <v>31712367</v>
      </c>
      <c r="D213">
        <v>26366011</v>
      </c>
      <c r="E213">
        <v>1</v>
      </c>
      <c r="F213">
        <v>1</v>
      </c>
      <c r="G213">
        <v>26229697</v>
      </c>
      <c r="H213">
        <v>2</v>
      </c>
      <c r="I213" t="s">
        <v>897</v>
      </c>
      <c r="J213" t="s">
        <v>939</v>
      </c>
      <c r="K213" t="s">
        <v>940</v>
      </c>
      <c r="L213">
        <v>1367</v>
      </c>
      <c r="N213">
        <v>1011</v>
      </c>
      <c r="O213" t="s">
        <v>881</v>
      </c>
      <c r="P213" t="s">
        <v>881</v>
      </c>
      <c r="Q213">
        <v>1</v>
      </c>
      <c r="W213">
        <v>0</v>
      </c>
      <c r="X213">
        <v>2125593233</v>
      </c>
      <c r="Y213">
        <v>13.125</v>
      </c>
      <c r="AA213">
        <v>0</v>
      </c>
      <c r="AB213">
        <v>797.24</v>
      </c>
      <c r="AC213">
        <v>492.23</v>
      </c>
      <c r="AD213">
        <v>0</v>
      </c>
      <c r="AE213">
        <v>0</v>
      </c>
      <c r="AF213">
        <v>60.77</v>
      </c>
      <c r="AG213">
        <v>18.48</v>
      </c>
      <c r="AH213">
        <v>0</v>
      </c>
      <c r="AI213">
        <v>1</v>
      </c>
      <c r="AJ213">
        <v>12.53</v>
      </c>
      <c r="AK213">
        <v>25.44</v>
      </c>
      <c r="AL213">
        <v>1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143</v>
      </c>
      <c r="AT213">
        <v>10.5</v>
      </c>
      <c r="AU213" t="s">
        <v>169</v>
      </c>
      <c r="AV213">
        <v>0</v>
      </c>
      <c r="AW213">
        <v>2</v>
      </c>
      <c r="AX213">
        <v>31714677</v>
      </c>
      <c r="AY213">
        <v>1</v>
      </c>
      <c r="AZ213">
        <v>0</v>
      </c>
      <c r="BA213">
        <v>232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Y213*Source!I425</f>
        <v>13.125</v>
      </c>
      <c r="CY213">
        <f>AB213</f>
        <v>797.24</v>
      </c>
      <c r="CZ213">
        <f>AF213</f>
        <v>60.77</v>
      </c>
      <c r="DA213">
        <f>AJ213</f>
        <v>12.53</v>
      </c>
      <c r="DB213">
        <f>ROUND((ROUND(AT213*CZ213,2)*1.25),6)</f>
        <v>797.61249999999995</v>
      </c>
      <c r="DC213">
        <f>ROUND((ROUND(AT213*AG213,2)*1.25),6)</f>
        <v>242.55</v>
      </c>
    </row>
    <row r="214" spans="1:107" x14ac:dyDescent="0.25">
      <c r="A214">
        <f>ROW(Source!A425)</f>
        <v>425</v>
      </c>
      <c r="B214">
        <v>31709269</v>
      </c>
      <c r="C214">
        <v>31712367</v>
      </c>
      <c r="D214">
        <v>26366428</v>
      </c>
      <c r="E214">
        <v>1</v>
      </c>
      <c r="F214">
        <v>1</v>
      </c>
      <c r="G214">
        <v>26229697</v>
      </c>
      <c r="H214">
        <v>2</v>
      </c>
      <c r="I214" t="s">
        <v>941</v>
      </c>
      <c r="J214" t="s">
        <v>942</v>
      </c>
      <c r="K214" t="s">
        <v>943</v>
      </c>
      <c r="L214">
        <v>1367</v>
      </c>
      <c r="N214">
        <v>1011</v>
      </c>
      <c r="O214" t="s">
        <v>881</v>
      </c>
      <c r="P214" t="s">
        <v>881</v>
      </c>
      <c r="Q214">
        <v>1</v>
      </c>
      <c r="W214">
        <v>0</v>
      </c>
      <c r="X214">
        <v>1280158331</v>
      </c>
      <c r="Y214">
        <v>13.125</v>
      </c>
      <c r="AA214">
        <v>0</v>
      </c>
      <c r="AB214">
        <v>4.04</v>
      </c>
      <c r="AC214">
        <v>2.4</v>
      </c>
      <c r="AD214">
        <v>0</v>
      </c>
      <c r="AE214">
        <v>0</v>
      </c>
      <c r="AF214">
        <v>0.56000000000000005</v>
      </c>
      <c r="AG214">
        <v>0.09</v>
      </c>
      <c r="AH214">
        <v>0</v>
      </c>
      <c r="AI214">
        <v>1</v>
      </c>
      <c r="AJ214">
        <v>6.89</v>
      </c>
      <c r="AK214">
        <v>25.44</v>
      </c>
      <c r="AL214">
        <v>1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143</v>
      </c>
      <c r="AT214">
        <v>10.5</v>
      </c>
      <c r="AU214" t="s">
        <v>169</v>
      </c>
      <c r="AV214">
        <v>0</v>
      </c>
      <c r="AW214">
        <v>2</v>
      </c>
      <c r="AX214">
        <v>31714678</v>
      </c>
      <c r="AY214">
        <v>1</v>
      </c>
      <c r="AZ214">
        <v>0</v>
      </c>
      <c r="BA214">
        <v>233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Y214*Source!I425</f>
        <v>13.125</v>
      </c>
      <c r="CY214">
        <f>AB214</f>
        <v>4.04</v>
      </c>
      <c r="CZ214">
        <f>AF214</f>
        <v>0.56000000000000005</v>
      </c>
      <c r="DA214">
        <f>AJ214</f>
        <v>6.89</v>
      </c>
      <c r="DB214">
        <f>ROUND((ROUND(AT214*CZ214,2)*1.25),6)</f>
        <v>7.35</v>
      </c>
      <c r="DC214">
        <f>ROUND((ROUND(AT214*AG214,2)*1.25),6)</f>
        <v>1.1875</v>
      </c>
    </row>
    <row r="215" spans="1:107" x14ac:dyDescent="0.25">
      <c r="A215">
        <f>ROW(Source!A426)</f>
        <v>426</v>
      </c>
      <c r="B215">
        <v>31709269</v>
      </c>
      <c r="C215">
        <v>31712384</v>
      </c>
      <c r="D215">
        <v>26286009</v>
      </c>
      <c r="E215">
        <v>26229697</v>
      </c>
      <c r="F215">
        <v>1</v>
      </c>
      <c r="G215">
        <v>26229697</v>
      </c>
      <c r="H215">
        <v>1</v>
      </c>
      <c r="I215" t="s">
        <v>875</v>
      </c>
      <c r="J215" t="s">
        <v>143</v>
      </c>
      <c r="K215" t="s">
        <v>876</v>
      </c>
      <c r="L215">
        <v>1191</v>
      </c>
      <c r="N215">
        <v>1013</v>
      </c>
      <c r="O215" t="s">
        <v>877</v>
      </c>
      <c r="P215" t="s">
        <v>877</v>
      </c>
      <c r="Q215">
        <v>1</v>
      </c>
      <c r="W215">
        <v>0</v>
      </c>
      <c r="X215">
        <v>476480486</v>
      </c>
      <c r="Y215">
        <v>0.89699999999999991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143</v>
      </c>
      <c r="AT215">
        <v>0.78</v>
      </c>
      <c r="AU215" t="s">
        <v>170</v>
      </c>
      <c r="AV215">
        <v>1</v>
      </c>
      <c r="AW215">
        <v>2</v>
      </c>
      <c r="AX215">
        <v>31714679</v>
      </c>
      <c r="AY215">
        <v>1</v>
      </c>
      <c r="AZ215">
        <v>0</v>
      </c>
      <c r="BA215">
        <v>234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Y215*Source!I426</f>
        <v>22.424999999999997</v>
      </c>
      <c r="CY215">
        <f>AD215</f>
        <v>0</v>
      </c>
      <c r="CZ215">
        <f>AH215</f>
        <v>0</v>
      </c>
      <c r="DA215">
        <f>AL215</f>
        <v>1</v>
      </c>
      <c r="DB215">
        <f>ROUND((ROUND(AT215*CZ215,2)*1.15),6)</f>
        <v>0</v>
      </c>
      <c r="DC215">
        <f>ROUND((ROUND(AT215*AG215,2)*1.15),6)</f>
        <v>0</v>
      </c>
    </row>
    <row r="216" spans="1:107" x14ac:dyDescent="0.25">
      <c r="A216">
        <f>ROW(Source!A426)</f>
        <v>426</v>
      </c>
      <c r="B216">
        <v>31709269</v>
      </c>
      <c r="C216">
        <v>31712384</v>
      </c>
      <c r="D216">
        <v>26366010</v>
      </c>
      <c r="E216">
        <v>1</v>
      </c>
      <c r="F216">
        <v>1</v>
      </c>
      <c r="G216">
        <v>26229697</v>
      </c>
      <c r="H216">
        <v>2</v>
      </c>
      <c r="I216" t="s">
        <v>944</v>
      </c>
      <c r="J216" t="s">
        <v>945</v>
      </c>
      <c r="K216" t="s">
        <v>946</v>
      </c>
      <c r="L216">
        <v>1367</v>
      </c>
      <c r="N216">
        <v>1011</v>
      </c>
      <c r="O216" t="s">
        <v>881</v>
      </c>
      <c r="P216" t="s">
        <v>881</v>
      </c>
      <c r="Q216">
        <v>1</v>
      </c>
      <c r="W216">
        <v>0</v>
      </c>
      <c r="X216">
        <v>-668768829</v>
      </c>
      <c r="Y216">
        <v>0.22499999999999998</v>
      </c>
      <c r="AA216">
        <v>0</v>
      </c>
      <c r="AB216">
        <v>511.15</v>
      </c>
      <c r="AC216">
        <v>355.05</v>
      </c>
      <c r="AD216">
        <v>0</v>
      </c>
      <c r="AE216">
        <v>0</v>
      </c>
      <c r="AF216">
        <v>41.62</v>
      </c>
      <c r="AG216">
        <v>13.33</v>
      </c>
      <c r="AH216">
        <v>0</v>
      </c>
      <c r="AI216">
        <v>1</v>
      </c>
      <c r="AJ216">
        <v>11.73</v>
      </c>
      <c r="AK216">
        <v>25.44</v>
      </c>
      <c r="AL216">
        <v>1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143</v>
      </c>
      <c r="AT216">
        <v>0.18</v>
      </c>
      <c r="AU216" t="s">
        <v>169</v>
      </c>
      <c r="AV216">
        <v>0</v>
      </c>
      <c r="AW216">
        <v>2</v>
      </c>
      <c r="AX216">
        <v>31714680</v>
      </c>
      <c r="AY216">
        <v>1</v>
      </c>
      <c r="AZ216">
        <v>0</v>
      </c>
      <c r="BA216">
        <v>235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Y216*Source!I426</f>
        <v>5.6249999999999991</v>
      </c>
      <c r="CY216">
        <f>AB216</f>
        <v>511.15</v>
      </c>
      <c r="CZ216">
        <f>AF216</f>
        <v>41.62</v>
      </c>
      <c r="DA216">
        <f>AJ216</f>
        <v>11.73</v>
      </c>
      <c r="DB216">
        <f>ROUND((ROUND(AT216*CZ216,2)*1.25),6)</f>
        <v>9.3625000000000007</v>
      </c>
      <c r="DC216">
        <f>ROUND((ROUND(AT216*AG216,2)*1.25),6)</f>
        <v>3</v>
      </c>
    </row>
    <row r="217" spans="1:107" x14ac:dyDescent="0.25">
      <c r="A217">
        <f>ROW(Source!A426)</f>
        <v>426</v>
      </c>
      <c r="B217">
        <v>31709269</v>
      </c>
      <c r="C217">
        <v>31712384</v>
      </c>
      <c r="D217">
        <v>26366428</v>
      </c>
      <c r="E217">
        <v>1</v>
      </c>
      <c r="F217">
        <v>1</v>
      </c>
      <c r="G217">
        <v>26229697</v>
      </c>
      <c r="H217">
        <v>2</v>
      </c>
      <c r="I217" t="s">
        <v>941</v>
      </c>
      <c r="J217" t="s">
        <v>942</v>
      </c>
      <c r="K217" t="s">
        <v>943</v>
      </c>
      <c r="L217">
        <v>1367</v>
      </c>
      <c r="N217">
        <v>1011</v>
      </c>
      <c r="O217" t="s">
        <v>881</v>
      </c>
      <c r="P217" t="s">
        <v>881</v>
      </c>
      <c r="Q217">
        <v>1</v>
      </c>
      <c r="W217">
        <v>0</v>
      </c>
      <c r="X217">
        <v>1280158331</v>
      </c>
      <c r="Y217">
        <v>0.44999999999999996</v>
      </c>
      <c r="AA217">
        <v>0</v>
      </c>
      <c r="AB217">
        <v>4.04</v>
      </c>
      <c r="AC217">
        <v>2.4</v>
      </c>
      <c r="AD217">
        <v>0</v>
      </c>
      <c r="AE217">
        <v>0</v>
      </c>
      <c r="AF217">
        <v>0.56000000000000005</v>
      </c>
      <c r="AG217">
        <v>0.09</v>
      </c>
      <c r="AH217">
        <v>0</v>
      </c>
      <c r="AI217">
        <v>1</v>
      </c>
      <c r="AJ217">
        <v>6.89</v>
      </c>
      <c r="AK217">
        <v>25.44</v>
      </c>
      <c r="AL217">
        <v>1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143</v>
      </c>
      <c r="AT217">
        <v>0.36</v>
      </c>
      <c r="AU217" t="s">
        <v>169</v>
      </c>
      <c r="AV217">
        <v>0</v>
      </c>
      <c r="AW217">
        <v>2</v>
      </c>
      <c r="AX217">
        <v>31714681</v>
      </c>
      <c r="AY217">
        <v>1</v>
      </c>
      <c r="AZ217">
        <v>0</v>
      </c>
      <c r="BA217">
        <v>236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Y217*Source!I426</f>
        <v>11.249999999999998</v>
      </c>
      <c r="CY217">
        <f>AB217</f>
        <v>4.04</v>
      </c>
      <c r="CZ217">
        <f>AF217</f>
        <v>0.56000000000000005</v>
      </c>
      <c r="DA217">
        <f>AJ217</f>
        <v>6.89</v>
      </c>
      <c r="DB217">
        <f>ROUND((ROUND(AT217*CZ217,2)*1.25),6)</f>
        <v>0.25</v>
      </c>
      <c r="DC217">
        <f>ROUND((ROUND(AT217*AG217,2)*1.25),6)</f>
        <v>3.7499999999999999E-2</v>
      </c>
    </row>
    <row r="218" spans="1:107" x14ac:dyDescent="0.25">
      <c r="A218">
        <f>ROW(Source!A426)</f>
        <v>426</v>
      </c>
      <c r="B218">
        <v>31709269</v>
      </c>
      <c r="C218">
        <v>31712384</v>
      </c>
      <c r="D218">
        <v>26365726</v>
      </c>
      <c r="E218">
        <v>1</v>
      </c>
      <c r="F218">
        <v>1</v>
      </c>
      <c r="G218">
        <v>26229697</v>
      </c>
      <c r="H218">
        <v>2</v>
      </c>
      <c r="I218" t="s">
        <v>947</v>
      </c>
      <c r="J218" t="s">
        <v>948</v>
      </c>
      <c r="K218" t="s">
        <v>949</v>
      </c>
      <c r="L218">
        <v>1367</v>
      </c>
      <c r="N218">
        <v>1011</v>
      </c>
      <c r="O218" t="s">
        <v>881</v>
      </c>
      <c r="P218" t="s">
        <v>881</v>
      </c>
      <c r="Q218">
        <v>1</v>
      </c>
      <c r="W218">
        <v>0</v>
      </c>
      <c r="X218">
        <v>1022351366</v>
      </c>
      <c r="Y218">
        <v>8.7500000000000008E-2</v>
      </c>
      <c r="AA218">
        <v>0</v>
      </c>
      <c r="AB218">
        <v>1278.5</v>
      </c>
      <c r="AC218">
        <v>511.41</v>
      </c>
      <c r="AD218">
        <v>0</v>
      </c>
      <c r="AE218">
        <v>0</v>
      </c>
      <c r="AF218">
        <v>106.74</v>
      </c>
      <c r="AG218">
        <v>19.2</v>
      </c>
      <c r="AH218">
        <v>0</v>
      </c>
      <c r="AI218">
        <v>1</v>
      </c>
      <c r="AJ218">
        <v>11.44</v>
      </c>
      <c r="AK218">
        <v>25.44</v>
      </c>
      <c r="AL218">
        <v>1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143</v>
      </c>
      <c r="AT218">
        <v>7.0000000000000007E-2</v>
      </c>
      <c r="AU218" t="s">
        <v>169</v>
      </c>
      <c r="AV218">
        <v>0</v>
      </c>
      <c r="AW218">
        <v>2</v>
      </c>
      <c r="AX218">
        <v>31714682</v>
      </c>
      <c r="AY218">
        <v>1</v>
      </c>
      <c r="AZ218">
        <v>0</v>
      </c>
      <c r="BA218">
        <v>237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Y218*Source!I426</f>
        <v>2.1875</v>
      </c>
      <c r="CY218">
        <f>AB218</f>
        <v>1278.5</v>
      </c>
      <c r="CZ218">
        <f>AF218</f>
        <v>106.74</v>
      </c>
      <c r="DA218">
        <f>AJ218</f>
        <v>11.44</v>
      </c>
      <c r="DB218">
        <f>ROUND((ROUND(AT218*CZ218,2)*1.25),6)</f>
        <v>9.3375000000000004</v>
      </c>
      <c r="DC218">
        <f>ROUND((ROUND(AT218*AG218,2)*1.25),6)</f>
        <v>1.675</v>
      </c>
    </row>
    <row r="219" spans="1:107" x14ac:dyDescent="0.25">
      <c r="A219">
        <f>ROW(Source!A426)</f>
        <v>426</v>
      </c>
      <c r="B219">
        <v>31709269</v>
      </c>
      <c r="C219">
        <v>31712384</v>
      </c>
      <c r="D219">
        <v>26344835</v>
      </c>
      <c r="E219">
        <v>1</v>
      </c>
      <c r="F219">
        <v>1</v>
      </c>
      <c r="G219">
        <v>26229697</v>
      </c>
      <c r="H219">
        <v>3</v>
      </c>
      <c r="I219" t="s">
        <v>427</v>
      </c>
      <c r="J219" t="s">
        <v>429</v>
      </c>
      <c r="K219" t="s">
        <v>428</v>
      </c>
      <c r="L219">
        <v>1339</v>
      </c>
      <c r="N219">
        <v>1007</v>
      </c>
      <c r="O219" t="s">
        <v>323</v>
      </c>
      <c r="P219" t="s">
        <v>323</v>
      </c>
      <c r="Q219">
        <v>1</v>
      </c>
      <c r="W219">
        <v>0</v>
      </c>
      <c r="X219">
        <v>-862991314</v>
      </c>
      <c r="Y219">
        <v>0.15</v>
      </c>
      <c r="AA219">
        <v>35.39</v>
      </c>
      <c r="AB219">
        <v>0</v>
      </c>
      <c r="AC219">
        <v>0</v>
      </c>
      <c r="AD219">
        <v>0</v>
      </c>
      <c r="AE219">
        <v>7.07</v>
      </c>
      <c r="AF219">
        <v>0</v>
      </c>
      <c r="AG219">
        <v>0</v>
      </c>
      <c r="AH219">
        <v>0</v>
      </c>
      <c r="AI219">
        <v>4.99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143</v>
      </c>
      <c r="AT219">
        <v>0.15</v>
      </c>
      <c r="AU219" t="s">
        <v>143</v>
      </c>
      <c r="AV219">
        <v>0</v>
      </c>
      <c r="AW219">
        <v>2</v>
      </c>
      <c r="AX219">
        <v>31714683</v>
      </c>
      <c r="AY219">
        <v>1</v>
      </c>
      <c r="AZ219">
        <v>0</v>
      </c>
      <c r="BA219">
        <v>238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Y219*Source!I426</f>
        <v>3.75</v>
      </c>
      <c r="CY219">
        <f>AA219</f>
        <v>35.39</v>
      </c>
      <c r="CZ219">
        <f>AE219</f>
        <v>7.07</v>
      </c>
      <c r="DA219">
        <f>AI219</f>
        <v>4.99</v>
      </c>
      <c r="DB219">
        <f>ROUND(ROUND(AT219*CZ219,2),6)</f>
        <v>1.06</v>
      </c>
      <c r="DC219">
        <f>ROUND(ROUND(AT219*AG219,2),6)</f>
        <v>0</v>
      </c>
    </row>
    <row r="220" spans="1:107" x14ac:dyDescent="0.25">
      <c r="A220">
        <f>ROW(Source!A426)</f>
        <v>426</v>
      </c>
      <c r="B220">
        <v>31709269</v>
      </c>
      <c r="C220">
        <v>31712384</v>
      </c>
      <c r="D220">
        <v>26344276</v>
      </c>
      <c r="E220">
        <v>1</v>
      </c>
      <c r="F220">
        <v>1</v>
      </c>
      <c r="G220">
        <v>26229697</v>
      </c>
      <c r="H220">
        <v>3</v>
      </c>
      <c r="I220" t="s">
        <v>321</v>
      </c>
      <c r="J220" t="s">
        <v>324</v>
      </c>
      <c r="K220" t="s">
        <v>322</v>
      </c>
      <c r="L220">
        <v>1339</v>
      </c>
      <c r="N220">
        <v>1007</v>
      </c>
      <c r="O220" t="s">
        <v>323</v>
      </c>
      <c r="P220" t="s">
        <v>323</v>
      </c>
      <c r="Q220">
        <v>1</v>
      </c>
      <c r="W220">
        <v>0</v>
      </c>
      <c r="X220">
        <v>2069056849</v>
      </c>
      <c r="Y220">
        <v>1.1000000000000001</v>
      </c>
      <c r="AA220">
        <v>553.9</v>
      </c>
      <c r="AB220">
        <v>0</v>
      </c>
      <c r="AC220">
        <v>0</v>
      </c>
      <c r="AD220">
        <v>0</v>
      </c>
      <c r="AE220">
        <v>104.99</v>
      </c>
      <c r="AF220">
        <v>0</v>
      </c>
      <c r="AG220">
        <v>0</v>
      </c>
      <c r="AH220">
        <v>0</v>
      </c>
      <c r="AI220">
        <v>5.26</v>
      </c>
      <c r="AJ220">
        <v>1</v>
      </c>
      <c r="AK220">
        <v>1</v>
      </c>
      <c r="AL220">
        <v>1</v>
      </c>
      <c r="AN220">
        <v>0</v>
      </c>
      <c r="AO220">
        <v>0</v>
      </c>
      <c r="AP220">
        <v>0</v>
      </c>
      <c r="AQ220">
        <v>0</v>
      </c>
      <c r="AR220">
        <v>0</v>
      </c>
      <c r="AS220" t="s">
        <v>143</v>
      </c>
      <c r="AT220">
        <v>1.1000000000000001</v>
      </c>
      <c r="AU220" t="s">
        <v>143</v>
      </c>
      <c r="AV220">
        <v>0</v>
      </c>
      <c r="AW220">
        <v>1</v>
      </c>
      <c r="AX220">
        <v>-1</v>
      </c>
      <c r="AY220">
        <v>0</v>
      </c>
      <c r="AZ220">
        <v>0</v>
      </c>
      <c r="BA220" t="s">
        <v>143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Y220*Source!I426</f>
        <v>27.500000000000004</v>
      </c>
      <c r="CY220">
        <f>AA220</f>
        <v>553.9</v>
      </c>
      <c r="CZ220">
        <f>AE220</f>
        <v>104.99</v>
      </c>
      <c r="DA220">
        <f>AI220</f>
        <v>5.26</v>
      </c>
      <c r="DB220">
        <f>ROUND(ROUND(AT220*CZ220,2),6)</f>
        <v>115.49</v>
      </c>
      <c r="DC220">
        <f>ROUND(ROUND(AT220*AG220,2),6)</f>
        <v>0</v>
      </c>
    </row>
    <row r="221" spans="1:107" x14ac:dyDescent="0.25">
      <c r="A221">
        <f>ROW(Source!A428)</f>
        <v>428</v>
      </c>
      <c r="B221">
        <v>31709269</v>
      </c>
      <c r="C221">
        <v>31712398</v>
      </c>
      <c r="D221">
        <v>26286009</v>
      </c>
      <c r="E221">
        <v>26229697</v>
      </c>
      <c r="F221">
        <v>1</v>
      </c>
      <c r="G221">
        <v>26229697</v>
      </c>
      <c r="H221">
        <v>1</v>
      </c>
      <c r="I221" t="s">
        <v>875</v>
      </c>
      <c r="J221" t="s">
        <v>143</v>
      </c>
      <c r="K221" t="s">
        <v>876</v>
      </c>
      <c r="L221">
        <v>1191</v>
      </c>
      <c r="N221">
        <v>1013</v>
      </c>
      <c r="O221" t="s">
        <v>877</v>
      </c>
      <c r="P221" t="s">
        <v>877</v>
      </c>
      <c r="Q221">
        <v>1</v>
      </c>
      <c r="W221">
        <v>0</v>
      </c>
      <c r="X221">
        <v>476480486</v>
      </c>
      <c r="Y221">
        <v>0.97749999999999992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143</v>
      </c>
      <c r="AT221">
        <v>0.85</v>
      </c>
      <c r="AU221" t="s">
        <v>170</v>
      </c>
      <c r="AV221">
        <v>1</v>
      </c>
      <c r="AW221">
        <v>2</v>
      </c>
      <c r="AX221">
        <v>31714685</v>
      </c>
      <c r="AY221">
        <v>1</v>
      </c>
      <c r="AZ221">
        <v>0</v>
      </c>
      <c r="BA221">
        <v>240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Y221*Source!I428</f>
        <v>14.6625</v>
      </c>
      <c r="CY221">
        <f>AD221</f>
        <v>0</v>
      </c>
      <c r="CZ221">
        <f>AH221</f>
        <v>0</v>
      </c>
      <c r="DA221">
        <f>AL221</f>
        <v>1</v>
      </c>
      <c r="DB221">
        <f>ROUND((ROUND(AT221*CZ221,2)*1.15),6)</f>
        <v>0</v>
      </c>
      <c r="DC221">
        <f>ROUND((ROUND(AT221*AG221,2)*1.15),6)</f>
        <v>0</v>
      </c>
    </row>
    <row r="222" spans="1:107" x14ac:dyDescent="0.25">
      <c r="A222">
        <f>ROW(Source!A428)</f>
        <v>428</v>
      </c>
      <c r="B222">
        <v>31709269</v>
      </c>
      <c r="C222">
        <v>31712398</v>
      </c>
      <c r="D222">
        <v>26366010</v>
      </c>
      <c r="E222">
        <v>1</v>
      </c>
      <c r="F222">
        <v>1</v>
      </c>
      <c r="G222">
        <v>26229697</v>
      </c>
      <c r="H222">
        <v>2</v>
      </c>
      <c r="I222" t="s">
        <v>944</v>
      </c>
      <c r="J222" t="s">
        <v>945</v>
      </c>
      <c r="K222" t="s">
        <v>946</v>
      </c>
      <c r="L222">
        <v>1367</v>
      </c>
      <c r="N222">
        <v>1011</v>
      </c>
      <c r="O222" t="s">
        <v>881</v>
      </c>
      <c r="P222" t="s">
        <v>881</v>
      </c>
      <c r="Q222">
        <v>1</v>
      </c>
      <c r="W222">
        <v>0</v>
      </c>
      <c r="X222">
        <v>-668768829</v>
      </c>
      <c r="Y222">
        <v>0.25</v>
      </c>
      <c r="AA222">
        <v>0</v>
      </c>
      <c r="AB222">
        <v>511.15</v>
      </c>
      <c r="AC222">
        <v>355.05</v>
      </c>
      <c r="AD222">
        <v>0</v>
      </c>
      <c r="AE222">
        <v>0</v>
      </c>
      <c r="AF222">
        <v>41.62</v>
      </c>
      <c r="AG222">
        <v>13.33</v>
      </c>
      <c r="AH222">
        <v>0</v>
      </c>
      <c r="AI222">
        <v>1</v>
      </c>
      <c r="AJ222">
        <v>11.73</v>
      </c>
      <c r="AK222">
        <v>25.44</v>
      </c>
      <c r="AL222">
        <v>1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143</v>
      </c>
      <c r="AT222">
        <v>0.2</v>
      </c>
      <c r="AU222" t="s">
        <v>169</v>
      </c>
      <c r="AV222">
        <v>0</v>
      </c>
      <c r="AW222">
        <v>2</v>
      </c>
      <c r="AX222">
        <v>31714686</v>
      </c>
      <c r="AY222">
        <v>1</v>
      </c>
      <c r="AZ222">
        <v>0</v>
      </c>
      <c r="BA222">
        <v>241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Y222*Source!I428</f>
        <v>3.75</v>
      </c>
      <c r="CY222">
        <f>AB222</f>
        <v>511.15</v>
      </c>
      <c r="CZ222">
        <f>AF222</f>
        <v>41.62</v>
      </c>
      <c r="DA222">
        <f>AJ222</f>
        <v>11.73</v>
      </c>
      <c r="DB222">
        <f>ROUND((ROUND(AT222*CZ222,2)*1.25),6)</f>
        <v>10.4</v>
      </c>
      <c r="DC222">
        <f>ROUND((ROUND(AT222*AG222,2)*1.25),6)</f>
        <v>3.3374999999999999</v>
      </c>
    </row>
    <row r="223" spans="1:107" x14ac:dyDescent="0.25">
      <c r="A223">
        <f>ROW(Source!A428)</f>
        <v>428</v>
      </c>
      <c r="B223">
        <v>31709269</v>
      </c>
      <c r="C223">
        <v>31712398</v>
      </c>
      <c r="D223">
        <v>26366428</v>
      </c>
      <c r="E223">
        <v>1</v>
      </c>
      <c r="F223">
        <v>1</v>
      </c>
      <c r="G223">
        <v>26229697</v>
      </c>
      <c r="H223">
        <v>2</v>
      </c>
      <c r="I223" t="s">
        <v>941</v>
      </c>
      <c r="J223" t="s">
        <v>942</v>
      </c>
      <c r="K223" t="s">
        <v>943</v>
      </c>
      <c r="L223">
        <v>1367</v>
      </c>
      <c r="N223">
        <v>1011</v>
      </c>
      <c r="O223" t="s">
        <v>881</v>
      </c>
      <c r="P223" t="s">
        <v>881</v>
      </c>
      <c r="Q223">
        <v>1</v>
      </c>
      <c r="W223">
        <v>0</v>
      </c>
      <c r="X223">
        <v>1280158331</v>
      </c>
      <c r="Y223">
        <v>0.5</v>
      </c>
      <c r="AA223">
        <v>0</v>
      </c>
      <c r="AB223">
        <v>4.04</v>
      </c>
      <c r="AC223">
        <v>2.4</v>
      </c>
      <c r="AD223">
        <v>0</v>
      </c>
      <c r="AE223">
        <v>0</v>
      </c>
      <c r="AF223">
        <v>0.56000000000000005</v>
      </c>
      <c r="AG223">
        <v>0.09</v>
      </c>
      <c r="AH223">
        <v>0</v>
      </c>
      <c r="AI223">
        <v>1</v>
      </c>
      <c r="AJ223">
        <v>6.89</v>
      </c>
      <c r="AK223">
        <v>25.44</v>
      </c>
      <c r="AL223">
        <v>1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143</v>
      </c>
      <c r="AT223">
        <v>0.4</v>
      </c>
      <c r="AU223" t="s">
        <v>169</v>
      </c>
      <c r="AV223">
        <v>0</v>
      </c>
      <c r="AW223">
        <v>2</v>
      </c>
      <c r="AX223">
        <v>31714687</v>
      </c>
      <c r="AY223">
        <v>1</v>
      </c>
      <c r="AZ223">
        <v>0</v>
      </c>
      <c r="BA223">
        <v>242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Y223*Source!I428</f>
        <v>7.5</v>
      </c>
      <c r="CY223">
        <f>AB223</f>
        <v>4.04</v>
      </c>
      <c r="CZ223">
        <f>AF223</f>
        <v>0.56000000000000005</v>
      </c>
      <c r="DA223">
        <f>AJ223</f>
        <v>6.89</v>
      </c>
      <c r="DB223">
        <f>ROUND((ROUND(AT223*CZ223,2)*1.25),6)</f>
        <v>0.27500000000000002</v>
      </c>
      <c r="DC223">
        <f>ROUND((ROUND(AT223*AG223,2)*1.25),6)</f>
        <v>0.05</v>
      </c>
    </row>
    <row r="224" spans="1:107" x14ac:dyDescent="0.25">
      <c r="A224">
        <f>ROW(Source!A428)</f>
        <v>428</v>
      </c>
      <c r="B224">
        <v>31709269</v>
      </c>
      <c r="C224">
        <v>31712398</v>
      </c>
      <c r="D224">
        <v>26365726</v>
      </c>
      <c r="E224">
        <v>1</v>
      </c>
      <c r="F224">
        <v>1</v>
      </c>
      <c r="G224">
        <v>26229697</v>
      </c>
      <c r="H224">
        <v>2</v>
      </c>
      <c r="I224" t="s">
        <v>947</v>
      </c>
      <c r="J224" t="s">
        <v>948</v>
      </c>
      <c r="K224" t="s">
        <v>949</v>
      </c>
      <c r="L224">
        <v>1367</v>
      </c>
      <c r="N224">
        <v>1011</v>
      </c>
      <c r="O224" t="s">
        <v>881</v>
      </c>
      <c r="P224" t="s">
        <v>881</v>
      </c>
      <c r="Q224">
        <v>1</v>
      </c>
      <c r="W224">
        <v>0</v>
      </c>
      <c r="X224">
        <v>1022351366</v>
      </c>
      <c r="Y224">
        <v>8.7500000000000008E-2</v>
      </c>
      <c r="AA224">
        <v>0</v>
      </c>
      <c r="AB224">
        <v>1278.5</v>
      </c>
      <c r="AC224">
        <v>511.41</v>
      </c>
      <c r="AD224">
        <v>0</v>
      </c>
      <c r="AE224">
        <v>0</v>
      </c>
      <c r="AF224">
        <v>106.74</v>
      </c>
      <c r="AG224">
        <v>19.2</v>
      </c>
      <c r="AH224">
        <v>0</v>
      </c>
      <c r="AI224">
        <v>1</v>
      </c>
      <c r="AJ224">
        <v>11.44</v>
      </c>
      <c r="AK224">
        <v>25.44</v>
      </c>
      <c r="AL224">
        <v>1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143</v>
      </c>
      <c r="AT224">
        <v>7.0000000000000007E-2</v>
      </c>
      <c r="AU224" t="s">
        <v>169</v>
      </c>
      <c r="AV224">
        <v>0</v>
      </c>
      <c r="AW224">
        <v>2</v>
      </c>
      <c r="AX224">
        <v>31714688</v>
      </c>
      <c r="AY224">
        <v>1</v>
      </c>
      <c r="AZ224">
        <v>0</v>
      </c>
      <c r="BA224">
        <v>243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Y224*Source!I428</f>
        <v>1.3125000000000002</v>
      </c>
      <c r="CY224">
        <f>AB224</f>
        <v>1278.5</v>
      </c>
      <c r="CZ224">
        <f>AF224</f>
        <v>106.74</v>
      </c>
      <c r="DA224">
        <f>AJ224</f>
        <v>11.44</v>
      </c>
      <c r="DB224">
        <f>ROUND((ROUND(AT224*CZ224,2)*1.25),6)</f>
        <v>9.3375000000000004</v>
      </c>
      <c r="DC224">
        <f>ROUND((ROUND(AT224*AG224,2)*1.25),6)</f>
        <v>1.675</v>
      </c>
    </row>
    <row r="225" spans="1:107" x14ac:dyDescent="0.25">
      <c r="A225">
        <f>ROW(Source!A428)</f>
        <v>428</v>
      </c>
      <c r="B225">
        <v>31709269</v>
      </c>
      <c r="C225">
        <v>31712398</v>
      </c>
      <c r="D225">
        <v>26344835</v>
      </c>
      <c r="E225">
        <v>1</v>
      </c>
      <c r="F225">
        <v>1</v>
      </c>
      <c r="G225">
        <v>26229697</v>
      </c>
      <c r="H225">
        <v>3</v>
      </c>
      <c r="I225" t="s">
        <v>427</v>
      </c>
      <c r="J225" t="s">
        <v>429</v>
      </c>
      <c r="K225" t="s">
        <v>428</v>
      </c>
      <c r="L225">
        <v>1339</v>
      </c>
      <c r="N225">
        <v>1007</v>
      </c>
      <c r="O225" t="s">
        <v>323</v>
      </c>
      <c r="P225" t="s">
        <v>323</v>
      </c>
      <c r="Q225">
        <v>1</v>
      </c>
      <c r="W225">
        <v>0</v>
      </c>
      <c r="X225">
        <v>-862991314</v>
      </c>
      <c r="Y225">
        <v>0.15</v>
      </c>
      <c r="AA225">
        <v>35.39</v>
      </c>
      <c r="AB225">
        <v>0</v>
      </c>
      <c r="AC225">
        <v>0</v>
      </c>
      <c r="AD225">
        <v>0</v>
      </c>
      <c r="AE225">
        <v>7.07</v>
      </c>
      <c r="AF225">
        <v>0</v>
      </c>
      <c r="AG225">
        <v>0</v>
      </c>
      <c r="AH225">
        <v>0</v>
      </c>
      <c r="AI225">
        <v>4.99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143</v>
      </c>
      <c r="AT225">
        <v>0.15</v>
      </c>
      <c r="AU225" t="s">
        <v>143</v>
      </c>
      <c r="AV225">
        <v>0</v>
      </c>
      <c r="AW225">
        <v>2</v>
      </c>
      <c r="AX225">
        <v>31714689</v>
      </c>
      <c r="AY225">
        <v>1</v>
      </c>
      <c r="AZ225">
        <v>0</v>
      </c>
      <c r="BA225">
        <v>244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Y225*Source!I428</f>
        <v>2.25</v>
      </c>
      <c r="CY225">
        <f>AA225</f>
        <v>35.39</v>
      </c>
      <c r="CZ225">
        <f>AE225</f>
        <v>7.07</v>
      </c>
      <c r="DA225">
        <f>AI225</f>
        <v>4.99</v>
      </c>
      <c r="DB225">
        <f>ROUND(ROUND(AT225*CZ225,2),6)</f>
        <v>1.06</v>
      </c>
      <c r="DC225">
        <f>ROUND(ROUND(AT225*AG225,2),6)</f>
        <v>0</v>
      </c>
    </row>
    <row r="226" spans="1:107" x14ac:dyDescent="0.25">
      <c r="A226">
        <f>ROW(Source!A428)</f>
        <v>428</v>
      </c>
      <c r="B226">
        <v>31709269</v>
      </c>
      <c r="C226">
        <v>31712398</v>
      </c>
      <c r="D226">
        <v>26343559</v>
      </c>
      <c r="E226">
        <v>1</v>
      </c>
      <c r="F226">
        <v>1</v>
      </c>
      <c r="G226">
        <v>26229697</v>
      </c>
      <c r="H226">
        <v>3</v>
      </c>
      <c r="I226" t="s">
        <v>330</v>
      </c>
      <c r="J226" t="s">
        <v>332</v>
      </c>
      <c r="K226" t="s">
        <v>331</v>
      </c>
      <c r="L226">
        <v>1339</v>
      </c>
      <c r="N226">
        <v>1007</v>
      </c>
      <c r="O226" t="s">
        <v>323</v>
      </c>
      <c r="P226" t="s">
        <v>323</v>
      </c>
      <c r="Q226">
        <v>1</v>
      </c>
      <c r="W226">
        <v>0</v>
      </c>
      <c r="X226">
        <v>802244652</v>
      </c>
      <c r="Y226">
        <v>1.1499999999999999</v>
      </c>
      <c r="AA226">
        <v>2044.63</v>
      </c>
      <c r="AB226">
        <v>0</v>
      </c>
      <c r="AC226">
        <v>0</v>
      </c>
      <c r="AD226">
        <v>0</v>
      </c>
      <c r="AE226">
        <v>214.13</v>
      </c>
      <c r="AF226">
        <v>0</v>
      </c>
      <c r="AG226">
        <v>0</v>
      </c>
      <c r="AH226">
        <v>0</v>
      </c>
      <c r="AI226">
        <v>9.52</v>
      </c>
      <c r="AJ226">
        <v>1</v>
      </c>
      <c r="AK226">
        <v>1</v>
      </c>
      <c r="AL226">
        <v>1</v>
      </c>
      <c r="AN226">
        <v>0</v>
      </c>
      <c r="AO226">
        <v>0</v>
      </c>
      <c r="AP226">
        <v>0</v>
      </c>
      <c r="AQ226">
        <v>0</v>
      </c>
      <c r="AR226">
        <v>0</v>
      </c>
      <c r="AS226" t="s">
        <v>143</v>
      </c>
      <c r="AT226">
        <v>1.1499999999999999</v>
      </c>
      <c r="AU226" t="s">
        <v>143</v>
      </c>
      <c r="AV226">
        <v>0</v>
      </c>
      <c r="AW226">
        <v>1</v>
      </c>
      <c r="AX226">
        <v>-1</v>
      </c>
      <c r="AY226">
        <v>0</v>
      </c>
      <c r="AZ226">
        <v>0</v>
      </c>
      <c r="BA226" t="s">
        <v>143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Y226*Source!I428</f>
        <v>17.25</v>
      </c>
      <c r="CY226">
        <f>AA226</f>
        <v>2044.63</v>
      </c>
      <c r="CZ226">
        <f>AE226</f>
        <v>214.13</v>
      </c>
      <c r="DA226">
        <f>AI226</f>
        <v>9.52</v>
      </c>
      <c r="DB226">
        <f>ROUND(ROUND(AT226*CZ226,2),6)</f>
        <v>246.25</v>
      </c>
      <c r="DC226">
        <f>ROUND(ROUND(AT226*AG226,2),6)</f>
        <v>0</v>
      </c>
    </row>
    <row r="227" spans="1:107" x14ac:dyDescent="0.25">
      <c r="A227">
        <f>ROW(Source!A430)</f>
        <v>430</v>
      </c>
      <c r="B227">
        <v>31709269</v>
      </c>
      <c r="C227">
        <v>31712412</v>
      </c>
      <c r="D227">
        <v>26286009</v>
      </c>
      <c r="E227">
        <v>26229697</v>
      </c>
      <c r="F227">
        <v>1</v>
      </c>
      <c r="G227">
        <v>26229697</v>
      </c>
      <c r="H227">
        <v>1</v>
      </c>
      <c r="I227" t="s">
        <v>875</v>
      </c>
      <c r="J227" t="s">
        <v>143</v>
      </c>
      <c r="K227" t="s">
        <v>876</v>
      </c>
      <c r="L227">
        <v>1191</v>
      </c>
      <c r="N227">
        <v>1013</v>
      </c>
      <c r="O227" t="s">
        <v>877</v>
      </c>
      <c r="P227" t="s">
        <v>877</v>
      </c>
      <c r="Q227">
        <v>1</v>
      </c>
      <c r="W227">
        <v>0</v>
      </c>
      <c r="X227">
        <v>476480486</v>
      </c>
      <c r="Y227">
        <v>948.74999999999989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143</v>
      </c>
      <c r="AT227">
        <v>825</v>
      </c>
      <c r="AU227" t="s">
        <v>170</v>
      </c>
      <c r="AV227">
        <v>1</v>
      </c>
      <c r="AW227">
        <v>2</v>
      </c>
      <c r="AX227">
        <v>31714691</v>
      </c>
      <c r="AY227">
        <v>1</v>
      </c>
      <c r="AZ227">
        <v>0</v>
      </c>
      <c r="BA227">
        <v>246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Y227*Source!I430</f>
        <v>569.24999999999989</v>
      </c>
      <c r="CY227">
        <f>AD227</f>
        <v>0</v>
      </c>
      <c r="CZ227">
        <f>AH227</f>
        <v>0</v>
      </c>
      <c r="DA227">
        <f>AL227</f>
        <v>1</v>
      </c>
      <c r="DB227">
        <f>ROUND((ROUND(AT227*CZ227,2)*1.15),6)</f>
        <v>0</v>
      </c>
      <c r="DC227">
        <f>ROUND((ROUND(AT227*AG227,2)*1.15),6)</f>
        <v>0</v>
      </c>
    </row>
    <row r="228" spans="1:107" x14ac:dyDescent="0.25">
      <c r="A228">
        <f>ROW(Source!A430)</f>
        <v>430</v>
      </c>
      <c r="B228">
        <v>31709269</v>
      </c>
      <c r="C228">
        <v>31712412</v>
      </c>
      <c r="D228">
        <v>26366109</v>
      </c>
      <c r="E228">
        <v>1</v>
      </c>
      <c r="F228">
        <v>1</v>
      </c>
      <c r="G228">
        <v>26229697</v>
      </c>
      <c r="H228">
        <v>2</v>
      </c>
      <c r="I228" t="s">
        <v>950</v>
      </c>
      <c r="J228" t="s">
        <v>951</v>
      </c>
      <c r="K228" t="s">
        <v>952</v>
      </c>
      <c r="L228">
        <v>1367</v>
      </c>
      <c r="N228">
        <v>1011</v>
      </c>
      <c r="O228" t="s">
        <v>881</v>
      </c>
      <c r="P228" t="s">
        <v>881</v>
      </c>
      <c r="Q228">
        <v>1</v>
      </c>
      <c r="W228">
        <v>0</v>
      </c>
      <c r="X228">
        <v>49912578</v>
      </c>
      <c r="Y228">
        <v>218.75</v>
      </c>
      <c r="AA228">
        <v>0</v>
      </c>
      <c r="AB228">
        <v>55.44</v>
      </c>
      <c r="AC228">
        <v>0.53</v>
      </c>
      <c r="AD228">
        <v>0</v>
      </c>
      <c r="AE228">
        <v>0</v>
      </c>
      <c r="AF228">
        <v>6.15</v>
      </c>
      <c r="AG228">
        <v>0.02</v>
      </c>
      <c r="AH228">
        <v>0</v>
      </c>
      <c r="AI228">
        <v>1</v>
      </c>
      <c r="AJ228">
        <v>8.61</v>
      </c>
      <c r="AK228">
        <v>25.44</v>
      </c>
      <c r="AL228">
        <v>1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143</v>
      </c>
      <c r="AT228">
        <v>175</v>
      </c>
      <c r="AU228" t="s">
        <v>169</v>
      </c>
      <c r="AV228">
        <v>0</v>
      </c>
      <c r="AW228">
        <v>2</v>
      </c>
      <c r="AX228">
        <v>31714692</v>
      </c>
      <c r="AY228">
        <v>1</v>
      </c>
      <c r="AZ228">
        <v>0</v>
      </c>
      <c r="BA228">
        <v>247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Y228*Source!I430</f>
        <v>131.25</v>
      </c>
      <c r="CY228">
        <f t="shared" ref="CY228:CY233" si="57">AB228</f>
        <v>55.44</v>
      </c>
      <c r="CZ228">
        <f t="shared" ref="CZ228:CZ233" si="58">AF228</f>
        <v>6.15</v>
      </c>
      <c r="DA228">
        <f t="shared" ref="DA228:DA233" si="59">AJ228</f>
        <v>8.61</v>
      </c>
      <c r="DB228">
        <f t="shared" ref="DB228:DB233" si="60">ROUND((ROUND(AT228*CZ228,2)*1.25),6)</f>
        <v>1345.3125</v>
      </c>
      <c r="DC228">
        <f t="shared" ref="DC228:DC233" si="61">ROUND((ROUND(AT228*AG228,2)*1.25),6)</f>
        <v>4.375</v>
      </c>
    </row>
    <row r="229" spans="1:107" x14ac:dyDescent="0.25">
      <c r="A229">
        <f>ROW(Source!A430)</f>
        <v>430</v>
      </c>
      <c r="B229">
        <v>31709269</v>
      </c>
      <c r="C229">
        <v>31712412</v>
      </c>
      <c r="D229">
        <v>26366393</v>
      </c>
      <c r="E229">
        <v>1</v>
      </c>
      <c r="F229">
        <v>1</v>
      </c>
      <c r="G229">
        <v>26229697</v>
      </c>
      <c r="H229">
        <v>2</v>
      </c>
      <c r="I229" t="s">
        <v>953</v>
      </c>
      <c r="J229" t="s">
        <v>954</v>
      </c>
      <c r="K229" t="s">
        <v>955</v>
      </c>
      <c r="L229">
        <v>1367</v>
      </c>
      <c r="N229">
        <v>1011</v>
      </c>
      <c r="O229" t="s">
        <v>881</v>
      </c>
      <c r="P229" t="s">
        <v>881</v>
      </c>
      <c r="Q229">
        <v>1</v>
      </c>
      <c r="W229">
        <v>0</v>
      </c>
      <c r="X229">
        <v>-628430174</v>
      </c>
      <c r="Y229">
        <v>1.4124999999999999</v>
      </c>
      <c r="AA229">
        <v>0</v>
      </c>
      <c r="AB229">
        <v>782.49</v>
      </c>
      <c r="AC229">
        <v>382.49</v>
      </c>
      <c r="AD229">
        <v>0</v>
      </c>
      <c r="AE229">
        <v>0</v>
      </c>
      <c r="AF229">
        <v>76.81</v>
      </c>
      <c r="AG229">
        <v>14.36</v>
      </c>
      <c r="AH229">
        <v>0</v>
      </c>
      <c r="AI229">
        <v>1</v>
      </c>
      <c r="AJ229">
        <v>9.73</v>
      </c>
      <c r="AK229">
        <v>25.44</v>
      </c>
      <c r="AL229">
        <v>1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143</v>
      </c>
      <c r="AT229">
        <v>1.1299999999999999</v>
      </c>
      <c r="AU229" t="s">
        <v>169</v>
      </c>
      <c r="AV229">
        <v>0</v>
      </c>
      <c r="AW229">
        <v>2</v>
      </c>
      <c r="AX229">
        <v>31714693</v>
      </c>
      <c r="AY229">
        <v>1</v>
      </c>
      <c r="AZ229">
        <v>0</v>
      </c>
      <c r="BA229">
        <v>248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Y229*Source!I430</f>
        <v>0.84749999999999992</v>
      </c>
      <c r="CY229">
        <f t="shared" si="57"/>
        <v>782.49</v>
      </c>
      <c r="CZ229">
        <f t="shared" si="58"/>
        <v>76.81</v>
      </c>
      <c r="DA229">
        <f t="shared" si="59"/>
        <v>9.73</v>
      </c>
      <c r="DB229">
        <f t="shared" si="60"/>
        <v>108.5</v>
      </c>
      <c r="DC229">
        <f t="shared" si="61"/>
        <v>20.287500000000001</v>
      </c>
    </row>
    <row r="230" spans="1:107" x14ac:dyDescent="0.25">
      <c r="A230">
        <f>ROW(Source!A430)</f>
        <v>430</v>
      </c>
      <c r="B230">
        <v>31709269</v>
      </c>
      <c r="C230">
        <v>31712412</v>
      </c>
      <c r="D230">
        <v>26365635</v>
      </c>
      <c r="E230">
        <v>1</v>
      </c>
      <c r="F230">
        <v>1</v>
      </c>
      <c r="G230">
        <v>26229697</v>
      </c>
      <c r="H230">
        <v>2</v>
      </c>
      <c r="I230" t="s">
        <v>956</v>
      </c>
      <c r="J230" t="s">
        <v>957</v>
      </c>
      <c r="K230" t="s">
        <v>958</v>
      </c>
      <c r="L230">
        <v>1367</v>
      </c>
      <c r="N230">
        <v>1011</v>
      </c>
      <c r="O230" t="s">
        <v>881</v>
      </c>
      <c r="P230" t="s">
        <v>881</v>
      </c>
      <c r="Q230">
        <v>1</v>
      </c>
      <c r="W230">
        <v>0</v>
      </c>
      <c r="X230">
        <v>-266174272</v>
      </c>
      <c r="Y230">
        <v>0.96250000000000002</v>
      </c>
      <c r="AA230">
        <v>0</v>
      </c>
      <c r="AB230">
        <v>1711.18</v>
      </c>
      <c r="AC230">
        <v>483.44</v>
      </c>
      <c r="AD230">
        <v>0</v>
      </c>
      <c r="AE230">
        <v>0</v>
      </c>
      <c r="AF230">
        <v>190.93</v>
      </c>
      <c r="AG230">
        <v>18.149999999999999</v>
      </c>
      <c r="AH230">
        <v>0</v>
      </c>
      <c r="AI230">
        <v>1</v>
      </c>
      <c r="AJ230">
        <v>8.56</v>
      </c>
      <c r="AK230">
        <v>25.44</v>
      </c>
      <c r="AL230">
        <v>1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143</v>
      </c>
      <c r="AT230">
        <v>0.77</v>
      </c>
      <c r="AU230" t="s">
        <v>169</v>
      </c>
      <c r="AV230">
        <v>0</v>
      </c>
      <c r="AW230">
        <v>2</v>
      </c>
      <c r="AX230">
        <v>31714694</v>
      </c>
      <c r="AY230">
        <v>1</v>
      </c>
      <c r="AZ230">
        <v>0</v>
      </c>
      <c r="BA230">
        <v>249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Y230*Source!I430</f>
        <v>0.57750000000000001</v>
      </c>
      <c r="CY230">
        <f t="shared" si="57"/>
        <v>1711.18</v>
      </c>
      <c r="CZ230">
        <f t="shared" si="58"/>
        <v>190.93</v>
      </c>
      <c r="DA230">
        <f t="shared" si="59"/>
        <v>8.56</v>
      </c>
      <c r="DB230">
        <f t="shared" si="60"/>
        <v>183.77500000000001</v>
      </c>
      <c r="DC230">
        <f t="shared" si="61"/>
        <v>17.475000000000001</v>
      </c>
    </row>
    <row r="231" spans="1:107" x14ac:dyDescent="0.25">
      <c r="A231">
        <f>ROW(Source!A430)</f>
        <v>430</v>
      </c>
      <c r="B231">
        <v>31709269</v>
      </c>
      <c r="C231">
        <v>31712412</v>
      </c>
      <c r="D231">
        <v>26365730</v>
      </c>
      <c r="E231">
        <v>1</v>
      </c>
      <c r="F231">
        <v>1</v>
      </c>
      <c r="G231">
        <v>26229697</v>
      </c>
      <c r="H231">
        <v>2</v>
      </c>
      <c r="I231" t="s">
        <v>959</v>
      </c>
      <c r="J231" t="s">
        <v>960</v>
      </c>
      <c r="K231" t="s">
        <v>961</v>
      </c>
      <c r="L231">
        <v>1367</v>
      </c>
      <c r="N231">
        <v>1011</v>
      </c>
      <c r="O231" t="s">
        <v>881</v>
      </c>
      <c r="P231" t="s">
        <v>881</v>
      </c>
      <c r="Q231">
        <v>1</v>
      </c>
      <c r="W231">
        <v>0</v>
      </c>
      <c r="X231">
        <v>482200787</v>
      </c>
      <c r="Y231">
        <v>0.3125</v>
      </c>
      <c r="AA231">
        <v>0</v>
      </c>
      <c r="AB231">
        <v>765.84</v>
      </c>
      <c r="AC231">
        <v>450.14</v>
      </c>
      <c r="AD231">
        <v>0</v>
      </c>
      <c r="AE231">
        <v>0</v>
      </c>
      <c r="AF231">
        <v>73</v>
      </c>
      <c r="AG231">
        <v>16.899999999999999</v>
      </c>
      <c r="AH231">
        <v>0</v>
      </c>
      <c r="AI231">
        <v>1</v>
      </c>
      <c r="AJ231">
        <v>10.02</v>
      </c>
      <c r="AK231">
        <v>25.44</v>
      </c>
      <c r="AL231">
        <v>1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143</v>
      </c>
      <c r="AT231">
        <v>0.25</v>
      </c>
      <c r="AU231" t="s">
        <v>169</v>
      </c>
      <c r="AV231">
        <v>0</v>
      </c>
      <c r="AW231">
        <v>2</v>
      </c>
      <c r="AX231">
        <v>31714695</v>
      </c>
      <c r="AY231">
        <v>1</v>
      </c>
      <c r="AZ231">
        <v>0</v>
      </c>
      <c r="BA231">
        <v>250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Y231*Source!I430</f>
        <v>0.1875</v>
      </c>
      <c r="CY231">
        <f t="shared" si="57"/>
        <v>765.84</v>
      </c>
      <c r="CZ231">
        <f t="shared" si="58"/>
        <v>73</v>
      </c>
      <c r="DA231">
        <f t="shared" si="59"/>
        <v>10.02</v>
      </c>
      <c r="DB231">
        <f t="shared" si="60"/>
        <v>22.8125</v>
      </c>
      <c r="DC231">
        <f t="shared" si="61"/>
        <v>5.2874999999999996</v>
      </c>
    </row>
    <row r="232" spans="1:107" x14ac:dyDescent="0.25">
      <c r="A232">
        <f>ROW(Source!A430)</f>
        <v>430</v>
      </c>
      <c r="B232">
        <v>31709269</v>
      </c>
      <c r="C232">
        <v>31712412</v>
      </c>
      <c r="D232">
        <v>26365922</v>
      </c>
      <c r="E232">
        <v>1</v>
      </c>
      <c r="F232">
        <v>1</v>
      </c>
      <c r="G232">
        <v>26229697</v>
      </c>
      <c r="H232">
        <v>2</v>
      </c>
      <c r="I232" t="s">
        <v>962</v>
      </c>
      <c r="J232" t="s">
        <v>963</v>
      </c>
      <c r="K232" t="s">
        <v>964</v>
      </c>
      <c r="L232">
        <v>1367</v>
      </c>
      <c r="N232">
        <v>1011</v>
      </c>
      <c r="O232" t="s">
        <v>881</v>
      </c>
      <c r="P232" t="s">
        <v>881</v>
      </c>
      <c r="Q232">
        <v>1</v>
      </c>
      <c r="W232">
        <v>0</v>
      </c>
      <c r="X232">
        <v>1059521099</v>
      </c>
      <c r="Y232">
        <v>51.5625</v>
      </c>
      <c r="AA232">
        <v>0</v>
      </c>
      <c r="AB232">
        <v>10.48</v>
      </c>
      <c r="AC232">
        <v>2.4</v>
      </c>
      <c r="AD232">
        <v>0</v>
      </c>
      <c r="AE232">
        <v>0</v>
      </c>
      <c r="AF232">
        <v>2.06</v>
      </c>
      <c r="AG232">
        <v>0.09</v>
      </c>
      <c r="AH232">
        <v>0</v>
      </c>
      <c r="AI232">
        <v>1</v>
      </c>
      <c r="AJ232">
        <v>4.8600000000000003</v>
      </c>
      <c r="AK232">
        <v>25.44</v>
      </c>
      <c r="AL232">
        <v>1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143</v>
      </c>
      <c r="AT232">
        <v>41.25</v>
      </c>
      <c r="AU232" t="s">
        <v>169</v>
      </c>
      <c r="AV232">
        <v>0</v>
      </c>
      <c r="AW232">
        <v>2</v>
      </c>
      <c r="AX232">
        <v>31714696</v>
      </c>
      <c r="AY232">
        <v>1</v>
      </c>
      <c r="AZ232">
        <v>0</v>
      </c>
      <c r="BA232">
        <v>251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Y232*Source!I430</f>
        <v>30.9375</v>
      </c>
      <c r="CY232">
        <f t="shared" si="57"/>
        <v>10.48</v>
      </c>
      <c r="CZ232">
        <f t="shared" si="58"/>
        <v>2.06</v>
      </c>
      <c r="DA232">
        <f t="shared" si="59"/>
        <v>4.8600000000000003</v>
      </c>
      <c r="DB232">
        <f t="shared" si="60"/>
        <v>106.22499999999999</v>
      </c>
      <c r="DC232">
        <f t="shared" si="61"/>
        <v>4.6375000000000002</v>
      </c>
    </row>
    <row r="233" spans="1:107" x14ac:dyDescent="0.25">
      <c r="A233">
        <f>ROW(Source!A430)</f>
        <v>430</v>
      </c>
      <c r="B233">
        <v>31709269</v>
      </c>
      <c r="C233">
        <v>31712412</v>
      </c>
      <c r="D233">
        <v>26286008</v>
      </c>
      <c r="E233">
        <v>26229697</v>
      </c>
      <c r="F233">
        <v>1</v>
      </c>
      <c r="G233">
        <v>26229697</v>
      </c>
      <c r="H233">
        <v>2</v>
      </c>
      <c r="I233" t="s">
        <v>906</v>
      </c>
      <c r="J233" t="s">
        <v>143</v>
      </c>
      <c r="K233" t="s">
        <v>907</v>
      </c>
      <c r="L233">
        <v>1344</v>
      </c>
      <c r="N233">
        <v>1008</v>
      </c>
      <c r="O233" t="s">
        <v>908</v>
      </c>
      <c r="P233" t="s">
        <v>908</v>
      </c>
      <c r="Q233">
        <v>1</v>
      </c>
      <c r="W233">
        <v>0</v>
      </c>
      <c r="X233">
        <v>-1180195794</v>
      </c>
      <c r="Y233">
        <v>2.5000000000000001E-2</v>
      </c>
      <c r="AA233">
        <v>0</v>
      </c>
      <c r="AB233">
        <v>1.05</v>
      </c>
      <c r="AC233">
        <v>0</v>
      </c>
      <c r="AD233">
        <v>0</v>
      </c>
      <c r="AE233">
        <v>0</v>
      </c>
      <c r="AF233">
        <v>1</v>
      </c>
      <c r="AG233">
        <v>0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143</v>
      </c>
      <c r="AT233">
        <v>0.02</v>
      </c>
      <c r="AU233" t="s">
        <v>169</v>
      </c>
      <c r="AV233">
        <v>0</v>
      </c>
      <c r="AW233">
        <v>2</v>
      </c>
      <c r="AX233">
        <v>31714697</v>
      </c>
      <c r="AY233">
        <v>1</v>
      </c>
      <c r="AZ233">
        <v>0</v>
      </c>
      <c r="BA233">
        <v>252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Y233*Source!I430</f>
        <v>1.4999999999999999E-2</v>
      </c>
      <c r="CY233">
        <f t="shared" si="57"/>
        <v>1.05</v>
      </c>
      <c r="CZ233">
        <f t="shared" si="58"/>
        <v>1</v>
      </c>
      <c r="DA233">
        <f t="shared" si="59"/>
        <v>1</v>
      </c>
      <c r="DB233">
        <f t="shared" si="60"/>
        <v>2.5000000000000001E-2</v>
      </c>
      <c r="DC233">
        <f t="shared" si="61"/>
        <v>0</v>
      </c>
    </row>
    <row r="234" spans="1:107" x14ac:dyDescent="0.25">
      <c r="A234">
        <f>ROW(Source!A430)</f>
        <v>430</v>
      </c>
      <c r="B234">
        <v>31709269</v>
      </c>
      <c r="C234">
        <v>31712412</v>
      </c>
      <c r="D234">
        <v>26344835</v>
      </c>
      <c r="E234">
        <v>1</v>
      </c>
      <c r="F234">
        <v>1</v>
      </c>
      <c r="G234">
        <v>26229697</v>
      </c>
      <c r="H234">
        <v>3</v>
      </c>
      <c r="I234" t="s">
        <v>427</v>
      </c>
      <c r="J234" t="s">
        <v>429</v>
      </c>
      <c r="K234" t="s">
        <v>428</v>
      </c>
      <c r="L234">
        <v>1339</v>
      </c>
      <c r="N234">
        <v>1007</v>
      </c>
      <c r="O234" t="s">
        <v>323</v>
      </c>
      <c r="P234" t="s">
        <v>323</v>
      </c>
      <c r="Q234">
        <v>1</v>
      </c>
      <c r="W234">
        <v>0</v>
      </c>
      <c r="X234">
        <v>-862991314</v>
      </c>
      <c r="Y234">
        <v>0.12</v>
      </c>
      <c r="AA234">
        <v>36.06</v>
      </c>
      <c r="AB234">
        <v>0</v>
      </c>
      <c r="AC234">
        <v>0</v>
      </c>
      <c r="AD234">
        <v>0</v>
      </c>
      <c r="AE234">
        <v>7.07</v>
      </c>
      <c r="AF234">
        <v>0</v>
      </c>
      <c r="AG234">
        <v>0</v>
      </c>
      <c r="AH234">
        <v>0</v>
      </c>
      <c r="AI234">
        <v>4.99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143</v>
      </c>
      <c r="AT234">
        <v>0.12</v>
      </c>
      <c r="AU234" t="s">
        <v>143</v>
      </c>
      <c r="AV234">
        <v>0</v>
      </c>
      <c r="AW234">
        <v>2</v>
      </c>
      <c r="AX234">
        <v>31714699</v>
      </c>
      <c r="AY234">
        <v>1</v>
      </c>
      <c r="AZ234">
        <v>0</v>
      </c>
      <c r="BA234">
        <v>254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Y234*Source!I430</f>
        <v>7.1999999999999995E-2</v>
      </c>
      <c r="CY234">
        <f t="shared" ref="CY234:CY243" si="62">AA234</f>
        <v>36.06</v>
      </c>
      <c r="CZ234">
        <f t="shared" ref="CZ234:CZ243" si="63">AE234</f>
        <v>7.07</v>
      </c>
      <c r="DA234">
        <f t="shared" ref="DA234:DA243" si="64">AI234</f>
        <v>4.99</v>
      </c>
      <c r="DB234">
        <f t="shared" ref="DB234:DB247" si="65">ROUND(ROUND(AT234*CZ234,2),6)</f>
        <v>0.85</v>
      </c>
      <c r="DC234">
        <f t="shared" ref="DC234:DC247" si="66">ROUND(ROUND(AT234*AG234,2),6)</f>
        <v>0</v>
      </c>
    </row>
    <row r="235" spans="1:107" x14ac:dyDescent="0.25">
      <c r="A235">
        <f>ROW(Source!A430)</f>
        <v>430</v>
      </c>
      <c r="B235">
        <v>31709269</v>
      </c>
      <c r="C235">
        <v>31712412</v>
      </c>
      <c r="D235">
        <v>26344822</v>
      </c>
      <c r="E235">
        <v>1</v>
      </c>
      <c r="F235">
        <v>1</v>
      </c>
      <c r="G235">
        <v>26229697</v>
      </c>
      <c r="H235">
        <v>3</v>
      </c>
      <c r="I235" t="s">
        <v>965</v>
      </c>
      <c r="J235" t="s">
        <v>966</v>
      </c>
      <c r="K235" t="s">
        <v>967</v>
      </c>
      <c r="L235">
        <v>1348</v>
      </c>
      <c r="N235">
        <v>1009</v>
      </c>
      <c r="O235" t="s">
        <v>205</v>
      </c>
      <c r="P235" t="s">
        <v>205</v>
      </c>
      <c r="Q235">
        <v>1000</v>
      </c>
      <c r="W235">
        <v>0</v>
      </c>
      <c r="X235">
        <v>563176784</v>
      </c>
      <c r="Y235">
        <v>3.6999999999999998E-2</v>
      </c>
      <c r="AA235">
        <v>59650.78</v>
      </c>
      <c r="AB235">
        <v>0</v>
      </c>
      <c r="AC235">
        <v>0</v>
      </c>
      <c r="AD235">
        <v>0</v>
      </c>
      <c r="AE235">
        <v>6521.42</v>
      </c>
      <c r="AF235">
        <v>0</v>
      </c>
      <c r="AG235">
        <v>0</v>
      </c>
      <c r="AH235">
        <v>0</v>
      </c>
      <c r="AI235">
        <v>8.9499999999999993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143</v>
      </c>
      <c r="AT235">
        <v>3.6999999999999998E-2</v>
      </c>
      <c r="AU235" t="s">
        <v>143</v>
      </c>
      <c r="AV235">
        <v>0</v>
      </c>
      <c r="AW235">
        <v>2</v>
      </c>
      <c r="AX235">
        <v>31714700</v>
      </c>
      <c r="AY235">
        <v>1</v>
      </c>
      <c r="AZ235">
        <v>0</v>
      </c>
      <c r="BA235">
        <v>255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Y235*Source!I430</f>
        <v>2.2199999999999998E-2</v>
      </c>
      <c r="CY235">
        <f t="shared" si="62"/>
        <v>59650.78</v>
      </c>
      <c r="CZ235">
        <f t="shared" si="63"/>
        <v>6521.42</v>
      </c>
      <c r="DA235">
        <f t="shared" si="64"/>
        <v>8.9499999999999993</v>
      </c>
      <c r="DB235">
        <f t="shared" si="65"/>
        <v>241.29</v>
      </c>
      <c r="DC235">
        <f t="shared" si="66"/>
        <v>0</v>
      </c>
    </row>
    <row r="236" spans="1:107" x14ac:dyDescent="0.25">
      <c r="A236">
        <f>ROW(Source!A430)</f>
        <v>430</v>
      </c>
      <c r="B236">
        <v>31709269</v>
      </c>
      <c r="C236">
        <v>31712412</v>
      </c>
      <c r="D236">
        <v>26343523</v>
      </c>
      <c r="E236">
        <v>1</v>
      </c>
      <c r="F236">
        <v>1</v>
      </c>
      <c r="G236">
        <v>26229697</v>
      </c>
      <c r="H236">
        <v>3</v>
      </c>
      <c r="I236" t="s">
        <v>968</v>
      </c>
      <c r="J236" t="s">
        <v>969</v>
      </c>
      <c r="K236" t="s">
        <v>970</v>
      </c>
      <c r="L236">
        <v>1348</v>
      </c>
      <c r="N236">
        <v>1009</v>
      </c>
      <c r="O236" t="s">
        <v>205</v>
      </c>
      <c r="P236" t="s">
        <v>205</v>
      </c>
      <c r="Q236">
        <v>1000</v>
      </c>
      <c r="W236">
        <v>0</v>
      </c>
      <c r="X236">
        <v>1310716689</v>
      </c>
      <c r="Y236">
        <v>0.25</v>
      </c>
      <c r="AA236">
        <v>128331.52</v>
      </c>
      <c r="AB236">
        <v>0</v>
      </c>
      <c r="AC236">
        <v>0</v>
      </c>
      <c r="AD236">
        <v>0</v>
      </c>
      <c r="AE236">
        <v>7191.81</v>
      </c>
      <c r="AF236">
        <v>0</v>
      </c>
      <c r="AG236">
        <v>0</v>
      </c>
      <c r="AH236">
        <v>0</v>
      </c>
      <c r="AI236">
        <v>17.46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143</v>
      </c>
      <c r="AT236">
        <v>0.25</v>
      </c>
      <c r="AU236" t="s">
        <v>143</v>
      </c>
      <c r="AV236">
        <v>0</v>
      </c>
      <c r="AW236">
        <v>2</v>
      </c>
      <c r="AX236">
        <v>31714701</v>
      </c>
      <c r="AY236">
        <v>1</v>
      </c>
      <c r="AZ236">
        <v>0</v>
      </c>
      <c r="BA236">
        <v>256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Y236*Source!I430</f>
        <v>0.15</v>
      </c>
      <c r="CY236">
        <f t="shared" si="62"/>
        <v>128331.52</v>
      </c>
      <c r="CZ236">
        <f t="shared" si="63"/>
        <v>7191.81</v>
      </c>
      <c r="DA236">
        <f t="shared" si="64"/>
        <v>17.46</v>
      </c>
      <c r="DB236">
        <f t="shared" si="65"/>
        <v>1797.95</v>
      </c>
      <c r="DC236">
        <f t="shared" si="66"/>
        <v>0</v>
      </c>
    </row>
    <row r="237" spans="1:107" x14ac:dyDescent="0.25">
      <c r="A237">
        <f>ROW(Source!A430)</f>
        <v>430</v>
      </c>
      <c r="B237">
        <v>31709269</v>
      </c>
      <c r="C237">
        <v>31712412</v>
      </c>
      <c r="D237">
        <v>26344731</v>
      </c>
      <c r="E237">
        <v>1</v>
      </c>
      <c r="F237">
        <v>1</v>
      </c>
      <c r="G237">
        <v>26229697</v>
      </c>
      <c r="H237">
        <v>3</v>
      </c>
      <c r="I237" t="s">
        <v>971</v>
      </c>
      <c r="J237" t="s">
        <v>972</v>
      </c>
      <c r="K237" t="s">
        <v>973</v>
      </c>
      <c r="L237">
        <v>1339</v>
      </c>
      <c r="N237">
        <v>1007</v>
      </c>
      <c r="O237" t="s">
        <v>323</v>
      </c>
      <c r="P237" t="s">
        <v>323</v>
      </c>
      <c r="Q237">
        <v>1</v>
      </c>
      <c r="W237">
        <v>0</v>
      </c>
      <c r="X237">
        <v>-1939393675</v>
      </c>
      <c r="Y237">
        <v>0.81</v>
      </c>
      <c r="AA237">
        <v>7157.46</v>
      </c>
      <c r="AB237">
        <v>0</v>
      </c>
      <c r="AC237">
        <v>0</v>
      </c>
      <c r="AD237">
        <v>0</v>
      </c>
      <c r="AE237">
        <v>1828.56</v>
      </c>
      <c r="AF237">
        <v>0</v>
      </c>
      <c r="AG237">
        <v>0</v>
      </c>
      <c r="AH237">
        <v>0</v>
      </c>
      <c r="AI237">
        <v>3.83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143</v>
      </c>
      <c r="AT237">
        <v>0.81</v>
      </c>
      <c r="AU237" t="s">
        <v>143</v>
      </c>
      <c r="AV237">
        <v>0</v>
      </c>
      <c r="AW237">
        <v>2</v>
      </c>
      <c r="AX237">
        <v>31714702</v>
      </c>
      <c r="AY237">
        <v>1</v>
      </c>
      <c r="AZ237">
        <v>0</v>
      </c>
      <c r="BA237">
        <v>257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Y237*Source!I430</f>
        <v>0.48599999999999999</v>
      </c>
      <c r="CY237">
        <f t="shared" si="62"/>
        <v>7157.46</v>
      </c>
      <c r="CZ237">
        <f t="shared" si="63"/>
        <v>1828.56</v>
      </c>
      <c r="DA237">
        <f t="shared" si="64"/>
        <v>3.83</v>
      </c>
      <c r="DB237">
        <f t="shared" si="65"/>
        <v>1481.13</v>
      </c>
      <c r="DC237">
        <f t="shared" si="66"/>
        <v>0</v>
      </c>
    </row>
    <row r="238" spans="1:107" x14ac:dyDescent="0.25">
      <c r="A238">
        <f>ROW(Source!A430)</f>
        <v>430</v>
      </c>
      <c r="B238">
        <v>31709269</v>
      </c>
      <c r="C238">
        <v>31712412</v>
      </c>
      <c r="D238">
        <v>26344704</v>
      </c>
      <c r="E238">
        <v>1</v>
      </c>
      <c r="F238">
        <v>1</v>
      </c>
      <c r="G238">
        <v>26229697</v>
      </c>
      <c r="H238">
        <v>3</v>
      </c>
      <c r="I238" t="s">
        <v>974</v>
      </c>
      <c r="J238" t="s">
        <v>975</v>
      </c>
      <c r="K238" t="s">
        <v>976</v>
      </c>
      <c r="L238">
        <v>1348</v>
      </c>
      <c r="N238">
        <v>1009</v>
      </c>
      <c r="O238" t="s">
        <v>205</v>
      </c>
      <c r="P238" t="s">
        <v>205</v>
      </c>
      <c r="Q238">
        <v>1000</v>
      </c>
      <c r="W238">
        <v>0</v>
      </c>
      <c r="X238">
        <v>-1753839253</v>
      </c>
      <c r="Y238">
        <v>0.04</v>
      </c>
      <c r="AA238">
        <v>4780.17</v>
      </c>
      <c r="AB238">
        <v>0</v>
      </c>
      <c r="AC238">
        <v>0</v>
      </c>
      <c r="AD238">
        <v>0</v>
      </c>
      <c r="AE238">
        <v>1260.72</v>
      </c>
      <c r="AF238">
        <v>0</v>
      </c>
      <c r="AG238">
        <v>0</v>
      </c>
      <c r="AH238">
        <v>0</v>
      </c>
      <c r="AI238">
        <v>3.71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143</v>
      </c>
      <c r="AT238">
        <v>0.04</v>
      </c>
      <c r="AU238" t="s">
        <v>143</v>
      </c>
      <c r="AV238">
        <v>0</v>
      </c>
      <c r="AW238">
        <v>2</v>
      </c>
      <c r="AX238">
        <v>31714703</v>
      </c>
      <c r="AY238">
        <v>1</v>
      </c>
      <c r="AZ238">
        <v>0</v>
      </c>
      <c r="BA238">
        <v>258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Y238*Source!I430</f>
        <v>2.4E-2</v>
      </c>
      <c r="CY238">
        <f t="shared" si="62"/>
        <v>4780.17</v>
      </c>
      <c r="CZ238">
        <f t="shared" si="63"/>
        <v>1260.72</v>
      </c>
      <c r="DA238">
        <f t="shared" si="64"/>
        <v>3.71</v>
      </c>
      <c r="DB238">
        <f t="shared" si="65"/>
        <v>50.43</v>
      </c>
      <c r="DC238">
        <f t="shared" si="66"/>
        <v>0</v>
      </c>
    </row>
    <row r="239" spans="1:107" x14ac:dyDescent="0.25">
      <c r="A239">
        <f>ROW(Source!A430)</f>
        <v>430</v>
      </c>
      <c r="B239">
        <v>31709269</v>
      </c>
      <c r="C239">
        <v>31712412</v>
      </c>
      <c r="D239">
        <v>26344624</v>
      </c>
      <c r="E239">
        <v>1</v>
      </c>
      <c r="F239">
        <v>1</v>
      </c>
      <c r="G239">
        <v>26229697</v>
      </c>
      <c r="H239">
        <v>3</v>
      </c>
      <c r="I239" t="s">
        <v>977</v>
      </c>
      <c r="J239" t="s">
        <v>978</v>
      </c>
      <c r="K239" t="s">
        <v>979</v>
      </c>
      <c r="L239">
        <v>1348</v>
      </c>
      <c r="N239">
        <v>1009</v>
      </c>
      <c r="O239" t="s">
        <v>205</v>
      </c>
      <c r="P239" t="s">
        <v>205</v>
      </c>
      <c r="Q239">
        <v>1000</v>
      </c>
      <c r="W239">
        <v>0</v>
      </c>
      <c r="X239">
        <v>-33964732</v>
      </c>
      <c r="Y239">
        <v>0.25</v>
      </c>
      <c r="AA239">
        <v>64372.26</v>
      </c>
      <c r="AB239">
        <v>0</v>
      </c>
      <c r="AC239">
        <v>0</v>
      </c>
      <c r="AD239">
        <v>0</v>
      </c>
      <c r="AE239">
        <v>4349.8999999999996</v>
      </c>
      <c r="AF239">
        <v>0</v>
      </c>
      <c r="AG239">
        <v>0</v>
      </c>
      <c r="AH239">
        <v>0</v>
      </c>
      <c r="AI239">
        <v>14.48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143</v>
      </c>
      <c r="AT239">
        <v>0.25</v>
      </c>
      <c r="AU239" t="s">
        <v>143</v>
      </c>
      <c r="AV239">
        <v>0</v>
      </c>
      <c r="AW239">
        <v>2</v>
      </c>
      <c r="AX239">
        <v>31714704</v>
      </c>
      <c r="AY239">
        <v>1</v>
      </c>
      <c r="AZ239">
        <v>0</v>
      </c>
      <c r="BA239">
        <v>259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Y239*Source!I430</f>
        <v>0.15</v>
      </c>
      <c r="CY239">
        <f t="shared" si="62"/>
        <v>64372.26</v>
      </c>
      <c r="CZ239">
        <f t="shared" si="63"/>
        <v>4349.8999999999996</v>
      </c>
      <c r="DA239">
        <f t="shared" si="64"/>
        <v>14.48</v>
      </c>
      <c r="DB239">
        <f t="shared" si="65"/>
        <v>1087.48</v>
      </c>
      <c r="DC239">
        <f t="shared" si="66"/>
        <v>0</v>
      </c>
    </row>
    <row r="240" spans="1:107" x14ac:dyDescent="0.25">
      <c r="A240">
        <f>ROW(Source!A430)</f>
        <v>430</v>
      </c>
      <c r="B240">
        <v>31709269</v>
      </c>
      <c r="C240">
        <v>31712412</v>
      </c>
      <c r="D240">
        <v>26359724</v>
      </c>
      <c r="E240">
        <v>1</v>
      </c>
      <c r="F240">
        <v>1</v>
      </c>
      <c r="G240">
        <v>26229697</v>
      </c>
      <c r="H240">
        <v>3</v>
      </c>
      <c r="I240" t="s">
        <v>349</v>
      </c>
      <c r="J240" t="s">
        <v>351</v>
      </c>
      <c r="K240" t="s">
        <v>350</v>
      </c>
      <c r="L240">
        <v>1339</v>
      </c>
      <c r="N240">
        <v>1007</v>
      </c>
      <c r="O240" t="s">
        <v>323</v>
      </c>
      <c r="P240" t="s">
        <v>323</v>
      </c>
      <c r="Q240">
        <v>1</v>
      </c>
      <c r="W240">
        <v>0</v>
      </c>
      <c r="X240">
        <v>-940611887</v>
      </c>
      <c r="Y240">
        <v>101.5</v>
      </c>
      <c r="AA240">
        <v>4866.8599999999997</v>
      </c>
      <c r="AB240">
        <v>0</v>
      </c>
      <c r="AC240">
        <v>0</v>
      </c>
      <c r="AD240">
        <v>0</v>
      </c>
      <c r="AE240">
        <v>811.26</v>
      </c>
      <c r="AF240">
        <v>0</v>
      </c>
      <c r="AG240">
        <v>0</v>
      </c>
      <c r="AH240">
        <v>0</v>
      </c>
      <c r="AI240">
        <v>5.87</v>
      </c>
      <c r="AJ240">
        <v>1</v>
      </c>
      <c r="AK240">
        <v>1</v>
      </c>
      <c r="AL240">
        <v>1</v>
      </c>
      <c r="AN240">
        <v>0</v>
      </c>
      <c r="AO240">
        <v>0</v>
      </c>
      <c r="AP240">
        <v>0</v>
      </c>
      <c r="AQ240">
        <v>0</v>
      </c>
      <c r="AR240">
        <v>0</v>
      </c>
      <c r="AS240" t="s">
        <v>143</v>
      </c>
      <c r="AT240">
        <v>101.5</v>
      </c>
      <c r="AU240" t="s">
        <v>143</v>
      </c>
      <c r="AV240">
        <v>0</v>
      </c>
      <c r="AW240">
        <v>1</v>
      </c>
      <c r="AX240">
        <v>-1</v>
      </c>
      <c r="AY240">
        <v>0</v>
      </c>
      <c r="AZ240">
        <v>0</v>
      </c>
      <c r="BA240" t="s">
        <v>143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Y240*Source!I430</f>
        <v>60.9</v>
      </c>
      <c r="CY240">
        <f t="shared" si="62"/>
        <v>4866.8599999999997</v>
      </c>
      <c r="CZ240">
        <f t="shared" si="63"/>
        <v>811.26</v>
      </c>
      <c r="DA240">
        <f t="shared" si="64"/>
        <v>5.87</v>
      </c>
      <c r="DB240">
        <f t="shared" si="65"/>
        <v>82342.89</v>
      </c>
      <c r="DC240">
        <f t="shared" si="66"/>
        <v>0</v>
      </c>
    </row>
    <row r="241" spans="1:107" x14ac:dyDescent="0.25">
      <c r="A241">
        <f>ROW(Source!A430)</f>
        <v>430</v>
      </c>
      <c r="B241">
        <v>31709269</v>
      </c>
      <c r="C241">
        <v>31712412</v>
      </c>
      <c r="D241">
        <v>26360120</v>
      </c>
      <c r="E241">
        <v>1</v>
      </c>
      <c r="F241">
        <v>1</v>
      </c>
      <c r="G241">
        <v>26229697</v>
      </c>
      <c r="H241">
        <v>3</v>
      </c>
      <c r="I241" t="s">
        <v>345</v>
      </c>
      <c r="J241" t="s">
        <v>347</v>
      </c>
      <c r="K241" t="s">
        <v>346</v>
      </c>
      <c r="L241">
        <v>1348</v>
      </c>
      <c r="N241">
        <v>1009</v>
      </c>
      <c r="O241" t="s">
        <v>205</v>
      </c>
      <c r="P241" t="s">
        <v>205</v>
      </c>
      <c r="Q241">
        <v>1000</v>
      </c>
      <c r="W241">
        <v>0</v>
      </c>
      <c r="X241">
        <v>1168593635</v>
      </c>
      <c r="Y241">
        <v>2.5</v>
      </c>
      <c r="AA241">
        <v>80290.25</v>
      </c>
      <c r="AB241">
        <v>0</v>
      </c>
      <c r="AC241">
        <v>0</v>
      </c>
      <c r="AD241">
        <v>0</v>
      </c>
      <c r="AE241">
        <v>6340.75</v>
      </c>
      <c r="AF241">
        <v>0</v>
      </c>
      <c r="AG241">
        <v>0</v>
      </c>
      <c r="AH241">
        <v>0</v>
      </c>
      <c r="AI241">
        <v>12.39</v>
      </c>
      <c r="AJ241">
        <v>1</v>
      </c>
      <c r="AK241">
        <v>1</v>
      </c>
      <c r="AL241">
        <v>1</v>
      </c>
      <c r="AN241">
        <v>0</v>
      </c>
      <c r="AO241">
        <v>0</v>
      </c>
      <c r="AP241">
        <v>0</v>
      </c>
      <c r="AQ241">
        <v>0</v>
      </c>
      <c r="AR241">
        <v>0</v>
      </c>
      <c r="AS241" t="s">
        <v>143</v>
      </c>
      <c r="AT241">
        <v>2.5</v>
      </c>
      <c r="AU241" t="s">
        <v>143</v>
      </c>
      <c r="AV241">
        <v>0</v>
      </c>
      <c r="AW241">
        <v>1</v>
      </c>
      <c r="AX241">
        <v>-1</v>
      </c>
      <c r="AY241">
        <v>0</v>
      </c>
      <c r="AZ241">
        <v>0</v>
      </c>
      <c r="BA241" t="s">
        <v>143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Y241*Source!I430</f>
        <v>1.5</v>
      </c>
      <c r="CY241">
        <f t="shared" si="62"/>
        <v>80290.25</v>
      </c>
      <c r="CZ241">
        <f t="shared" si="63"/>
        <v>6340.75</v>
      </c>
      <c r="DA241">
        <f t="shared" si="64"/>
        <v>12.39</v>
      </c>
      <c r="DB241">
        <f t="shared" si="65"/>
        <v>15851.88</v>
      </c>
      <c r="DC241">
        <f t="shared" si="66"/>
        <v>0</v>
      </c>
    </row>
    <row r="242" spans="1:107" x14ac:dyDescent="0.25">
      <c r="A242">
        <f>ROW(Source!A430)</f>
        <v>430</v>
      </c>
      <c r="B242">
        <v>31709269</v>
      </c>
      <c r="C242">
        <v>31712412</v>
      </c>
      <c r="D242">
        <v>26360122</v>
      </c>
      <c r="E242">
        <v>1</v>
      </c>
      <c r="F242">
        <v>1</v>
      </c>
      <c r="G242">
        <v>26229697</v>
      </c>
      <c r="H242">
        <v>3</v>
      </c>
      <c r="I242" t="s">
        <v>341</v>
      </c>
      <c r="J242" t="s">
        <v>343</v>
      </c>
      <c r="K242" t="s">
        <v>342</v>
      </c>
      <c r="L242">
        <v>1348</v>
      </c>
      <c r="N242">
        <v>1009</v>
      </c>
      <c r="O242" t="s">
        <v>205</v>
      </c>
      <c r="P242" t="s">
        <v>205</v>
      </c>
      <c r="Q242">
        <v>1000</v>
      </c>
      <c r="W242">
        <v>0</v>
      </c>
      <c r="X242">
        <v>-222224623</v>
      </c>
      <c r="Y242">
        <v>10</v>
      </c>
      <c r="AA242">
        <v>79447.820000000007</v>
      </c>
      <c r="AB242">
        <v>0</v>
      </c>
      <c r="AC242">
        <v>0</v>
      </c>
      <c r="AD242">
        <v>0</v>
      </c>
      <c r="AE242">
        <v>6340.75</v>
      </c>
      <c r="AF242">
        <v>0</v>
      </c>
      <c r="AG242">
        <v>0</v>
      </c>
      <c r="AH242">
        <v>0</v>
      </c>
      <c r="AI242">
        <v>12.26</v>
      </c>
      <c r="AJ242">
        <v>1</v>
      </c>
      <c r="AK242">
        <v>1</v>
      </c>
      <c r="AL242">
        <v>1</v>
      </c>
      <c r="AN242">
        <v>0</v>
      </c>
      <c r="AO242">
        <v>0</v>
      </c>
      <c r="AP242">
        <v>0</v>
      </c>
      <c r="AQ242">
        <v>0</v>
      </c>
      <c r="AR242">
        <v>0</v>
      </c>
      <c r="AS242" t="s">
        <v>143</v>
      </c>
      <c r="AT242">
        <v>10</v>
      </c>
      <c r="AU242" t="s">
        <v>143</v>
      </c>
      <c r="AV242">
        <v>0</v>
      </c>
      <c r="AW242">
        <v>1</v>
      </c>
      <c r="AX242">
        <v>-1</v>
      </c>
      <c r="AY242">
        <v>0</v>
      </c>
      <c r="AZ242">
        <v>0</v>
      </c>
      <c r="BA242" t="s">
        <v>143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Y242*Source!I430</f>
        <v>6</v>
      </c>
      <c r="CY242">
        <f t="shared" si="62"/>
        <v>79447.820000000007</v>
      </c>
      <c r="CZ242">
        <f t="shared" si="63"/>
        <v>6340.75</v>
      </c>
      <c r="DA242">
        <f t="shared" si="64"/>
        <v>12.26</v>
      </c>
      <c r="DB242">
        <f t="shared" si="65"/>
        <v>63407.5</v>
      </c>
      <c r="DC242">
        <f t="shared" si="66"/>
        <v>0</v>
      </c>
    </row>
    <row r="243" spans="1:107" x14ac:dyDescent="0.25">
      <c r="A243">
        <f>ROW(Source!A430)</f>
        <v>430</v>
      </c>
      <c r="B243">
        <v>31709269</v>
      </c>
      <c r="C243">
        <v>31712412</v>
      </c>
      <c r="D243">
        <v>26364968</v>
      </c>
      <c r="E243">
        <v>1</v>
      </c>
      <c r="F243">
        <v>1</v>
      </c>
      <c r="G243">
        <v>26229697</v>
      </c>
      <c r="H243">
        <v>3</v>
      </c>
      <c r="I243" t="s">
        <v>980</v>
      </c>
      <c r="J243" t="s">
        <v>981</v>
      </c>
      <c r="K243" t="s">
        <v>982</v>
      </c>
      <c r="L243">
        <v>1327</v>
      </c>
      <c r="N243">
        <v>1005</v>
      </c>
      <c r="O243" t="s">
        <v>362</v>
      </c>
      <c r="P243" t="s">
        <v>362</v>
      </c>
      <c r="Q243">
        <v>1</v>
      </c>
      <c r="W243">
        <v>0</v>
      </c>
      <c r="X243">
        <v>603896569</v>
      </c>
      <c r="Y243">
        <v>77.900000000000006</v>
      </c>
      <c r="AA243">
        <v>241.53</v>
      </c>
      <c r="AB243">
        <v>0</v>
      </c>
      <c r="AC243">
        <v>0</v>
      </c>
      <c r="AD243">
        <v>0</v>
      </c>
      <c r="AE243">
        <v>60.91</v>
      </c>
      <c r="AF243">
        <v>0</v>
      </c>
      <c r="AG243">
        <v>0</v>
      </c>
      <c r="AH243">
        <v>0</v>
      </c>
      <c r="AI243">
        <v>3.88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143</v>
      </c>
      <c r="AT243">
        <v>77.900000000000006</v>
      </c>
      <c r="AU243" t="s">
        <v>143</v>
      </c>
      <c r="AV243">
        <v>0</v>
      </c>
      <c r="AW243">
        <v>2</v>
      </c>
      <c r="AX243">
        <v>31714705</v>
      </c>
      <c r="AY243">
        <v>1</v>
      </c>
      <c r="AZ243">
        <v>0</v>
      </c>
      <c r="BA243">
        <v>260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Y243*Source!I430</f>
        <v>46.74</v>
      </c>
      <c r="CY243">
        <f t="shared" si="62"/>
        <v>241.53</v>
      </c>
      <c r="CZ243">
        <f t="shared" si="63"/>
        <v>60.91</v>
      </c>
      <c r="DA243">
        <f t="shared" si="64"/>
        <v>3.88</v>
      </c>
      <c r="DB243">
        <f t="shared" si="65"/>
        <v>4744.8900000000003</v>
      </c>
      <c r="DC243">
        <f t="shared" si="66"/>
        <v>0</v>
      </c>
    </row>
    <row r="244" spans="1:107" x14ac:dyDescent="0.25">
      <c r="A244">
        <f>ROW(Source!A468)</f>
        <v>468</v>
      </c>
      <c r="B244">
        <v>31709269</v>
      </c>
      <c r="C244">
        <v>31713046</v>
      </c>
      <c r="D244">
        <v>26286009</v>
      </c>
      <c r="E244">
        <v>26229697</v>
      </c>
      <c r="F244">
        <v>1</v>
      </c>
      <c r="G244">
        <v>26229697</v>
      </c>
      <c r="H244">
        <v>1</v>
      </c>
      <c r="I244" t="s">
        <v>875</v>
      </c>
      <c r="J244" t="s">
        <v>143</v>
      </c>
      <c r="K244" t="s">
        <v>876</v>
      </c>
      <c r="L244">
        <v>1191</v>
      </c>
      <c r="N244">
        <v>1013</v>
      </c>
      <c r="O244" t="s">
        <v>877</v>
      </c>
      <c r="P244" t="s">
        <v>877</v>
      </c>
      <c r="Q244">
        <v>1</v>
      </c>
      <c r="W244">
        <v>0</v>
      </c>
      <c r="X244">
        <v>476480486</v>
      </c>
      <c r="Y244">
        <v>57.5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143</v>
      </c>
      <c r="AT244">
        <v>57.5</v>
      </c>
      <c r="AU244" t="s">
        <v>143</v>
      </c>
      <c r="AV244">
        <v>1</v>
      </c>
      <c r="AW244">
        <v>2</v>
      </c>
      <c r="AX244">
        <v>31714707</v>
      </c>
      <c r="AY244">
        <v>1</v>
      </c>
      <c r="AZ244">
        <v>0</v>
      </c>
      <c r="BA244">
        <v>262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Y244*Source!I468</f>
        <v>83.375</v>
      </c>
      <c r="CY244">
        <f>AD244</f>
        <v>0</v>
      </c>
      <c r="CZ244">
        <f>AH244</f>
        <v>0</v>
      </c>
      <c r="DA244">
        <f>AL244</f>
        <v>1</v>
      </c>
      <c r="DB244">
        <f t="shared" si="65"/>
        <v>0</v>
      </c>
      <c r="DC244">
        <f t="shared" si="66"/>
        <v>0</v>
      </c>
    </row>
    <row r="245" spans="1:107" x14ac:dyDescent="0.25">
      <c r="A245">
        <f>ROW(Source!A468)</f>
        <v>468</v>
      </c>
      <c r="B245">
        <v>31709269</v>
      </c>
      <c r="C245">
        <v>31713046</v>
      </c>
      <c r="D245">
        <v>0</v>
      </c>
      <c r="E245">
        <v>26229697</v>
      </c>
      <c r="F245">
        <v>1</v>
      </c>
      <c r="G245">
        <v>26229697</v>
      </c>
      <c r="H245">
        <v>3</v>
      </c>
      <c r="I245" t="s">
        <v>373</v>
      </c>
      <c r="J245" t="s">
        <v>143</v>
      </c>
      <c r="K245" t="s">
        <v>374</v>
      </c>
      <c r="L245">
        <v>1348</v>
      </c>
      <c r="N245">
        <v>1009</v>
      </c>
      <c r="O245" t="s">
        <v>205</v>
      </c>
      <c r="P245" t="s">
        <v>205</v>
      </c>
      <c r="Q245">
        <v>1000</v>
      </c>
      <c r="W245">
        <v>1</v>
      </c>
      <c r="X245">
        <v>-1685576198</v>
      </c>
      <c r="Y245">
        <v>4.5999999999999996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143</v>
      </c>
      <c r="AT245">
        <v>4.5999999999999996</v>
      </c>
      <c r="AU245" t="s">
        <v>143</v>
      </c>
      <c r="AV245">
        <v>0</v>
      </c>
      <c r="AW245">
        <v>1</v>
      </c>
      <c r="AX245">
        <v>-1</v>
      </c>
      <c r="AY245">
        <v>0</v>
      </c>
      <c r="AZ245">
        <v>0</v>
      </c>
      <c r="BA245" t="s">
        <v>143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Y245*Source!I468</f>
        <v>6.669999999999999</v>
      </c>
      <c r="CY245">
        <f>AA245</f>
        <v>0</v>
      </c>
      <c r="CZ245">
        <f>AE245</f>
        <v>0</v>
      </c>
      <c r="DA245">
        <f>AI245</f>
        <v>1</v>
      </c>
      <c r="DB245">
        <f t="shared" si="65"/>
        <v>0</v>
      </c>
      <c r="DC245">
        <f t="shared" si="66"/>
        <v>0</v>
      </c>
    </row>
    <row r="246" spans="1:107" x14ac:dyDescent="0.25">
      <c r="A246">
        <f>ROW(Source!A472)</f>
        <v>472</v>
      </c>
      <c r="B246">
        <v>31709269</v>
      </c>
      <c r="C246">
        <v>31713054</v>
      </c>
      <c r="D246">
        <v>26366424</v>
      </c>
      <c r="E246">
        <v>1</v>
      </c>
      <c r="F246">
        <v>1</v>
      </c>
      <c r="G246">
        <v>26229697</v>
      </c>
      <c r="H246">
        <v>2</v>
      </c>
      <c r="I246" t="s">
        <v>933</v>
      </c>
      <c r="J246" t="s">
        <v>934</v>
      </c>
      <c r="K246" t="s">
        <v>935</v>
      </c>
      <c r="L246">
        <v>1367</v>
      </c>
      <c r="N246">
        <v>1011</v>
      </c>
      <c r="O246" t="s">
        <v>881</v>
      </c>
      <c r="P246" t="s">
        <v>881</v>
      </c>
      <c r="Q246">
        <v>1</v>
      </c>
      <c r="W246">
        <v>0</v>
      </c>
      <c r="X246">
        <v>-1132105959</v>
      </c>
      <c r="Y246">
        <v>1</v>
      </c>
      <c r="AA246">
        <v>0</v>
      </c>
      <c r="AB246">
        <v>1062.92</v>
      </c>
      <c r="AC246">
        <v>366.34</v>
      </c>
      <c r="AD246">
        <v>0</v>
      </c>
      <c r="AE246">
        <v>0</v>
      </c>
      <c r="AF246">
        <v>115.66</v>
      </c>
      <c r="AG246">
        <v>14.4</v>
      </c>
      <c r="AH246">
        <v>0</v>
      </c>
      <c r="AI246">
        <v>1</v>
      </c>
      <c r="AJ246">
        <v>9.19</v>
      </c>
      <c r="AK246">
        <v>25.44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143</v>
      </c>
      <c r="AT246">
        <v>1</v>
      </c>
      <c r="AU246" t="s">
        <v>143</v>
      </c>
      <c r="AV246">
        <v>0</v>
      </c>
      <c r="AW246">
        <v>2</v>
      </c>
      <c r="AX246">
        <v>31714711</v>
      </c>
      <c r="AY246">
        <v>1</v>
      </c>
      <c r="AZ246">
        <v>0</v>
      </c>
      <c r="BA246">
        <v>266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Y246*Source!I472</f>
        <v>6.67</v>
      </c>
      <c r="CY246">
        <f>AB246</f>
        <v>1062.92</v>
      </c>
      <c r="CZ246">
        <f>AF246</f>
        <v>115.66</v>
      </c>
      <c r="DA246">
        <f>AJ246</f>
        <v>9.19</v>
      </c>
      <c r="DB246">
        <f t="shared" si="65"/>
        <v>115.66</v>
      </c>
      <c r="DC246">
        <f t="shared" si="66"/>
        <v>14.4</v>
      </c>
    </row>
    <row r="247" spans="1:107" x14ac:dyDescent="0.25">
      <c r="A247">
        <f>ROW(Source!A473)</f>
        <v>473</v>
      </c>
      <c r="B247">
        <v>31709269</v>
      </c>
      <c r="C247">
        <v>31713057</v>
      </c>
      <c r="D247">
        <v>26286008</v>
      </c>
      <c r="E247">
        <v>26229697</v>
      </c>
      <c r="F247">
        <v>1</v>
      </c>
      <c r="G247">
        <v>26229697</v>
      </c>
      <c r="H247">
        <v>2</v>
      </c>
      <c r="I247" t="s">
        <v>906</v>
      </c>
      <c r="J247" t="s">
        <v>143</v>
      </c>
      <c r="K247" t="s">
        <v>907</v>
      </c>
      <c r="L247">
        <v>1344</v>
      </c>
      <c r="N247">
        <v>1008</v>
      </c>
      <c r="O247" t="s">
        <v>908</v>
      </c>
      <c r="P247" t="s">
        <v>908</v>
      </c>
      <c r="Q247">
        <v>1</v>
      </c>
      <c r="W247">
        <v>0</v>
      </c>
      <c r="X247">
        <v>-1180195794</v>
      </c>
      <c r="Y247">
        <v>31.67</v>
      </c>
      <c r="AA247">
        <v>0</v>
      </c>
      <c r="AB247">
        <v>1</v>
      </c>
      <c r="AC247">
        <v>0</v>
      </c>
      <c r="AD247">
        <v>0</v>
      </c>
      <c r="AE247">
        <v>0</v>
      </c>
      <c r="AF247">
        <v>1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143</v>
      </c>
      <c r="AT247">
        <v>31.67</v>
      </c>
      <c r="AU247" t="s">
        <v>143</v>
      </c>
      <c r="AV247">
        <v>0</v>
      </c>
      <c r="AW247">
        <v>2</v>
      </c>
      <c r="AX247">
        <v>31714712</v>
      </c>
      <c r="AY247">
        <v>1</v>
      </c>
      <c r="AZ247">
        <v>0</v>
      </c>
      <c r="BA247">
        <v>267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Y247*Source!I473</f>
        <v>211.2389</v>
      </c>
      <c r="CY247">
        <f>AB247</f>
        <v>1</v>
      </c>
      <c r="CZ247">
        <f>AF247</f>
        <v>1</v>
      </c>
      <c r="DA247">
        <f>AJ247</f>
        <v>1</v>
      </c>
      <c r="DB247">
        <f t="shared" si="65"/>
        <v>31.67</v>
      </c>
      <c r="DC247">
        <f t="shared" si="66"/>
        <v>0</v>
      </c>
    </row>
    <row r="248" spans="1:107" x14ac:dyDescent="0.25">
      <c r="A248">
        <f>ROW(Source!A474)</f>
        <v>474</v>
      </c>
      <c r="B248">
        <v>31709269</v>
      </c>
      <c r="C248">
        <v>31713065</v>
      </c>
      <c r="D248">
        <v>26286009</v>
      </c>
      <c r="E248">
        <v>26229697</v>
      </c>
      <c r="F248">
        <v>1</v>
      </c>
      <c r="G248">
        <v>26229697</v>
      </c>
      <c r="H248">
        <v>1</v>
      </c>
      <c r="I248" t="s">
        <v>875</v>
      </c>
      <c r="J248" t="s">
        <v>143</v>
      </c>
      <c r="K248" t="s">
        <v>876</v>
      </c>
      <c r="L248">
        <v>1191</v>
      </c>
      <c r="N248">
        <v>1013</v>
      </c>
      <c r="O248" t="s">
        <v>877</v>
      </c>
      <c r="P248" t="s">
        <v>877</v>
      </c>
      <c r="Q248">
        <v>1</v>
      </c>
      <c r="W248">
        <v>0</v>
      </c>
      <c r="X248">
        <v>476480486</v>
      </c>
      <c r="Y248">
        <v>128.01799999999997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143</v>
      </c>
      <c r="AT248">
        <v>111.32</v>
      </c>
      <c r="AU248" t="s">
        <v>170</v>
      </c>
      <c r="AV248">
        <v>1</v>
      </c>
      <c r="AW248">
        <v>2</v>
      </c>
      <c r="AX248">
        <v>31714713</v>
      </c>
      <c r="AY248">
        <v>1</v>
      </c>
      <c r="AZ248">
        <v>0</v>
      </c>
      <c r="BA248">
        <v>268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Y248*Source!I474</f>
        <v>185.62609999999995</v>
      </c>
      <c r="CY248">
        <f>AD248</f>
        <v>0</v>
      </c>
      <c r="CZ248">
        <f>AH248</f>
        <v>0</v>
      </c>
      <c r="DA248">
        <f>AL248</f>
        <v>1</v>
      </c>
      <c r="DB248">
        <f>ROUND((ROUND(AT248*CZ248,2)*1.15),6)</f>
        <v>0</v>
      </c>
      <c r="DC248">
        <f>ROUND((ROUND(AT248*AG248,2)*1.15),6)</f>
        <v>0</v>
      </c>
    </row>
    <row r="249" spans="1:107" x14ac:dyDescent="0.25">
      <c r="A249">
        <f>ROW(Source!A474)</f>
        <v>474</v>
      </c>
      <c r="B249">
        <v>31709269</v>
      </c>
      <c r="C249">
        <v>31713065</v>
      </c>
      <c r="D249">
        <v>26366393</v>
      </c>
      <c r="E249">
        <v>1</v>
      </c>
      <c r="F249">
        <v>1</v>
      </c>
      <c r="G249">
        <v>26229697</v>
      </c>
      <c r="H249">
        <v>2</v>
      </c>
      <c r="I249" t="s">
        <v>953</v>
      </c>
      <c r="J249" t="s">
        <v>954</v>
      </c>
      <c r="K249" t="s">
        <v>955</v>
      </c>
      <c r="L249">
        <v>1367</v>
      </c>
      <c r="N249">
        <v>1011</v>
      </c>
      <c r="O249" t="s">
        <v>881</v>
      </c>
      <c r="P249" t="s">
        <v>881</v>
      </c>
      <c r="Q249">
        <v>1</v>
      </c>
      <c r="W249">
        <v>0</v>
      </c>
      <c r="X249">
        <v>-628430174</v>
      </c>
      <c r="Y249">
        <v>0.46250000000000002</v>
      </c>
      <c r="AA249">
        <v>0</v>
      </c>
      <c r="AB249">
        <v>782.49</v>
      </c>
      <c r="AC249">
        <v>382.49</v>
      </c>
      <c r="AD249">
        <v>0</v>
      </c>
      <c r="AE249">
        <v>0</v>
      </c>
      <c r="AF249">
        <v>76.81</v>
      </c>
      <c r="AG249">
        <v>14.36</v>
      </c>
      <c r="AH249">
        <v>0</v>
      </c>
      <c r="AI249">
        <v>1</v>
      </c>
      <c r="AJ249">
        <v>9.73</v>
      </c>
      <c r="AK249">
        <v>25.44</v>
      </c>
      <c r="AL249">
        <v>1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143</v>
      </c>
      <c r="AT249">
        <v>0.37</v>
      </c>
      <c r="AU249" t="s">
        <v>169</v>
      </c>
      <c r="AV249">
        <v>0</v>
      </c>
      <c r="AW249">
        <v>2</v>
      </c>
      <c r="AX249">
        <v>31714714</v>
      </c>
      <c r="AY249">
        <v>1</v>
      </c>
      <c r="AZ249">
        <v>0</v>
      </c>
      <c r="BA249">
        <v>269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Y249*Source!I474</f>
        <v>0.67062500000000003</v>
      </c>
      <c r="CY249">
        <f>AB249</f>
        <v>782.49</v>
      </c>
      <c r="CZ249">
        <f>AF249</f>
        <v>76.81</v>
      </c>
      <c r="DA249">
        <f>AJ249</f>
        <v>9.73</v>
      </c>
      <c r="DB249">
        <f>ROUND((ROUND(AT249*CZ249,2)*1.25),6)</f>
        <v>35.524999999999999</v>
      </c>
      <c r="DC249">
        <f>ROUND((ROUND(AT249*AG249,2)*1.25),6)</f>
        <v>6.6375000000000002</v>
      </c>
    </row>
    <row r="250" spans="1:107" x14ac:dyDescent="0.25">
      <c r="A250">
        <f>ROW(Source!A474)</f>
        <v>474</v>
      </c>
      <c r="B250">
        <v>31709269</v>
      </c>
      <c r="C250">
        <v>31713065</v>
      </c>
      <c r="D250">
        <v>26366479</v>
      </c>
      <c r="E250">
        <v>1</v>
      </c>
      <c r="F250">
        <v>1</v>
      </c>
      <c r="G250">
        <v>26229697</v>
      </c>
      <c r="H250">
        <v>2</v>
      </c>
      <c r="I250" t="s">
        <v>1050</v>
      </c>
      <c r="J250" t="s">
        <v>1051</v>
      </c>
      <c r="K250" t="s">
        <v>1052</v>
      </c>
      <c r="L250">
        <v>1367</v>
      </c>
      <c r="N250">
        <v>1011</v>
      </c>
      <c r="O250" t="s">
        <v>881</v>
      </c>
      <c r="P250" t="s">
        <v>881</v>
      </c>
      <c r="Q250">
        <v>1</v>
      </c>
      <c r="W250">
        <v>0</v>
      </c>
      <c r="X250">
        <v>926785503</v>
      </c>
      <c r="Y250">
        <v>44.362500000000004</v>
      </c>
      <c r="AA250">
        <v>0</v>
      </c>
      <c r="AB250">
        <v>5.71</v>
      </c>
      <c r="AC250">
        <v>1.07</v>
      </c>
      <c r="AD250">
        <v>0</v>
      </c>
      <c r="AE250">
        <v>0</v>
      </c>
      <c r="AF250">
        <v>0.64</v>
      </c>
      <c r="AG250">
        <v>0.04</v>
      </c>
      <c r="AH250">
        <v>0</v>
      </c>
      <c r="AI250">
        <v>1</v>
      </c>
      <c r="AJ250">
        <v>8.52</v>
      </c>
      <c r="AK250">
        <v>25.44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143</v>
      </c>
      <c r="AT250">
        <v>35.49</v>
      </c>
      <c r="AU250" t="s">
        <v>169</v>
      </c>
      <c r="AV250">
        <v>0</v>
      </c>
      <c r="AW250">
        <v>2</v>
      </c>
      <c r="AX250">
        <v>31714716</v>
      </c>
      <c r="AY250">
        <v>1</v>
      </c>
      <c r="AZ250">
        <v>0</v>
      </c>
      <c r="BA250">
        <v>270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Y250*Source!I474</f>
        <v>64.325625000000002</v>
      </c>
      <c r="CY250">
        <f>AB250</f>
        <v>5.71</v>
      </c>
      <c r="CZ250">
        <f>AF250</f>
        <v>0.64</v>
      </c>
      <c r="DA250">
        <f>AJ250</f>
        <v>8.52</v>
      </c>
      <c r="DB250">
        <f>ROUND((ROUND(AT250*CZ250,2)*1.25),6)</f>
        <v>28.387499999999999</v>
      </c>
      <c r="DC250">
        <f>ROUND((ROUND(AT250*AG250,2)*1.25),6)</f>
        <v>1.7749999999999999</v>
      </c>
    </row>
    <row r="251" spans="1:107" x14ac:dyDescent="0.25">
      <c r="A251">
        <f>ROW(Source!A474)</f>
        <v>474</v>
      </c>
      <c r="B251">
        <v>31709269</v>
      </c>
      <c r="C251">
        <v>31713065</v>
      </c>
      <c r="D251">
        <v>26366433</v>
      </c>
      <c r="E251">
        <v>1</v>
      </c>
      <c r="F251">
        <v>1</v>
      </c>
      <c r="G251">
        <v>26229697</v>
      </c>
      <c r="H251">
        <v>2</v>
      </c>
      <c r="I251" t="s">
        <v>1053</v>
      </c>
      <c r="J251" t="s">
        <v>1054</v>
      </c>
      <c r="K251" t="s">
        <v>1055</v>
      </c>
      <c r="L251">
        <v>1367</v>
      </c>
      <c r="N251">
        <v>1011</v>
      </c>
      <c r="O251" t="s">
        <v>881</v>
      </c>
      <c r="P251" t="s">
        <v>881</v>
      </c>
      <c r="Q251">
        <v>1</v>
      </c>
      <c r="W251">
        <v>0</v>
      </c>
      <c r="X251">
        <v>950854334</v>
      </c>
      <c r="Y251">
        <v>10.0625</v>
      </c>
      <c r="AA251">
        <v>0</v>
      </c>
      <c r="AB251">
        <v>34.020000000000003</v>
      </c>
      <c r="AC251">
        <v>2.66</v>
      </c>
      <c r="AD251">
        <v>0</v>
      </c>
      <c r="AE251">
        <v>0</v>
      </c>
      <c r="AF251">
        <v>2.36</v>
      </c>
      <c r="AG251">
        <v>0.1</v>
      </c>
      <c r="AH251">
        <v>0</v>
      </c>
      <c r="AI251">
        <v>1</v>
      </c>
      <c r="AJ251">
        <v>13.77</v>
      </c>
      <c r="AK251">
        <v>25.44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143</v>
      </c>
      <c r="AT251">
        <v>8.0500000000000007</v>
      </c>
      <c r="AU251" t="s">
        <v>169</v>
      </c>
      <c r="AV251">
        <v>0</v>
      </c>
      <c r="AW251">
        <v>2</v>
      </c>
      <c r="AX251">
        <v>31714717</v>
      </c>
      <c r="AY251">
        <v>1</v>
      </c>
      <c r="AZ251">
        <v>0</v>
      </c>
      <c r="BA251">
        <v>271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Y251*Source!I474</f>
        <v>14.590624999999999</v>
      </c>
      <c r="CY251">
        <f>AB251</f>
        <v>34.020000000000003</v>
      </c>
      <c r="CZ251">
        <f>AF251</f>
        <v>2.36</v>
      </c>
      <c r="DA251">
        <f>AJ251</f>
        <v>13.77</v>
      </c>
      <c r="DB251">
        <f>ROUND((ROUND(AT251*CZ251,2)*1.25),6)</f>
        <v>23.75</v>
      </c>
      <c r="DC251">
        <f>ROUND((ROUND(AT251*AG251,2)*1.25),6)</f>
        <v>1.0125</v>
      </c>
    </row>
    <row r="252" spans="1:107" x14ac:dyDescent="0.25">
      <c r="A252">
        <f>ROW(Source!A474)</f>
        <v>474</v>
      </c>
      <c r="B252">
        <v>31709269</v>
      </c>
      <c r="C252">
        <v>31713065</v>
      </c>
      <c r="D252">
        <v>26366499</v>
      </c>
      <c r="E252">
        <v>1</v>
      </c>
      <c r="F252">
        <v>1</v>
      </c>
      <c r="G252">
        <v>26229697</v>
      </c>
      <c r="H252">
        <v>2</v>
      </c>
      <c r="I252" t="s">
        <v>1056</v>
      </c>
      <c r="J252" t="s">
        <v>1057</v>
      </c>
      <c r="K252" t="s">
        <v>1058</v>
      </c>
      <c r="L252">
        <v>1367</v>
      </c>
      <c r="N252">
        <v>1011</v>
      </c>
      <c r="O252" t="s">
        <v>881</v>
      </c>
      <c r="P252" t="s">
        <v>881</v>
      </c>
      <c r="Q252">
        <v>1</v>
      </c>
      <c r="W252">
        <v>0</v>
      </c>
      <c r="X252">
        <v>265835050</v>
      </c>
      <c r="Y252">
        <v>4.9749999999999996</v>
      </c>
      <c r="AA252">
        <v>0</v>
      </c>
      <c r="AB252">
        <v>17.670000000000002</v>
      </c>
      <c r="AC252">
        <v>1.07</v>
      </c>
      <c r="AD252">
        <v>0</v>
      </c>
      <c r="AE252">
        <v>0</v>
      </c>
      <c r="AF252">
        <v>3.53</v>
      </c>
      <c r="AG252">
        <v>0.04</v>
      </c>
      <c r="AH252">
        <v>0</v>
      </c>
      <c r="AI252">
        <v>1</v>
      </c>
      <c r="AJ252">
        <v>4.78</v>
      </c>
      <c r="AK252">
        <v>25.44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143</v>
      </c>
      <c r="AT252">
        <v>3.98</v>
      </c>
      <c r="AU252" t="s">
        <v>169</v>
      </c>
      <c r="AV252">
        <v>0</v>
      </c>
      <c r="AW252">
        <v>2</v>
      </c>
      <c r="AX252">
        <v>31714718</v>
      </c>
      <c r="AY252">
        <v>1</v>
      </c>
      <c r="AZ252">
        <v>0</v>
      </c>
      <c r="BA252">
        <v>272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Y252*Source!I474</f>
        <v>7.2137499999999992</v>
      </c>
      <c r="CY252">
        <f>AB252</f>
        <v>17.670000000000002</v>
      </c>
      <c r="CZ252">
        <f>AF252</f>
        <v>3.53</v>
      </c>
      <c r="DA252">
        <f>AJ252</f>
        <v>4.78</v>
      </c>
      <c r="DB252">
        <f>ROUND((ROUND(AT252*CZ252,2)*1.25),6)</f>
        <v>17.5625</v>
      </c>
      <c r="DC252">
        <f>ROUND((ROUND(AT252*AG252,2)*1.25),6)</f>
        <v>0.2</v>
      </c>
    </row>
    <row r="253" spans="1:107" x14ac:dyDescent="0.25">
      <c r="A253">
        <f>ROW(Source!A474)</f>
        <v>474</v>
      </c>
      <c r="B253">
        <v>31709269</v>
      </c>
      <c r="C253">
        <v>31713065</v>
      </c>
      <c r="D253">
        <v>26365635</v>
      </c>
      <c r="E253">
        <v>1</v>
      </c>
      <c r="F253">
        <v>1</v>
      </c>
      <c r="G253">
        <v>26229697</v>
      </c>
      <c r="H253">
        <v>2</v>
      </c>
      <c r="I253" t="s">
        <v>956</v>
      </c>
      <c r="J253" t="s">
        <v>957</v>
      </c>
      <c r="K253" t="s">
        <v>958</v>
      </c>
      <c r="L253">
        <v>1367</v>
      </c>
      <c r="N253">
        <v>1011</v>
      </c>
      <c r="O253" t="s">
        <v>881</v>
      </c>
      <c r="P253" t="s">
        <v>881</v>
      </c>
      <c r="Q253">
        <v>1</v>
      </c>
      <c r="W253">
        <v>0</v>
      </c>
      <c r="X253">
        <v>-266174272</v>
      </c>
      <c r="Y253">
        <v>0.33750000000000002</v>
      </c>
      <c r="AA253">
        <v>0</v>
      </c>
      <c r="AB253">
        <v>1711.18</v>
      </c>
      <c r="AC253">
        <v>483.44</v>
      </c>
      <c r="AD253">
        <v>0</v>
      </c>
      <c r="AE253">
        <v>0</v>
      </c>
      <c r="AF253">
        <v>190.93</v>
      </c>
      <c r="AG253">
        <v>18.149999999999999</v>
      </c>
      <c r="AH253">
        <v>0</v>
      </c>
      <c r="AI253">
        <v>1</v>
      </c>
      <c r="AJ253">
        <v>8.56</v>
      </c>
      <c r="AK253">
        <v>25.44</v>
      </c>
      <c r="AL253">
        <v>1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143</v>
      </c>
      <c r="AT253">
        <v>0.27</v>
      </c>
      <c r="AU253" t="s">
        <v>169</v>
      </c>
      <c r="AV253">
        <v>0</v>
      </c>
      <c r="AW253">
        <v>2</v>
      </c>
      <c r="AX253">
        <v>31714715</v>
      </c>
      <c r="AY253">
        <v>1</v>
      </c>
      <c r="AZ253">
        <v>0</v>
      </c>
      <c r="BA253">
        <v>273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Y253*Source!I474</f>
        <v>0.489375</v>
      </c>
      <c r="CY253">
        <f>AB253</f>
        <v>1711.18</v>
      </c>
      <c r="CZ253">
        <f>AF253</f>
        <v>190.93</v>
      </c>
      <c r="DA253">
        <f>AJ253</f>
        <v>8.56</v>
      </c>
      <c r="DB253">
        <f>ROUND((ROUND(AT253*CZ253,2)*1.25),6)</f>
        <v>64.4375</v>
      </c>
      <c r="DC253">
        <f>ROUND((ROUND(AT253*AG253,2)*1.25),6)</f>
        <v>6.125</v>
      </c>
    </row>
    <row r="254" spans="1:107" x14ac:dyDescent="0.25">
      <c r="A254">
        <f>ROW(Source!A474)</f>
        <v>474</v>
      </c>
      <c r="B254">
        <v>31709269</v>
      </c>
      <c r="C254">
        <v>31713065</v>
      </c>
      <c r="D254">
        <v>26342533</v>
      </c>
      <c r="E254">
        <v>1</v>
      </c>
      <c r="F254">
        <v>1</v>
      </c>
      <c r="G254">
        <v>26229697</v>
      </c>
      <c r="H254">
        <v>3</v>
      </c>
      <c r="I254" t="s">
        <v>1059</v>
      </c>
      <c r="J254" t="s">
        <v>1060</v>
      </c>
      <c r="K254" t="s">
        <v>1061</v>
      </c>
      <c r="L254">
        <v>1355</v>
      </c>
      <c r="N254">
        <v>1010</v>
      </c>
      <c r="O254" t="s">
        <v>606</v>
      </c>
      <c r="P254" t="s">
        <v>606</v>
      </c>
      <c r="Q254">
        <v>100</v>
      </c>
      <c r="W254">
        <v>0</v>
      </c>
      <c r="X254">
        <v>-621705265</v>
      </c>
      <c r="Y254">
        <v>29</v>
      </c>
      <c r="AA254">
        <v>20.11</v>
      </c>
      <c r="AB254">
        <v>0</v>
      </c>
      <c r="AC254">
        <v>0</v>
      </c>
      <c r="AD254">
        <v>0</v>
      </c>
      <c r="AE254">
        <v>4.6100000000000003</v>
      </c>
      <c r="AF254">
        <v>0</v>
      </c>
      <c r="AG254">
        <v>0</v>
      </c>
      <c r="AH254">
        <v>0</v>
      </c>
      <c r="AI254">
        <v>4.3499999999999996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143</v>
      </c>
      <c r="AT254">
        <v>29</v>
      </c>
      <c r="AU254" t="s">
        <v>143</v>
      </c>
      <c r="AV254">
        <v>0</v>
      </c>
      <c r="AW254">
        <v>2</v>
      </c>
      <c r="AX254">
        <v>31714719</v>
      </c>
      <c r="AY254">
        <v>1</v>
      </c>
      <c r="AZ254">
        <v>0</v>
      </c>
      <c r="BA254">
        <v>274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Y254*Source!I474</f>
        <v>42.05</v>
      </c>
      <c r="CY254">
        <f t="shared" ref="CY254:CY261" si="67">AA254</f>
        <v>20.11</v>
      </c>
      <c r="CZ254">
        <f t="shared" ref="CZ254:CZ261" si="68">AE254</f>
        <v>4.6100000000000003</v>
      </c>
      <c r="DA254">
        <f t="shared" ref="DA254:DA261" si="69">AI254</f>
        <v>4.3499999999999996</v>
      </c>
      <c r="DB254">
        <f t="shared" ref="DB254:DB261" si="70">ROUND(ROUND(AT254*CZ254,2),6)</f>
        <v>133.69</v>
      </c>
      <c r="DC254">
        <f t="shared" ref="DC254:DC261" si="71">ROUND(ROUND(AT254*AG254,2),6)</f>
        <v>0</v>
      </c>
    </row>
    <row r="255" spans="1:107" x14ac:dyDescent="0.25">
      <c r="A255">
        <f>ROW(Source!A474)</f>
        <v>474</v>
      </c>
      <c r="B255">
        <v>31709269</v>
      </c>
      <c r="C255">
        <v>31713065</v>
      </c>
      <c r="D255">
        <v>26342051</v>
      </c>
      <c r="E255">
        <v>1</v>
      </c>
      <c r="F255">
        <v>1</v>
      </c>
      <c r="G255">
        <v>26229697</v>
      </c>
      <c r="H255">
        <v>3</v>
      </c>
      <c r="I255" t="s">
        <v>1062</v>
      </c>
      <c r="J255" t="s">
        <v>1063</v>
      </c>
      <c r="K255" t="s">
        <v>1064</v>
      </c>
      <c r="L255">
        <v>1355</v>
      </c>
      <c r="N255">
        <v>1010</v>
      </c>
      <c r="O255" t="s">
        <v>606</v>
      </c>
      <c r="P255" t="s">
        <v>606</v>
      </c>
      <c r="Q255">
        <v>100</v>
      </c>
      <c r="W255">
        <v>0</v>
      </c>
      <c r="X255">
        <v>1767626400</v>
      </c>
      <c r="Y255">
        <v>7</v>
      </c>
      <c r="AA255">
        <v>206.11</v>
      </c>
      <c r="AB255">
        <v>0</v>
      </c>
      <c r="AC255">
        <v>0</v>
      </c>
      <c r="AD255">
        <v>0</v>
      </c>
      <c r="AE255">
        <v>47.79</v>
      </c>
      <c r="AF255">
        <v>0</v>
      </c>
      <c r="AG255">
        <v>0</v>
      </c>
      <c r="AH255">
        <v>0</v>
      </c>
      <c r="AI255">
        <v>4.3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143</v>
      </c>
      <c r="AT255">
        <v>7</v>
      </c>
      <c r="AU255" t="s">
        <v>143</v>
      </c>
      <c r="AV255">
        <v>0</v>
      </c>
      <c r="AW255">
        <v>2</v>
      </c>
      <c r="AX255">
        <v>31714720</v>
      </c>
      <c r="AY255">
        <v>1</v>
      </c>
      <c r="AZ255">
        <v>0</v>
      </c>
      <c r="BA255">
        <v>275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Y255*Source!I474</f>
        <v>10.15</v>
      </c>
      <c r="CY255">
        <f t="shared" si="67"/>
        <v>206.11</v>
      </c>
      <c r="CZ255">
        <f t="shared" si="68"/>
        <v>47.79</v>
      </c>
      <c r="DA255">
        <f t="shared" si="69"/>
        <v>4.3</v>
      </c>
      <c r="DB255">
        <f t="shared" si="70"/>
        <v>334.53</v>
      </c>
      <c r="DC255">
        <f t="shared" si="71"/>
        <v>0</v>
      </c>
    </row>
    <row r="256" spans="1:107" x14ac:dyDescent="0.25">
      <c r="A256">
        <f>ROW(Source!A474)</f>
        <v>474</v>
      </c>
      <c r="B256">
        <v>31709269</v>
      </c>
      <c r="C256">
        <v>31713065</v>
      </c>
      <c r="D256">
        <v>26364543</v>
      </c>
      <c r="E256">
        <v>1</v>
      </c>
      <c r="F256">
        <v>1</v>
      </c>
      <c r="G256">
        <v>26229697</v>
      </c>
      <c r="H256">
        <v>3</v>
      </c>
      <c r="I256" t="s">
        <v>579</v>
      </c>
      <c r="J256" t="s">
        <v>581</v>
      </c>
      <c r="K256" t="s">
        <v>580</v>
      </c>
      <c r="L256">
        <v>1327</v>
      </c>
      <c r="N256">
        <v>1005</v>
      </c>
      <c r="O256" t="s">
        <v>362</v>
      </c>
      <c r="P256" t="s">
        <v>362</v>
      </c>
      <c r="Q256">
        <v>1</v>
      </c>
      <c r="W256">
        <v>0</v>
      </c>
      <c r="X256">
        <v>-1454799168</v>
      </c>
      <c r="Y256">
        <v>116</v>
      </c>
      <c r="AA256">
        <v>316.86</v>
      </c>
      <c r="AB256">
        <v>0</v>
      </c>
      <c r="AC256">
        <v>0</v>
      </c>
      <c r="AD256">
        <v>0</v>
      </c>
      <c r="AE256">
        <v>114.46</v>
      </c>
      <c r="AF256">
        <v>0</v>
      </c>
      <c r="AG256">
        <v>0</v>
      </c>
      <c r="AH256">
        <v>0</v>
      </c>
      <c r="AI256">
        <v>2.76</v>
      </c>
      <c r="AJ256">
        <v>1</v>
      </c>
      <c r="AK256">
        <v>1</v>
      </c>
      <c r="AL256">
        <v>1</v>
      </c>
      <c r="AN256">
        <v>0</v>
      </c>
      <c r="AO256">
        <v>0</v>
      </c>
      <c r="AP256">
        <v>0</v>
      </c>
      <c r="AQ256">
        <v>0</v>
      </c>
      <c r="AR256">
        <v>0</v>
      </c>
      <c r="AS256" t="s">
        <v>143</v>
      </c>
      <c r="AT256">
        <v>116</v>
      </c>
      <c r="AU256" t="s">
        <v>143</v>
      </c>
      <c r="AV256">
        <v>0</v>
      </c>
      <c r="AW256">
        <v>1</v>
      </c>
      <c r="AX256">
        <v>-1</v>
      </c>
      <c r="AY256">
        <v>0</v>
      </c>
      <c r="AZ256">
        <v>0</v>
      </c>
      <c r="BA256" t="s">
        <v>143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Y256*Source!I474</f>
        <v>168.2</v>
      </c>
      <c r="CY256">
        <f t="shared" si="67"/>
        <v>316.86</v>
      </c>
      <c r="CZ256">
        <f t="shared" si="68"/>
        <v>114.46</v>
      </c>
      <c r="DA256">
        <f t="shared" si="69"/>
        <v>2.76</v>
      </c>
      <c r="DB256">
        <f t="shared" si="70"/>
        <v>13277.36</v>
      </c>
      <c r="DC256">
        <f t="shared" si="71"/>
        <v>0</v>
      </c>
    </row>
    <row r="257" spans="1:107" x14ac:dyDescent="0.25">
      <c r="A257">
        <f>ROW(Source!A474)</f>
        <v>474</v>
      </c>
      <c r="B257">
        <v>31709269</v>
      </c>
      <c r="C257">
        <v>31713065</v>
      </c>
      <c r="D257">
        <v>26364541</v>
      </c>
      <c r="E257">
        <v>1</v>
      </c>
      <c r="F257">
        <v>1</v>
      </c>
      <c r="G257">
        <v>26229697</v>
      </c>
      <c r="H257">
        <v>3</v>
      </c>
      <c r="I257" t="s">
        <v>592</v>
      </c>
      <c r="J257" t="s">
        <v>594</v>
      </c>
      <c r="K257" t="s">
        <v>593</v>
      </c>
      <c r="L257">
        <v>1301</v>
      </c>
      <c r="N257">
        <v>1003</v>
      </c>
      <c r="O257" t="s">
        <v>585</v>
      </c>
      <c r="P257" t="s">
        <v>585</v>
      </c>
      <c r="Q257">
        <v>1</v>
      </c>
      <c r="W257">
        <v>0</v>
      </c>
      <c r="X257">
        <v>-921509299</v>
      </c>
      <c r="Y257">
        <v>42</v>
      </c>
      <c r="AA257">
        <v>45.25</v>
      </c>
      <c r="AB257">
        <v>0</v>
      </c>
      <c r="AC257">
        <v>0</v>
      </c>
      <c r="AD257">
        <v>0</v>
      </c>
      <c r="AE257">
        <v>12.89</v>
      </c>
      <c r="AF257">
        <v>0</v>
      </c>
      <c r="AG257">
        <v>0</v>
      </c>
      <c r="AH257">
        <v>0</v>
      </c>
      <c r="AI257">
        <v>3.5</v>
      </c>
      <c r="AJ257">
        <v>1</v>
      </c>
      <c r="AK257">
        <v>1</v>
      </c>
      <c r="AL257">
        <v>1</v>
      </c>
      <c r="AN257">
        <v>0</v>
      </c>
      <c r="AO257">
        <v>0</v>
      </c>
      <c r="AP257">
        <v>0</v>
      </c>
      <c r="AQ257">
        <v>0</v>
      </c>
      <c r="AR257">
        <v>0</v>
      </c>
      <c r="AS257" t="s">
        <v>143</v>
      </c>
      <c r="AT257">
        <v>42</v>
      </c>
      <c r="AU257" t="s">
        <v>143</v>
      </c>
      <c r="AV257">
        <v>0</v>
      </c>
      <c r="AW257">
        <v>1</v>
      </c>
      <c r="AX257">
        <v>-1</v>
      </c>
      <c r="AY257">
        <v>0</v>
      </c>
      <c r="AZ257">
        <v>0</v>
      </c>
      <c r="BA257" t="s">
        <v>143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Y257*Source!I474</f>
        <v>60.9</v>
      </c>
      <c r="CY257">
        <f t="shared" si="67"/>
        <v>45.25</v>
      </c>
      <c r="CZ257">
        <f t="shared" si="68"/>
        <v>12.89</v>
      </c>
      <c r="DA257">
        <f t="shared" si="69"/>
        <v>3.5</v>
      </c>
      <c r="DB257">
        <f t="shared" si="70"/>
        <v>541.38</v>
      </c>
      <c r="DC257">
        <f t="shared" si="71"/>
        <v>0</v>
      </c>
    </row>
    <row r="258" spans="1:107" x14ac:dyDescent="0.25">
      <c r="A258">
        <f>ROW(Source!A474)</f>
        <v>474</v>
      </c>
      <c r="B258">
        <v>31709269</v>
      </c>
      <c r="C258">
        <v>31713065</v>
      </c>
      <c r="D258">
        <v>26364540</v>
      </c>
      <c r="E258">
        <v>1</v>
      </c>
      <c r="F258">
        <v>1</v>
      </c>
      <c r="G258">
        <v>26229697</v>
      </c>
      <c r="H258">
        <v>3</v>
      </c>
      <c r="I258" t="s">
        <v>583</v>
      </c>
      <c r="J258" t="s">
        <v>586</v>
      </c>
      <c r="K258" t="s">
        <v>584</v>
      </c>
      <c r="L258">
        <v>1301</v>
      </c>
      <c r="N258">
        <v>1003</v>
      </c>
      <c r="O258" t="s">
        <v>585</v>
      </c>
      <c r="P258" t="s">
        <v>585</v>
      </c>
      <c r="Q258">
        <v>1</v>
      </c>
      <c r="W258">
        <v>0</v>
      </c>
      <c r="X258">
        <v>8685955</v>
      </c>
      <c r="Y258">
        <v>12</v>
      </c>
      <c r="AA258">
        <v>136.75</v>
      </c>
      <c r="AB258">
        <v>0</v>
      </c>
      <c r="AC258">
        <v>0</v>
      </c>
      <c r="AD258">
        <v>0</v>
      </c>
      <c r="AE258">
        <v>42.08</v>
      </c>
      <c r="AF258">
        <v>0</v>
      </c>
      <c r="AG258">
        <v>0</v>
      </c>
      <c r="AH258">
        <v>0</v>
      </c>
      <c r="AI258">
        <v>3.24</v>
      </c>
      <c r="AJ258">
        <v>1</v>
      </c>
      <c r="AK258">
        <v>1</v>
      </c>
      <c r="AL258">
        <v>1</v>
      </c>
      <c r="AN258">
        <v>0</v>
      </c>
      <c r="AO258">
        <v>0</v>
      </c>
      <c r="AP258">
        <v>0</v>
      </c>
      <c r="AQ258">
        <v>0</v>
      </c>
      <c r="AR258">
        <v>0</v>
      </c>
      <c r="AS258" t="s">
        <v>143</v>
      </c>
      <c r="AT258">
        <v>12</v>
      </c>
      <c r="AU258" t="s">
        <v>143</v>
      </c>
      <c r="AV258">
        <v>0</v>
      </c>
      <c r="AW258">
        <v>1</v>
      </c>
      <c r="AX258">
        <v>-1</v>
      </c>
      <c r="AY258">
        <v>0</v>
      </c>
      <c r="AZ258">
        <v>0</v>
      </c>
      <c r="BA258" t="s">
        <v>143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Y258*Source!I474</f>
        <v>17.399999999999999</v>
      </c>
      <c r="CY258">
        <f t="shared" si="67"/>
        <v>136.75</v>
      </c>
      <c r="CZ258">
        <f t="shared" si="68"/>
        <v>42.08</v>
      </c>
      <c r="DA258">
        <f t="shared" si="69"/>
        <v>3.24</v>
      </c>
      <c r="DB258">
        <f t="shared" si="70"/>
        <v>504.96</v>
      </c>
      <c r="DC258">
        <f t="shared" si="71"/>
        <v>0</v>
      </c>
    </row>
    <row r="259" spans="1:107" x14ac:dyDescent="0.25">
      <c r="A259">
        <f>ROW(Source!A474)</f>
        <v>474</v>
      </c>
      <c r="B259">
        <v>31709269</v>
      </c>
      <c r="C259">
        <v>31713065</v>
      </c>
      <c r="D259">
        <v>26364538</v>
      </c>
      <c r="E259">
        <v>1</v>
      </c>
      <c r="F259">
        <v>1</v>
      </c>
      <c r="G259">
        <v>26229697</v>
      </c>
      <c r="H259">
        <v>3</v>
      </c>
      <c r="I259" t="s">
        <v>588</v>
      </c>
      <c r="J259" t="s">
        <v>590</v>
      </c>
      <c r="K259" t="s">
        <v>589</v>
      </c>
      <c r="L259">
        <v>1301</v>
      </c>
      <c r="N259">
        <v>1003</v>
      </c>
      <c r="O259" t="s">
        <v>585</v>
      </c>
      <c r="P259" t="s">
        <v>585</v>
      </c>
      <c r="Q259">
        <v>1</v>
      </c>
      <c r="W259">
        <v>0</v>
      </c>
      <c r="X259">
        <v>-1718192981</v>
      </c>
      <c r="Y259">
        <v>55</v>
      </c>
      <c r="AA259">
        <v>155.76</v>
      </c>
      <c r="AB259">
        <v>0</v>
      </c>
      <c r="AC259">
        <v>0</v>
      </c>
      <c r="AD259">
        <v>0</v>
      </c>
      <c r="AE259">
        <v>42.9</v>
      </c>
      <c r="AF259">
        <v>0</v>
      </c>
      <c r="AG259">
        <v>0</v>
      </c>
      <c r="AH259">
        <v>0</v>
      </c>
      <c r="AI259">
        <v>3.62</v>
      </c>
      <c r="AJ259">
        <v>1</v>
      </c>
      <c r="AK259">
        <v>1</v>
      </c>
      <c r="AL259">
        <v>1</v>
      </c>
      <c r="AN259">
        <v>0</v>
      </c>
      <c r="AO259">
        <v>0</v>
      </c>
      <c r="AP259">
        <v>0</v>
      </c>
      <c r="AQ259">
        <v>0</v>
      </c>
      <c r="AR259">
        <v>0</v>
      </c>
      <c r="AS259" t="s">
        <v>143</v>
      </c>
      <c r="AT259">
        <v>55</v>
      </c>
      <c r="AU259" t="s">
        <v>143</v>
      </c>
      <c r="AV259">
        <v>0</v>
      </c>
      <c r="AW259">
        <v>1</v>
      </c>
      <c r="AX259">
        <v>-1</v>
      </c>
      <c r="AY259">
        <v>0</v>
      </c>
      <c r="AZ259">
        <v>0</v>
      </c>
      <c r="BA259" t="s">
        <v>143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Y259*Source!I474</f>
        <v>79.75</v>
      </c>
      <c r="CY259">
        <f t="shared" si="67"/>
        <v>155.76</v>
      </c>
      <c r="CZ259">
        <f t="shared" si="68"/>
        <v>42.9</v>
      </c>
      <c r="DA259">
        <f t="shared" si="69"/>
        <v>3.62</v>
      </c>
      <c r="DB259">
        <f t="shared" si="70"/>
        <v>2359.5</v>
      </c>
      <c r="DC259">
        <f t="shared" si="71"/>
        <v>0</v>
      </c>
    </row>
    <row r="260" spans="1:107" x14ac:dyDescent="0.25">
      <c r="A260">
        <f>ROW(Source!A474)</f>
        <v>474</v>
      </c>
      <c r="B260">
        <v>31709269</v>
      </c>
      <c r="C260">
        <v>31713065</v>
      </c>
      <c r="D260">
        <v>26364537</v>
      </c>
      <c r="E260">
        <v>1</v>
      </c>
      <c r="F260">
        <v>1</v>
      </c>
      <c r="G260">
        <v>26229697</v>
      </c>
      <c r="H260">
        <v>3</v>
      </c>
      <c r="I260" t="s">
        <v>1065</v>
      </c>
      <c r="J260" t="s">
        <v>1066</v>
      </c>
      <c r="K260" t="s">
        <v>1067</v>
      </c>
      <c r="L260">
        <v>1354</v>
      </c>
      <c r="N260">
        <v>1010</v>
      </c>
      <c r="O260" t="s">
        <v>401</v>
      </c>
      <c r="P260" t="s">
        <v>401</v>
      </c>
      <c r="Q260">
        <v>1</v>
      </c>
      <c r="W260">
        <v>0</v>
      </c>
      <c r="X260">
        <v>-1229173272</v>
      </c>
      <c r="Y260">
        <v>350</v>
      </c>
      <c r="AA260">
        <v>14.74</v>
      </c>
      <c r="AB260">
        <v>0</v>
      </c>
      <c r="AC260">
        <v>0</v>
      </c>
      <c r="AD260">
        <v>0</v>
      </c>
      <c r="AE260">
        <v>7.86</v>
      </c>
      <c r="AF260">
        <v>0</v>
      </c>
      <c r="AG260">
        <v>0</v>
      </c>
      <c r="AH260">
        <v>0</v>
      </c>
      <c r="AI260">
        <v>1.87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143</v>
      </c>
      <c r="AT260">
        <v>350</v>
      </c>
      <c r="AU260" t="s">
        <v>143</v>
      </c>
      <c r="AV260">
        <v>0</v>
      </c>
      <c r="AW260">
        <v>2</v>
      </c>
      <c r="AX260">
        <v>31714721</v>
      </c>
      <c r="AY260">
        <v>1</v>
      </c>
      <c r="AZ260">
        <v>0</v>
      </c>
      <c r="BA260">
        <v>276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Y260*Source!I474</f>
        <v>507.5</v>
      </c>
      <c r="CY260">
        <f t="shared" si="67"/>
        <v>14.74</v>
      </c>
      <c r="CZ260">
        <f t="shared" si="68"/>
        <v>7.86</v>
      </c>
      <c r="DA260">
        <f t="shared" si="69"/>
        <v>1.87</v>
      </c>
      <c r="DB260">
        <f t="shared" si="70"/>
        <v>2751</v>
      </c>
      <c r="DC260">
        <f t="shared" si="71"/>
        <v>0</v>
      </c>
    </row>
    <row r="261" spans="1:107" x14ac:dyDescent="0.25">
      <c r="A261">
        <f>ROW(Source!A474)</f>
        <v>474</v>
      </c>
      <c r="B261">
        <v>31709269</v>
      </c>
      <c r="C261">
        <v>31713065</v>
      </c>
      <c r="D261">
        <v>26364122</v>
      </c>
      <c r="E261">
        <v>1</v>
      </c>
      <c r="F261">
        <v>1</v>
      </c>
      <c r="G261">
        <v>26229697</v>
      </c>
      <c r="H261">
        <v>3</v>
      </c>
      <c r="I261" t="s">
        <v>596</v>
      </c>
      <c r="J261" t="s">
        <v>598</v>
      </c>
      <c r="K261" t="s">
        <v>597</v>
      </c>
      <c r="L261">
        <v>1348</v>
      </c>
      <c r="N261">
        <v>1009</v>
      </c>
      <c r="O261" t="s">
        <v>205</v>
      </c>
      <c r="P261" t="s">
        <v>205</v>
      </c>
      <c r="Q261">
        <v>1000</v>
      </c>
      <c r="W261">
        <v>0</v>
      </c>
      <c r="X261">
        <v>-1629501050</v>
      </c>
      <c r="Y261">
        <v>0.14399999999999999</v>
      </c>
      <c r="AA261">
        <v>66845.83</v>
      </c>
      <c r="AB261">
        <v>0</v>
      </c>
      <c r="AC261">
        <v>0</v>
      </c>
      <c r="AD261">
        <v>0</v>
      </c>
      <c r="AE261">
        <v>27885.31</v>
      </c>
      <c r="AF261">
        <v>0</v>
      </c>
      <c r="AG261">
        <v>0</v>
      </c>
      <c r="AH261">
        <v>0</v>
      </c>
      <c r="AI261">
        <v>2.39</v>
      </c>
      <c r="AJ261">
        <v>1</v>
      </c>
      <c r="AK261">
        <v>1</v>
      </c>
      <c r="AL261">
        <v>1</v>
      </c>
      <c r="AN261">
        <v>0</v>
      </c>
      <c r="AO261">
        <v>0</v>
      </c>
      <c r="AP261">
        <v>0</v>
      </c>
      <c r="AQ261">
        <v>0</v>
      </c>
      <c r="AR261">
        <v>0</v>
      </c>
      <c r="AS261" t="s">
        <v>143</v>
      </c>
      <c r="AT261">
        <v>0.14399999999999999</v>
      </c>
      <c r="AU261" t="s">
        <v>143</v>
      </c>
      <c r="AV261">
        <v>0</v>
      </c>
      <c r="AW261">
        <v>1</v>
      </c>
      <c r="AX261">
        <v>-1</v>
      </c>
      <c r="AY261">
        <v>0</v>
      </c>
      <c r="AZ261">
        <v>0</v>
      </c>
      <c r="BA261" t="s">
        <v>143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Y261*Source!I474</f>
        <v>0.20879999999999999</v>
      </c>
      <c r="CY261">
        <f t="shared" si="67"/>
        <v>66845.83</v>
      </c>
      <c r="CZ261">
        <f t="shared" si="68"/>
        <v>27885.31</v>
      </c>
      <c r="DA261">
        <f t="shared" si="69"/>
        <v>2.39</v>
      </c>
      <c r="DB261">
        <f t="shared" si="70"/>
        <v>4015.48</v>
      </c>
      <c r="DC261">
        <f t="shared" si="71"/>
        <v>0</v>
      </c>
    </row>
    <row r="262" spans="1:107" x14ac:dyDescent="0.25">
      <c r="A262">
        <f>ROW(Source!A480)</f>
        <v>480</v>
      </c>
      <c r="B262">
        <v>31709269</v>
      </c>
      <c r="C262">
        <v>31712853</v>
      </c>
      <c r="D262">
        <v>26286009</v>
      </c>
      <c r="E262">
        <v>26229697</v>
      </c>
      <c r="F262">
        <v>1</v>
      </c>
      <c r="G262">
        <v>26229697</v>
      </c>
      <c r="H262">
        <v>1</v>
      </c>
      <c r="I262" t="s">
        <v>875</v>
      </c>
      <c r="J262" t="s">
        <v>143</v>
      </c>
      <c r="K262" t="s">
        <v>876</v>
      </c>
      <c r="L262">
        <v>1191</v>
      </c>
      <c r="N262">
        <v>1013</v>
      </c>
      <c r="O262" t="s">
        <v>877</v>
      </c>
      <c r="P262" t="s">
        <v>877</v>
      </c>
      <c r="Q262">
        <v>1</v>
      </c>
      <c r="W262">
        <v>0</v>
      </c>
      <c r="X262">
        <v>476480486</v>
      </c>
      <c r="Y262">
        <v>284.303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143</v>
      </c>
      <c r="AT262">
        <v>247.22</v>
      </c>
      <c r="AU262" t="s">
        <v>170</v>
      </c>
      <c r="AV262">
        <v>1</v>
      </c>
      <c r="AW262">
        <v>2</v>
      </c>
      <c r="AX262">
        <v>31714727</v>
      </c>
      <c r="AY262">
        <v>1</v>
      </c>
      <c r="AZ262">
        <v>0</v>
      </c>
      <c r="BA262">
        <v>282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Y262*Source!I480</f>
        <v>56.860600000000005</v>
      </c>
      <c r="CY262">
        <f>AD262</f>
        <v>0</v>
      </c>
      <c r="CZ262">
        <f>AH262</f>
        <v>0</v>
      </c>
      <c r="DA262">
        <f>AL262</f>
        <v>1</v>
      </c>
      <c r="DB262">
        <f>ROUND((ROUND(AT262*CZ262,2)*1.15),6)</f>
        <v>0</v>
      </c>
      <c r="DC262">
        <f>ROUND((ROUND(AT262*AG262,2)*1.15),6)</f>
        <v>0</v>
      </c>
    </row>
    <row r="263" spans="1:107" x14ac:dyDescent="0.25">
      <c r="A263">
        <f>ROW(Source!A480)</f>
        <v>480</v>
      </c>
      <c r="B263">
        <v>31709269</v>
      </c>
      <c r="C263">
        <v>31712853</v>
      </c>
      <c r="D263">
        <v>26366393</v>
      </c>
      <c r="E263">
        <v>1</v>
      </c>
      <c r="F263">
        <v>1</v>
      </c>
      <c r="G263">
        <v>26229697</v>
      </c>
      <c r="H263">
        <v>2</v>
      </c>
      <c r="I263" t="s">
        <v>953</v>
      </c>
      <c r="J263" t="s">
        <v>954</v>
      </c>
      <c r="K263" t="s">
        <v>955</v>
      </c>
      <c r="L263">
        <v>1367</v>
      </c>
      <c r="N263">
        <v>1011</v>
      </c>
      <c r="O263" t="s">
        <v>881</v>
      </c>
      <c r="P263" t="s">
        <v>881</v>
      </c>
      <c r="Q263">
        <v>1</v>
      </c>
      <c r="W263">
        <v>0</v>
      </c>
      <c r="X263">
        <v>-628430174</v>
      </c>
      <c r="Y263">
        <v>0.77500000000000002</v>
      </c>
      <c r="AA263">
        <v>0</v>
      </c>
      <c r="AB263">
        <v>782.49</v>
      </c>
      <c r="AC263">
        <v>382.49</v>
      </c>
      <c r="AD263">
        <v>0</v>
      </c>
      <c r="AE263">
        <v>0</v>
      </c>
      <c r="AF263">
        <v>76.81</v>
      </c>
      <c r="AG263">
        <v>14.36</v>
      </c>
      <c r="AH263">
        <v>0</v>
      </c>
      <c r="AI263">
        <v>1</v>
      </c>
      <c r="AJ263">
        <v>9.73</v>
      </c>
      <c r="AK263">
        <v>25.44</v>
      </c>
      <c r="AL263">
        <v>1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143</v>
      </c>
      <c r="AT263">
        <v>0.62</v>
      </c>
      <c r="AU263" t="s">
        <v>169</v>
      </c>
      <c r="AV263">
        <v>0</v>
      </c>
      <c r="AW263">
        <v>2</v>
      </c>
      <c r="AX263">
        <v>31714728</v>
      </c>
      <c r="AY263">
        <v>1</v>
      </c>
      <c r="AZ263">
        <v>0</v>
      </c>
      <c r="BA263">
        <v>283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Y263*Source!I480</f>
        <v>0.15500000000000003</v>
      </c>
      <c r="CY263">
        <f>AB263</f>
        <v>782.49</v>
      </c>
      <c r="CZ263">
        <f>AF263</f>
        <v>76.81</v>
      </c>
      <c r="DA263">
        <f>AJ263</f>
        <v>9.73</v>
      </c>
      <c r="DB263">
        <f>ROUND((ROUND(AT263*CZ263,2)*1.25),6)</f>
        <v>59.524999999999999</v>
      </c>
      <c r="DC263">
        <f>ROUND((ROUND(AT263*AG263,2)*1.25),6)</f>
        <v>11.125</v>
      </c>
    </row>
    <row r="264" spans="1:107" x14ac:dyDescent="0.25">
      <c r="A264">
        <f>ROW(Source!A480)</f>
        <v>480</v>
      </c>
      <c r="B264">
        <v>31709269</v>
      </c>
      <c r="C264">
        <v>31712853</v>
      </c>
      <c r="D264">
        <v>26366522</v>
      </c>
      <c r="E264">
        <v>1</v>
      </c>
      <c r="F264">
        <v>1</v>
      </c>
      <c r="G264">
        <v>26229697</v>
      </c>
      <c r="H264">
        <v>2</v>
      </c>
      <c r="I264" t="s">
        <v>985</v>
      </c>
      <c r="J264" t="s">
        <v>986</v>
      </c>
      <c r="K264" t="s">
        <v>987</v>
      </c>
      <c r="L264">
        <v>1367</v>
      </c>
      <c r="N264">
        <v>1011</v>
      </c>
      <c r="O264" t="s">
        <v>881</v>
      </c>
      <c r="P264" t="s">
        <v>881</v>
      </c>
      <c r="Q264">
        <v>1</v>
      </c>
      <c r="W264">
        <v>0</v>
      </c>
      <c r="X264">
        <v>593980231</v>
      </c>
      <c r="Y264">
        <v>27.5</v>
      </c>
      <c r="AA264">
        <v>0</v>
      </c>
      <c r="AB264">
        <v>9.07</v>
      </c>
      <c r="AC264">
        <v>1.07</v>
      </c>
      <c r="AD264">
        <v>0</v>
      </c>
      <c r="AE264">
        <v>0</v>
      </c>
      <c r="AF264">
        <v>2.36</v>
      </c>
      <c r="AG264">
        <v>0.04</v>
      </c>
      <c r="AH264">
        <v>0</v>
      </c>
      <c r="AI264">
        <v>1</v>
      </c>
      <c r="AJ264">
        <v>3.67</v>
      </c>
      <c r="AK264">
        <v>25.44</v>
      </c>
      <c r="AL264">
        <v>1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143</v>
      </c>
      <c r="AT264">
        <v>22</v>
      </c>
      <c r="AU264" t="s">
        <v>169</v>
      </c>
      <c r="AV264">
        <v>0</v>
      </c>
      <c r="AW264">
        <v>2</v>
      </c>
      <c r="AX264">
        <v>31714729</v>
      </c>
      <c r="AY264">
        <v>1</v>
      </c>
      <c r="AZ264">
        <v>0</v>
      </c>
      <c r="BA264">
        <v>284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Y264*Source!I480</f>
        <v>5.5</v>
      </c>
      <c r="CY264">
        <f>AB264</f>
        <v>9.07</v>
      </c>
      <c r="CZ264">
        <f>AF264</f>
        <v>2.36</v>
      </c>
      <c r="DA264">
        <f>AJ264</f>
        <v>3.67</v>
      </c>
      <c r="DB264">
        <f>ROUND((ROUND(AT264*CZ264,2)*1.25),6)</f>
        <v>64.900000000000006</v>
      </c>
      <c r="DC264">
        <f>ROUND((ROUND(AT264*AG264,2)*1.25),6)</f>
        <v>1.1000000000000001</v>
      </c>
    </row>
    <row r="265" spans="1:107" x14ac:dyDescent="0.25">
      <c r="A265">
        <f>ROW(Source!A480)</f>
        <v>480</v>
      </c>
      <c r="B265">
        <v>31709269</v>
      </c>
      <c r="C265">
        <v>31712853</v>
      </c>
      <c r="D265">
        <v>26366479</v>
      </c>
      <c r="E265">
        <v>1</v>
      </c>
      <c r="F265">
        <v>1</v>
      </c>
      <c r="G265">
        <v>26229697</v>
      </c>
      <c r="H265">
        <v>2</v>
      </c>
      <c r="I265" t="s">
        <v>1050</v>
      </c>
      <c r="J265" t="s">
        <v>1051</v>
      </c>
      <c r="K265" t="s">
        <v>1052</v>
      </c>
      <c r="L265">
        <v>1367</v>
      </c>
      <c r="N265">
        <v>1011</v>
      </c>
      <c r="O265" t="s">
        <v>881</v>
      </c>
      <c r="P265" t="s">
        <v>881</v>
      </c>
      <c r="Q265">
        <v>1</v>
      </c>
      <c r="W265">
        <v>0</v>
      </c>
      <c r="X265">
        <v>926785503</v>
      </c>
      <c r="Y265">
        <v>6.4124999999999996</v>
      </c>
      <c r="AA265">
        <v>0</v>
      </c>
      <c r="AB265">
        <v>5.71</v>
      </c>
      <c r="AC265">
        <v>1.07</v>
      </c>
      <c r="AD265">
        <v>0</v>
      </c>
      <c r="AE265">
        <v>0</v>
      </c>
      <c r="AF265">
        <v>0.64</v>
      </c>
      <c r="AG265">
        <v>0.04</v>
      </c>
      <c r="AH265">
        <v>0</v>
      </c>
      <c r="AI265">
        <v>1</v>
      </c>
      <c r="AJ265">
        <v>8.52</v>
      </c>
      <c r="AK265">
        <v>25.44</v>
      </c>
      <c r="AL265">
        <v>1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143</v>
      </c>
      <c r="AT265">
        <v>5.13</v>
      </c>
      <c r="AU265" t="s">
        <v>169</v>
      </c>
      <c r="AV265">
        <v>0</v>
      </c>
      <c r="AW265">
        <v>2</v>
      </c>
      <c r="AX265">
        <v>31714730</v>
      </c>
      <c r="AY265">
        <v>1</v>
      </c>
      <c r="AZ265">
        <v>0</v>
      </c>
      <c r="BA265">
        <v>285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Y265*Source!I480</f>
        <v>1.2825</v>
      </c>
      <c r="CY265">
        <f>AB265</f>
        <v>5.71</v>
      </c>
      <c r="CZ265">
        <f>AF265</f>
        <v>0.64</v>
      </c>
      <c r="DA265">
        <f>AJ265</f>
        <v>8.52</v>
      </c>
      <c r="DB265">
        <f>ROUND((ROUND(AT265*CZ265,2)*1.25),6)</f>
        <v>4.0999999999999996</v>
      </c>
      <c r="DC265">
        <f>ROUND((ROUND(AT265*AG265,2)*1.25),6)</f>
        <v>0.26250000000000001</v>
      </c>
    </row>
    <row r="266" spans="1:107" x14ac:dyDescent="0.25">
      <c r="A266">
        <f>ROW(Source!A480)</f>
        <v>480</v>
      </c>
      <c r="B266">
        <v>31709269</v>
      </c>
      <c r="C266">
        <v>31712853</v>
      </c>
      <c r="D266">
        <v>26366433</v>
      </c>
      <c r="E266">
        <v>1</v>
      </c>
      <c r="F266">
        <v>1</v>
      </c>
      <c r="G266">
        <v>26229697</v>
      </c>
      <c r="H266">
        <v>2</v>
      </c>
      <c r="I266" t="s">
        <v>1053</v>
      </c>
      <c r="J266" t="s">
        <v>1054</v>
      </c>
      <c r="K266" t="s">
        <v>1055</v>
      </c>
      <c r="L266">
        <v>1367</v>
      </c>
      <c r="N266">
        <v>1011</v>
      </c>
      <c r="O266" t="s">
        <v>881</v>
      </c>
      <c r="P266" t="s">
        <v>881</v>
      </c>
      <c r="Q266">
        <v>1</v>
      </c>
      <c r="W266">
        <v>0</v>
      </c>
      <c r="X266">
        <v>950854334</v>
      </c>
      <c r="Y266">
        <v>30.299999999999997</v>
      </c>
      <c r="AA266">
        <v>0</v>
      </c>
      <c r="AB266">
        <v>34.020000000000003</v>
      </c>
      <c r="AC266">
        <v>2.66</v>
      </c>
      <c r="AD266">
        <v>0</v>
      </c>
      <c r="AE266">
        <v>0</v>
      </c>
      <c r="AF266">
        <v>2.36</v>
      </c>
      <c r="AG266">
        <v>0.1</v>
      </c>
      <c r="AH266">
        <v>0</v>
      </c>
      <c r="AI266">
        <v>1</v>
      </c>
      <c r="AJ266">
        <v>13.77</v>
      </c>
      <c r="AK266">
        <v>25.44</v>
      </c>
      <c r="AL266">
        <v>1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143</v>
      </c>
      <c r="AT266">
        <v>24.24</v>
      </c>
      <c r="AU266" t="s">
        <v>169</v>
      </c>
      <c r="AV266">
        <v>0</v>
      </c>
      <c r="AW266">
        <v>2</v>
      </c>
      <c r="AX266">
        <v>31714731</v>
      </c>
      <c r="AY266">
        <v>1</v>
      </c>
      <c r="AZ266">
        <v>0</v>
      </c>
      <c r="BA266">
        <v>286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Y266*Source!I480</f>
        <v>6.06</v>
      </c>
      <c r="CY266">
        <f>AB266</f>
        <v>34.020000000000003</v>
      </c>
      <c r="CZ266">
        <f>AF266</f>
        <v>2.36</v>
      </c>
      <c r="DA266">
        <f>AJ266</f>
        <v>13.77</v>
      </c>
      <c r="DB266">
        <f>ROUND((ROUND(AT266*CZ266,2)*1.25),6)</f>
        <v>71.512500000000003</v>
      </c>
      <c r="DC266">
        <f>ROUND((ROUND(AT266*AG266,2)*1.25),6)</f>
        <v>3.0249999999999999</v>
      </c>
    </row>
    <row r="267" spans="1:107" x14ac:dyDescent="0.25">
      <c r="A267">
        <f>ROW(Source!A480)</f>
        <v>480</v>
      </c>
      <c r="B267">
        <v>31709269</v>
      </c>
      <c r="C267">
        <v>31712853</v>
      </c>
      <c r="D267">
        <v>26366499</v>
      </c>
      <c r="E267">
        <v>1</v>
      </c>
      <c r="F267">
        <v>1</v>
      </c>
      <c r="G267">
        <v>26229697</v>
      </c>
      <c r="H267">
        <v>2</v>
      </c>
      <c r="I267" t="s">
        <v>1056</v>
      </c>
      <c r="J267" t="s">
        <v>1057</v>
      </c>
      <c r="K267" t="s">
        <v>1058</v>
      </c>
      <c r="L267">
        <v>1367</v>
      </c>
      <c r="N267">
        <v>1011</v>
      </c>
      <c r="O267" t="s">
        <v>881</v>
      </c>
      <c r="P267" t="s">
        <v>881</v>
      </c>
      <c r="Q267">
        <v>1</v>
      </c>
      <c r="W267">
        <v>0</v>
      </c>
      <c r="X267">
        <v>265835050</v>
      </c>
      <c r="Y267">
        <v>1.6375000000000002</v>
      </c>
      <c r="AA267">
        <v>0</v>
      </c>
      <c r="AB267">
        <v>17.670000000000002</v>
      </c>
      <c r="AC267">
        <v>1.07</v>
      </c>
      <c r="AD267">
        <v>0</v>
      </c>
      <c r="AE267">
        <v>0</v>
      </c>
      <c r="AF267">
        <v>3.53</v>
      </c>
      <c r="AG267">
        <v>0.04</v>
      </c>
      <c r="AH267">
        <v>0</v>
      </c>
      <c r="AI267">
        <v>1</v>
      </c>
      <c r="AJ267">
        <v>4.78</v>
      </c>
      <c r="AK267">
        <v>25.44</v>
      </c>
      <c r="AL267">
        <v>1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143</v>
      </c>
      <c r="AT267">
        <v>1.31</v>
      </c>
      <c r="AU267" t="s">
        <v>169</v>
      </c>
      <c r="AV267">
        <v>0</v>
      </c>
      <c r="AW267">
        <v>2</v>
      </c>
      <c r="AX267">
        <v>31714732</v>
      </c>
      <c r="AY267">
        <v>1</v>
      </c>
      <c r="AZ267">
        <v>0</v>
      </c>
      <c r="BA267">
        <v>287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Y267*Source!I480</f>
        <v>0.32750000000000007</v>
      </c>
      <c r="CY267">
        <f>AB267</f>
        <v>17.670000000000002</v>
      </c>
      <c r="CZ267">
        <f>AF267</f>
        <v>3.53</v>
      </c>
      <c r="DA267">
        <f>AJ267</f>
        <v>4.78</v>
      </c>
      <c r="DB267">
        <f>ROUND((ROUND(AT267*CZ267,2)*1.25),6)</f>
        <v>5.7750000000000004</v>
      </c>
      <c r="DC267">
        <f>ROUND((ROUND(AT267*AG267,2)*1.25),6)</f>
        <v>6.25E-2</v>
      </c>
    </row>
    <row r="268" spans="1:107" x14ac:dyDescent="0.25">
      <c r="A268">
        <f>ROW(Source!A480)</f>
        <v>480</v>
      </c>
      <c r="B268">
        <v>31709269</v>
      </c>
      <c r="C268">
        <v>31712853</v>
      </c>
      <c r="D268">
        <v>26344837</v>
      </c>
      <c r="E268">
        <v>1</v>
      </c>
      <c r="F268">
        <v>1</v>
      </c>
      <c r="G268">
        <v>26229697</v>
      </c>
      <c r="H268">
        <v>3</v>
      </c>
      <c r="I268" t="s">
        <v>1068</v>
      </c>
      <c r="J268" t="s">
        <v>1069</v>
      </c>
      <c r="K268" t="s">
        <v>1070</v>
      </c>
      <c r="L268">
        <v>1346</v>
      </c>
      <c r="N268">
        <v>1009</v>
      </c>
      <c r="O268" t="s">
        <v>432</v>
      </c>
      <c r="P268" t="s">
        <v>432</v>
      </c>
      <c r="Q268">
        <v>1</v>
      </c>
      <c r="W268">
        <v>0</v>
      </c>
      <c r="X268">
        <v>1860659199</v>
      </c>
      <c r="Y268">
        <v>1.68</v>
      </c>
      <c r="AA268">
        <v>172.41</v>
      </c>
      <c r="AB268">
        <v>0</v>
      </c>
      <c r="AC268">
        <v>0</v>
      </c>
      <c r="AD268">
        <v>0</v>
      </c>
      <c r="AE268">
        <v>48.15</v>
      </c>
      <c r="AF268">
        <v>0</v>
      </c>
      <c r="AG268">
        <v>0</v>
      </c>
      <c r="AH268">
        <v>0</v>
      </c>
      <c r="AI268">
        <v>3.57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143</v>
      </c>
      <c r="AT268">
        <v>1.68</v>
      </c>
      <c r="AU268" t="s">
        <v>143</v>
      </c>
      <c r="AV268">
        <v>0</v>
      </c>
      <c r="AW268">
        <v>2</v>
      </c>
      <c r="AX268">
        <v>31714733</v>
      </c>
      <c r="AY268">
        <v>1</v>
      </c>
      <c r="AZ268">
        <v>0</v>
      </c>
      <c r="BA268">
        <v>288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Y268*Source!I480</f>
        <v>0.33600000000000002</v>
      </c>
      <c r="CY268">
        <f t="shared" ref="CY268:CY277" si="72">AA268</f>
        <v>172.41</v>
      </c>
      <c r="CZ268">
        <f t="shared" ref="CZ268:CZ277" si="73">AE268</f>
        <v>48.15</v>
      </c>
      <c r="DA268">
        <f t="shared" ref="DA268:DA277" si="74">AI268</f>
        <v>3.57</v>
      </c>
      <c r="DB268">
        <f t="shared" ref="DB268:DB277" si="75">ROUND(ROUND(AT268*CZ268,2),6)</f>
        <v>80.89</v>
      </c>
      <c r="DC268">
        <f t="shared" ref="DC268:DC277" si="76">ROUND(ROUND(AT268*AG268,2),6)</f>
        <v>0</v>
      </c>
    </row>
    <row r="269" spans="1:107" x14ac:dyDescent="0.25">
      <c r="A269">
        <f>ROW(Source!A480)</f>
        <v>480</v>
      </c>
      <c r="B269">
        <v>31709269</v>
      </c>
      <c r="C269">
        <v>31712853</v>
      </c>
      <c r="D269">
        <v>26341489</v>
      </c>
      <c r="E269">
        <v>1</v>
      </c>
      <c r="F269">
        <v>1</v>
      </c>
      <c r="G269">
        <v>26229697</v>
      </c>
      <c r="H269">
        <v>3</v>
      </c>
      <c r="I269" t="s">
        <v>604</v>
      </c>
      <c r="J269" t="s">
        <v>607</v>
      </c>
      <c r="K269" t="s">
        <v>605</v>
      </c>
      <c r="L269">
        <v>1355</v>
      </c>
      <c r="N269">
        <v>1010</v>
      </c>
      <c r="O269" t="s">
        <v>606</v>
      </c>
      <c r="P269" t="s">
        <v>606</v>
      </c>
      <c r="Q269">
        <v>100</v>
      </c>
      <c r="W269">
        <v>0</v>
      </c>
      <c r="X269">
        <v>1167762237</v>
      </c>
      <c r="Y269">
        <v>13.7</v>
      </c>
      <c r="AA269">
        <v>2160.4</v>
      </c>
      <c r="AB269">
        <v>0</v>
      </c>
      <c r="AC269">
        <v>0</v>
      </c>
      <c r="AD269">
        <v>0</v>
      </c>
      <c r="AE269">
        <v>425.68</v>
      </c>
      <c r="AF269">
        <v>0</v>
      </c>
      <c r="AG269">
        <v>0</v>
      </c>
      <c r="AH269">
        <v>0</v>
      </c>
      <c r="AI269">
        <v>5.0599999999999996</v>
      </c>
      <c r="AJ269">
        <v>1</v>
      </c>
      <c r="AK269">
        <v>1</v>
      </c>
      <c r="AL269">
        <v>1</v>
      </c>
      <c r="AN269">
        <v>0</v>
      </c>
      <c r="AO269">
        <v>0</v>
      </c>
      <c r="AP269">
        <v>0</v>
      </c>
      <c r="AQ269">
        <v>0</v>
      </c>
      <c r="AR269">
        <v>0</v>
      </c>
      <c r="AS269" t="s">
        <v>143</v>
      </c>
      <c r="AT269">
        <v>13.7</v>
      </c>
      <c r="AU269" t="s">
        <v>143</v>
      </c>
      <c r="AV269">
        <v>0</v>
      </c>
      <c r="AW269">
        <v>1</v>
      </c>
      <c r="AX269">
        <v>-1</v>
      </c>
      <c r="AY269">
        <v>0</v>
      </c>
      <c r="AZ269">
        <v>0</v>
      </c>
      <c r="BA269" t="s">
        <v>143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Y269*Source!I480</f>
        <v>2.74</v>
      </c>
      <c r="CY269">
        <f t="shared" si="72"/>
        <v>2160.4</v>
      </c>
      <c r="CZ269">
        <f t="shared" si="73"/>
        <v>425.68</v>
      </c>
      <c r="DA269">
        <f t="shared" si="74"/>
        <v>5.0599999999999996</v>
      </c>
      <c r="DB269">
        <f t="shared" si="75"/>
        <v>5831.82</v>
      </c>
      <c r="DC269">
        <f t="shared" si="76"/>
        <v>0</v>
      </c>
    </row>
    <row r="270" spans="1:107" x14ac:dyDescent="0.25">
      <c r="A270">
        <f>ROW(Source!A480)</f>
        <v>480</v>
      </c>
      <c r="B270">
        <v>31709269</v>
      </c>
      <c r="C270">
        <v>31712853</v>
      </c>
      <c r="D270">
        <v>26364570</v>
      </c>
      <c r="E270">
        <v>1</v>
      </c>
      <c r="F270">
        <v>1</v>
      </c>
      <c r="G270">
        <v>26229697</v>
      </c>
      <c r="H270">
        <v>3</v>
      </c>
      <c r="I270" t="s">
        <v>629</v>
      </c>
      <c r="J270" t="s">
        <v>631</v>
      </c>
      <c r="K270" t="s">
        <v>630</v>
      </c>
      <c r="L270">
        <v>1354</v>
      </c>
      <c r="N270">
        <v>1010</v>
      </c>
      <c r="O270" t="s">
        <v>401</v>
      </c>
      <c r="P270" t="s">
        <v>401</v>
      </c>
      <c r="Q270">
        <v>1</v>
      </c>
      <c r="W270">
        <v>0</v>
      </c>
      <c r="X270">
        <v>432746128</v>
      </c>
      <c r="Y270">
        <v>645</v>
      </c>
      <c r="AA270">
        <v>253.77</v>
      </c>
      <c r="AB270">
        <v>0</v>
      </c>
      <c r="AC270">
        <v>0</v>
      </c>
      <c r="AD270">
        <v>0</v>
      </c>
      <c r="AE270">
        <v>48.47</v>
      </c>
      <c r="AF270">
        <v>0</v>
      </c>
      <c r="AG270">
        <v>0</v>
      </c>
      <c r="AH270">
        <v>0</v>
      </c>
      <c r="AI270">
        <v>5.22</v>
      </c>
      <c r="AJ270">
        <v>1</v>
      </c>
      <c r="AK270">
        <v>1</v>
      </c>
      <c r="AL270">
        <v>1</v>
      </c>
      <c r="AN270">
        <v>0</v>
      </c>
      <c r="AO270">
        <v>0</v>
      </c>
      <c r="AP270">
        <v>0</v>
      </c>
      <c r="AQ270">
        <v>0</v>
      </c>
      <c r="AR270">
        <v>0</v>
      </c>
      <c r="AS270" t="s">
        <v>143</v>
      </c>
      <c r="AT270">
        <v>645</v>
      </c>
      <c r="AU270" t="s">
        <v>143</v>
      </c>
      <c r="AV270">
        <v>0</v>
      </c>
      <c r="AW270">
        <v>1</v>
      </c>
      <c r="AX270">
        <v>-1</v>
      </c>
      <c r="AY270">
        <v>0</v>
      </c>
      <c r="AZ270">
        <v>0</v>
      </c>
      <c r="BA270" t="s">
        <v>143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Y270*Source!I480</f>
        <v>129</v>
      </c>
      <c r="CY270">
        <f t="shared" si="72"/>
        <v>253.77</v>
      </c>
      <c r="CZ270">
        <f t="shared" si="73"/>
        <v>48.47</v>
      </c>
      <c r="DA270">
        <f t="shared" si="74"/>
        <v>5.22</v>
      </c>
      <c r="DB270">
        <f t="shared" si="75"/>
        <v>31263.15</v>
      </c>
      <c r="DC270">
        <f t="shared" si="76"/>
        <v>0</v>
      </c>
    </row>
    <row r="271" spans="1:107" x14ac:dyDescent="0.25">
      <c r="A271">
        <f>ROW(Source!A480)</f>
        <v>480</v>
      </c>
      <c r="B271">
        <v>31709269</v>
      </c>
      <c r="C271">
        <v>31712853</v>
      </c>
      <c r="D271">
        <v>26364567</v>
      </c>
      <c r="E271">
        <v>1</v>
      </c>
      <c r="F271">
        <v>1</v>
      </c>
      <c r="G271">
        <v>26229697</v>
      </c>
      <c r="H271">
        <v>3</v>
      </c>
      <c r="I271" t="s">
        <v>609</v>
      </c>
      <c r="J271" t="s">
        <v>611</v>
      </c>
      <c r="K271" t="s">
        <v>610</v>
      </c>
      <c r="L271">
        <v>1327</v>
      </c>
      <c r="N271">
        <v>1005</v>
      </c>
      <c r="O271" t="s">
        <v>362</v>
      </c>
      <c r="P271" t="s">
        <v>362</v>
      </c>
      <c r="Q271">
        <v>1</v>
      </c>
      <c r="W271">
        <v>0</v>
      </c>
      <c r="X271">
        <v>-1312219370</v>
      </c>
      <c r="Y271">
        <v>100</v>
      </c>
      <c r="AA271">
        <v>656.2</v>
      </c>
      <c r="AB271">
        <v>0</v>
      </c>
      <c r="AC271">
        <v>0</v>
      </c>
      <c r="AD271">
        <v>0</v>
      </c>
      <c r="AE271">
        <v>232</v>
      </c>
      <c r="AF271">
        <v>0</v>
      </c>
      <c r="AG271">
        <v>0</v>
      </c>
      <c r="AH271">
        <v>0</v>
      </c>
      <c r="AI271">
        <v>2.82</v>
      </c>
      <c r="AJ271">
        <v>1</v>
      </c>
      <c r="AK271">
        <v>1</v>
      </c>
      <c r="AL271">
        <v>1</v>
      </c>
      <c r="AN271">
        <v>0</v>
      </c>
      <c r="AO271">
        <v>0</v>
      </c>
      <c r="AP271">
        <v>0</v>
      </c>
      <c r="AQ271">
        <v>0</v>
      </c>
      <c r="AR271">
        <v>0</v>
      </c>
      <c r="AS271" t="s">
        <v>143</v>
      </c>
      <c r="AT271">
        <v>100</v>
      </c>
      <c r="AU271" t="s">
        <v>143</v>
      </c>
      <c r="AV271">
        <v>0</v>
      </c>
      <c r="AW271">
        <v>1</v>
      </c>
      <c r="AX271">
        <v>-1</v>
      </c>
      <c r="AY271">
        <v>0</v>
      </c>
      <c r="AZ271">
        <v>0</v>
      </c>
      <c r="BA271" t="s">
        <v>143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Y271*Source!I480</f>
        <v>20</v>
      </c>
      <c r="CY271">
        <f t="shared" si="72"/>
        <v>656.2</v>
      </c>
      <c r="CZ271">
        <f t="shared" si="73"/>
        <v>232</v>
      </c>
      <c r="DA271">
        <f t="shared" si="74"/>
        <v>2.82</v>
      </c>
      <c r="DB271">
        <f t="shared" si="75"/>
        <v>23200</v>
      </c>
      <c r="DC271">
        <f t="shared" si="76"/>
        <v>0</v>
      </c>
    </row>
    <row r="272" spans="1:107" x14ac:dyDescent="0.25">
      <c r="A272">
        <f>ROW(Source!A480)</f>
        <v>480</v>
      </c>
      <c r="B272">
        <v>31709269</v>
      </c>
      <c r="C272">
        <v>31712853</v>
      </c>
      <c r="D272">
        <v>26364566</v>
      </c>
      <c r="E272">
        <v>1</v>
      </c>
      <c r="F272">
        <v>1</v>
      </c>
      <c r="G272">
        <v>26229697</v>
      </c>
      <c r="H272">
        <v>3</v>
      </c>
      <c r="I272" t="s">
        <v>621</v>
      </c>
      <c r="J272" t="s">
        <v>623</v>
      </c>
      <c r="K272" t="s">
        <v>622</v>
      </c>
      <c r="L272">
        <v>1301</v>
      </c>
      <c r="N272">
        <v>1003</v>
      </c>
      <c r="O272" t="s">
        <v>585</v>
      </c>
      <c r="P272" t="s">
        <v>585</v>
      </c>
      <c r="Q272">
        <v>1</v>
      </c>
      <c r="W272">
        <v>0</v>
      </c>
      <c r="X272">
        <v>1950529217</v>
      </c>
      <c r="Y272">
        <v>80.61</v>
      </c>
      <c r="AA272">
        <v>271.39999999999998</v>
      </c>
      <c r="AB272">
        <v>0</v>
      </c>
      <c r="AC272">
        <v>0</v>
      </c>
      <c r="AD272">
        <v>0</v>
      </c>
      <c r="AE272">
        <v>85.36</v>
      </c>
      <c r="AF272">
        <v>0</v>
      </c>
      <c r="AG272">
        <v>0</v>
      </c>
      <c r="AH272">
        <v>0</v>
      </c>
      <c r="AI272">
        <v>3.17</v>
      </c>
      <c r="AJ272">
        <v>1</v>
      </c>
      <c r="AK272">
        <v>1</v>
      </c>
      <c r="AL272">
        <v>1</v>
      </c>
      <c r="AN272">
        <v>0</v>
      </c>
      <c r="AO272">
        <v>0</v>
      </c>
      <c r="AP272">
        <v>0</v>
      </c>
      <c r="AQ272">
        <v>0</v>
      </c>
      <c r="AR272">
        <v>0</v>
      </c>
      <c r="AS272" t="s">
        <v>143</v>
      </c>
      <c r="AT272">
        <v>80.61</v>
      </c>
      <c r="AU272" t="s">
        <v>143</v>
      </c>
      <c r="AV272">
        <v>0</v>
      </c>
      <c r="AW272">
        <v>1</v>
      </c>
      <c r="AX272">
        <v>-1</v>
      </c>
      <c r="AY272">
        <v>0</v>
      </c>
      <c r="AZ272">
        <v>0</v>
      </c>
      <c r="BA272" t="s">
        <v>143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Y272*Source!I480</f>
        <v>16.122</v>
      </c>
      <c r="CY272">
        <f t="shared" si="72"/>
        <v>271.39999999999998</v>
      </c>
      <c r="CZ272">
        <f t="shared" si="73"/>
        <v>85.36</v>
      </c>
      <c r="DA272">
        <f t="shared" si="74"/>
        <v>3.17</v>
      </c>
      <c r="DB272">
        <f t="shared" si="75"/>
        <v>6880.87</v>
      </c>
      <c r="DC272">
        <f t="shared" si="76"/>
        <v>0</v>
      </c>
    </row>
    <row r="273" spans="1:107" x14ac:dyDescent="0.25">
      <c r="A273">
        <f>ROW(Source!A480)</f>
        <v>480</v>
      </c>
      <c r="B273">
        <v>31709269</v>
      </c>
      <c r="C273">
        <v>31712853</v>
      </c>
      <c r="D273">
        <v>26364562</v>
      </c>
      <c r="E273">
        <v>1</v>
      </c>
      <c r="F273">
        <v>1</v>
      </c>
      <c r="G273">
        <v>26229697</v>
      </c>
      <c r="H273">
        <v>3</v>
      </c>
      <c r="I273" t="s">
        <v>613</v>
      </c>
      <c r="J273" t="s">
        <v>615</v>
      </c>
      <c r="K273" t="s">
        <v>614</v>
      </c>
      <c r="L273">
        <v>1301</v>
      </c>
      <c r="N273">
        <v>1003</v>
      </c>
      <c r="O273" t="s">
        <v>585</v>
      </c>
      <c r="P273" t="s">
        <v>585</v>
      </c>
      <c r="Q273">
        <v>1</v>
      </c>
      <c r="W273">
        <v>0</v>
      </c>
      <c r="X273">
        <v>309293968</v>
      </c>
      <c r="Y273">
        <v>42.6</v>
      </c>
      <c r="AA273">
        <v>398.51</v>
      </c>
      <c r="AB273">
        <v>0</v>
      </c>
      <c r="AC273">
        <v>0</v>
      </c>
      <c r="AD273">
        <v>0</v>
      </c>
      <c r="AE273">
        <v>50.23</v>
      </c>
      <c r="AF273">
        <v>0</v>
      </c>
      <c r="AG273">
        <v>0</v>
      </c>
      <c r="AH273">
        <v>0</v>
      </c>
      <c r="AI273">
        <v>7.91</v>
      </c>
      <c r="AJ273">
        <v>1</v>
      </c>
      <c r="AK273">
        <v>1</v>
      </c>
      <c r="AL273">
        <v>1</v>
      </c>
      <c r="AN273">
        <v>0</v>
      </c>
      <c r="AO273">
        <v>0</v>
      </c>
      <c r="AP273">
        <v>0</v>
      </c>
      <c r="AQ273">
        <v>0</v>
      </c>
      <c r="AR273">
        <v>0</v>
      </c>
      <c r="AS273" t="s">
        <v>143</v>
      </c>
      <c r="AT273">
        <v>42.6</v>
      </c>
      <c r="AU273" t="s">
        <v>143</v>
      </c>
      <c r="AV273">
        <v>0</v>
      </c>
      <c r="AW273">
        <v>1</v>
      </c>
      <c r="AX273">
        <v>-1</v>
      </c>
      <c r="AY273">
        <v>0</v>
      </c>
      <c r="AZ273">
        <v>0</v>
      </c>
      <c r="BA273" t="s">
        <v>143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Y273*Source!I480</f>
        <v>8.5200000000000014</v>
      </c>
      <c r="CY273">
        <f t="shared" si="72"/>
        <v>398.51</v>
      </c>
      <c r="CZ273">
        <f t="shared" si="73"/>
        <v>50.23</v>
      </c>
      <c r="DA273">
        <f t="shared" si="74"/>
        <v>7.91</v>
      </c>
      <c r="DB273">
        <f t="shared" si="75"/>
        <v>2139.8000000000002</v>
      </c>
      <c r="DC273">
        <f t="shared" si="76"/>
        <v>0</v>
      </c>
    </row>
    <row r="274" spans="1:107" x14ac:dyDescent="0.25">
      <c r="A274">
        <f>ROW(Source!A480)</f>
        <v>480</v>
      </c>
      <c r="B274">
        <v>31709269</v>
      </c>
      <c r="C274">
        <v>31712853</v>
      </c>
      <c r="D274">
        <v>26364561</v>
      </c>
      <c r="E274">
        <v>1</v>
      </c>
      <c r="F274">
        <v>1</v>
      </c>
      <c r="G274">
        <v>26229697</v>
      </c>
      <c r="H274">
        <v>3</v>
      </c>
      <c r="I274" t="s">
        <v>617</v>
      </c>
      <c r="J274" t="s">
        <v>619</v>
      </c>
      <c r="K274" t="s">
        <v>618</v>
      </c>
      <c r="L274">
        <v>1301</v>
      </c>
      <c r="N274">
        <v>1003</v>
      </c>
      <c r="O274" t="s">
        <v>585</v>
      </c>
      <c r="P274" t="s">
        <v>585</v>
      </c>
      <c r="Q274">
        <v>1</v>
      </c>
      <c r="W274">
        <v>0</v>
      </c>
      <c r="X274">
        <v>585071224</v>
      </c>
      <c r="Y274">
        <v>42.6</v>
      </c>
      <c r="AA274">
        <v>106.04</v>
      </c>
      <c r="AB274">
        <v>0</v>
      </c>
      <c r="AC274">
        <v>0</v>
      </c>
      <c r="AD274">
        <v>0</v>
      </c>
      <c r="AE274">
        <v>20.45</v>
      </c>
      <c r="AF274">
        <v>0</v>
      </c>
      <c r="AG274">
        <v>0</v>
      </c>
      <c r="AH274">
        <v>0</v>
      </c>
      <c r="AI274">
        <v>5.17</v>
      </c>
      <c r="AJ274">
        <v>1</v>
      </c>
      <c r="AK274">
        <v>1</v>
      </c>
      <c r="AL274">
        <v>1</v>
      </c>
      <c r="AN274">
        <v>0</v>
      </c>
      <c r="AO274">
        <v>0</v>
      </c>
      <c r="AP274">
        <v>0</v>
      </c>
      <c r="AQ274">
        <v>0</v>
      </c>
      <c r="AR274">
        <v>0</v>
      </c>
      <c r="AS274" t="s">
        <v>143</v>
      </c>
      <c r="AT274">
        <v>42.6</v>
      </c>
      <c r="AU274" t="s">
        <v>143</v>
      </c>
      <c r="AV274">
        <v>0</v>
      </c>
      <c r="AW274">
        <v>1</v>
      </c>
      <c r="AX274">
        <v>-1</v>
      </c>
      <c r="AY274">
        <v>0</v>
      </c>
      <c r="AZ274">
        <v>0</v>
      </c>
      <c r="BA274" t="s">
        <v>143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Y274*Source!I480</f>
        <v>8.5200000000000014</v>
      </c>
      <c r="CY274">
        <f t="shared" si="72"/>
        <v>106.04</v>
      </c>
      <c r="CZ274">
        <f t="shared" si="73"/>
        <v>20.45</v>
      </c>
      <c r="DA274">
        <f t="shared" si="74"/>
        <v>5.17</v>
      </c>
      <c r="DB274">
        <f t="shared" si="75"/>
        <v>871.17</v>
      </c>
      <c r="DC274">
        <f t="shared" si="76"/>
        <v>0</v>
      </c>
    </row>
    <row r="275" spans="1:107" x14ac:dyDescent="0.25">
      <c r="A275">
        <f>ROW(Source!A480)</f>
        <v>480</v>
      </c>
      <c r="B275">
        <v>31709269</v>
      </c>
      <c r="C275">
        <v>31712853</v>
      </c>
      <c r="D275">
        <v>26364553</v>
      </c>
      <c r="E275">
        <v>1</v>
      </c>
      <c r="F275">
        <v>1</v>
      </c>
      <c r="G275">
        <v>26229697</v>
      </c>
      <c r="H275">
        <v>3</v>
      </c>
      <c r="I275" t="s">
        <v>625</v>
      </c>
      <c r="J275" t="s">
        <v>627</v>
      </c>
      <c r="K275" t="s">
        <v>626</v>
      </c>
      <c r="L275">
        <v>1301</v>
      </c>
      <c r="N275">
        <v>1003</v>
      </c>
      <c r="O275" t="s">
        <v>585</v>
      </c>
      <c r="P275" t="s">
        <v>585</v>
      </c>
      <c r="Q275">
        <v>1</v>
      </c>
      <c r="W275">
        <v>0</v>
      </c>
      <c r="X275">
        <v>-244276458</v>
      </c>
      <c r="Y275">
        <v>80.61</v>
      </c>
      <c r="AA275">
        <v>286.14999999999998</v>
      </c>
      <c r="AB275">
        <v>0</v>
      </c>
      <c r="AC275">
        <v>0</v>
      </c>
      <c r="AD275">
        <v>0</v>
      </c>
      <c r="AE275">
        <v>49.02</v>
      </c>
      <c r="AF275">
        <v>0</v>
      </c>
      <c r="AG275">
        <v>0</v>
      </c>
      <c r="AH275">
        <v>0</v>
      </c>
      <c r="AI275">
        <v>5.82</v>
      </c>
      <c r="AJ275">
        <v>1</v>
      </c>
      <c r="AK275">
        <v>1</v>
      </c>
      <c r="AL275">
        <v>1</v>
      </c>
      <c r="AN275">
        <v>0</v>
      </c>
      <c r="AO275">
        <v>0</v>
      </c>
      <c r="AP275">
        <v>0</v>
      </c>
      <c r="AQ275">
        <v>0</v>
      </c>
      <c r="AR275">
        <v>0</v>
      </c>
      <c r="AS275" t="s">
        <v>143</v>
      </c>
      <c r="AT275">
        <v>80.61</v>
      </c>
      <c r="AU275" t="s">
        <v>143</v>
      </c>
      <c r="AV275">
        <v>0</v>
      </c>
      <c r="AW275">
        <v>1</v>
      </c>
      <c r="AX275">
        <v>-1</v>
      </c>
      <c r="AY275">
        <v>0</v>
      </c>
      <c r="AZ275">
        <v>0</v>
      </c>
      <c r="BA275" t="s">
        <v>143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Y275*Source!I480</f>
        <v>16.122</v>
      </c>
      <c r="CY275">
        <f t="shared" si="72"/>
        <v>286.14999999999998</v>
      </c>
      <c r="CZ275">
        <f t="shared" si="73"/>
        <v>49.02</v>
      </c>
      <c r="DA275">
        <f t="shared" si="74"/>
        <v>5.82</v>
      </c>
      <c r="DB275">
        <f t="shared" si="75"/>
        <v>3951.5</v>
      </c>
      <c r="DC275">
        <f t="shared" si="76"/>
        <v>0</v>
      </c>
    </row>
    <row r="276" spans="1:107" x14ac:dyDescent="0.25">
      <c r="A276">
        <f>ROW(Source!A480)</f>
        <v>480</v>
      </c>
      <c r="B276">
        <v>31709269</v>
      </c>
      <c r="C276">
        <v>31712853</v>
      </c>
      <c r="D276">
        <v>26364202</v>
      </c>
      <c r="E276">
        <v>1</v>
      </c>
      <c r="F276">
        <v>1</v>
      </c>
      <c r="G276">
        <v>26229697</v>
      </c>
      <c r="H276">
        <v>3</v>
      </c>
      <c r="I276" t="s">
        <v>1071</v>
      </c>
      <c r="J276" t="s">
        <v>1072</v>
      </c>
      <c r="K276" t="s">
        <v>1073</v>
      </c>
      <c r="L276">
        <v>1354</v>
      </c>
      <c r="N276">
        <v>1010</v>
      </c>
      <c r="O276" t="s">
        <v>401</v>
      </c>
      <c r="P276" t="s">
        <v>401</v>
      </c>
      <c r="Q276">
        <v>1</v>
      </c>
      <c r="W276">
        <v>0</v>
      </c>
      <c r="X276">
        <v>-418211135</v>
      </c>
      <c r="Y276">
        <v>13</v>
      </c>
      <c r="AA276">
        <v>63.47</v>
      </c>
      <c r="AB276">
        <v>0</v>
      </c>
      <c r="AC276">
        <v>0</v>
      </c>
      <c r="AD276">
        <v>0</v>
      </c>
      <c r="AE276">
        <v>7.68</v>
      </c>
      <c r="AF276">
        <v>0</v>
      </c>
      <c r="AG276">
        <v>0</v>
      </c>
      <c r="AH276">
        <v>0</v>
      </c>
      <c r="AI276">
        <v>8.24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143</v>
      </c>
      <c r="AT276">
        <v>13</v>
      </c>
      <c r="AU276" t="s">
        <v>143</v>
      </c>
      <c r="AV276">
        <v>0</v>
      </c>
      <c r="AW276">
        <v>2</v>
      </c>
      <c r="AX276">
        <v>31714734</v>
      </c>
      <c r="AY276">
        <v>1</v>
      </c>
      <c r="AZ276">
        <v>0</v>
      </c>
      <c r="BA276">
        <v>289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Y276*Source!I480</f>
        <v>2.6</v>
      </c>
      <c r="CY276">
        <f t="shared" si="72"/>
        <v>63.47</v>
      </c>
      <c r="CZ276">
        <f t="shared" si="73"/>
        <v>7.68</v>
      </c>
      <c r="DA276">
        <f t="shared" si="74"/>
        <v>8.24</v>
      </c>
      <c r="DB276">
        <f t="shared" si="75"/>
        <v>99.84</v>
      </c>
      <c r="DC276">
        <f t="shared" si="76"/>
        <v>0</v>
      </c>
    </row>
    <row r="277" spans="1:107" x14ac:dyDescent="0.25">
      <c r="A277">
        <f>ROW(Source!A480)</f>
        <v>480</v>
      </c>
      <c r="B277">
        <v>31709269</v>
      </c>
      <c r="C277">
        <v>31712853</v>
      </c>
      <c r="D277">
        <v>26363979</v>
      </c>
      <c r="E277">
        <v>1</v>
      </c>
      <c r="F277">
        <v>1</v>
      </c>
      <c r="G277">
        <v>26229697</v>
      </c>
      <c r="H277">
        <v>3</v>
      </c>
      <c r="I277" t="s">
        <v>1074</v>
      </c>
      <c r="J277" t="s">
        <v>1075</v>
      </c>
      <c r="K277" t="s">
        <v>1076</v>
      </c>
      <c r="L277">
        <v>1355</v>
      </c>
      <c r="N277">
        <v>1010</v>
      </c>
      <c r="O277" t="s">
        <v>606</v>
      </c>
      <c r="P277" t="s">
        <v>606</v>
      </c>
      <c r="Q277">
        <v>100</v>
      </c>
      <c r="W277">
        <v>0</v>
      </c>
      <c r="X277">
        <v>-96000665</v>
      </c>
      <c r="Y277">
        <v>6.45</v>
      </c>
      <c r="AA277">
        <v>3991.11</v>
      </c>
      <c r="AB277">
        <v>0</v>
      </c>
      <c r="AC277">
        <v>0</v>
      </c>
      <c r="AD277">
        <v>0</v>
      </c>
      <c r="AE277">
        <v>341.56</v>
      </c>
      <c r="AF277">
        <v>0</v>
      </c>
      <c r="AG277">
        <v>0</v>
      </c>
      <c r="AH277">
        <v>0</v>
      </c>
      <c r="AI277">
        <v>11.65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143</v>
      </c>
      <c r="AT277">
        <v>6.45</v>
      </c>
      <c r="AU277" t="s">
        <v>143</v>
      </c>
      <c r="AV277">
        <v>0</v>
      </c>
      <c r="AW277">
        <v>2</v>
      </c>
      <c r="AX277">
        <v>31714735</v>
      </c>
      <c r="AY277">
        <v>1</v>
      </c>
      <c r="AZ277">
        <v>0</v>
      </c>
      <c r="BA277">
        <v>290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Y277*Source!I480</f>
        <v>1.29</v>
      </c>
      <c r="CY277">
        <f t="shared" si="72"/>
        <v>3991.11</v>
      </c>
      <c r="CZ277">
        <f t="shared" si="73"/>
        <v>341.56</v>
      </c>
      <c r="DA277">
        <f t="shared" si="74"/>
        <v>11.65</v>
      </c>
      <c r="DB277">
        <f t="shared" si="75"/>
        <v>2203.06</v>
      </c>
      <c r="DC277">
        <f t="shared" si="76"/>
        <v>0</v>
      </c>
    </row>
    <row r="278" spans="1:107" x14ac:dyDescent="0.25">
      <c r="A278">
        <f>ROW(Source!A488)</f>
        <v>488</v>
      </c>
      <c r="B278">
        <v>31709269</v>
      </c>
      <c r="C278">
        <v>31712873</v>
      </c>
      <c r="D278">
        <v>26286009</v>
      </c>
      <c r="E278">
        <v>26229697</v>
      </c>
      <c r="F278">
        <v>1</v>
      </c>
      <c r="G278">
        <v>26229697</v>
      </c>
      <c r="H278">
        <v>1</v>
      </c>
      <c r="I278" t="s">
        <v>875</v>
      </c>
      <c r="J278" t="s">
        <v>143</v>
      </c>
      <c r="K278" t="s">
        <v>876</v>
      </c>
      <c r="L278">
        <v>1191</v>
      </c>
      <c r="N278">
        <v>1013</v>
      </c>
      <c r="O278" t="s">
        <v>877</v>
      </c>
      <c r="P278" t="s">
        <v>877</v>
      </c>
      <c r="Q278">
        <v>1</v>
      </c>
      <c r="W278">
        <v>0</v>
      </c>
      <c r="X278">
        <v>476480486</v>
      </c>
      <c r="Y278">
        <v>169.39500000000001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143</v>
      </c>
      <c r="AT278">
        <v>147.30000000000001</v>
      </c>
      <c r="AU278" t="s">
        <v>170</v>
      </c>
      <c r="AV278">
        <v>1</v>
      </c>
      <c r="AW278">
        <v>2</v>
      </c>
      <c r="AX278">
        <v>31714741</v>
      </c>
      <c r="AY278">
        <v>1</v>
      </c>
      <c r="AZ278">
        <v>0</v>
      </c>
      <c r="BA278">
        <v>296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Y278*Source!I488</f>
        <v>59.288249999999998</v>
      </c>
      <c r="CY278">
        <f>AD278</f>
        <v>0</v>
      </c>
      <c r="CZ278">
        <f>AH278</f>
        <v>0</v>
      </c>
      <c r="DA278">
        <f>AL278</f>
        <v>1</v>
      </c>
      <c r="DB278">
        <f>ROUND((ROUND(AT278*CZ278,2)*1.15),6)</f>
        <v>0</v>
      </c>
      <c r="DC278">
        <f>ROUND((ROUND(AT278*AG278,2)*1.15),6)</f>
        <v>0</v>
      </c>
    </row>
    <row r="279" spans="1:107" x14ac:dyDescent="0.25">
      <c r="A279">
        <f>ROW(Source!A488)</f>
        <v>488</v>
      </c>
      <c r="B279">
        <v>31709269</v>
      </c>
      <c r="C279">
        <v>31712873</v>
      </c>
      <c r="D279">
        <v>26366393</v>
      </c>
      <c r="E279">
        <v>1</v>
      </c>
      <c r="F279">
        <v>1</v>
      </c>
      <c r="G279">
        <v>26229697</v>
      </c>
      <c r="H279">
        <v>2</v>
      </c>
      <c r="I279" t="s">
        <v>953</v>
      </c>
      <c r="J279" t="s">
        <v>954</v>
      </c>
      <c r="K279" t="s">
        <v>955</v>
      </c>
      <c r="L279">
        <v>1367</v>
      </c>
      <c r="N279">
        <v>1011</v>
      </c>
      <c r="O279" t="s">
        <v>881</v>
      </c>
      <c r="P279" t="s">
        <v>881</v>
      </c>
      <c r="Q279">
        <v>1</v>
      </c>
      <c r="W279">
        <v>0</v>
      </c>
      <c r="X279">
        <v>-628430174</v>
      </c>
      <c r="Y279">
        <v>0.63749999999999996</v>
      </c>
      <c r="AA279">
        <v>0</v>
      </c>
      <c r="AB279">
        <v>782.49</v>
      </c>
      <c r="AC279">
        <v>382.49</v>
      </c>
      <c r="AD279">
        <v>0</v>
      </c>
      <c r="AE279">
        <v>0</v>
      </c>
      <c r="AF279">
        <v>76.81</v>
      </c>
      <c r="AG279">
        <v>14.36</v>
      </c>
      <c r="AH279">
        <v>0</v>
      </c>
      <c r="AI279">
        <v>1</v>
      </c>
      <c r="AJ279">
        <v>9.73</v>
      </c>
      <c r="AK279">
        <v>25.44</v>
      </c>
      <c r="AL279">
        <v>1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143</v>
      </c>
      <c r="AT279">
        <v>0.51</v>
      </c>
      <c r="AU279" t="s">
        <v>169</v>
      </c>
      <c r="AV279">
        <v>0</v>
      </c>
      <c r="AW279">
        <v>2</v>
      </c>
      <c r="AX279">
        <v>31714742</v>
      </c>
      <c r="AY279">
        <v>1</v>
      </c>
      <c r="AZ279">
        <v>0</v>
      </c>
      <c r="BA279">
        <v>297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Y279*Source!I488</f>
        <v>0.22312499999999996</v>
      </c>
      <c r="CY279">
        <f>AB279</f>
        <v>782.49</v>
      </c>
      <c r="CZ279">
        <f>AF279</f>
        <v>76.81</v>
      </c>
      <c r="DA279">
        <f>AJ279</f>
        <v>9.73</v>
      </c>
      <c r="DB279">
        <f>ROUND((ROUND(AT279*CZ279,2)*1.25),6)</f>
        <v>48.962499999999999</v>
      </c>
      <c r="DC279">
        <f>ROUND((ROUND(AT279*AG279,2)*1.25),6)</f>
        <v>9.15</v>
      </c>
    </row>
    <row r="280" spans="1:107" x14ac:dyDescent="0.25">
      <c r="A280">
        <f>ROW(Source!A488)</f>
        <v>488</v>
      </c>
      <c r="B280">
        <v>31709269</v>
      </c>
      <c r="C280">
        <v>31712873</v>
      </c>
      <c r="D280">
        <v>26366522</v>
      </c>
      <c r="E280">
        <v>1</v>
      </c>
      <c r="F280">
        <v>1</v>
      </c>
      <c r="G280">
        <v>26229697</v>
      </c>
      <c r="H280">
        <v>2</v>
      </c>
      <c r="I280" t="s">
        <v>985</v>
      </c>
      <c r="J280" t="s">
        <v>986</v>
      </c>
      <c r="K280" t="s">
        <v>987</v>
      </c>
      <c r="L280">
        <v>1367</v>
      </c>
      <c r="N280">
        <v>1011</v>
      </c>
      <c r="O280" t="s">
        <v>881</v>
      </c>
      <c r="P280" t="s">
        <v>881</v>
      </c>
      <c r="Q280">
        <v>1</v>
      </c>
      <c r="W280">
        <v>0</v>
      </c>
      <c r="X280">
        <v>593980231</v>
      </c>
      <c r="Y280">
        <v>28.224999999999998</v>
      </c>
      <c r="AA280">
        <v>0</v>
      </c>
      <c r="AB280">
        <v>9.07</v>
      </c>
      <c r="AC280">
        <v>1.07</v>
      </c>
      <c r="AD280">
        <v>0</v>
      </c>
      <c r="AE280">
        <v>0</v>
      </c>
      <c r="AF280">
        <v>2.36</v>
      </c>
      <c r="AG280">
        <v>0.04</v>
      </c>
      <c r="AH280">
        <v>0</v>
      </c>
      <c r="AI280">
        <v>1</v>
      </c>
      <c r="AJ280">
        <v>3.67</v>
      </c>
      <c r="AK280">
        <v>25.44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143</v>
      </c>
      <c r="AT280">
        <v>22.58</v>
      </c>
      <c r="AU280" t="s">
        <v>169</v>
      </c>
      <c r="AV280">
        <v>0</v>
      </c>
      <c r="AW280">
        <v>2</v>
      </c>
      <c r="AX280">
        <v>31714743</v>
      </c>
      <c r="AY280">
        <v>1</v>
      </c>
      <c r="AZ280">
        <v>0</v>
      </c>
      <c r="BA280">
        <v>298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Y280*Source!I488</f>
        <v>9.8787499999999984</v>
      </c>
      <c r="CY280">
        <f>AB280</f>
        <v>9.07</v>
      </c>
      <c r="CZ280">
        <f>AF280</f>
        <v>2.36</v>
      </c>
      <c r="DA280">
        <f>AJ280</f>
        <v>3.67</v>
      </c>
      <c r="DB280">
        <f>ROUND((ROUND(AT280*CZ280,2)*1.25),6)</f>
        <v>66.612499999999997</v>
      </c>
      <c r="DC280">
        <f>ROUND((ROUND(AT280*AG280,2)*1.25),6)</f>
        <v>1.125</v>
      </c>
    </row>
    <row r="281" spans="1:107" x14ac:dyDescent="0.25">
      <c r="A281">
        <f>ROW(Source!A488)</f>
        <v>488</v>
      </c>
      <c r="B281">
        <v>31709269</v>
      </c>
      <c r="C281">
        <v>31712873</v>
      </c>
      <c r="D281">
        <v>26366479</v>
      </c>
      <c r="E281">
        <v>1</v>
      </c>
      <c r="F281">
        <v>1</v>
      </c>
      <c r="G281">
        <v>26229697</v>
      </c>
      <c r="H281">
        <v>2</v>
      </c>
      <c r="I281" t="s">
        <v>1050</v>
      </c>
      <c r="J281" t="s">
        <v>1051</v>
      </c>
      <c r="K281" t="s">
        <v>1052</v>
      </c>
      <c r="L281">
        <v>1367</v>
      </c>
      <c r="N281">
        <v>1011</v>
      </c>
      <c r="O281" t="s">
        <v>881</v>
      </c>
      <c r="P281" t="s">
        <v>881</v>
      </c>
      <c r="Q281">
        <v>1</v>
      </c>
      <c r="W281">
        <v>0</v>
      </c>
      <c r="X281">
        <v>926785503</v>
      </c>
      <c r="Y281">
        <v>2.7875000000000001</v>
      </c>
      <c r="AA281">
        <v>0</v>
      </c>
      <c r="AB281">
        <v>5.71</v>
      </c>
      <c r="AC281">
        <v>1.07</v>
      </c>
      <c r="AD281">
        <v>0</v>
      </c>
      <c r="AE281">
        <v>0</v>
      </c>
      <c r="AF281">
        <v>0.64</v>
      </c>
      <c r="AG281">
        <v>0.04</v>
      </c>
      <c r="AH281">
        <v>0</v>
      </c>
      <c r="AI281">
        <v>1</v>
      </c>
      <c r="AJ281">
        <v>8.52</v>
      </c>
      <c r="AK281">
        <v>25.44</v>
      </c>
      <c r="AL281">
        <v>1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143</v>
      </c>
      <c r="AT281">
        <v>2.23</v>
      </c>
      <c r="AU281" t="s">
        <v>169</v>
      </c>
      <c r="AV281">
        <v>0</v>
      </c>
      <c r="AW281">
        <v>2</v>
      </c>
      <c r="AX281">
        <v>31714744</v>
      </c>
      <c r="AY281">
        <v>1</v>
      </c>
      <c r="AZ281">
        <v>0</v>
      </c>
      <c r="BA281">
        <v>299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Y281*Source!I488</f>
        <v>0.97562499999999996</v>
      </c>
      <c r="CY281">
        <f>AB281</f>
        <v>5.71</v>
      </c>
      <c r="CZ281">
        <f>AF281</f>
        <v>0.64</v>
      </c>
      <c r="DA281">
        <f>AJ281</f>
        <v>8.52</v>
      </c>
      <c r="DB281">
        <f>ROUND((ROUND(AT281*CZ281,2)*1.25),6)</f>
        <v>1.7875000000000001</v>
      </c>
      <c r="DC281">
        <f>ROUND((ROUND(AT281*AG281,2)*1.25),6)</f>
        <v>0.1125</v>
      </c>
    </row>
    <row r="282" spans="1:107" x14ac:dyDescent="0.25">
      <c r="A282">
        <f>ROW(Source!A488)</f>
        <v>488</v>
      </c>
      <c r="B282">
        <v>31709269</v>
      </c>
      <c r="C282">
        <v>31712873</v>
      </c>
      <c r="D282">
        <v>26366433</v>
      </c>
      <c r="E282">
        <v>1</v>
      </c>
      <c r="F282">
        <v>1</v>
      </c>
      <c r="G282">
        <v>26229697</v>
      </c>
      <c r="H282">
        <v>2</v>
      </c>
      <c r="I282" t="s">
        <v>1053</v>
      </c>
      <c r="J282" t="s">
        <v>1054</v>
      </c>
      <c r="K282" t="s">
        <v>1055</v>
      </c>
      <c r="L282">
        <v>1367</v>
      </c>
      <c r="N282">
        <v>1011</v>
      </c>
      <c r="O282" t="s">
        <v>881</v>
      </c>
      <c r="P282" t="s">
        <v>881</v>
      </c>
      <c r="Q282">
        <v>1</v>
      </c>
      <c r="W282">
        <v>0</v>
      </c>
      <c r="X282">
        <v>950854334</v>
      </c>
      <c r="Y282">
        <v>3.7874999999999996</v>
      </c>
      <c r="AA282">
        <v>0</v>
      </c>
      <c r="AB282">
        <v>34.020000000000003</v>
      </c>
      <c r="AC282">
        <v>2.66</v>
      </c>
      <c r="AD282">
        <v>0</v>
      </c>
      <c r="AE282">
        <v>0</v>
      </c>
      <c r="AF282">
        <v>2.36</v>
      </c>
      <c r="AG282">
        <v>0.1</v>
      </c>
      <c r="AH282">
        <v>0</v>
      </c>
      <c r="AI282">
        <v>1</v>
      </c>
      <c r="AJ282">
        <v>13.77</v>
      </c>
      <c r="AK282">
        <v>25.44</v>
      </c>
      <c r="AL282">
        <v>1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143</v>
      </c>
      <c r="AT282">
        <v>3.03</v>
      </c>
      <c r="AU282" t="s">
        <v>169</v>
      </c>
      <c r="AV282">
        <v>0</v>
      </c>
      <c r="AW282">
        <v>2</v>
      </c>
      <c r="AX282">
        <v>31714745</v>
      </c>
      <c r="AY282">
        <v>1</v>
      </c>
      <c r="AZ282">
        <v>0</v>
      </c>
      <c r="BA282">
        <v>300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Y282*Source!I488</f>
        <v>1.3256249999999998</v>
      </c>
      <c r="CY282">
        <f>AB282</f>
        <v>34.020000000000003</v>
      </c>
      <c r="CZ282">
        <f>AF282</f>
        <v>2.36</v>
      </c>
      <c r="DA282">
        <f>AJ282</f>
        <v>13.77</v>
      </c>
      <c r="DB282">
        <f>ROUND((ROUND(AT282*CZ282,2)*1.25),6)</f>
        <v>8.9375</v>
      </c>
      <c r="DC282">
        <f>ROUND((ROUND(AT282*AG282,2)*1.25),6)</f>
        <v>0.375</v>
      </c>
    </row>
    <row r="283" spans="1:107" x14ac:dyDescent="0.25">
      <c r="A283">
        <f>ROW(Source!A488)</f>
        <v>488</v>
      </c>
      <c r="B283">
        <v>31709269</v>
      </c>
      <c r="C283">
        <v>31712873</v>
      </c>
      <c r="D283">
        <v>26366499</v>
      </c>
      <c r="E283">
        <v>1</v>
      </c>
      <c r="F283">
        <v>1</v>
      </c>
      <c r="G283">
        <v>26229697</v>
      </c>
      <c r="H283">
        <v>2</v>
      </c>
      <c r="I283" t="s">
        <v>1056</v>
      </c>
      <c r="J283" t="s">
        <v>1057</v>
      </c>
      <c r="K283" t="s">
        <v>1058</v>
      </c>
      <c r="L283">
        <v>1367</v>
      </c>
      <c r="N283">
        <v>1011</v>
      </c>
      <c r="O283" t="s">
        <v>881</v>
      </c>
      <c r="P283" t="s">
        <v>881</v>
      </c>
      <c r="Q283">
        <v>1</v>
      </c>
      <c r="W283">
        <v>0</v>
      </c>
      <c r="X283">
        <v>265835050</v>
      </c>
      <c r="Y283">
        <v>0.1</v>
      </c>
      <c r="AA283">
        <v>0</v>
      </c>
      <c r="AB283">
        <v>17.670000000000002</v>
      </c>
      <c r="AC283">
        <v>1.07</v>
      </c>
      <c r="AD283">
        <v>0</v>
      </c>
      <c r="AE283">
        <v>0</v>
      </c>
      <c r="AF283">
        <v>3.53</v>
      </c>
      <c r="AG283">
        <v>0.04</v>
      </c>
      <c r="AH283">
        <v>0</v>
      </c>
      <c r="AI283">
        <v>1</v>
      </c>
      <c r="AJ283">
        <v>4.78</v>
      </c>
      <c r="AK283">
        <v>25.44</v>
      </c>
      <c r="AL283">
        <v>1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143</v>
      </c>
      <c r="AT283">
        <v>0.08</v>
      </c>
      <c r="AU283" t="s">
        <v>169</v>
      </c>
      <c r="AV283">
        <v>0</v>
      </c>
      <c r="AW283">
        <v>2</v>
      </c>
      <c r="AX283">
        <v>31714746</v>
      </c>
      <c r="AY283">
        <v>1</v>
      </c>
      <c r="AZ283">
        <v>0</v>
      </c>
      <c r="BA283">
        <v>301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Y283*Source!I488</f>
        <v>3.4999999999999996E-2</v>
      </c>
      <c r="CY283">
        <f>AB283</f>
        <v>17.670000000000002</v>
      </c>
      <c r="CZ283">
        <f>AF283</f>
        <v>3.53</v>
      </c>
      <c r="DA283">
        <f>AJ283</f>
        <v>4.78</v>
      </c>
      <c r="DB283">
        <f>ROUND((ROUND(AT283*CZ283,2)*1.25),6)</f>
        <v>0.35</v>
      </c>
      <c r="DC283">
        <f>ROUND((ROUND(AT283*AG283,2)*1.25),6)</f>
        <v>0</v>
      </c>
    </row>
    <row r="284" spans="1:107" x14ac:dyDescent="0.25">
      <c r="A284">
        <f>ROW(Source!A488)</f>
        <v>488</v>
      </c>
      <c r="B284">
        <v>31709269</v>
      </c>
      <c r="C284">
        <v>31712873</v>
      </c>
      <c r="D284">
        <v>26341489</v>
      </c>
      <c r="E284">
        <v>1</v>
      </c>
      <c r="F284">
        <v>1</v>
      </c>
      <c r="G284">
        <v>26229697</v>
      </c>
      <c r="H284">
        <v>3</v>
      </c>
      <c r="I284" t="s">
        <v>604</v>
      </c>
      <c r="J284" t="s">
        <v>607</v>
      </c>
      <c r="K284" t="s">
        <v>605</v>
      </c>
      <c r="L284">
        <v>1355</v>
      </c>
      <c r="N284">
        <v>1010</v>
      </c>
      <c r="O284" t="s">
        <v>606</v>
      </c>
      <c r="P284" t="s">
        <v>606</v>
      </c>
      <c r="Q284">
        <v>100</v>
      </c>
      <c r="W284">
        <v>0</v>
      </c>
      <c r="X284">
        <v>1167762237</v>
      </c>
      <c r="Y284">
        <v>5.32</v>
      </c>
      <c r="AA284">
        <v>2160.4</v>
      </c>
      <c r="AB284">
        <v>0</v>
      </c>
      <c r="AC284">
        <v>0</v>
      </c>
      <c r="AD284">
        <v>0</v>
      </c>
      <c r="AE284">
        <v>425.68</v>
      </c>
      <c r="AF284">
        <v>0</v>
      </c>
      <c r="AG284">
        <v>0</v>
      </c>
      <c r="AH284">
        <v>0</v>
      </c>
      <c r="AI284">
        <v>5.0599999999999996</v>
      </c>
      <c r="AJ284">
        <v>1</v>
      </c>
      <c r="AK284">
        <v>1</v>
      </c>
      <c r="AL284">
        <v>1</v>
      </c>
      <c r="AN284">
        <v>0</v>
      </c>
      <c r="AO284">
        <v>0</v>
      </c>
      <c r="AP284">
        <v>0</v>
      </c>
      <c r="AQ284">
        <v>0</v>
      </c>
      <c r="AR284">
        <v>0</v>
      </c>
      <c r="AS284" t="s">
        <v>143</v>
      </c>
      <c r="AT284">
        <v>5.32</v>
      </c>
      <c r="AU284" t="s">
        <v>143</v>
      </c>
      <c r="AV284">
        <v>0</v>
      </c>
      <c r="AW284">
        <v>1</v>
      </c>
      <c r="AX284">
        <v>-1</v>
      </c>
      <c r="AY284">
        <v>0</v>
      </c>
      <c r="AZ284">
        <v>0</v>
      </c>
      <c r="BA284" t="s">
        <v>143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Y284*Source!I488</f>
        <v>1.8619999999999999</v>
      </c>
      <c r="CY284">
        <f>AA284</f>
        <v>2160.4</v>
      </c>
      <c r="CZ284">
        <f>AE284</f>
        <v>425.68</v>
      </c>
      <c r="DA284">
        <f>AI284</f>
        <v>5.0599999999999996</v>
      </c>
      <c r="DB284">
        <f>ROUND(ROUND(AT284*CZ284,2),6)</f>
        <v>2264.62</v>
      </c>
      <c r="DC284">
        <f>ROUND(ROUND(AT284*AG284,2),6)</f>
        <v>0</v>
      </c>
    </row>
    <row r="285" spans="1:107" x14ac:dyDescent="0.25">
      <c r="A285">
        <f>ROW(Source!A488)</f>
        <v>488</v>
      </c>
      <c r="B285">
        <v>31709269</v>
      </c>
      <c r="C285">
        <v>31712873</v>
      </c>
      <c r="D285">
        <v>26364567</v>
      </c>
      <c r="E285">
        <v>1</v>
      </c>
      <c r="F285">
        <v>1</v>
      </c>
      <c r="G285">
        <v>26229697</v>
      </c>
      <c r="H285">
        <v>3</v>
      </c>
      <c r="I285" t="s">
        <v>609</v>
      </c>
      <c r="J285" t="s">
        <v>611</v>
      </c>
      <c r="K285" t="s">
        <v>610</v>
      </c>
      <c r="L285">
        <v>1327</v>
      </c>
      <c r="N285">
        <v>1005</v>
      </c>
      <c r="O285" t="s">
        <v>362</v>
      </c>
      <c r="P285" t="s">
        <v>362</v>
      </c>
      <c r="Q285">
        <v>1</v>
      </c>
      <c r="W285">
        <v>0</v>
      </c>
      <c r="X285">
        <v>-1312219370</v>
      </c>
      <c r="Y285">
        <v>100</v>
      </c>
      <c r="AA285">
        <v>656.2</v>
      </c>
      <c r="AB285">
        <v>0</v>
      </c>
      <c r="AC285">
        <v>0</v>
      </c>
      <c r="AD285">
        <v>0</v>
      </c>
      <c r="AE285">
        <v>232</v>
      </c>
      <c r="AF285">
        <v>0</v>
      </c>
      <c r="AG285">
        <v>0</v>
      </c>
      <c r="AH285">
        <v>0</v>
      </c>
      <c r="AI285">
        <v>2.82</v>
      </c>
      <c r="AJ285">
        <v>1</v>
      </c>
      <c r="AK285">
        <v>1</v>
      </c>
      <c r="AL285">
        <v>1</v>
      </c>
      <c r="AN285">
        <v>0</v>
      </c>
      <c r="AO285">
        <v>0</v>
      </c>
      <c r="AP285">
        <v>0</v>
      </c>
      <c r="AQ285">
        <v>0</v>
      </c>
      <c r="AR285">
        <v>0</v>
      </c>
      <c r="AS285" t="s">
        <v>143</v>
      </c>
      <c r="AT285">
        <v>100</v>
      </c>
      <c r="AU285" t="s">
        <v>143</v>
      </c>
      <c r="AV285">
        <v>0</v>
      </c>
      <c r="AW285">
        <v>1</v>
      </c>
      <c r="AX285">
        <v>-1</v>
      </c>
      <c r="AY285">
        <v>0</v>
      </c>
      <c r="AZ285">
        <v>0</v>
      </c>
      <c r="BA285" t="s">
        <v>143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Y285*Source!I488</f>
        <v>35</v>
      </c>
      <c r="CY285">
        <f>AA285</f>
        <v>656.2</v>
      </c>
      <c r="CZ285">
        <f>AE285</f>
        <v>232</v>
      </c>
      <c r="DA285">
        <f>AI285</f>
        <v>2.82</v>
      </c>
      <c r="DB285">
        <f>ROUND(ROUND(AT285*CZ285,2),6)</f>
        <v>23200</v>
      </c>
      <c r="DC285">
        <f>ROUND(ROUND(AT285*AG285,2),6)</f>
        <v>0</v>
      </c>
    </row>
    <row r="286" spans="1:107" x14ac:dyDescent="0.25">
      <c r="A286">
        <f>ROW(Source!A488)</f>
        <v>488</v>
      </c>
      <c r="B286">
        <v>31709269</v>
      </c>
      <c r="C286">
        <v>31712873</v>
      </c>
      <c r="D286">
        <v>26364202</v>
      </c>
      <c r="E286">
        <v>1</v>
      </c>
      <c r="F286">
        <v>1</v>
      </c>
      <c r="G286">
        <v>26229697</v>
      </c>
      <c r="H286">
        <v>3</v>
      </c>
      <c r="I286" t="s">
        <v>1071</v>
      </c>
      <c r="J286" t="s">
        <v>1072</v>
      </c>
      <c r="K286" t="s">
        <v>1073</v>
      </c>
      <c r="L286">
        <v>1354</v>
      </c>
      <c r="N286">
        <v>1010</v>
      </c>
      <c r="O286" t="s">
        <v>401</v>
      </c>
      <c r="P286" t="s">
        <v>401</v>
      </c>
      <c r="Q286">
        <v>1</v>
      </c>
      <c r="W286">
        <v>0</v>
      </c>
      <c r="X286">
        <v>-418211135</v>
      </c>
      <c r="Y286">
        <v>14.7</v>
      </c>
      <c r="AA286">
        <v>63.47</v>
      </c>
      <c r="AB286">
        <v>0</v>
      </c>
      <c r="AC286">
        <v>0</v>
      </c>
      <c r="AD286">
        <v>0</v>
      </c>
      <c r="AE286">
        <v>7.68</v>
      </c>
      <c r="AF286">
        <v>0</v>
      </c>
      <c r="AG286">
        <v>0</v>
      </c>
      <c r="AH286">
        <v>0</v>
      </c>
      <c r="AI286">
        <v>8.24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143</v>
      </c>
      <c r="AT286">
        <v>14.7</v>
      </c>
      <c r="AU286" t="s">
        <v>143</v>
      </c>
      <c r="AV286">
        <v>0</v>
      </c>
      <c r="AW286">
        <v>2</v>
      </c>
      <c r="AX286">
        <v>31714747</v>
      </c>
      <c r="AY286">
        <v>1</v>
      </c>
      <c r="AZ286">
        <v>0</v>
      </c>
      <c r="BA286">
        <v>302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Y286*Source!I488</f>
        <v>5.1449999999999996</v>
      </c>
      <c r="CY286">
        <f>AA286</f>
        <v>63.47</v>
      </c>
      <c r="CZ286">
        <f>AE286</f>
        <v>7.68</v>
      </c>
      <c r="DA286">
        <f>AI286</f>
        <v>8.24</v>
      </c>
      <c r="DB286">
        <f>ROUND(ROUND(AT286*CZ286,2),6)</f>
        <v>112.9</v>
      </c>
      <c r="DC286">
        <f>ROUND(ROUND(AT286*AG286,2),6)</f>
        <v>0</v>
      </c>
    </row>
    <row r="287" spans="1:107" x14ac:dyDescent="0.25">
      <c r="A287">
        <f>ROW(Source!A488)</f>
        <v>488</v>
      </c>
      <c r="B287">
        <v>31709269</v>
      </c>
      <c r="C287">
        <v>31712873</v>
      </c>
      <c r="D287">
        <v>26363979</v>
      </c>
      <c r="E287">
        <v>1</v>
      </c>
      <c r="F287">
        <v>1</v>
      </c>
      <c r="G287">
        <v>26229697</v>
      </c>
      <c r="H287">
        <v>3</v>
      </c>
      <c r="I287" t="s">
        <v>1074</v>
      </c>
      <c r="J287" t="s">
        <v>1075</v>
      </c>
      <c r="K287" t="s">
        <v>1076</v>
      </c>
      <c r="L287">
        <v>1355</v>
      </c>
      <c r="N287">
        <v>1010</v>
      </c>
      <c r="O287" t="s">
        <v>606</v>
      </c>
      <c r="P287" t="s">
        <v>606</v>
      </c>
      <c r="Q287">
        <v>100</v>
      </c>
      <c r="W287">
        <v>0</v>
      </c>
      <c r="X287">
        <v>-96000665</v>
      </c>
      <c r="Y287">
        <v>7.35</v>
      </c>
      <c r="AA287">
        <v>3991.11</v>
      </c>
      <c r="AB287">
        <v>0</v>
      </c>
      <c r="AC287">
        <v>0</v>
      </c>
      <c r="AD287">
        <v>0</v>
      </c>
      <c r="AE287">
        <v>341.56</v>
      </c>
      <c r="AF287">
        <v>0</v>
      </c>
      <c r="AG287">
        <v>0</v>
      </c>
      <c r="AH287">
        <v>0</v>
      </c>
      <c r="AI287">
        <v>11.65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143</v>
      </c>
      <c r="AT287">
        <v>7.35</v>
      </c>
      <c r="AU287" t="s">
        <v>143</v>
      </c>
      <c r="AV287">
        <v>0</v>
      </c>
      <c r="AW287">
        <v>2</v>
      </c>
      <c r="AX287">
        <v>31714748</v>
      </c>
      <c r="AY287">
        <v>1</v>
      </c>
      <c r="AZ287">
        <v>0</v>
      </c>
      <c r="BA287">
        <v>303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Y287*Source!I488</f>
        <v>2.5724999999999998</v>
      </c>
      <c r="CY287">
        <f>AA287</f>
        <v>3991.11</v>
      </c>
      <c r="CZ287">
        <f>AE287</f>
        <v>341.56</v>
      </c>
      <c r="DA287">
        <f>AI287</f>
        <v>11.65</v>
      </c>
      <c r="DB287">
        <f>ROUND(ROUND(AT287*CZ287,2),6)</f>
        <v>2510.4699999999998</v>
      </c>
      <c r="DC287">
        <f>ROUND(ROUND(AT287*AG287,2),6)</f>
        <v>0</v>
      </c>
    </row>
    <row r="288" spans="1:107" x14ac:dyDescent="0.25">
      <c r="A288">
        <f>ROW(Source!A488)</f>
        <v>488</v>
      </c>
      <c r="B288">
        <v>31709269</v>
      </c>
      <c r="C288">
        <v>31712873</v>
      </c>
      <c r="D288">
        <v>26286007</v>
      </c>
      <c r="E288">
        <v>26229697</v>
      </c>
      <c r="F288">
        <v>1</v>
      </c>
      <c r="G288">
        <v>26229697</v>
      </c>
      <c r="H288">
        <v>3</v>
      </c>
      <c r="I288" t="s">
        <v>983</v>
      </c>
      <c r="J288" t="s">
        <v>143</v>
      </c>
      <c r="K288" t="s">
        <v>984</v>
      </c>
      <c r="L288">
        <v>1344</v>
      </c>
      <c r="N288">
        <v>1008</v>
      </c>
      <c r="O288" t="s">
        <v>908</v>
      </c>
      <c r="P288" t="s">
        <v>908</v>
      </c>
      <c r="Q288">
        <v>1</v>
      </c>
      <c r="W288">
        <v>0</v>
      </c>
      <c r="X288">
        <v>-94250534</v>
      </c>
      <c r="Y288">
        <v>0.01</v>
      </c>
      <c r="AA288">
        <v>1</v>
      </c>
      <c r="AB288">
        <v>0</v>
      </c>
      <c r="AC288">
        <v>0</v>
      </c>
      <c r="AD288">
        <v>0</v>
      </c>
      <c r="AE288">
        <v>1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143</v>
      </c>
      <c r="AT288">
        <v>0.01</v>
      </c>
      <c r="AU288" t="s">
        <v>143</v>
      </c>
      <c r="AV288">
        <v>0</v>
      </c>
      <c r="AW288">
        <v>2</v>
      </c>
      <c r="AX288">
        <v>31714751</v>
      </c>
      <c r="AY288">
        <v>1</v>
      </c>
      <c r="AZ288">
        <v>0</v>
      </c>
      <c r="BA288">
        <v>306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Y288*Source!I488</f>
        <v>3.4999999999999996E-3</v>
      </c>
      <c r="CY288">
        <f>AA288</f>
        <v>1</v>
      </c>
      <c r="CZ288">
        <f>AE288</f>
        <v>1</v>
      </c>
      <c r="DA288">
        <f>AI288</f>
        <v>1</v>
      </c>
      <c r="DB288">
        <f>ROUND(ROUND(AT288*CZ288,2),6)</f>
        <v>0.01</v>
      </c>
      <c r="DC288">
        <f>ROUND(ROUND(AT288*AG288,2),6)</f>
        <v>0</v>
      </c>
    </row>
    <row r="289" spans="1:107" x14ac:dyDescent="0.25">
      <c r="A289">
        <f>ROW(Source!A491)</f>
        <v>491</v>
      </c>
      <c r="B289">
        <v>31709269</v>
      </c>
      <c r="C289">
        <v>31712980</v>
      </c>
      <c r="D289">
        <v>26286009</v>
      </c>
      <c r="E289">
        <v>26229697</v>
      </c>
      <c r="F289">
        <v>1</v>
      </c>
      <c r="G289">
        <v>26229697</v>
      </c>
      <c r="H289">
        <v>1</v>
      </c>
      <c r="I289" t="s">
        <v>875</v>
      </c>
      <c r="J289" t="s">
        <v>143</v>
      </c>
      <c r="K289" t="s">
        <v>876</v>
      </c>
      <c r="L289">
        <v>1191</v>
      </c>
      <c r="N289">
        <v>1013</v>
      </c>
      <c r="O289" t="s">
        <v>877</v>
      </c>
      <c r="P289" t="s">
        <v>877</v>
      </c>
      <c r="Q289">
        <v>1</v>
      </c>
      <c r="W289">
        <v>0</v>
      </c>
      <c r="X289">
        <v>476480486</v>
      </c>
      <c r="Y289">
        <v>69.896999999999991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143</v>
      </c>
      <c r="AT289">
        <v>60.78</v>
      </c>
      <c r="AU289" t="s">
        <v>170</v>
      </c>
      <c r="AV289">
        <v>1</v>
      </c>
      <c r="AW289">
        <v>2</v>
      </c>
      <c r="AX289">
        <v>31714752</v>
      </c>
      <c r="AY289">
        <v>1</v>
      </c>
      <c r="AZ289">
        <v>0</v>
      </c>
      <c r="BA289">
        <v>307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Y289*Source!I491</f>
        <v>38.443349999999995</v>
      </c>
      <c r="CY289">
        <f>AD289</f>
        <v>0</v>
      </c>
      <c r="CZ289">
        <f>AH289</f>
        <v>0</v>
      </c>
      <c r="DA289">
        <f>AL289</f>
        <v>1</v>
      </c>
      <c r="DB289">
        <f>ROUND((ROUND(AT289*CZ289,2)*1.15),6)</f>
        <v>0</v>
      </c>
      <c r="DC289">
        <f>ROUND((ROUND(AT289*AG289,2)*1.15),6)</f>
        <v>0</v>
      </c>
    </row>
    <row r="290" spans="1:107" x14ac:dyDescent="0.25">
      <c r="A290">
        <f>ROW(Source!A491)</f>
        <v>491</v>
      </c>
      <c r="B290">
        <v>31709269</v>
      </c>
      <c r="C290">
        <v>31712980</v>
      </c>
      <c r="D290">
        <v>26366393</v>
      </c>
      <c r="E290">
        <v>1</v>
      </c>
      <c r="F290">
        <v>1</v>
      </c>
      <c r="G290">
        <v>26229697</v>
      </c>
      <c r="H290">
        <v>2</v>
      </c>
      <c r="I290" t="s">
        <v>953</v>
      </c>
      <c r="J290" t="s">
        <v>954</v>
      </c>
      <c r="K290" t="s">
        <v>955</v>
      </c>
      <c r="L290">
        <v>1367</v>
      </c>
      <c r="N290">
        <v>1011</v>
      </c>
      <c r="O290" t="s">
        <v>881</v>
      </c>
      <c r="P290" t="s">
        <v>881</v>
      </c>
      <c r="Q290">
        <v>1</v>
      </c>
      <c r="W290">
        <v>0</v>
      </c>
      <c r="X290">
        <v>-628430174</v>
      </c>
      <c r="Y290">
        <v>0.38750000000000001</v>
      </c>
      <c r="AA290">
        <v>0</v>
      </c>
      <c r="AB290">
        <v>782.49</v>
      </c>
      <c r="AC290">
        <v>382.49</v>
      </c>
      <c r="AD290">
        <v>0</v>
      </c>
      <c r="AE290">
        <v>0</v>
      </c>
      <c r="AF290">
        <v>76.81</v>
      </c>
      <c r="AG290">
        <v>14.36</v>
      </c>
      <c r="AH290">
        <v>0</v>
      </c>
      <c r="AI290">
        <v>1</v>
      </c>
      <c r="AJ290">
        <v>9.73</v>
      </c>
      <c r="AK290">
        <v>25.44</v>
      </c>
      <c r="AL290">
        <v>1</v>
      </c>
      <c r="AN290">
        <v>0</v>
      </c>
      <c r="AO290">
        <v>1</v>
      </c>
      <c r="AP290">
        <v>1</v>
      </c>
      <c r="AQ290">
        <v>0</v>
      </c>
      <c r="AR290">
        <v>0</v>
      </c>
      <c r="AS290" t="s">
        <v>143</v>
      </c>
      <c r="AT290">
        <v>0.31</v>
      </c>
      <c r="AU290" t="s">
        <v>169</v>
      </c>
      <c r="AV290">
        <v>0</v>
      </c>
      <c r="AW290">
        <v>2</v>
      </c>
      <c r="AX290">
        <v>31714753</v>
      </c>
      <c r="AY290">
        <v>1</v>
      </c>
      <c r="AZ290">
        <v>0</v>
      </c>
      <c r="BA290">
        <v>308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Y290*Source!I491</f>
        <v>0.21312500000000004</v>
      </c>
      <c r="CY290">
        <f>AB290</f>
        <v>782.49</v>
      </c>
      <c r="CZ290">
        <f>AF290</f>
        <v>76.81</v>
      </c>
      <c r="DA290">
        <f>AJ290</f>
        <v>9.73</v>
      </c>
      <c r="DB290">
        <f>ROUND((ROUND(AT290*CZ290,2)*1.25),6)</f>
        <v>29.762499999999999</v>
      </c>
      <c r="DC290">
        <f>ROUND((ROUND(AT290*AG290,2)*1.25),6)</f>
        <v>5.5625</v>
      </c>
    </row>
    <row r="291" spans="1:107" x14ac:dyDescent="0.25">
      <c r="A291">
        <f>ROW(Source!A491)</f>
        <v>491</v>
      </c>
      <c r="B291">
        <v>31709269</v>
      </c>
      <c r="C291">
        <v>31712980</v>
      </c>
      <c r="D291">
        <v>26366521</v>
      </c>
      <c r="E291">
        <v>1</v>
      </c>
      <c r="F291">
        <v>1</v>
      </c>
      <c r="G291">
        <v>26229697</v>
      </c>
      <c r="H291">
        <v>2</v>
      </c>
      <c r="I291" t="s">
        <v>1077</v>
      </c>
      <c r="J291" t="s">
        <v>1078</v>
      </c>
      <c r="K291" t="s">
        <v>1079</v>
      </c>
      <c r="L291">
        <v>1367</v>
      </c>
      <c r="N291">
        <v>1011</v>
      </c>
      <c r="O291" t="s">
        <v>881</v>
      </c>
      <c r="P291" t="s">
        <v>881</v>
      </c>
      <c r="Q291">
        <v>1</v>
      </c>
      <c r="W291">
        <v>0</v>
      </c>
      <c r="X291">
        <v>1822400490</v>
      </c>
      <c r="Y291">
        <v>11.6875</v>
      </c>
      <c r="AA291">
        <v>0</v>
      </c>
      <c r="AB291">
        <v>7.75</v>
      </c>
      <c r="AC291">
        <v>1.07</v>
      </c>
      <c r="AD291">
        <v>0</v>
      </c>
      <c r="AE291">
        <v>0</v>
      </c>
      <c r="AF291">
        <v>2.21</v>
      </c>
      <c r="AG291">
        <v>0.04</v>
      </c>
      <c r="AH291">
        <v>0</v>
      </c>
      <c r="AI291">
        <v>1</v>
      </c>
      <c r="AJ291">
        <v>3.35</v>
      </c>
      <c r="AK291">
        <v>25.44</v>
      </c>
      <c r="AL291">
        <v>1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143</v>
      </c>
      <c r="AT291">
        <v>9.35</v>
      </c>
      <c r="AU291" t="s">
        <v>169</v>
      </c>
      <c r="AV291">
        <v>0</v>
      </c>
      <c r="AW291">
        <v>2</v>
      </c>
      <c r="AX291">
        <v>31714754</v>
      </c>
      <c r="AY291">
        <v>1</v>
      </c>
      <c r="AZ291">
        <v>0</v>
      </c>
      <c r="BA291">
        <v>309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Y291*Source!I491</f>
        <v>6.4281250000000005</v>
      </c>
      <c r="CY291">
        <f>AB291</f>
        <v>7.75</v>
      </c>
      <c r="CZ291">
        <f>AF291</f>
        <v>2.21</v>
      </c>
      <c r="DA291">
        <f>AJ291</f>
        <v>3.35</v>
      </c>
      <c r="DB291">
        <f>ROUND((ROUND(AT291*CZ291,2)*1.25),6)</f>
        <v>25.824999999999999</v>
      </c>
      <c r="DC291">
        <f>ROUND((ROUND(AT291*AG291,2)*1.25),6)</f>
        <v>0.46250000000000002</v>
      </c>
    </row>
    <row r="292" spans="1:107" x14ac:dyDescent="0.25">
      <c r="A292">
        <f>ROW(Source!A491)</f>
        <v>491</v>
      </c>
      <c r="B292">
        <v>31709269</v>
      </c>
      <c r="C292">
        <v>31712980</v>
      </c>
      <c r="D292">
        <v>26366525</v>
      </c>
      <c r="E292">
        <v>1</v>
      </c>
      <c r="F292">
        <v>1</v>
      </c>
      <c r="G292">
        <v>26229697</v>
      </c>
      <c r="H292">
        <v>2</v>
      </c>
      <c r="I292" t="s">
        <v>1080</v>
      </c>
      <c r="J292" t="s">
        <v>1081</v>
      </c>
      <c r="K292" t="s">
        <v>1082</v>
      </c>
      <c r="L292">
        <v>1367</v>
      </c>
      <c r="N292">
        <v>1011</v>
      </c>
      <c r="O292" t="s">
        <v>881</v>
      </c>
      <c r="P292" t="s">
        <v>881</v>
      </c>
      <c r="Q292">
        <v>1</v>
      </c>
      <c r="W292">
        <v>0</v>
      </c>
      <c r="X292">
        <v>-804085589</v>
      </c>
      <c r="Y292">
        <v>11.6875</v>
      </c>
      <c r="AA292">
        <v>0</v>
      </c>
      <c r="AB292">
        <v>5.87</v>
      </c>
      <c r="AC292">
        <v>0.27</v>
      </c>
      <c r="AD292">
        <v>0</v>
      </c>
      <c r="AE292">
        <v>0</v>
      </c>
      <c r="AF292">
        <v>1.64</v>
      </c>
      <c r="AG292">
        <v>0.01</v>
      </c>
      <c r="AH292">
        <v>0</v>
      </c>
      <c r="AI292">
        <v>1</v>
      </c>
      <c r="AJ292">
        <v>3.42</v>
      </c>
      <c r="AK292">
        <v>25.44</v>
      </c>
      <c r="AL292">
        <v>1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143</v>
      </c>
      <c r="AT292">
        <v>9.35</v>
      </c>
      <c r="AU292" t="s">
        <v>169</v>
      </c>
      <c r="AV292">
        <v>0</v>
      </c>
      <c r="AW292">
        <v>2</v>
      </c>
      <c r="AX292">
        <v>31714755</v>
      </c>
      <c r="AY292">
        <v>1</v>
      </c>
      <c r="AZ292">
        <v>0</v>
      </c>
      <c r="BA292">
        <v>310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Y292*Source!I491</f>
        <v>6.4281250000000005</v>
      </c>
      <c r="CY292">
        <f>AB292</f>
        <v>5.87</v>
      </c>
      <c r="CZ292">
        <f>AF292</f>
        <v>1.64</v>
      </c>
      <c r="DA292">
        <f>AJ292</f>
        <v>3.42</v>
      </c>
      <c r="DB292">
        <f>ROUND((ROUND(AT292*CZ292,2)*1.25),6)</f>
        <v>19.162500000000001</v>
      </c>
      <c r="DC292">
        <f>ROUND((ROUND(AT292*AG292,2)*1.25),6)</f>
        <v>0.1125</v>
      </c>
    </row>
    <row r="293" spans="1:107" x14ac:dyDescent="0.25">
      <c r="A293">
        <f>ROW(Source!A491)</f>
        <v>491</v>
      </c>
      <c r="B293">
        <v>31709269</v>
      </c>
      <c r="C293">
        <v>31712980</v>
      </c>
      <c r="D293">
        <v>26366445</v>
      </c>
      <c r="E293">
        <v>1</v>
      </c>
      <c r="F293">
        <v>1</v>
      </c>
      <c r="G293">
        <v>26229697</v>
      </c>
      <c r="H293">
        <v>2</v>
      </c>
      <c r="I293" t="s">
        <v>1083</v>
      </c>
      <c r="J293" t="s">
        <v>1084</v>
      </c>
      <c r="K293" t="s">
        <v>1085</v>
      </c>
      <c r="L293">
        <v>1367</v>
      </c>
      <c r="N293">
        <v>1011</v>
      </c>
      <c r="O293" t="s">
        <v>881</v>
      </c>
      <c r="P293" t="s">
        <v>881</v>
      </c>
      <c r="Q293">
        <v>1</v>
      </c>
      <c r="W293">
        <v>0</v>
      </c>
      <c r="X293">
        <v>-1780114133</v>
      </c>
      <c r="Y293">
        <v>22.25</v>
      </c>
      <c r="AA293">
        <v>0</v>
      </c>
      <c r="AB293">
        <v>2.8</v>
      </c>
      <c r="AC293">
        <v>0</v>
      </c>
      <c r="AD293">
        <v>0</v>
      </c>
      <c r="AE293">
        <v>0</v>
      </c>
      <c r="AF293">
        <v>0.44</v>
      </c>
      <c r="AG293">
        <v>0</v>
      </c>
      <c r="AH293">
        <v>0</v>
      </c>
      <c r="AI293">
        <v>1</v>
      </c>
      <c r="AJ293">
        <v>6.07</v>
      </c>
      <c r="AK293">
        <v>25.44</v>
      </c>
      <c r="AL293">
        <v>1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143</v>
      </c>
      <c r="AT293">
        <v>17.8</v>
      </c>
      <c r="AU293" t="s">
        <v>169</v>
      </c>
      <c r="AV293">
        <v>0</v>
      </c>
      <c r="AW293">
        <v>2</v>
      </c>
      <c r="AX293">
        <v>31714756</v>
      </c>
      <c r="AY293">
        <v>1</v>
      </c>
      <c r="AZ293">
        <v>0</v>
      </c>
      <c r="BA293">
        <v>311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Y293*Source!I491</f>
        <v>12.237500000000001</v>
      </c>
      <c r="CY293">
        <f>AB293</f>
        <v>2.8</v>
      </c>
      <c r="CZ293">
        <f>AF293</f>
        <v>0.44</v>
      </c>
      <c r="DA293">
        <f>AJ293</f>
        <v>6.07</v>
      </c>
      <c r="DB293">
        <f>ROUND((ROUND(AT293*CZ293,2)*1.25),6)</f>
        <v>9.7874999999999996</v>
      </c>
      <c r="DC293">
        <f>ROUND((ROUND(AT293*AG293,2)*1.25),6)</f>
        <v>0</v>
      </c>
    </row>
    <row r="294" spans="1:107" x14ac:dyDescent="0.25">
      <c r="A294">
        <f>ROW(Source!A491)</f>
        <v>491</v>
      </c>
      <c r="B294">
        <v>31709269</v>
      </c>
      <c r="C294">
        <v>31712980</v>
      </c>
      <c r="D294">
        <v>26343984</v>
      </c>
      <c r="E294">
        <v>1</v>
      </c>
      <c r="F294">
        <v>1</v>
      </c>
      <c r="G294">
        <v>26229697</v>
      </c>
      <c r="H294">
        <v>3</v>
      </c>
      <c r="I294" t="s">
        <v>1086</v>
      </c>
      <c r="J294" t="s">
        <v>1087</v>
      </c>
      <c r="K294" t="s">
        <v>1088</v>
      </c>
      <c r="L294">
        <v>1348</v>
      </c>
      <c r="N294">
        <v>1009</v>
      </c>
      <c r="O294" t="s">
        <v>205</v>
      </c>
      <c r="P294" t="s">
        <v>205</v>
      </c>
      <c r="Q294">
        <v>1000</v>
      </c>
      <c r="W294">
        <v>0</v>
      </c>
      <c r="X294">
        <v>-549458481</v>
      </c>
      <c r="Y294">
        <v>0.6028</v>
      </c>
      <c r="AA294">
        <v>110465.63</v>
      </c>
      <c r="AB294">
        <v>0</v>
      </c>
      <c r="AC294">
        <v>0</v>
      </c>
      <c r="AD294">
        <v>0</v>
      </c>
      <c r="AE294">
        <v>11791.78</v>
      </c>
      <c r="AF294">
        <v>0</v>
      </c>
      <c r="AG294">
        <v>0</v>
      </c>
      <c r="AH294">
        <v>0</v>
      </c>
      <c r="AI294">
        <v>9.34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143</v>
      </c>
      <c r="AT294">
        <v>0.6028</v>
      </c>
      <c r="AU294" t="s">
        <v>143</v>
      </c>
      <c r="AV294">
        <v>0</v>
      </c>
      <c r="AW294">
        <v>2</v>
      </c>
      <c r="AX294">
        <v>31714757</v>
      </c>
      <c r="AY294">
        <v>1</v>
      </c>
      <c r="AZ294">
        <v>0</v>
      </c>
      <c r="BA294">
        <v>312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Y294*Source!I491</f>
        <v>0.33154</v>
      </c>
      <c r="CY294">
        <f>AA294</f>
        <v>110465.63</v>
      </c>
      <c r="CZ294">
        <f>AE294</f>
        <v>11791.78</v>
      </c>
      <c r="DA294">
        <f>AI294</f>
        <v>9.34</v>
      </c>
      <c r="DB294">
        <f t="shared" ref="DB294:DB300" si="77">ROUND(ROUND(AT294*CZ294,2),6)</f>
        <v>7108.08</v>
      </c>
      <c r="DC294">
        <f t="shared" ref="DC294:DC300" si="78">ROUND(ROUND(AT294*AG294,2),6)</f>
        <v>0</v>
      </c>
    </row>
    <row r="295" spans="1:107" x14ac:dyDescent="0.25">
      <c r="A295">
        <f>ROW(Source!A491)</f>
        <v>491</v>
      </c>
      <c r="B295">
        <v>31709269</v>
      </c>
      <c r="C295">
        <v>31712980</v>
      </c>
      <c r="D295">
        <v>26341489</v>
      </c>
      <c r="E295">
        <v>1</v>
      </c>
      <c r="F295">
        <v>1</v>
      </c>
      <c r="G295">
        <v>26229697</v>
      </c>
      <c r="H295">
        <v>3</v>
      </c>
      <c r="I295" t="s">
        <v>604</v>
      </c>
      <c r="J295" t="s">
        <v>607</v>
      </c>
      <c r="K295" t="s">
        <v>605</v>
      </c>
      <c r="L295">
        <v>1355</v>
      </c>
      <c r="N295">
        <v>1010</v>
      </c>
      <c r="O295" t="s">
        <v>606</v>
      </c>
      <c r="P295" t="s">
        <v>606</v>
      </c>
      <c r="Q295">
        <v>100</v>
      </c>
      <c r="W295">
        <v>0</v>
      </c>
      <c r="X295">
        <v>1167762237</v>
      </c>
      <c r="Y295">
        <v>13.7</v>
      </c>
      <c r="AA295">
        <v>2160.4</v>
      </c>
      <c r="AB295">
        <v>0</v>
      </c>
      <c r="AC295">
        <v>0</v>
      </c>
      <c r="AD295">
        <v>0</v>
      </c>
      <c r="AE295">
        <v>425.68</v>
      </c>
      <c r="AF295">
        <v>0</v>
      </c>
      <c r="AG295">
        <v>0</v>
      </c>
      <c r="AH295">
        <v>0</v>
      </c>
      <c r="AI295">
        <v>5.0599999999999996</v>
      </c>
      <c r="AJ295">
        <v>1</v>
      </c>
      <c r="AK295">
        <v>1</v>
      </c>
      <c r="AL295">
        <v>1</v>
      </c>
      <c r="AN295">
        <v>0</v>
      </c>
      <c r="AO295">
        <v>0</v>
      </c>
      <c r="AP295">
        <v>0</v>
      </c>
      <c r="AQ295">
        <v>0</v>
      </c>
      <c r="AR295">
        <v>0</v>
      </c>
      <c r="AS295" t="s">
        <v>143</v>
      </c>
      <c r="AT295">
        <v>13.7</v>
      </c>
      <c r="AU295" t="s">
        <v>143</v>
      </c>
      <c r="AV295">
        <v>0</v>
      </c>
      <c r="AW295">
        <v>1</v>
      </c>
      <c r="AX295">
        <v>-1</v>
      </c>
      <c r="AY295">
        <v>0</v>
      </c>
      <c r="AZ295">
        <v>0</v>
      </c>
      <c r="BA295" t="s">
        <v>143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Y295*Source!I491</f>
        <v>7.5350000000000001</v>
      </c>
      <c r="CY295">
        <f>AA295</f>
        <v>2160.4</v>
      </c>
      <c r="CZ295">
        <f>AE295</f>
        <v>425.68</v>
      </c>
      <c r="DA295">
        <f>AI295</f>
        <v>5.0599999999999996</v>
      </c>
      <c r="DB295">
        <f t="shared" si="77"/>
        <v>5831.82</v>
      </c>
      <c r="DC295">
        <f t="shared" si="78"/>
        <v>0</v>
      </c>
    </row>
    <row r="296" spans="1:107" x14ac:dyDescent="0.25">
      <c r="A296">
        <f>ROW(Source!A491)</f>
        <v>491</v>
      </c>
      <c r="B296">
        <v>31709269</v>
      </c>
      <c r="C296">
        <v>31712980</v>
      </c>
      <c r="D296">
        <v>26364247</v>
      </c>
      <c r="E296">
        <v>1</v>
      </c>
      <c r="F296">
        <v>1</v>
      </c>
      <c r="G296">
        <v>26229697</v>
      </c>
      <c r="H296">
        <v>3</v>
      </c>
      <c r="I296" t="s">
        <v>645</v>
      </c>
      <c r="J296" t="s">
        <v>647</v>
      </c>
      <c r="K296" t="s">
        <v>646</v>
      </c>
      <c r="L296">
        <v>1354</v>
      </c>
      <c r="N296">
        <v>1010</v>
      </c>
      <c r="O296" t="s">
        <v>401</v>
      </c>
      <c r="P296" t="s">
        <v>401</v>
      </c>
      <c r="Q296">
        <v>1</v>
      </c>
      <c r="W296">
        <v>0</v>
      </c>
      <c r="X296">
        <v>1978578417</v>
      </c>
      <c r="Y296">
        <v>2</v>
      </c>
      <c r="AA296">
        <v>5312.04</v>
      </c>
      <c r="AB296">
        <v>0</v>
      </c>
      <c r="AC296">
        <v>0</v>
      </c>
      <c r="AD296">
        <v>0</v>
      </c>
      <c r="AE296">
        <v>2634.9</v>
      </c>
      <c r="AF296">
        <v>0</v>
      </c>
      <c r="AG296">
        <v>0</v>
      </c>
      <c r="AH296">
        <v>0</v>
      </c>
      <c r="AI296">
        <v>2.0099999999999998</v>
      </c>
      <c r="AJ296">
        <v>1</v>
      </c>
      <c r="AK296">
        <v>1</v>
      </c>
      <c r="AL296">
        <v>1</v>
      </c>
      <c r="AN296">
        <v>0</v>
      </c>
      <c r="AO296">
        <v>0</v>
      </c>
      <c r="AP296">
        <v>0</v>
      </c>
      <c r="AQ296">
        <v>0</v>
      </c>
      <c r="AR296">
        <v>0</v>
      </c>
      <c r="AS296" t="s">
        <v>143</v>
      </c>
      <c r="AT296">
        <v>2</v>
      </c>
      <c r="AU296" t="s">
        <v>143</v>
      </c>
      <c r="AV296">
        <v>0</v>
      </c>
      <c r="AW296">
        <v>1</v>
      </c>
      <c r="AX296">
        <v>-1</v>
      </c>
      <c r="AY296">
        <v>0</v>
      </c>
      <c r="AZ296">
        <v>0</v>
      </c>
      <c r="BA296" t="s">
        <v>143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Y296*Source!I491</f>
        <v>1.1000000000000001</v>
      </c>
      <c r="CY296">
        <f>AA296</f>
        <v>5312.04</v>
      </c>
      <c r="CZ296">
        <f>AE296</f>
        <v>2634.9</v>
      </c>
      <c r="DA296">
        <f>AI296</f>
        <v>2.0099999999999998</v>
      </c>
      <c r="DB296">
        <f t="shared" si="77"/>
        <v>5269.8</v>
      </c>
      <c r="DC296">
        <f t="shared" si="78"/>
        <v>0</v>
      </c>
    </row>
    <row r="297" spans="1:107" x14ac:dyDescent="0.25">
      <c r="A297">
        <f>ROW(Source!A528)</f>
        <v>528</v>
      </c>
      <c r="B297">
        <v>31709269</v>
      </c>
      <c r="C297">
        <v>31712463</v>
      </c>
      <c r="D297">
        <v>26286009</v>
      </c>
      <c r="E297">
        <v>26229697</v>
      </c>
      <c r="F297">
        <v>1</v>
      </c>
      <c r="G297">
        <v>26229697</v>
      </c>
      <c r="H297">
        <v>1</v>
      </c>
      <c r="I297" t="s">
        <v>875</v>
      </c>
      <c r="J297" t="s">
        <v>143</v>
      </c>
      <c r="K297" t="s">
        <v>876</v>
      </c>
      <c r="L297">
        <v>1191</v>
      </c>
      <c r="N297">
        <v>1013</v>
      </c>
      <c r="O297" t="s">
        <v>877</v>
      </c>
      <c r="P297" t="s">
        <v>877</v>
      </c>
      <c r="Q297">
        <v>1</v>
      </c>
      <c r="W297">
        <v>0</v>
      </c>
      <c r="X297">
        <v>476480486</v>
      </c>
      <c r="Y297">
        <v>57.5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143</v>
      </c>
      <c r="AT297">
        <v>57.5</v>
      </c>
      <c r="AU297" t="s">
        <v>143</v>
      </c>
      <c r="AV297">
        <v>1</v>
      </c>
      <c r="AW297">
        <v>2</v>
      </c>
      <c r="AX297">
        <v>31714760</v>
      </c>
      <c r="AY297">
        <v>1</v>
      </c>
      <c r="AZ297">
        <v>0</v>
      </c>
      <c r="BA297">
        <v>315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Y297*Source!I528</f>
        <v>20.125</v>
      </c>
      <c r="CY297">
        <f>AD297</f>
        <v>0</v>
      </c>
      <c r="CZ297">
        <f>AH297</f>
        <v>0</v>
      </c>
      <c r="DA297">
        <f>AL297</f>
        <v>1</v>
      </c>
      <c r="DB297">
        <f t="shared" si="77"/>
        <v>0</v>
      </c>
      <c r="DC297">
        <f t="shared" si="78"/>
        <v>0</v>
      </c>
    </row>
    <row r="298" spans="1:107" x14ac:dyDescent="0.25">
      <c r="A298">
        <f>ROW(Source!A528)</f>
        <v>528</v>
      </c>
      <c r="B298">
        <v>31709269</v>
      </c>
      <c r="C298">
        <v>31712463</v>
      </c>
      <c r="D298">
        <v>0</v>
      </c>
      <c r="E298">
        <v>26229697</v>
      </c>
      <c r="F298">
        <v>1</v>
      </c>
      <c r="G298">
        <v>26229697</v>
      </c>
      <c r="H298">
        <v>3</v>
      </c>
      <c r="I298" t="s">
        <v>373</v>
      </c>
      <c r="J298" t="s">
        <v>143</v>
      </c>
      <c r="K298" t="s">
        <v>374</v>
      </c>
      <c r="L298">
        <v>1348</v>
      </c>
      <c r="N298">
        <v>1009</v>
      </c>
      <c r="O298" t="s">
        <v>205</v>
      </c>
      <c r="P298" t="s">
        <v>205</v>
      </c>
      <c r="Q298">
        <v>1000</v>
      </c>
      <c r="W298">
        <v>1</v>
      </c>
      <c r="X298">
        <v>-1685576198</v>
      </c>
      <c r="Y298">
        <v>4.5999999999999996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143</v>
      </c>
      <c r="AT298">
        <v>4.5999999999999996</v>
      </c>
      <c r="AU298" t="s">
        <v>143</v>
      </c>
      <c r="AV298">
        <v>0</v>
      </c>
      <c r="AW298">
        <v>1</v>
      </c>
      <c r="AX298">
        <v>-1</v>
      </c>
      <c r="AY298">
        <v>0</v>
      </c>
      <c r="AZ298">
        <v>0</v>
      </c>
      <c r="BA298" t="s">
        <v>143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Y298*Source!I528</f>
        <v>1.6099999999999999</v>
      </c>
      <c r="CY298">
        <f>AA298</f>
        <v>0</v>
      </c>
      <c r="CZ298">
        <f>AE298</f>
        <v>0</v>
      </c>
      <c r="DA298">
        <f>AI298</f>
        <v>1</v>
      </c>
      <c r="DB298">
        <f t="shared" si="77"/>
        <v>0</v>
      </c>
      <c r="DC298">
        <f t="shared" si="78"/>
        <v>0</v>
      </c>
    </row>
    <row r="299" spans="1:107" x14ac:dyDescent="0.25">
      <c r="A299">
        <f>ROW(Source!A532)</f>
        <v>532</v>
      </c>
      <c r="B299">
        <v>31709269</v>
      </c>
      <c r="C299">
        <v>31712471</v>
      </c>
      <c r="D299">
        <v>26366424</v>
      </c>
      <c r="E299">
        <v>1</v>
      </c>
      <c r="F299">
        <v>1</v>
      </c>
      <c r="G299">
        <v>26229697</v>
      </c>
      <c r="H299">
        <v>2</v>
      </c>
      <c r="I299" t="s">
        <v>933</v>
      </c>
      <c r="J299" t="s">
        <v>934</v>
      </c>
      <c r="K299" t="s">
        <v>935</v>
      </c>
      <c r="L299">
        <v>1367</v>
      </c>
      <c r="N299">
        <v>1011</v>
      </c>
      <c r="O299" t="s">
        <v>881</v>
      </c>
      <c r="P299" t="s">
        <v>881</v>
      </c>
      <c r="Q299">
        <v>1</v>
      </c>
      <c r="W299">
        <v>0</v>
      </c>
      <c r="X299">
        <v>-1132105959</v>
      </c>
      <c r="Y299">
        <v>1</v>
      </c>
      <c r="AA299">
        <v>0</v>
      </c>
      <c r="AB299">
        <v>1062.92</v>
      </c>
      <c r="AC299">
        <v>366.34</v>
      </c>
      <c r="AD299">
        <v>0</v>
      </c>
      <c r="AE299">
        <v>0</v>
      </c>
      <c r="AF299">
        <v>115.66</v>
      </c>
      <c r="AG299">
        <v>14.4</v>
      </c>
      <c r="AH299">
        <v>0</v>
      </c>
      <c r="AI299">
        <v>1</v>
      </c>
      <c r="AJ299">
        <v>9.19</v>
      </c>
      <c r="AK299">
        <v>25.44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143</v>
      </c>
      <c r="AT299">
        <v>1</v>
      </c>
      <c r="AU299" t="s">
        <v>143</v>
      </c>
      <c r="AV299">
        <v>0</v>
      </c>
      <c r="AW299">
        <v>2</v>
      </c>
      <c r="AX299">
        <v>31714764</v>
      </c>
      <c r="AY299">
        <v>1</v>
      </c>
      <c r="AZ299">
        <v>0</v>
      </c>
      <c r="BA299">
        <v>319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Y299*Source!I532</f>
        <v>1.61</v>
      </c>
      <c r="CY299">
        <f>AB299</f>
        <v>1062.92</v>
      </c>
      <c r="CZ299">
        <f>AF299</f>
        <v>115.66</v>
      </c>
      <c r="DA299">
        <f>AJ299</f>
        <v>9.19</v>
      </c>
      <c r="DB299">
        <f t="shared" si="77"/>
        <v>115.66</v>
      </c>
      <c r="DC299">
        <f t="shared" si="78"/>
        <v>14.4</v>
      </c>
    </row>
    <row r="300" spans="1:107" x14ac:dyDescent="0.25">
      <c r="A300">
        <f>ROW(Source!A533)</f>
        <v>533</v>
      </c>
      <c r="B300">
        <v>31709269</v>
      </c>
      <c r="C300">
        <v>31712474</v>
      </c>
      <c r="D300">
        <v>26286008</v>
      </c>
      <c r="E300">
        <v>26229697</v>
      </c>
      <c r="F300">
        <v>1</v>
      </c>
      <c r="G300">
        <v>26229697</v>
      </c>
      <c r="H300">
        <v>2</v>
      </c>
      <c r="I300" t="s">
        <v>906</v>
      </c>
      <c r="J300" t="s">
        <v>143</v>
      </c>
      <c r="K300" t="s">
        <v>907</v>
      </c>
      <c r="L300">
        <v>1344</v>
      </c>
      <c r="N300">
        <v>1008</v>
      </c>
      <c r="O300" t="s">
        <v>908</v>
      </c>
      <c r="P300" t="s">
        <v>908</v>
      </c>
      <c r="Q300">
        <v>1</v>
      </c>
      <c r="W300">
        <v>0</v>
      </c>
      <c r="X300">
        <v>-1180195794</v>
      </c>
      <c r="Y300">
        <v>31.67</v>
      </c>
      <c r="AA300">
        <v>0</v>
      </c>
      <c r="AB300">
        <v>1</v>
      </c>
      <c r="AC300">
        <v>0</v>
      </c>
      <c r="AD300">
        <v>0</v>
      </c>
      <c r="AE300">
        <v>0</v>
      </c>
      <c r="AF300">
        <v>1</v>
      </c>
      <c r="AG300">
        <v>0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143</v>
      </c>
      <c r="AT300">
        <v>31.67</v>
      </c>
      <c r="AU300" t="s">
        <v>143</v>
      </c>
      <c r="AV300">
        <v>0</v>
      </c>
      <c r="AW300">
        <v>2</v>
      </c>
      <c r="AX300">
        <v>31714765</v>
      </c>
      <c r="AY300">
        <v>1</v>
      </c>
      <c r="AZ300">
        <v>0</v>
      </c>
      <c r="BA300">
        <v>320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Y300*Source!I533</f>
        <v>50.988700000000009</v>
      </c>
      <c r="CY300">
        <f>AB300</f>
        <v>1</v>
      </c>
      <c r="CZ300">
        <f>AF300</f>
        <v>1</v>
      </c>
      <c r="DA300">
        <f>AJ300</f>
        <v>1</v>
      </c>
      <c r="DB300">
        <f t="shared" si="77"/>
        <v>31.67</v>
      </c>
      <c r="DC300">
        <f t="shared" si="78"/>
        <v>0</v>
      </c>
    </row>
    <row r="301" spans="1:107" x14ac:dyDescent="0.25">
      <c r="A301">
        <f>ROW(Source!A534)</f>
        <v>534</v>
      </c>
      <c r="B301">
        <v>31709269</v>
      </c>
      <c r="C301">
        <v>31712512</v>
      </c>
      <c r="D301">
        <v>26286009</v>
      </c>
      <c r="E301">
        <v>26229697</v>
      </c>
      <c r="F301">
        <v>1</v>
      </c>
      <c r="G301">
        <v>26229697</v>
      </c>
      <c r="H301">
        <v>1</v>
      </c>
      <c r="I301" t="s">
        <v>875</v>
      </c>
      <c r="J301" t="s">
        <v>143</v>
      </c>
      <c r="K301" t="s">
        <v>876</v>
      </c>
      <c r="L301">
        <v>1191</v>
      </c>
      <c r="N301">
        <v>1013</v>
      </c>
      <c r="O301" t="s">
        <v>877</v>
      </c>
      <c r="P301" t="s">
        <v>877</v>
      </c>
      <c r="Q301">
        <v>1</v>
      </c>
      <c r="W301">
        <v>0</v>
      </c>
      <c r="X301">
        <v>476480486</v>
      </c>
      <c r="Y301">
        <v>25.645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143</v>
      </c>
      <c r="AT301">
        <v>22.3</v>
      </c>
      <c r="AU301" t="s">
        <v>170</v>
      </c>
      <c r="AV301">
        <v>1</v>
      </c>
      <c r="AW301">
        <v>2</v>
      </c>
      <c r="AX301">
        <v>31714766</v>
      </c>
      <c r="AY301">
        <v>1</v>
      </c>
      <c r="AZ301">
        <v>0</v>
      </c>
      <c r="BA301">
        <v>321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Y301*Source!I534</f>
        <v>8.9757499999999997</v>
      </c>
      <c r="CY301">
        <f>AD301</f>
        <v>0</v>
      </c>
      <c r="CZ301">
        <f>AH301</f>
        <v>0</v>
      </c>
      <c r="DA301">
        <f>AL301</f>
        <v>1</v>
      </c>
      <c r="DB301">
        <f>ROUND((ROUND(AT301*CZ301,2)*1.15),6)</f>
        <v>0</v>
      </c>
      <c r="DC301">
        <f>ROUND((ROUND(AT301*AG301,2)*1.15),6)</f>
        <v>0</v>
      </c>
    </row>
    <row r="302" spans="1:107" x14ac:dyDescent="0.25">
      <c r="A302">
        <f>ROW(Source!A534)</f>
        <v>534</v>
      </c>
      <c r="B302">
        <v>31709269</v>
      </c>
      <c r="C302">
        <v>31712512</v>
      </c>
      <c r="D302">
        <v>26286008</v>
      </c>
      <c r="E302">
        <v>26229697</v>
      </c>
      <c r="F302">
        <v>1</v>
      </c>
      <c r="G302">
        <v>26229697</v>
      </c>
      <c r="H302">
        <v>2</v>
      </c>
      <c r="I302" t="s">
        <v>906</v>
      </c>
      <c r="J302" t="s">
        <v>143</v>
      </c>
      <c r="K302" t="s">
        <v>907</v>
      </c>
      <c r="L302">
        <v>1344</v>
      </c>
      <c r="N302">
        <v>1008</v>
      </c>
      <c r="O302" t="s">
        <v>908</v>
      </c>
      <c r="P302" t="s">
        <v>908</v>
      </c>
      <c r="Q302">
        <v>1</v>
      </c>
      <c r="W302">
        <v>0</v>
      </c>
      <c r="X302">
        <v>-1180195794</v>
      </c>
      <c r="Y302">
        <v>20.474999999999998</v>
      </c>
      <c r="AA302">
        <v>0</v>
      </c>
      <c r="AB302">
        <v>1.03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1</v>
      </c>
      <c r="AQ302">
        <v>0</v>
      </c>
      <c r="AR302">
        <v>0</v>
      </c>
      <c r="AS302" t="s">
        <v>143</v>
      </c>
      <c r="AT302">
        <v>16.38</v>
      </c>
      <c r="AU302" t="s">
        <v>169</v>
      </c>
      <c r="AV302">
        <v>0</v>
      </c>
      <c r="AW302">
        <v>2</v>
      </c>
      <c r="AX302">
        <v>31714767</v>
      </c>
      <c r="AY302">
        <v>1</v>
      </c>
      <c r="AZ302">
        <v>0</v>
      </c>
      <c r="BA302">
        <v>322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Y302*Source!I534</f>
        <v>7.1662499999999989</v>
      </c>
      <c r="CY302">
        <f>AB302</f>
        <v>1.03</v>
      </c>
      <c r="CZ302">
        <f>AF302</f>
        <v>1</v>
      </c>
      <c r="DA302">
        <f>AJ302</f>
        <v>1</v>
      </c>
      <c r="DB302">
        <f>ROUND((ROUND(AT302*CZ302,2)*1.25),6)</f>
        <v>20.475000000000001</v>
      </c>
      <c r="DC302">
        <f>ROUND((ROUND(AT302*AG302,2)*1.25),6)</f>
        <v>0</v>
      </c>
    </row>
    <row r="303" spans="1:107" x14ac:dyDescent="0.25">
      <c r="A303">
        <f>ROW(Source!A534)</f>
        <v>534</v>
      </c>
      <c r="B303">
        <v>31709269</v>
      </c>
      <c r="C303">
        <v>31712512</v>
      </c>
      <c r="D303">
        <v>26344621</v>
      </c>
      <c r="E303">
        <v>1</v>
      </c>
      <c r="F303">
        <v>1</v>
      </c>
      <c r="G303">
        <v>26229697</v>
      </c>
      <c r="H303">
        <v>3</v>
      </c>
      <c r="I303" t="s">
        <v>419</v>
      </c>
      <c r="J303" t="s">
        <v>421</v>
      </c>
      <c r="K303" t="s">
        <v>420</v>
      </c>
      <c r="L303">
        <v>1348</v>
      </c>
      <c r="N303">
        <v>1009</v>
      </c>
      <c r="O303" t="s">
        <v>205</v>
      </c>
      <c r="P303" t="s">
        <v>205</v>
      </c>
      <c r="Q303">
        <v>1000</v>
      </c>
      <c r="W303">
        <v>0</v>
      </c>
      <c r="X303">
        <v>-223488198</v>
      </c>
      <c r="Y303">
        <v>0.36</v>
      </c>
      <c r="AA303">
        <v>62988.14</v>
      </c>
      <c r="AB303">
        <v>0</v>
      </c>
      <c r="AC303">
        <v>0</v>
      </c>
      <c r="AD303">
        <v>0</v>
      </c>
      <c r="AE303">
        <v>4350.01</v>
      </c>
      <c r="AF303">
        <v>0</v>
      </c>
      <c r="AG303">
        <v>0</v>
      </c>
      <c r="AH303">
        <v>0</v>
      </c>
      <c r="AI303">
        <v>14.48</v>
      </c>
      <c r="AJ303">
        <v>1</v>
      </c>
      <c r="AK303">
        <v>1</v>
      </c>
      <c r="AL303">
        <v>1</v>
      </c>
      <c r="AN303">
        <v>0</v>
      </c>
      <c r="AO303">
        <v>0</v>
      </c>
      <c r="AP303">
        <v>0</v>
      </c>
      <c r="AQ303">
        <v>0</v>
      </c>
      <c r="AR303">
        <v>0</v>
      </c>
      <c r="AS303" t="s">
        <v>143</v>
      </c>
      <c r="AT303">
        <v>0.36</v>
      </c>
      <c r="AU303" t="s">
        <v>143</v>
      </c>
      <c r="AV303">
        <v>0</v>
      </c>
      <c r="AW303">
        <v>1</v>
      </c>
      <c r="AX303">
        <v>-1</v>
      </c>
      <c r="AY303">
        <v>0</v>
      </c>
      <c r="AZ303">
        <v>0</v>
      </c>
      <c r="BA303" t="s">
        <v>143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Y303*Source!I534</f>
        <v>0.126</v>
      </c>
      <c r="CY303">
        <f>AA303</f>
        <v>62988.14</v>
      </c>
      <c r="CZ303">
        <f>AE303</f>
        <v>4350.01</v>
      </c>
      <c r="DA303">
        <f>AI303</f>
        <v>14.48</v>
      </c>
      <c r="DB303">
        <f>ROUND(ROUND(AT303*CZ303,2),6)</f>
        <v>1566</v>
      </c>
      <c r="DC303">
        <f>ROUND(ROUND(AT303*AG303,2),6)</f>
        <v>0</v>
      </c>
    </row>
    <row r="304" spans="1:107" x14ac:dyDescent="0.25">
      <c r="A304">
        <f>ROW(Source!A534)</f>
        <v>534</v>
      </c>
      <c r="B304">
        <v>31709269</v>
      </c>
      <c r="C304">
        <v>31712512</v>
      </c>
      <c r="D304">
        <v>26286007</v>
      </c>
      <c r="E304">
        <v>26229697</v>
      </c>
      <c r="F304">
        <v>1</v>
      </c>
      <c r="G304">
        <v>26229697</v>
      </c>
      <c r="H304">
        <v>3</v>
      </c>
      <c r="I304" t="s">
        <v>983</v>
      </c>
      <c r="J304" t="s">
        <v>143</v>
      </c>
      <c r="K304" t="s">
        <v>984</v>
      </c>
      <c r="L304">
        <v>1344</v>
      </c>
      <c r="N304">
        <v>1008</v>
      </c>
      <c r="O304" t="s">
        <v>908</v>
      </c>
      <c r="P304" t="s">
        <v>908</v>
      </c>
      <c r="Q304">
        <v>1</v>
      </c>
      <c r="W304">
        <v>0</v>
      </c>
      <c r="X304">
        <v>-94250534</v>
      </c>
      <c r="Y304">
        <v>3.5</v>
      </c>
      <c r="AA304">
        <v>1</v>
      </c>
      <c r="AB304">
        <v>0</v>
      </c>
      <c r="AC304">
        <v>0</v>
      </c>
      <c r="AD304">
        <v>0</v>
      </c>
      <c r="AE304">
        <v>1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143</v>
      </c>
      <c r="AT304">
        <v>3.5</v>
      </c>
      <c r="AU304" t="s">
        <v>143</v>
      </c>
      <c r="AV304">
        <v>0</v>
      </c>
      <c r="AW304">
        <v>2</v>
      </c>
      <c r="AX304">
        <v>31714769</v>
      </c>
      <c r="AY304">
        <v>1</v>
      </c>
      <c r="AZ304">
        <v>0</v>
      </c>
      <c r="BA304">
        <v>324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Y304*Source!I534</f>
        <v>1.2249999999999999</v>
      </c>
      <c r="CY304">
        <f>AA304</f>
        <v>1</v>
      </c>
      <c r="CZ304">
        <f>AE304</f>
        <v>1</v>
      </c>
      <c r="DA304">
        <f>AI304</f>
        <v>1</v>
      </c>
      <c r="DB304">
        <f>ROUND(ROUND(AT304*CZ304,2),6)</f>
        <v>3.5</v>
      </c>
      <c r="DC304">
        <f>ROUND(ROUND(AT304*AG304,2),6)</f>
        <v>0</v>
      </c>
    </row>
    <row r="305" spans="1:107" x14ac:dyDescent="0.25">
      <c r="A305">
        <f>ROW(Source!A536)</f>
        <v>536</v>
      </c>
      <c r="B305">
        <v>31709269</v>
      </c>
      <c r="C305">
        <v>31712522</v>
      </c>
      <c r="D305">
        <v>26286009</v>
      </c>
      <c r="E305">
        <v>26229697</v>
      </c>
      <c r="F305">
        <v>1</v>
      </c>
      <c r="G305">
        <v>26229697</v>
      </c>
      <c r="H305">
        <v>1</v>
      </c>
      <c r="I305" t="s">
        <v>875</v>
      </c>
      <c r="J305" t="s">
        <v>143</v>
      </c>
      <c r="K305" t="s">
        <v>876</v>
      </c>
      <c r="L305">
        <v>1191</v>
      </c>
      <c r="N305">
        <v>1013</v>
      </c>
      <c r="O305" t="s">
        <v>877</v>
      </c>
      <c r="P305" t="s">
        <v>877</v>
      </c>
      <c r="Q305">
        <v>1</v>
      </c>
      <c r="W305">
        <v>0</v>
      </c>
      <c r="X305">
        <v>476480486</v>
      </c>
      <c r="Y305">
        <v>152.94999999999999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143</v>
      </c>
      <c r="AT305">
        <v>133</v>
      </c>
      <c r="AU305" t="s">
        <v>170</v>
      </c>
      <c r="AV305">
        <v>1</v>
      </c>
      <c r="AW305">
        <v>2</v>
      </c>
      <c r="AX305">
        <v>31714770</v>
      </c>
      <c r="AY305">
        <v>1</v>
      </c>
      <c r="AZ305">
        <v>0</v>
      </c>
      <c r="BA305">
        <v>325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Y305*Source!I536</f>
        <v>53.532499999999992</v>
      </c>
      <c r="CY305">
        <f>AD305</f>
        <v>0</v>
      </c>
      <c r="CZ305">
        <f>AH305</f>
        <v>0</v>
      </c>
      <c r="DA305">
        <f>AL305</f>
        <v>1</v>
      </c>
      <c r="DB305">
        <f>ROUND((ROUND(AT305*CZ305,2)*1.15),6)</f>
        <v>0</v>
      </c>
      <c r="DC305">
        <f>ROUND((ROUND(AT305*AG305,2)*1.15),6)</f>
        <v>0</v>
      </c>
    </row>
    <row r="306" spans="1:107" x14ac:dyDescent="0.25">
      <c r="A306">
        <f>ROW(Source!A536)</f>
        <v>536</v>
      </c>
      <c r="B306">
        <v>31709269</v>
      </c>
      <c r="C306">
        <v>31712522</v>
      </c>
      <c r="D306">
        <v>26286008</v>
      </c>
      <c r="E306">
        <v>26229697</v>
      </c>
      <c r="F306">
        <v>1</v>
      </c>
      <c r="G306">
        <v>26229697</v>
      </c>
      <c r="H306">
        <v>2</v>
      </c>
      <c r="I306" t="s">
        <v>906</v>
      </c>
      <c r="J306" t="s">
        <v>143</v>
      </c>
      <c r="K306" t="s">
        <v>907</v>
      </c>
      <c r="L306">
        <v>1344</v>
      </c>
      <c r="N306">
        <v>1008</v>
      </c>
      <c r="O306" t="s">
        <v>908</v>
      </c>
      <c r="P306" t="s">
        <v>908</v>
      </c>
      <c r="Q306">
        <v>1</v>
      </c>
      <c r="W306">
        <v>0</v>
      </c>
      <c r="X306">
        <v>-1180195794</v>
      </c>
      <c r="Y306">
        <v>333.8125</v>
      </c>
      <c r="AA306">
        <v>0</v>
      </c>
      <c r="AB306">
        <v>1.03</v>
      </c>
      <c r="AC306">
        <v>0</v>
      </c>
      <c r="AD306">
        <v>0</v>
      </c>
      <c r="AE306">
        <v>0</v>
      </c>
      <c r="AF306">
        <v>1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143</v>
      </c>
      <c r="AT306">
        <v>267.05</v>
      </c>
      <c r="AU306" t="s">
        <v>169</v>
      </c>
      <c r="AV306">
        <v>0</v>
      </c>
      <c r="AW306">
        <v>2</v>
      </c>
      <c r="AX306">
        <v>31714771</v>
      </c>
      <c r="AY306">
        <v>1</v>
      </c>
      <c r="AZ306">
        <v>0</v>
      </c>
      <c r="BA306">
        <v>326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Y306*Source!I536</f>
        <v>116.83437499999999</v>
      </c>
      <c r="CY306">
        <f>AB306</f>
        <v>1.03</v>
      </c>
      <c r="CZ306">
        <f>AF306</f>
        <v>1</v>
      </c>
      <c r="DA306">
        <f>AJ306</f>
        <v>1</v>
      </c>
      <c r="DB306">
        <f>ROUND((ROUND(AT306*CZ306,2)*1.25),6)</f>
        <v>333.8125</v>
      </c>
      <c r="DC306">
        <f>ROUND((ROUND(AT306*AG306,2)*1.25),6)</f>
        <v>0</v>
      </c>
    </row>
    <row r="307" spans="1:107" x14ac:dyDescent="0.25">
      <c r="A307">
        <f>ROW(Source!A536)</f>
        <v>536</v>
      </c>
      <c r="B307">
        <v>31709269</v>
      </c>
      <c r="C307">
        <v>31712522</v>
      </c>
      <c r="D307">
        <v>26344037</v>
      </c>
      <c r="E307">
        <v>1</v>
      </c>
      <c r="F307">
        <v>1</v>
      </c>
      <c r="G307">
        <v>26229697</v>
      </c>
      <c r="H307">
        <v>3</v>
      </c>
      <c r="I307" t="s">
        <v>994</v>
      </c>
      <c r="J307" t="s">
        <v>995</v>
      </c>
      <c r="K307" t="s">
        <v>996</v>
      </c>
      <c r="L307">
        <v>1327</v>
      </c>
      <c r="N307">
        <v>1005</v>
      </c>
      <c r="O307" t="s">
        <v>362</v>
      </c>
      <c r="P307" t="s">
        <v>362</v>
      </c>
      <c r="Q307">
        <v>1</v>
      </c>
      <c r="W307">
        <v>0</v>
      </c>
      <c r="X307">
        <v>1732130389</v>
      </c>
      <c r="Y307">
        <v>108</v>
      </c>
      <c r="AA307">
        <v>645.02</v>
      </c>
      <c r="AB307">
        <v>0</v>
      </c>
      <c r="AC307">
        <v>0</v>
      </c>
      <c r="AD307">
        <v>0</v>
      </c>
      <c r="AE307">
        <v>33.56</v>
      </c>
      <c r="AF307">
        <v>0</v>
      </c>
      <c r="AG307">
        <v>0</v>
      </c>
      <c r="AH307">
        <v>0</v>
      </c>
      <c r="AI307">
        <v>19.22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143</v>
      </c>
      <c r="AT307">
        <v>108</v>
      </c>
      <c r="AU307" t="s">
        <v>143</v>
      </c>
      <c r="AV307">
        <v>0</v>
      </c>
      <c r="AW307">
        <v>2</v>
      </c>
      <c r="AX307">
        <v>31714773</v>
      </c>
      <c r="AY307">
        <v>1</v>
      </c>
      <c r="AZ307">
        <v>0</v>
      </c>
      <c r="BA307">
        <v>328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Y307*Source!I536</f>
        <v>37.799999999999997</v>
      </c>
      <c r="CY307">
        <f t="shared" ref="CY307:CY313" si="79">AA307</f>
        <v>645.02</v>
      </c>
      <c r="CZ307">
        <f t="shared" ref="CZ307:CZ313" si="80">AE307</f>
        <v>33.56</v>
      </c>
      <c r="DA307">
        <f t="shared" ref="DA307:DA313" si="81">AI307</f>
        <v>19.22</v>
      </c>
      <c r="DB307">
        <f t="shared" ref="DB307:DB313" si="82">ROUND(ROUND(AT307*CZ307,2),6)</f>
        <v>3624.48</v>
      </c>
      <c r="DC307">
        <f t="shared" ref="DC307:DC313" si="83">ROUND(ROUND(AT307*AG307,2),6)</f>
        <v>0</v>
      </c>
    </row>
    <row r="308" spans="1:107" x14ac:dyDescent="0.25">
      <c r="A308">
        <f>ROW(Source!A536)</f>
        <v>536</v>
      </c>
      <c r="B308">
        <v>31709269</v>
      </c>
      <c r="C308">
        <v>31712522</v>
      </c>
      <c r="D308">
        <v>26344835</v>
      </c>
      <c r="E308">
        <v>1</v>
      </c>
      <c r="F308">
        <v>1</v>
      </c>
      <c r="G308">
        <v>26229697</v>
      </c>
      <c r="H308">
        <v>3</v>
      </c>
      <c r="I308" t="s">
        <v>427</v>
      </c>
      <c r="J308" t="s">
        <v>429</v>
      </c>
      <c r="K308" t="s">
        <v>428</v>
      </c>
      <c r="L308">
        <v>1339</v>
      </c>
      <c r="N308">
        <v>1007</v>
      </c>
      <c r="O308" t="s">
        <v>323</v>
      </c>
      <c r="P308" t="s">
        <v>323</v>
      </c>
      <c r="Q308">
        <v>1</v>
      </c>
      <c r="W308">
        <v>0</v>
      </c>
      <c r="X308">
        <v>-862991314</v>
      </c>
      <c r="Y308">
        <v>0.18228</v>
      </c>
      <c r="AA308">
        <v>35.28</v>
      </c>
      <c r="AB308">
        <v>0</v>
      </c>
      <c r="AC308">
        <v>0</v>
      </c>
      <c r="AD308">
        <v>0</v>
      </c>
      <c r="AE308">
        <v>7.07</v>
      </c>
      <c r="AF308">
        <v>0</v>
      </c>
      <c r="AG308">
        <v>0</v>
      </c>
      <c r="AH308">
        <v>0</v>
      </c>
      <c r="AI308">
        <v>4.99</v>
      </c>
      <c r="AJ308">
        <v>1</v>
      </c>
      <c r="AK308">
        <v>1</v>
      </c>
      <c r="AL308">
        <v>1</v>
      </c>
      <c r="AN308">
        <v>0</v>
      </c>
      <c r="AO308">
        <v>0</v>
      </c>
      <c r="AP308">
        <v>0</v>
      </c>
      <c r="AQ308">
        <v>0</v>
      </c>
      <c r="AR308">
        <v>0</v>
      </c>
      <c r="AS308" t="s">
        <v>143</v>
      </c>
      <c r="AT308">
        <v>0.18228</v>
      </c>
      <c r="AU308" t="s">
        <v>143</v>
      </c>
      <c r="AV308">
        <v>0</v>
      </c>
      <c r="AW308">
        <v>1</v>
      </c>
      <c r="AX308">
        <v>-1</v>
      </c>
      <c r="AY308">
        <v>0</v>
      </c>
      <c r="AZ308">
        <v>0</v>
      </c>
      <c r="BA308" t="s">
        <v>143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Y308*Source!I536</f>
        <v>6.3797999999999994E-2</v>
      </c>
      <c r="CY308">
        <f t="shared" si="79"/>
        <v>35.28</v>
      </c>
      <c r="CZ308">
        <f t="shared" si="80"/>
        <v>7.07</v>
      </c>
      <c r="DA308">
        <f t="shared" si="81"/>
        <v>4.99</v>
      </c>
      <c r="DB308">
        <f t="shared" si="82"/>
        <v>1.29</v>
      </c>
      <c r="DC308">
        <f t="shared" si="83"/>
        <v>0</v>
      </c>
    </row>
    <row r="309" spans="1:107" x14ac:dyDescent="0.25">
      <c r="A309">
        <f>ROW(Source!A536)</f>
        <v>536</v>
      </c>
      <c r="B309">
        <v>31709269</v>
      </c>
      <c r="C309">
        <v>31712522</v>
      </c>
      <c r="D309">
        <v>26344722</v>
      </c>
      <c r="E309">
        <v>1</v>
      </c>
      <c r="F309">
        <v>1</v>
      </c>
      <c r="G309">
        <v>26229697</v>
      </c>
      <c r="H309">
        <v>3</v>
      </c>
      <c r="I309" t="s">
        <v>997</v>
      </c>
      <c r="J309" t="s">
        <v>998</v>
      </c>
      <c r="K309" t="s">
        <v>999</v>
      </c>
      <c r="L309">
        <v>1348</v>
      </c>
      <c r="N309">
        <v>1009</v>
      </c>
      <c r="O309" t="s">
        <v>205</v>
      </c>
      <c r="P309" t="s">
        <v>205</v>
      </c>
      <c r="Q309">
        <v>1000</v>
      </c>
      <c r="W309">
        <v>0</v>
      </c>
      <c r="X309">
        <v>1693650758</v>
      </c>
      <c r="Y309">
        <v>2.5000000000000001E-3</v>
      </c>
      <c r="AA309">
        <v>177666.34</v>
      </c>
      <c r="AB309">
        <v>0</v>
      </c>
      <c r="AC309">
        <v>0</v>
      </c>
      <c r="AD309">
        <v>0</v>
      </c>
      <c r="AE309">
        <v>20166.439999999999</v>
      </c>
      <c r="AF309">
        <v>0</v>
      </c>
      <c r="AG309">
        <v>0</v>
      </c>
      <c r="AH309">
        <v>0</v>
      </c>
      <c r="AI309">
        <v>8.81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143</v>
      </c>
      <c r="AT309">
        <v>2.5000000000000001E-3</v>
      </c>
      <c r="AU309" t="s">
        <v>143</v>
      </c>
      <c r="AV309">
        <v>0</v>
      </c>
      <c r="AW309">
        <v>2</v>
      </c>
      <c r="AX309">
        <v>31714774</v>
      </c>
      <c r="AY309">
        <v>1</v>
      </c>
      <c r="AZ309">
        <v>0</v>
      </c>
      <c r="BA309">
        <v>329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Y309*Source!I536</f>
        <v>8.7499999999999991E-4</v>
      </c>
      <c r="CY309">
        <f t="shared" si="79"/>
        <v>177666.34</v>
      </c>
      <c r="CZ309">
        <f t="shared" si="80"/>
        <v>20166.439999999999</v>
      </c>
      <c r="DA309">
        <f t="shared" si="81"/>
        <v>8.81</v>
      </c>
      <c r="DB309">
        <f t="shared" si="82"/>
        <v>50.42</v>
      </c>
      <c r="DC309">
        <f t="shared" si="83"/>
        <v>0</v>
      </c>
    </row>
    <row r="310" spans="1:107" x14ac:dyDescent="0.25">
      <c r="A310">
        <f>ROW(Source!A536)</f>
        <v>536</v>
      </c>
      <c r="B310">
        <v>31709269</v>
      </c>
      <c r="C310">
        <v>31712522</v>
      </c>
      <c r="D310">
        <v>26344295</v>
      </c>
      <c r="E310">
        <v>1</v>
      </c>
      <c r="F310">
        <v>1</v>
      </c>
      <c r="G310">
        <v>26229697</v>
      </c>
      <c r="H310">
        <v>3</v>
      </c>
      <c r="I310" t="s">
        <v>1000</v>
      </c>
      <c r="J310" t="s">
        <v>1001</v>
      </c>
      <c r="K310" t="s">
        <v>1002</v>
      </c>
      <c r="L310">
        <v>1346</v>
      </c>
      <c r="N310">
        <v>1009</v>
      </c>
      <c r="O310" t="s">
        <v>432</v>
      </c>
      <c r="P310" t="s">
        <v>432</v>
      </c>
      <c r="Q310">
        <v>1</v>
      </c>
      <c r="W310">
        <v>0</v>
      </c>
      <c r="X310">
        <v>1241994263</v>
      </c>
      <c r="Y310">
        <v>12</v>
      </c>
      <c r="AA310">
        <v>72.77</v>
      </c>
      <c r="AB310">
        <v>0</v>
      </c>
      <c r="AC310">
        <v>0</v>
      </c>
      <c r="AD310">
        <v>0</v>
      </c>
      <c r="AE310">
        <v>9.86</v>
      </c>
      <c r="AF310">
        <v>0</v>
      </c>
      <c r="AG310">
        <v>0</v>
      </c>
      <c r="AH310">
        <v>0</v>
      </c>
      <c r="AI310">
        <v>7.38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143</v>
      </c>
      <c r="AT310">
        <v>12</v>
      </c>
      <c r="AU310" t="s">
        <v>143</v>
      </c>
      <c r="AV310">
        <v>0</v>
      </c>
      <c r="AW310">
        <v>2</v>
      </c>
      <c r="AX310">
        <v>31714775</v>
      </c>
      <c r="AY310">
        <v>1</v>
      </c>
      <c r="AZ310">
        <v>0</v>
      </c>
      <c r="BA310">
        <v>330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Y310*Source!I536</f>
        <v>4.1999999999999993</v>
      </c>
      <c r="CY310">
        <f t="shared" si="79"/>
        <v>72.77</v>
      </c>
      <c r="CZ310">
        <f t="shared" si="80"/>
        <v>9.86</v>
      </c>
      <c r="DA310">
        <f t="shared" si="81"/>
        <v>7.38</v>
      </c>
      <c r="DB310">
        <f t="shared" si="82"/>
        <v>118.32</v>
      </c>
      <c r="DC310">
        <f t="shared" si="83"/>
        <v>0</v>
      </c>
    </row>
    <row r="311" spans="1:107" x14ac:dyDescent="0.25">
      <c r="A311">
        <f>ROW(Source!A536)</f>
        <v>536</v>
      </c>
      <c r="B311">
        <v>31709269</v>
      </c>
      <c r="C311">
        <v>31712522</v>
      </c>
      <c r="D311">
        <v>26359902</v>
      </c>
      <c r="E311">
        <v>1</v>
      </c>
      <c r="F311">
        <v>1</v>
      </c>
      <c r="G311">
        <v>26229697</v>
      </c>
      <c r="H311">
        <v>3</v>
      </c>
      <c r="I311" t="s">
        <v>431</v>
      </c>
      <c r="J311" t="s">
        <v>433</v>
      </c>
      <c r="K311" t="s">
        <v>48</v>
      </c>
      <c r="L311">
        <v>1346</v>
      </c>
      <c r="N311">
        <v>1009</v>
      </c>
      <c r="O311" t="s">
        <v>432</v>
      </c>
      <c r="P311" t="s">
        <v>432</v>
      </c>
      <c r="Q311">
        <v>1</v>
      </c>
      <c r="W311">
        <v>0</v>
      </c>
      <c r="X311">
        <v>-1890929938</v>
      </c>
      <c r="Y311">
        <v>1041.6000000000001</v>
      </c>
      <c r="AA311">
        <v>159.04</v>
      </c>
      <c r="AB311">
        <v>0</v>
      </c>
      <c r="AC311">
        <v>0</v>
      </c>
      <c r="AD311">
        <v>0</v>
      </c>
      <c r="AE311">
        <v>28.05</v>
      </c>
      <c r="AF311">
        <v>0</v>
      </c>
      <c r="AG311">
        <v>0</v>
      </c>
      <c r="AH311">
        <v>0</v>
      </c>
      <c r="AI311">
        <v>5.67</v>
      </c>
      <c r="AJ311">
        <v>1</v>
      </c>
      <c r="AK311">
        <v>1</v>
      </c>
      <c r="AL311">
        <v>1</v>
      </c>
      <c r="AN311">
        <v>0</v>
      </c>
      <c r="AO311">
        <v>0</v>
      </c>
      <c r="AP311">
        <v>0</v>
      </c>
      <c r="AQ311">
        <v>0</v>
      </c>
      <c r="AR311">
        <v>0</v>
      </c>
      <c r="AS311" t="s">
        <v>143</v>
      </c>
      <c r="AT311">
        <v>1041.6000000000001</v>
      </c>
      <c r="AU311" t="s">
        <v>143</v>
      </c>
      <c r="AV311">
        <v>0</v>
      </c>
      <c r="AW311">
        <v>1</v>
      </c>
      <c r="AX311">
        <v>-1</v>
      </c>
      <c r="AY311">
        <v>0</v>
      </c>
      <c r="AZ311">
        <v>0</v>
      </c>
      <c r="BA311" t="s">
        <v>143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Y311*Source!I536</f>
        <v>364.56</v>
      </c>
      <c r="CY311">
        <f t="shared" si="79"/>
        <v>159.04</v>
      </c>
      <c r="CZ311">
        <f t="shared" si="80"/>
        <v>28.05</v>
      </c>
      <c r="DA311">
        <f t="shared" si="81"/>
        <v>5.67</v>
      </c>
      <c r="DB311">
        <f t="shared" si="82"/>
        <v>29216.880000000001</v>
      </c>
      <c r="DC311">
        <f t="shared" si="83"/>
        <v>0</v>
      </c>
    </row>
    <row r="312" spans="1:107" x14ac:dyDescent="0.25">
      <c r="A312">
        <f>ROW(Source!A536)</f>
        <v>536</v>
      </c>
      <c r="B312">
        <v>31709269</v>
      </c>
      <c r="C312">
        <v>31712522</v>
      </c>
      <c r="D312">
        <v>26359843</v>
      </c>
      <c r="E312">
        <v>1</v>
      </c>
      <c r="F312">
        <v>1</v>
      </c>
      <c r="G312">
        <v>26229697</v>
      </c>
      <c r="H312">
        <v>3</v>
      </c>
      <c r="I312" t="s">
        <v>435</v>
      </c>
      <c r="J312" t="s">
        <v>437</v>
      </c>
      <c r="K312" t="s">
        <v>436</v>
      </c>
      <c r="L312">
        <v>1339</v>
      </c>
      <c r="N312">
        <v>1007</v>
      </c>
      <c r="O312" t="s">
        <v>323</v>
      </c>
      <c r="P312" t="s">
        <v>323</v>
      </c>
      <c r="Q312">
        <v>1</v>
      </c>
      <c r="W312">
        <v>0</v>
      </c>
      <c r="X312">
        <v>-1161195218</v>
      </c>
      <c r="Y312">
        <v>2.6040000000000001</v>
      </c>
      <c r="AA312">
        <v>3108.45</v>
      </c>
      <c r="AB312">
        <v>0</v>
      </c>
      <c r="AC312">
        <v>0</v>
      </c>
      <c r="AD312">
        <v>0</v>
      </c>
      <c r="AE312">
        <v>478.96</v>
      </c>
      <c r="AF312">
        <v>0</v>
      </c>
      <c r="AG312">
        <v>0</v>
      </c>
      <c r="AH312">
        <v>0</v>
      </c>
      <c r="AI312">
        <v>6.49</v>
      </c>
      <c r="AJ312">
        <v>1</v>
      </c>
      <c r="AK312">
        <v>1</v>
      </c>
      <c r="AL312">
        <v>1</v>
      </c>
      <c r="AN312">
        <v>0</v>
      </c>
      <c r="AO312">
        <v>0</v>
      </c>
      <c r="AP312">
        <v>0</v>
      </c>
      <c r="AQ312">
        <v>0</v>
      </c>
      <c r="AR312">
        <v>0</v>
      </c>
      <c r="AS312" t="s">
        <v>143</v>
      </c>
      <c r="AT312">
        <v>2.6040000000000001</v>
      </c>
      <c r="AU312" t="s">
        <v>143</v>
      </c>
      <c r="AV312">
        <v>0</v>
      </c>
      <c r="AW312">
        <v>1</v>
      </c>
      <c r="AX312">
        <v>-1</v>
      </c>
      <c r="AY312">
        <v>0</v>
      </c>
      <c r="AZ312">
        <v>0</v>
      </c>
      <c r="BA312" t="s">
        <v>143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Y312*Source!I536</f>
        <v>0.91139999999999999</v>
      </c>
      <c r="CY312">
        <f t="shared" si="79"/>
        <v>3108.45</v>
      </c>
      <c r="CZ312">
        <f t="shared" si="80"/>
        <v>478.96</v>
      </c>
      <c r="DA312">
        <f t="shared" si="81"/>
        <v>6.49</v>
      </c>
      <c r="DB312">
        <f t="shared" si="82"/>
        <v>1247.21</v>
      </c>
      <c r="DC312">
        <f t="shared" si="83"/>
        <v>0</v>
      </c>
    </row>
    <row r="313" spans="1:107" x14ac:dyDescent="0.25">
      <c r="A313">
        <f>ROW(Source!A536)</f>
        <v>536</v>
      </c>
      <c r="B313">
        <v>31709269</v>
      </c>
      <c r="C313">
        <v>31712522</v>
      </c>
      <c r="D313">
        <v>26286007</v>
      </c>
      <c r="E313">
        <v>26229697</v>
      </c>
      <c r="F313">
        <v>1</v>
      </c>
      <c r="G313">
        <v>26229697</v>
      </c>
      <c r="H313">
        <v>3</v>
      </c>
      <c r="I313" t="s">
        <v>983</v>
      </c>
      <c r="J313" t="s">
        <v>143</v>
      </c>
      <c r="K313" t="s">
        <v>984</v>
      </c>
      <c r="L313">
        <v>1344</v>
      </c>
      <c r="N313">
        <v>1008</v>
      </c>
      <c r="O313" t="s">
        <v>908</v>
      </c>
      <c r="P313" t="s">
        <v>908</v>
      </c>
      <c r="Q313">
        <v>1</v>
      </c>
      <c r="W313">
        <v>0</v>
      </c>
      <c r="X313">
        <v>-94250534</v>
      </c>
      <c r="Y313">
        <v>3</v>
      </c>
      <c r="AA313">
        <v>1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143</v>
      </c>
      <c r="AT313">
        <v>3</v>
      </c>
      <c r="AU313" t="s">
        <v>143</v>
      </c>
      <c r="AV313">
        <v>0</v>
      </c>
      <c r="AW313">
        <v>2</v>
      </c>
      <c r="AX313">
        <v>31714778</v>
      </c>
      <c r="AY313">
        <v>1</v>
      </c>
      <c r="AZ313">
        <v>0</v>
      </c>
      <c r="BA313">
        <v>333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Y313*Source!I536</f>
        <v>1.0499999999999998</v>
      </c>
      <c r="CY313">
        <f t="shared" si="79"/>
        <v>1</v>
      </c>
      <c r="CZ313">
        <f t="shared" si="80"/>
        <v>1</v>
      </c>
      <c r="DA313">
        <f t="shared" si="81"/>
        <v>1</v>
      </c>
      <c r="DB313">
        <f t="shared" si="82"/>
        <v>3</v>
      </c>
      <c r="DC313">
        <f t="shared" si="83"/>
        <v>0</v>
      </c>
    </row>
    <row r="314" spans="1:107" x14ac:dyDescent="0.25">
      <c r="A314">
        <f>ROW(Source!A540)</f>
        <v>540</v>
      </c>
      <c r="B314">
        <v>31709269</v>
      </c>
      <c r="C314">
        <v>31712544</v>
      </c>
      <c r="D314">
        <v>26286009</v>
      </c>
      <c r="E314">
        <v>26229697</v>
      </c>
      <c r="F314">
        <v>1</v>
      </c>
      <c r="G314">
        <v>26229697</v>
      </c>
      <c r="H314">
        <v>1</v>
      </c>
      <c r="I314" t="s">
        <v>875</v>
      </c>
      <c r="J314" t="s">
        <v>143</v>
      </c>
      <c r="K314" t="s">
        <v>876</v>
      </c>
      <c r="L314">
        <v>1191</v>
      </c>
      <c r="N314">
        <v>1013</v>
      </c>
      <c r="O314" t="s">
        <v>877</v>
      </c>
      <c r="P314" t="s">
        <v>877</v>
      </c>
      <c r="Q314">
        <v>1</v>
      </c>
      <c r="W314">
        <v>0</v>
      </c>
      <c r="X314">
        <v>476480486</v>
      </c>
      <c r="Y314">
        <v>16.099999999999998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143</v>
      </c>
      <c r="AT314">
        <v>14</v>
      </c>
      <c r="AU314" t="s">
        <v>170</v>
      </c>
      <c r="AV314">
        <v>1</v>
      </c>
      <c r="AW314">
        <v>2</v>
      </c>
      <c r="AX314">
        <v>31714779</v>
      </c>
      <c r="AY314">
        <v>1</v>
      </c>
      <c r="AZ314">
        <v>0</v>
      </c>
      <c r="BA314">
        <v>334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Y314*Source!I540</f>
        <v>5.6349999999999989</v>
      </c>
      <c r="CY314">
        <f>AD314</f>
        <v>0</v>
      </c>
      <c r="CZ314">
        <f>AH314</f>
        <v>0</v>
      </c>
      <c r="DA314">
        <f>AL314</f>
        <v>1</v>
      </c>
      <c r="DB314">
        <f>ROUND((ROUND(AT314*CZ314,2)*1.15),6)</f>
        <v>0</v>
      </c>
      <c r="DC314">
        <f>ROUND((ROUND(AT314*AG314,2)*1.15),6)</f>
        <v>0</v>
      </c>
    </row>
    <row r="315" spans="1:107" x14ac:dyDescent="0.25">
      <c r="A315">
        <f>ROW(Source!A540)</f>
        <v>540</v>
      </c>
      <c r="B315">
        <v>31709269</v>
      </c>
      <c r="C315">
        <v>31712544</v>
      </c>
      <c r="D315">
        <v>26365916</v>
      </c>
      <c r="E315">
        <v>1</v>
      </c>
      <c r="F315">
        <v>1</v>
      </c>
      <c r="G315">
        <v>26229697</v>
      </c>
      <c r="H315">
        <v>2</v>
      </c>
      <c r="I315" t="s">
        <v>1003</v>
      </c>
      <c r="J315" t="s">
        <v>1004</v>
      </c>
      <c r="K315" t="s">
        <v>1005</v>
      </c>
      <c r="L315">
        <v>1367</v>
      </c>
      <c r="N315">
        <v>1011</v>
      </c>
      <c r="O315" t="s">
        <v>881</v>
      </c>
      <c r="P315" t="s">
        <v>881</v>
      </c>
      <c r="Q315">
        <v>1</v>
      </c>
      <c r="W315">
        <v>0</v>
      </c>
      <c r="X315">
        <v>1057260437</v>
      </c>
      <c r="Y315">
        <v>0.46250000000000002</v>
      </c>
      <c r="AA315">
        <v>0</v>
      </c>
      <c r="AB315">
        <v>481.22</v>
      </c>
      <c r="AC315">
        <v>96.69</v>
      </c>
      <c r="AD315">
        <v>0</v>
      </c>
      <c r="AE315">
        <v>0</v>
      </c>
      <c r="AF315">
        <v>45.87</v>
      </c>
      <c r="AG315">
        <v>3.63</v>
      </c>
      <c r="AH315">
        <v>0</v>
      </c>
      <c r="AI315">
        <v>1</v>
      </c>
      <c r="AJ315">
        <v>10.02</v>
      </c>
      <c r="AK315">
        <v>25.44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143</v>
      </c>
      <c r="AT315">
        <v>0.37</v>
      </c>
      <c r="AU315" t="s">
        <v>169</v>
      </c>
      <c r="AV315">
        <v>0</v>
      </c>
      <c r="AW315">
        <v>2</v>
      </c>
      <c r="AX315">
        <v>31714780</v>
      </c>
      <c r="AY315">
        <v>1</v>
      </c>
      <c r="AZ315">
        <v>0</v>
      </c>
      <c r="BA315">
        <v>335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Y315*Source!I540</f>
        <v>0.16187499999999999</v>
      </c>
      <c r="CY315">
        <f>AB315</f>
        <v>481.22</v>
      </c>
      <c r="CZ315">
        <f>AF315</f>
        <v>45.87</v>
      </c>
      <c r="DA315">
        <f>AJ315</f>
        <v>10.02</v>
      </c>
      <c r="DB315">
        <f>ROUND((ROUND(AT315*CZ315,2)*1.25),6)</f>
        <v>21.212499999999999</v>
      </c>
      <c r="DC315">
        <f>ROUND((ROUND(AT315*AG315,2)*1.25),6)</f>
        <v>1.675</v>
      </c>
    </row>
    <row r="316" spans="1:107" x14ac:dyDescent="0.25">
      <c r="A316">
        <f>ROW(Source!A540)</f>
        <v>540</v>
      </c>
      <c r="B316">
        <v>31709269</v>
      </c>
      <c r="C316">
        <v>31712544</v>
      </c>
      <c r="D316">
        <v>26286008</v>
      </c>
      <c r="E316">
        <v>26229697</v>
      </c>
      <c r="F316">
        <v>1</v>
      </c>
      <c r="G316">
        <v>26229697</v>
      </c>
      <c r="H316">
        <v>2</v>
      </c>
      <c r="I316" t="s">
        <v>906</v>
      </c>
      <c r="J316" t="s">
        <v>143</v>
      </c>
      <c r="K316" t="s">
        <v>907</v>
      </c>
      <c r="L316">
        <v>1344</v>
      </c>
      <c r="N316">
        <v>1008</v>
      </c>
      <c r="O316" t="s">
        <v>908</v>
      </c>
      <c r="P316" t="s">
        <v>908</v>
      </c>
      <c r="Q316">
        <v>1</v>
      </c>
      <c r="W316">
        <v>0</v>
      </c>
      <c r="X316">
        <v>-1180195794</v>
      </c>
      <c r="Y316">
        <v>9.375</v>
      </c>
      <c r="AA316">
        <v>0</v>
      </c>
      <c r="AB316">
        <v>1.05</v>
      </c>
      <c r="AC316">
        <v>0</v>
      </c>
      <c r="AD316">
        <v>0</v>
      </c>
      <c r="AE316">
        <v>0</v>
      </c>
      <c r="AF316">
        <v>1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143</v>
      </c>
      <c r="AT316">
        <v>7.5</v>
      </c>
      <c r="AU316" t="s">
        <v>169</v>
      </c>
      <c r="AV316">
        <v>0</v>
      </c>
      <c r="AW316">
        <v>2</v>
      </c>
      <c r="AX316">
        <v>31714781</v>
      </c>
      <c r="AY316">
        <v>1</v>
      </c>
      <c r="AZ316">
        <v>0</v>
      </c>
      <c r="BA316">
        <v>336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Y316*Source!I540</f>
        <v>3.28125</v>
      </c>
      <c r="CY316">
        <f>AB316</f>
        <v>1.05</v>
      </c>
      <c r="CZ316">
        <f>AF316</f>
        <v>1</v>
      </c>
      <c r="DA316">
        <f>AJ316</f>
        <v>1</v>
      </c>
      <c r="DB316">
        <f>ROUND((ROUND(AT316*CZ316,2)*1.25),6)</f>
        <v>9.375</v>
      </c>
      <c r="DC316">
        <f>ROUND((ROUND(AT316*AG316,2)*1.25),6)</f>
        <v>0</v>
      </c>
    </row>
    <row r="317" spans="1:107" x14ac:dyDescent="0.25">
      <c r="A317">
        <f>ROW(Source!A540)</f>
        <v>540</v>
      </c>
      <c r="B317">
        <v>31709269</v>
      </c>
      <c r="C317">
        <v>31712544</v>
      </c>
      <c r="D317">
        <v>26344835</v>
      </c>
      <c r="E317">
        <v>1</v>
      </c>
      <c r="F317">
        <v>1</v>
      </c>
      <c r="G317">
        <v>26229697</v>
      </c>
      <c r="H317">
        <v>3</v>
      </c>
      <c r="I317" t="s">
        <v>427</v>
      </c>
      <c r="J317" t="s">
        <v>429</v>
      </c>
      <c r="K317" t="s">
        <v>428</v>
      </c>
      <c r="L317">
        <v>1339</v>
      </c>
      <c r="N317">
        <v>1007</v>
      </c>
      <c r="O317" t="s">
        <v>323</v>
      </c>
      <c r="P317" t="s">
        <v>323</v>
      </c>
      <c r="Q317">
        <v>1</v>
      </c>
      <c r="W317">
        <v>0</v>
      </c>
      <c r="X317">
        <v>-862991314</v>
      </c>
      <c r="Y317">
        <v>1.4E-2</v>
      </c>
      <c r="AA317">
        <v>35.39</v>
      </c>
      <c r="AB317">
        <v>0</v>
      </c>
      <c r="AC317">
        <v>0</v>
      </c>
      <c r="AD317">
        <v>0</v>
      </c>
      <c r="AE317">
        <v>7.07</v>
      </c>
      <c r="AF317">
        <v>0</v>
      </c>
      <c r="AG317">
        <v>0</v>
      </c>
      <c r="AH317">
        <v>0</v>
      </c>
      <c r="AI317">
        <v>4.99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143</v>
      </c>
      <c r="AT317">
        <v>1.4E-2</v>
      </c>
      <c r="AU317" t="s">
        <v>143</v>
      </c>
      <c r="AV317">
        <v>0</v>
      </c>
      <c r="AW317">
        <v>2</v>
      </c>
      <c r="AX317">
        <v>31714782</v>
      </c>
      <c r="AY317">
        <v>1</v>
      </c>
      <c r="AZ317">
        <v>0</v>
      </c>
      <c r="BA317">
        <v>337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Y317*Source!I540</f>
        <v>4.8999999999999998E-3</v>
      </c>
      <c r="CY317">
        <f t="shared" ref="CY317:CY322" si="84">AA317</f>
        <v>35.39</v>
      </c>
      <c r="CZ317">
        <f t="shared" ref="CZ317:CZ322" si="85">AE317</f>
        <v>7.07</v>
      </c>
      <c r="DA317">
        <f t="shared" ref="DA317:DA322" si="86">AI317</f>
        <v>4.99</v>
      </c>
      <c r="DB317">
        <f t="shared" ref="DB317:DB322" si="87">ROUND(ROUND(AT317*CZ317,2),6)</f>
        <v>0.1</v>
      </c>
      <c r="DC317">
        <f t="shared" ref="DC317:DC322" si="88">ROUND(ROUND(AT317*AG317,2),6)</f>
        <v>0</v>
      </c>
    </row>
    <row r="318" spans="1:107" x14ac:dyDescent="0.25">
      <c r="A318">
        <f>ROW(Source!A540)</f>
        <v>540</v>
      </c>
      <c r="B318">
        <v>31709269</v>
      </c>
      <c r="C318">
        <v>31712544</v>
      </c>
      <c r="D318">
        <v>26343503</v>
      </c>
      <c r="E318">
        <v>1</v>
      </c>
      <c r="F318">
        <v>1</v>
      </c>
      <c r="G318">
        <v>26229697</v>
      </c>
      <c r="H318">
        <v>3</v>
      </c>
      <c r="I318" t="s">
        <v>1006</v>
      </c>
      <c r="J318" t="s">
        <v>1007</v>
      </c>
      <c r="K318" t="s">
        <v>1008</v>
      </c>
      <c r="L318">
        <v>1348</v>
      </c>
      <c r="N318">
        <v>1009</v>
      </c>
      <c r="O318" t="s">
        <v>205</v>
      </c>
      <c r="P318" t="s">
        <v>205</v>
      </c>
      <c r="Q318">
        <v>1000</v>
      </c>
      <c r="W318">
        <v>0</v>
      </c>
      <c r="X318">
        <v>-1413328432</v>
      </c>
      <c r="Y318">
        <v>8.0000000000000002E-3</v>
      </c>
      <c r="AA318">
        <v>31597.13</v>
      </c>
      <c r="AB318">
        <v>0</v>
      </c>
      <c r="AC318">
        <v>0</v>
      </c>
      <c r="AD318">
        <v>0</v>
      </c>
      <c r="AE318">
        <v>4794.92</v>
      </c>
      <c r="AF318">
        <v>0</v>
      </c>
      <c r="AG318">
        <v>0</v>
      </c>
      <c r="AH318">
        <v>0</v>
      </c>
      <c r="AI318">
        <v>6.57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143</v>
      </c>
      <c r="AT318">
        <v>8.0000000000000002E-3</v>
      </c>
      <c r="AU318" t="s">
        <v>143</v>
      </c>
      <c r="AV318">
        <v>0</v>
      </c>
      <c r="AW318">
        <v>2</v>
      </c>
      <c r="AX318">
        <v>31714783</v>
      </c>
      <c r="AY318">
        <v>1</v>
      </c>
      <c r="AZ318">
        <v>0</v>
      </c>
      <c r="BA318">
        <v>338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Y318*Source!I540</f>
        <v>2.8E-3</v>
      </c>
      <c r="CY318">
        <f t="shared" si="84"/>
        <v>31597.13</v>
      </c>
      <c r="CZ318">
        <f t="shared" si="85"/>
        <v>4794.92</v>
      </c>
      <c r="DA318">
        <f t="shared" si="86"/>
        <v>6.57</v>
      </c>
      <c r="DB318">
        <f t="shared" si="87"/>
        <v>38.36</v>
      </c>
      <c r="DC318">
        <f t="shared" si="88"/>
        <v>0</v>
      </c>
    </row>
    <row r="319" spans="1:107" x14ac:dyDescent="0.25">
      <c r="A319">
        <f>ROW(Source!A540)</f>
        <v>540</v>
      </c>
      <c r="B319">
        <v>31709269</v>
      </c>
      <c r="C319">
        <v>31712544</v>
      </c>
      <c r="D319">
        <v>26343499</v>
      </c>
      <c r="E319">
        <v>1</v>
      </c>
      <c r="F319">
        <v>1</v>
      </c>
      <c r="G319">
        <v>26229697</v>
      </c>
      <c r="H319">
        <v>3</v>
      </c>
      <c r="I319" t="s">
        <v>446</v>
      </c>
      <c r="J319" t="s">
        <v>448</v>
      </c>
      <c r="K319" t="s">
        <v>447</v>
      </c>
      <c r="L319">
        <v>1346</v>
      </c>
      <c r="N319">
        <v>1009</v>
      </c>
      <c r="O319" t="s">
        <v>432</v>
      </c>
      <c r="P319" t="s">
        <v>432</v>
      </c>
      <c r="Q319">
        <v>1</v>
      </c>
      <c r="W319">
        <v>0</v>
      </c>
      <c r="X319">
        <v>1634336773</v>
      </c>
      <c r="Y319">
        <v>97</v>
      </c>
      <c r="AA319">
        <v>123.14</v>
      </c>
      <c r="AB319">
        <v>0</v>
      </c>
      <c r="AC319">
        <v>0</v>
      </c>
      <c r="AD319">
        <v>0</v>
      </c>
      <c r="AE319">
        <v>50.11</v>
      </c>
      <c r="AF319">
        <v>0</v>
      </c>
      <c r="AG319">
        <v>0</v>
      </c>
      <c r="AH319">
        <v>0</v>
      </c>
      <c r="AI319">
        <v>2.4500000000000002</v>
      </c>
      <c r="AJ319">
        <v>1</v>
      </c>
      <c r="AK319">
        <v>1</v>
      </c>
      <c r="AL319">
        <v>1</v>
      </c>
      <c r="AN319">
        <v>0</v>
      </c>
      <c r="AO319">
        <v>0</v>
      </c>
      <c r="AP319">
        <v>0</v>
      </c>
      <c r="AQ319">
        <v>0</v>
      </c>
      <c r="AR319">
        <v>0</v>
      </c>
      <c r="AS319" t="s">
        <v>143</v>
      </c>
      <c r="AT319">
        <v>97</v>
      </c>
      <c r="AU319" t="s">
        <v>143</v>
      </c>
      <c r="AV319">
        <v>0</v>
      </c>
      <c r="AW319">
        <v>1</v>
      </c>
      <c r="AX319">
        <v>-1</v>
      </c>
      <c r="AY319">
        <v>0</v>
      </c>
      <c r="AZ319">
        <v>0</v>
      </c>
      <c r="BA319" t="s">
        <v>143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Y319*Source!I540</f>
        <v>33.949999999999996</v>
      </c>
      <c r="CY319">
        <f t="shared" si="84"/>
        <v>123.14</v>
      </c>
      <c r="CZ319">
        <f t="shared" si="85"/>
        <v>50.11</v>
      </c>
      <c r="DA319">
        <f t="shared" si="86"/>
        <v>2.4500000000000002</v>
      </c>
      <c r="DB319">
        <f t="shared" si="87"/>
        <v>4860.67</v>
      </c>
      <c r="DC319">
        <f t="shared" si="88"/>
        <v>0</v>
      </c>
    </row>
    <row r="320" spans="1:107" x14ac:dyDescent="0.25">
      <c r="A320">
        <f>ROW(Source!A540)</f>
        <v>540</v>
      </c>
      <c r="B320">
        <v>31709269</v>
      </c>
      <c r="C320">
        <v>31712544</v>
      </c>
      <c r="D320">
        <v>26344475</v>
      </c>
      <c r="E320">
        <v>1</v>
      </c>
      <c r="F320">
        <v>1</v>
      </c>
      <c r="G320">
        <v>26229697</v>
      </c>
      <c r="H320">
        <v>3</v>
      </c>
      <c r="I320" t="s">
        <v>1009</v>
      </c>
      <c r="J320" t="s">
        <v>1010</v>
      </c>
      <c r="K320" t="s">
        <v>1011</v>
      </c>
      <c r="L320">
        <v>1348</v>
      </c>
      <c r="N320">
        <v>1009</v>
      </c>
      <c r="O320" t="s">
        <v>205</v>
      </c>
      <c r="P320" t="s">
        <v>205</v>
      </c>
      <c r="Q320">
        <v>1000</v>
      </c>
      <c r="W320">
        <v>0</v>
      </c>
      <c r="X320">
        <v>2093535836</v>
      </c>
      <c r="Y320">
        <v>0.03</v>
      </c>
      <c r="AA320">
        <v>93291.15</v>
      </c>
      <c r="AB320">
        <v>0</v>
      </c>
      <c r="AC320">
        <v>0</v>
      </c>
      <c r="AD320">
        <v>0</v>
      </c>
      <c r="AE320">
        <v>13174.52</v>
      </c>
      <c r="AF320">
        <v>0</v>
      </c>
      <c r="AG320">
        <v>0</v>
      </c>
      <c r="AH320">
        <v>0</v>
      </c>
      <c r="AI320">
        <v>7.06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143</v>
      </c>
      <c r="AT320">
        <v>0.03</v>
      </c>
      <c r="AU320" t="s">
        <v>143</v>
      </c>
      <c r="AV320">
        <v>0</v>
      </c>
      <c r="AW320">
        <v>2</v>
      </c>
      <c r="AX320">
        <v>31714784</v>
      </c>
      <c r="AY320">
        <v>1</v>
      </c>
      <c r="AZ320">
        <v>0</v>
      </c>
      <c r="BA320">
        <v>339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Y320*Source!I540</f>
        <v>1.0499999999999999E-2</v>
      </c>
      <c r="CY320">
        <f t="shared" si="84"/>
        <v>93291.15</v>
      </c>
      <c r="CZ320">
        <f t="shared" si="85"/>
        <v>13174.52</v>
      </c>
      <c r="DA320">
        <f t="shared" si="86"/>
        <v>7.06</v>
      </c>
      <c r="DB320">
        <f t="shared" si="87"/>
        <v>395.24</v>
      </c>
      <c r="DC320">
        <f t="shared" si="88"/>
        <v>0</v>
      </c>
    </row>
    <row r="321" spans="1:107" x14ac:dyDescent="0.25">
      <c r="A321">
        <f>ROW(Source!A540)</f>
        <v>540</v>
      </c>
      <c r="B321">
        <v>31709269</v>
      </c>
      <c r="C321">
        <v>31712544</v>
      </c>
      <c r="D321">
        <v>26359902</v>
      </c>
      <c r="E321">
        <v>1</v>
      </c>
      <c r="F321">
        <v>1</v>
      </c>
      <c r="G321">
        <v>26229697</v>
      </c>
      <c r="H321">
        <v>3</v>
      </c>
      <c r="I321" t="s">
        <v>431</v>
      </c>
      <c r="J321" t="s">
        <v>433</v>
      </c>
      <c r="K321" t="s">
        <v>48</v>
      </c>
      <c r="L321">
        <v>1346</v>
      </c>
      <c r="N321">
        <v>1009</v>
      </c>
      <c r="O321" t="s">
        <v>432</v>
      </c>
      <c r="P321" t="s">
        <v>432</v>
      </c>
      <c r="Q321">
        <v>1</v>
      </c>
      <c r="W321">
        <v>0</v>
      </c>
      <c r="X321">
        <v>-1890929938</v>
      </c>
      <c r="Y321">
        <v>180</v>
      </c>
      <c r="AA321">
        <v>159.52000000000001</v>
      </c>
      <c r="AB321">
        <v>0</v>
      </c>
      <c r="AC321">
        <v>0</v>
      </c>
      <c r="AD321">
        <v>0</v>
      </c>
      <c r="AE321">
        <v>28.05</v>
      </c>
      <c r="AF321">
        <v>0</v>
      </c>
      <c r="AG321">
        <v>0</v>
      </c>
      <c r="AH321">
        <v>0</v>
      </c>
      <c r="AI321">
        <v>5.67</v>
      </c>
      <c r="AJ321">
        <v>1</v>
      </c>
      <c r="AK321">
        <v>1</v>
      </c>
      <c r="AL321">
        <v>1</v>
      </c>
      <c r="AN321">
        <v>0</v>
      </c>
      <c r="AO321">
        <v>0</v>
      </c>
      <c r="AP321">
        <v>0</v>
      </c>
      <c r="AQ321">
        <v>0</v>
      </c>
      <c r="AR321">
        <v>0</v>
      </c>
      <c r="AS321" t="s">
        <v>143</v>
      </c>
      <c r="AT321">
        <v>180</v>
      </c>
      <c r="AU321" t="s">
        <v>143</v>
      </c>
      <c r="AV321">
        <v>0</v>
      </c>
      <c r="AW321">
        <v>1</v>
      </c>
      <c r="AX321">
        <v>-1</v>
      </c>
      <c r="AY321">
        <v>0</v>
      </c>
      <c r="AZ321">
        <v>0</v>
      </c>
      <c r="BA321" t="s">
        <v>143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Y321*Source!I540</f>
        <v>62.999999999999993</v>
      </c>
      <c r="CY321">
        <f t="shared" si="84"/>
        <v>159.52000000000001</v>
      </c>
      <c r="CZ321">
        <f t="shared" si="85"/>
        <v>28.05</v>
      </c>
      <c r="DA321">
        <f t="shared" si="86"/>
        <v>5.67</v>
      </c>
      <c r="DB321">
        <f t="shared" si="87"/>
        <v>5049</v>
      </c>
      <c r="DC321">
        <f t="shared" si="88"/>
        <v>0</v>
      </c>
    </row>
    <row r="322" spans="1:107" x14ac:dyDescent="0.25">
      <c r="A322">
        <f>ROW(Source!A540)</f>
        <v>540</v>
      </c>
      <c r="B322">
        <v>31709269</v>
      </c>
      <c r="C322">
        <v>31712544</v>
      </c>
      <c r="D322">
        <v>26286007</v>
      </c>
      <c r="E322">
        <v>26229697</v>
      </c>
      <c r="F322">
        <v>1</v>
      </c>
      <c r="G322">
        <v>26229697</v>
      </c>
      <c r="H322">
        <v>3</v>
      </c>
      <c r="I322" t="s">
        <v>983</v>
      </c>
      <c r="J322" t="s">
        <v>143</v>
      </c>
      <c r="K322" t="s">
        <v>984</v>
      </c>
      <c r="L322">
        <v>1344</v>
      </c>
      <c r="N322">
        <v>1008</v>
      </c>
      <c r="O322" t="s">
        <v>908</v>
      </c>
      <c r="P322" t="s">
        <v>908</v>
      </c>
      <c r="Q322">
        <v>1</v>
      </c>
      <c r="W322">
        <v>0</v>
      </c>
      <c r="X322">
        <v>-94250534</v>
      </c>
      <c r="Y322">
        <v>0.2</v>
      </c>
      <c r="AA322">
        <v>1</v>
      </c>
      <c r="AB322">
        <v>0</v>
      </c>
      <c r="AC322">
        <v>0</v>
      </c>
      <c r="AD322">
        <v>0</v>
      </c>
      <c r="AE322">
        <v>1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143</v>
      </c>
      <c r="AT322">
        <v>0.2</v>
      </c>
      <c r="AU322" t="s">
        <v>143</v>
      </c>
      <c r="AV322">
        <v>0</v>
      </c>
      <c r="AW322">
        <v>2</v>
      </c>
      <c r="AX322">
        <v>31714787</v>
      </c>
      <c r="AY322">
        <v>1</v>
      </c>
      <c r="AZ322">
        <v>0</v>
      </c>
      <c r="BA322">
        <v>342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Y322*Source!I540</f>
        <v>6.9999999999999993E-2</v>
      </c>
      <c r="CY322">
        <f t="shared" si="84"/>
        <v>1</v>
      </c>
      <c r="CZ322">
        <f t="shared" si="85"/>
        <v>1</v>
      </c>
      <c r="DA322">
        <f t="shared" si="86"/>
        <v>1</v>
      </c>
      <c r="DB322">
        <f t="shared" si="87"/>
        <v>0.2</v>
      </c>
      <c r="DC322">
        <f t="shared" si="88"/>
        <v>0</v>
      </c>
    </row>
    <row r="323" spans="1:107" x14ac:dyDescent="0.25">
      <c r="A323">
        <f>ROW(Source!A577)</f>
        <v>577</v>
      </c>
      <c r="B323">
        <v>31709269</v>
      </c>
      <c r="C323">
        <v>31712742</v>
      </c>
      <c r="D323">
        <v>26286009</v>
      </c>
      <c r="E323">
        <v>26229697</v>
      </c>
      <c r="F323">
        <v>1</v>
      </c>
      <c r="G323">
        <v>26229697</v>
      </c>
      <c r="H323">
        <v>1</v>
      </c>
      <c r="I323" t="s">
        <v>875</v>
      </c>
      <c r="J323" t="s">
        <v>143</v>
      </c>
      <c r="K323" t="s">
        <v>876</v>
      </c>
      <c r="L323">
        <v>1191</v>
      </c>
      <c r="N323">
        <v>1013</v>
      </c>
      <c r="O323" t="s">
        <v>877</v>
      </c>
      <c r="P323" t="s">
        <v>877</v>
      </c>
      <c r="Q323">
        <v>1</v>
      </c>
      <c r="W323">
        <v>0</v>
      </c>
      <c r="X323">
        <v>476480486</v>
      </c>
      <c r="Y323">
        <v>12.695999999999998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143</v>
      </c>
      <c r="AT323">
        <v>11.04</v>
      </c>
      <c r="AU323" t="s">
        <v>170</v>
      </c>
      <c r="AV323">
        <v>1</v>
      </c>
      <c r="AW323">
        <v>2</v>
      </c>
      <c r="AX323">
        <v>31714788</v>
      </c>
      <c r="AY323">
        <v>1</v>
      </c>
      <c r="AZ323">
        <v>0</v>
      </c>
      <c r="BA323">
        <v>343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Y323*Source!I577</f>
        <v>0.50783999999999996</v>
      </c>
      <c r="CY323">
        <f>AD323</f>
        <v>0</v>
      </c>
      <c r="CZ323">
        <f>AH323</f>
        <v>0</v>
      </c>
      <c r="DA323">
        <f>AL323</f>
        <v>1</v>
      </c>
      <c r="DB323">
        <f>ROUND((ROUND(AT323*CZ323,2)*1.15),6)</f>
        <v>0</v>
      </c>
      <c r="DC323">
        <f>ROUND((ROUND(AT323*AG323,2)*1.15),6)</f>
        <v>0</v>
      </c>
    </row>
    <row r="324" spans="1:107" x14ac:dyDescent="0.25">
      <c r="A324">
        <f>ROW(Source!A577)</f>
        <v>577</v>
      </c>
      <c r="B324">
        <v>31709269</v>
      </c>
      <c r="C324">
        <v>31712742</v>
      </c>
      <c r="D324">
        <v>0</v>
      </c>
      <c r="E324">
        <v>26229697</v>
      </c>
      <c r="F324">
        <v>1</v>
      </c>
      <c r="G324">
        <v>26229697</v>
      </c>
      <c r="H324">
        <v>3</v>
      </c>
      <c r="I324" t="s">
        <v>373</v>
      </c>
      <c r="J324" t="s">
        <v>143</v>
      </c>
      <c r="K324" t="s">
        <v>374</v>
      </c>
      <c r="L324">
        <v>1348</v>
      </c>
      <c r="N324">
        <v>1009</v>
      </c>
      <c r="O324" t="s">
        <v>205</v>
      </c>
      <c r="P324" t="s">
        <v>205</v>
      </c>
      <c r="Q324">
        <v>1000</v>
      </c>
      <c r="W324">
        <v>1</v>
      </c>
      <c r="X324">
        <v>-1685576198</v>
      </c>
      <c r="Y324">
        <v>0.32500000000000001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0</v>
      </c>
      <c r="AQ324">
        <v>0</v>
      </c>
      <c r="AR324">
        <v>0</v>
      </c>
      <c r="AS324" t="s">
        <v>143</v>
      </c>
      <c r="AT324">
        <v>0.32500000000000001</v>
      </c>
      <c r="AU324" t="s">
        <v>143</v>
      </c>
      <c r="AV324">
        <v>0</v>
      </c>
      <c r="AW324">
        <v>1</v>
      </c>
      <c r="AX324">
        <v>-1</v>
      </c>
      <c r="AY324">
        <v>0</v>
      </c>
      <c r="AZ324">
        <v>0</v>
      </c>
      <c r="BA324" t="s">
        <v>143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Y324*Source!I577</f>
        <v>1.3000000000000001E-2</v>
      </c>
      <c r="CY324">
        <f>AA324</f>
        <v>0</v>
      </c>
      <c r="CZ324">
        <f>AE324</f>
        <v>0</v>
      </c>
      <c r="DA324">
        <f>AI324</f>
        <v>1</v>
      </c>
      <c r="DB324">
        <f>ROUND(ROUND(AT324*CZ324,2),6)</f>
        <v>0</v>
      </c>
      <c r="DC324">
        <f>ROUND(ROUND(AT324*AG324,2),6)</f>
        <v>0</v>
      </c>
    </row>
    <row r="325" spans="1:107" x14ac:dyDescent="0.25">
      <c r="A325">
        <f>ROW(Source!A579)</f>
        <v>579</v>
      </c>
      <c r="B325">
        <v>31709269</v>
      </c>
      <c r="C325">
        <v>31712705</v>
      </c>
      <c r="D325">
        <v>26286009</v>
      </c>
      <c r="E325">
        <v>26229697</v>
      </c>
      <c r="F325">
        <v>1</v>
      </c>
      <c r="G325">
        <v>26229697</v>
      </c>
      <c r="H325">
        <v>1</v>
      </c>
      <c r="I325" t="s">
        <v>875</v>
      </c>
      <c r="J325" t="s">
        <v>143</v>
      </c>
      <c r="K325" t="s">
        <v>876</v>
      </c>
      <c r="L325">
        <v>1191</v>
      </c>
      <c r="N325">
        <v>1013</v>
      </c>
      <c r="O325" t="s">
        <v>877</v>
      </c>
      <c r="P325" t="s">
        <v>877</v>
      </c>
      <c r="Q325">
        <v>1</v>
      </c>
      <c r="W325">
        <v>0</v>
      </c>
      <c r="X325">
        <v>476480486</v>
      </c>
      <c r="Y325">
        <v>133.39999999999998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143</v>
      </c>
      <c r="AT325">
        <v>116</v>
      </c>
      <c r="AU325" t="s">
        <v>170</v>
      </c>
      <c r="AV325">
        <v>1</v>
      </c>
      <c r="AW325">
        <v>2</v>
      </c>
      <c r="AX325">
        <v>31714790</v>
      </c>
      <c r="AY325">
        <v>1</v>
      </c>
      <c r="AZ325">
        <v>0</v>
      </c>
      <c r="BA325">
        <v>345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Y325*Source!I579</f>
        <v>5.3359999999999994</v>
      </c>
      <c r="CY325">
        <f>AD325</f>
        <v>0</v>
      </c>
      <c r="CZ325">
        <f>AH325</f>
        <v>0</v>
      </c>
      <c r="DA325">
        <f>AL325</f>
        <v>1</v>
      </c>
      <c r="DB325">
        <f>ROUND((ROUND(AT325*CZ325,2)*1.15),6)</f>
        <v>0</v>
      </c>
      <c r="DC325">
        <f>ROUND((ROUND(AT325*AG325,2)*1.15),6)</f>
        <v>0</v>
      </c>
    </row>
    <row r="326" spans="1:107" x14ac:dyDescent="0.25">
      <c r="A326">
        <f>ROW(Source!A579)</f>
        <v>579</v>
      </c>
      <c r="B326">
        <v>31709269</v>
      </c>
      <c r="C326">
        <v>31712705</v>
      </c>
      <c r="D326">
        <v>26286008</v>
      </c>
      <c r="E326">
        <v>26229697</v>
      </c>
      <c r="F326">
        <v>1</v>
      </c>
      <c r="G326">
        <v>26229697</v>
      </c>
      <c r="H326">
        <v>2</v>
      </c>
      <c r="I326" t="s">
        <v>906</v>
      </c>
      <c r="J326" t="s">
        <v>143</v>
      </c>
      <c r="K326" t="s">
        <v>907</v>
      </c>
      <c r="L326">
        <v>1344</v>
      </c>
      <c r="N326">
        <v>1008</v>
      </c>
      <c r="O326" t="s">
        <v>908</v>
      </c>
      <c r="P326" t="s">
        <v>908</v>
      </c>
      <c r="Q326">
        <v>1</v>
      </c>
      <c r="W326">
        <v>0</v>
      </c>
      <c r="X326">
        <v>-1180195794</v>
      </c>
      <c r="Y326">
        <v>134.8125</v>
      </c>
      <c r="AA326">
        <v>0</v>
      </c>
      <c r="AB326">
        <v>1.0900000000000001</v>
      </c>
      <c r="AC326">
        <v>0</v>
      </c>
      <c r="AD326">
        <v>0</v>
      </c>
      <c r="AE326">
        <v>0</v>
      </c>
      <c r="AF326">
        <v>1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143</v>
      </c>
      <c r="AT326">
        <v>107.85</v>
      </c>
      <c r="AU326" t="s">
        <v>169</v>
      </c>
      <c r="AV326">
        <v>0</v>
      </c>
      <c r="AW326">
        <v>2</v>
      </c>
      <c r="AX326">
        <v>31714791</v>
      </c>
      <c r="AY326">
        <v>1</v>
      </c>
      <c r="AZ326">
        <v>0</v>
      </c>
      <c r="BA326">
        <v>346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Y326*Source!I579</f>
        <v>5.3925000000000001</v>
      </c>
      <c r="CY326">
        <f>AB326</f>
        <v>1.0900000000000001</v>
      </c>
      <c r="CZ326">
        <f>AF326</f>
        <v>1</v>
      </c>
      <c r="DA326">
        <f>AJ326</f>
        <v>1</v>
      </c>
      <c r="DB326">
        <f>ROUND((ROUND(AT326*CZ326,2)*1.25),6)</f>
        <v>134.8125</v>
      </c>
      <c r="DC326">
        <f>ROUND((ROUND(AT326*AG326,2)*1.25),6)</f>
        <v>0</v>
      </c>
    </row>
    <row r="327" spans="1:107" x14ac:dyDescent="0.25">
      <c r="A327">
        <f>ROW(Source!A579)</f>
        <v>579</v>
      </c>
      <c r="B327">
        <v>31709269</v>
      </c>
      <c r="C327">
        <v>31712705</v>
      </c>
      <c r="D327">
        <v>26364611</v>
      </c>
      <c r="E327">
        <v>1</v>
      </c>
      <c r="F327">
        <v>1</v>
      </c>
      <c r="G327">
        <v>26229697</v>
      </c>
      <c r="H327">
        <v>3</v>
      </c>
      <c r="I327" t="s">
        <v>703</v>
      </c>
      <c r="J327" t="s">
        <v>705</v>
      </c>
      <c r="K327" t="s">
        <v>704</v>
      </c>
      <c r="L327">
        <v>1354</v>
      </c>
      <c r="N327">
        <v>1010</v>
      </c>
      <c r="O327" t="s">
        <v>401</v>
      </c>
      <c r="P327" t="s">
        <v>401</v>
      </c>
      <c r="Q327">
        <v>1</v>
      </c>
      <c r="W327">
        <v>0</v>
      </c>
      <c r="X327">
        <v>2005230075</v>
      </c>
      <c r="Y327">
        <v>25</v>
      </c>
      <c r="AA327">
        <v>563.49</v>
      </c>
      <c r="AB327">
        <v>0</v>
      </c>
      <c r="AC327">
        <v>0</v>
      </c>
      <c r="AD327">
        <v>0</v>
      </c>
      <c r="AE327">
        <v>137.30000000000001</v>
      </c>
      <c r="AF327">
        <v>0</v>
      </c>
      <c r="AG327">
        <v>0</v>
      </c>
      <c r="AH327">
        <v>0</v>
      </c>
      <c r="AI327">
        <v>4.0999999999999996</v>
      </c>
      <c r="AJ327">
        <v>1</v>
      </c>
      <c r="AK327">
        <v>1</v>
      </c>
      <c r="AL327">
        <v>1</v>
      </c>
      <c r="AN327">
        <v>0</v>
      </c>
      <c r="AO327">
        <v>0</v>
      </c>
      <c r="AP327">
        <v>0</v>
      </c>
      <c r="AQ327">
        <v>0</v>
      </c>
      <c r="AR327">
        <v>0</v>
      </c>
      <c r="AS327" t="s">
        <v>143</v>
      </c>
      <c r="AT327">
        <v>25</v>
      </c>
      <c r="AU327" t="s">
        <v>143</v>
      </c>
      <c r="AV327">
        <v>0</v>
      </c>
      <c r="AW327">
        <v>1</v>
      </c>
      <c r="AX327">
        <v>-1</v>
      </c>
      <c r="AY327">
        <v>0</v>
      </c>
      <c r="AZ327">
        <v>0</v>
      </c>
      <c r="BA327" t="s">
        <v>143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Y327*Source!I579</f>
        <v>1</v>
      </c>
      <c r="CY327">
        <f t="shared" ref="CY327:CY333" si="89">AA327</f>
        <v>563.49</v>
      </c>
      <c r="CZ327">
        <f t="shared" ref="CZ327:CZ333" si="90">AE327</f>
        <v>137.30000000000001</v>
      </c>
      <c r="DA327">
        <f t="shared" ref="DA327:DA333" si="91">AI327</f>
        <v>4.0999999999999996</v>
      </c>
      <c r="DB327">
        <f t="shared" ref="DB327:DB333" si="92">ROUND(ROUND(AT327*CZ327,2),6)</f>
        <v>3432.5</v>
      </c>
      <c r="DC327">
        <f t="shared" ref="DC327:DC333" si="93">ROUND(ROUND(AT327*AG327,2),6)</f>
        <v>0</v>
      </c>
    </row>
    <row r="328" spans="1:107" x14ac:dyDescent="0.25">
      <c r="A328">
        <f>ROW(Source!A579)</f>
        <v>579</v>
      </c>
      <c r="B328">
        <v>31709269</v>
      </c>
      <c r="C328">
        <v>31712705</v>
      </c>
      <c r="D328">
        <v>26364608</v>
      </c>
      <c r="E328">
        <v>1</v>
      </c>
      <c r="F328">
        <v>1</v>
      </c>
      <c r="G328">
        <v>26229697</v>
      </c>
      <c r="H328">
        <v>3</v>
      </c>
      <c r="I328" t="s">
        <v>697</v>
      </c>
      <c r="J328" t="s">
        <v>699</v>
      </c>
      <c r="K328" t="s">
        <v>698</v>
      </c>
      <c r="L328">
        <v>1301</v>
      </c>
      <c r="N328">
        <v>1003</v>
      </c>
      <c r="O328" t="s">
        <v>585</v>
      </c>
      <c r="P328" t="s">
        <v>585</v>
      </c>
      <c r="Q328">
        <v>1</v>
      </c>
      <c r="W328">
        <v>0</v>
      </c>
      <c r="X328">
        <v>-1545163299</v>
      </c>
      <c r="Y328">
        <v>75</v>
      </c>
      <c r="AA328">
        <v>484.09</v>
      </c>
      <c r="AB328">
        <v>0</v>
      </c>
      <c r="AC328">
        <v>0</v>
      </c>
      <c r="AD328">
        <v>0</v>
      </c>
      <c r="AE328">
        <v>137</v>
      </c>
      <c r="AF328">
        <v>0</v>
      </c>
      <c r="AG328">
        <v>0</v>
      </c>
      <c r="AH328">
        <v>0</v>
      </c>
      <c r="AI328">
        <v>3.53</v>
      </c>
      <c r="AJ328">
        <v>1</v>
      </c>
      <c r="AK328">
        <v>1</v>
      </c>
      <c r="AL328">
        <v>1</v>
      </c>
      <c r="AN328">
        <v>0</v>
      </c>
      <c r="AO328">
        <v>0</v>
      </c>
      <c r="AP328">
        <v>0</v>
      </c>
      <c r="AQ328">
        <v>0</v>
      </c>
      <c r="AR328">
        <v>0</v>
      </c>
      <c r="AS328" t="s">
        <v>143</v>
      </c>
      <c r="AT328">
        <v>75</v>
      </c>
      <c r="AU328" t="s">
        <v>143</v>
      </c>
      <c r="AV328">
        <v>0</v>
      </c>
      <c r="AW328">
        <v>1</v>
      </c>
      <c r="AX328">
        <v>-1</v>
      </c>
      <c r="AY328">
        <v>0</v>
      </c>
      <c r="AZ328">
        <v>0</v>
      </c>
      <c r="BA328" t="s">
        <v>143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Y328*Source!I579</f>
        <v>3</v>
      </c>
      <c r="CY328">
        <f t="shared" si="89"/>
        <v>484.09</v>
      </c>
      <c r="CZ328">
        <f t="shared" si="90"/>
        <v>137</v>
      </c>
      <c r="DA328">
        <f t="shared" si="91"/>
        <v>3.53</v>
      </c>
      <c r="DB328">
        <f t="shared" si="92"/>
        <v>10275</v>
      </c>
      <c r="DC328">
        <f t="shared" si="93"/>
        <v>0</v>
      </c>
    </row>
    <row r="329" spans="1:107" x14ac:dyDescent="0.25">
      <c r="A329">
        <f>ROW(Source!A579)</f>
        <v>579</v>
      </c>
      <c r="B329">
        <v>31709269</v>
      </c>
      <c r="C329">
        <v>31712705</v>
      </c>
      <c r="D329">
        <v>26364608</v>
      </c>
      <c r="E329">
        <v>1</v>
      </c>
      <c r="F329">
        <v>1</v>
      </c>
      <c r="G329">
        <v>26229697</v>
      </c>
      <c r="H329">
        <v>3</v>
      </c>
      <c r="I329" t="s">
        <v>697</v>
      </c>
      <c r="J329" t="s">
        <v>699</v>
      </c>
      <c r="K329" t="s">
        <v>701</v>
      </c>
      <c r="L329">
        <v>1301</v>
      </c>
      <c r="N329">
        <v>1003</v>
      </c>
      <c r="O329" t="s">
        <v>585</v>
      </c>
      <c r="P329" t="s">
        <v>585</v>
      </c>
      <c r="Q329">
        <v>1</v>
      </c>
      <c r="W329">
        <v>0</v>
      </c>
      <c r="X329">
        <v>1244799094</v>
      </c>
      <c r="Y329">
        <v>25</v>
      </c>
      <c r="AA329">
        <v>484.09</v>
      </c>
      <c r="AB329">
        <v>0</v>
      </c>
      <c r="AC329">
        <v>0</v>
      </c>
      <c r="AD329">
        <v>0</v>
      </c>
      <c r="AE329">
        <v>137</v>
      </c>
      <c r="AF329">
        <v>0</v>
      </c>
      <c r="AG329">
        <v>0</v>
      </c>
      <c r="AH329">
        <v>0</v>
      </c>
      <c r="AI329">
        <v>3.53</v>
      </c>
      <c r="AJ329">
        <v>1</v>
      </c>
      <c r="AK329">
        <v>1</v>
      </c>
      <c r="AL329">
        <v>1</v>
      </c>
      <c r="AN329">
        <v>0</v>
      </c>
      <c r="AO329">
        <v>0</v>
      </c>
      <c r="AP329">
        <v>0</v>
      </c>
      <c r="AQ329">
        <v>0</v>
      </c>
      <c r="AR329">
        <v>0</v>
      </c>
      <c r="AS329" t="s">
        <v>143</v>
      </c>
      <c r="AT329">
        <v>25</v>
      </c>
      <c r="AU329" t="s">
        <v>143</v>
      </c>
      <c r="AV329">
        <v>0</v>
      </c>
      <c r="AW329">
        <v>1</v>
      </c>
      <c r="AX329">
        <v>-1</v>
      </c>
      <c r="AY329">
        <v>0</v>
      </c>
      <c r="AZ329">
        <v>0</v>
      </c>
      <c r="BA329" t="s">
        <v>143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Y329*Source!I579</f>
        <v>1</v>
      </c>
      <c r="CY329">
        <f t="shared" si="89"/>
        <v>484.09</v>
      </c>
      <c r="CZ329">
        <f t="shared" si="90"/>
        <v>137</v>
      </c>
      <c r="DA329">
        <f t="shared" si="91"/>
        <v>3.53</v>
      </c>
      <c r="DB329">
        <f t="shared" si="92"/>
        <v>3425</v>
      </c>
      <c r="DC329">
        <f t="shared" si="93"/>
        <v>0</v>
      </c>
    </row>
    <row r="330" spans="1:107" x14ac:dyDescent="0.25">
      <c r="A330">
        <f>ROW(Source!A579)</f>
        <v>579</v>
      </c>
      <c r="B330">
        <v>31709269</v>
      </c>
      <c r="C330">
        <v>31712705</v>
      </c>
      <c r="D330">
        <v>26364581</v>
      </c>
      <c r="E330">
        <v>1</v>
      </c>
      <c r="F330">
        <v>1</v>
      </c>
      <c r="G330">
        <v>26229697</v>
      </c>
      <c r="H330">
        <v>3</v>
      </c>
      <c r="I330" t="s">
        <v>689</v>
      </c>
      <c r="J330" t="s">
        <v>691</v>
      </c>
      <c r="K330" t="s">
        <v>690</v>
      </c>
      <c r="L330">
        <v>1354</v>
      </c>
      <c r="N330">
        <v>1010</v>
      </c>
      <c r="O330" t="s">
        <v>401</v>
      </c>
      <c r="P330" t="s">
        <v>401</v>
      </c>
      <c r="Q330">
        <v>1</v>
      </c>
      <c r="W330">
        <v>0</v>
      </c>
      <c r="X330">
        <v>1252079238</v>
      </c>
      <c r="Y330">
        <v>75</v>
      </c>
      <c r="AA330">
        <v>290.31</v>
      </c>
      <c r="AB330">
        <v>0</v>
      </c>
      <c r="AC330">
        <v>0</v>
      </c>
      <c r="AD330">
        <v>0</v>
      </c>
      <c r="AE330">
        <v>58.12</v>
      </c>
      <c r="AF330">
        <v>0</v>
      </c>
      <c r="AG330">
        <v>0</v>
      </c>
      <c r="AH330">
        <v>0</v>
      </c>
      <c r="AI330">
        <v>4.99</v>
      </c>
      <c r="AJ330">
        <v>1</v>
      </c>
      <c r="AK330">
        <v>1</v>
      </c>
      <c r="AL330">
        <v>1</v>
      </c>
      <c r="AN330">
        <v>0</v>
      </c>
      <c r="AO330">
        <v>0</v>
      </c>
      <c r="AP330">
        <v>0</v>
      </c>
      <c r="AQ330">
        <v>0</v>
      </c>
      <c r="AR330">
        <v>0</v>
      </c>
      <c r="AS330" t="s">
        <v>143</v>
      </c>
      <c r="AT330">
        <v>75</v>
      </c>
      <c r="AU330" t="s">
        <v>143</v>
      </c>
      <c r="AV330">
        <v>0</v>
      </c>
      <c r="AW330">
        <v>1</v>
      </c>
      <c r="AX330">
        <v>-1</v>
      </c>
      <c r="AY330">
        <v>0</v>
      </c>
      <c r="AZ330">
        <v>0</v>
      </c>
      <c r="BA330" t="s">
        <v>143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Y330*Source!I579</f>
        <v>3</v>
      </c>
      <c r="CY330">
        <f t="shared" si="89"/>
        <v>290.31</v>
      </c>
      <c r="CZ330">
        <f t="shared" si="90"/>
        <v>58.12</v>
      </c>
      <c r="DA330">
        <f t="shared" si="91"/>
        <v>4.99</v>
      </c>
      <c r="DB330">
        <f t="shared" si="92"/>
        <v>4359</v>
      </c>
      <c r="DC330">
        <f t="shared" si="93"/>
        <v>0</v>
      </c>
    </row>
    <row r="331" spans="1:107" x14ac:dyDescent="0.25">
      <c r="A331">
        <f>ROW(Source!A579)</f>
        <v>579</v>
      </c>
      <c r="B331">
        <v>31709269</v>
      </c>
      <c r="C331">
        <v>31712705</v>
      </c>
      <c r="D331">
        <v>26364580</v>
      </c>
      <c r="E331">
        <v>1</v>
      </c>
      <c r="F331">
        <v>1</v>
      </c>
      <c r="G331">
        <v>26229697</v>
      </c>
      <c r="H331">
        <v>3</v>
      </c>
      <c r="I331" t="s">
        <v>685</v>
      </c>
      <c r="J331" t="s">
        <v>687</v>
      </c>
      <c r="K331" t="s">
        <v>686</v>
      </c>
      <c r="L331">
        <v>1354</v>
      </c>
      <c r="N331">
        <v>1010</v>
      </c>
      <c r="O331" t="s">
        <v>401</v>
      </c>
      <c r="P331" t="s">
        <v>401</v>
      </c>
      <c r="Q331">
        <v>1</v>
      </c>
      <c r="W331">
        <v>0</v>
      </c>
      <c r="X331">
        <v>192038341</v>
      </c>
      <c r="Y331">
        <v>75</v>
      </c>
      <c r="AA331">
        <v>331.3</v>
      </c>
      <c r="AB331">
        <v>0</v>
      </c>
      <c r="AC331">
        <v>0</v>
      </c>
      <c r="AD331">
        <v>0</v>
      </c>
      <c r="AE331">
        <v>61.29</v>
      </c>
      <c r="AF331">
        <v>0</v>
      </c>
      <c r="AG331">
        <v>0</v>
      </c>
      <c r="AH331">
        <v>0</v>
      </c>
      <c r="AI331">
        <v>5.4</v>
      </c>
      <c r="AJ331">
        <v>1</v>
      </c>
      <c r="AK331">
        <v>1</v>
      </c>
      <c r="AL331">
        <v>1</v>
      </c>
      <c r="AN331">
        <v>0</v>
      </c>
      <c r="AO331">
        <v>0</v>
      </c>
      <c r="AP331">
        <v>0</v>
      </c>
      <c r="AQ331">
        <v>0</v>
      </c>
      <c r="AR331">
        <v>0</v>
      </c>
      <c r="AS331" t="s">
        <v>143</v>
      </c>
      <c r="AT331">
        <v>75</v>
      </c>
      <c r="AU331" t="s">
        <v>143</v>
      </c>
      <c r="AV331">
        <v>0</v>
      </c>
      <c r="AW331">
        <v>1</v>
      </c>
      <c r="AX331">
        <v>-1</v>
      </c>
      <c r="AY331">
        <v>0</v>
      </c>
      <c r="AZ331">
        <v>0</v>
      </c>
      <c r="BA331" t="s">
        <v>143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Y331*Source!I579</f>
        <v>3</v>
      </c>
      <c r="CY331">
        <f t="shared" si="89"/>
        <v>331.3</v>
      </c>
      <c r="CZ331">
        <f t="shared" si="90"/>
        <v>61.29</v>
      </c>
      <c r="DA331">
        <f t="shared" si="91"/>
        <v>5.4</v>
      </c>
      <c r="DB331">
        <f t="shared" si="92"/>
        <v>4596.75</v>
      </c>
      <c r="DC331">
        <f t="shared" si="93"/>
        <v>0</v>
      </c>
    </row>
    <row r="332" spans="1:107" x14ac:dyDescent="0.25">
      <c r="A332">
        <f>ROW(Source!A579)</f>
        <v>579</v>
      </c>
      <c r="B332">
        <v>31709269</v>
      </c>
      <c r="C332">
        <v>31712705</v>
      </c>
      <c r="D332">
        <v>26364578</v>
      </c>
      <c r="E332">
        <v>1</v>
      </c>
      <c r="F332">
        <v>1</v>
      </c>
      <c r="G332">
        <v>26229697</v>
      </c>
      <c r="H332">
        <v>3</v>
      </c>
      <c r="I332" t="s">
        <v>681</v>
      </c>
      <c r="J332" t="s">
        <v>683</v>
      </c>
      <c r="K332" t="s">
        <v>682</v>
      </c>
      <c r="L332">
        <v>1354</v>
      </c>
      <c r="N332">
        <v>1010</v>
      </c>
      <c r="O332" t="s">
        <v>401</v>
      </c>
      <c r="P332" t="s">
        <v>401</v>
      </c>
      <c r="Q332">
        <v>1</v>
      </c>
      <c r="W332">
        <v>0</v>
      </c>
      <c r="X332">
        <v>824433819</v>
      </c>
      <c r="Y332">
        <v>75</v>
      </c>
      <c r="AA332">
        <v>38.86</v>
      </c>
      <c r="AB332">
        <v>0</v>
      </c>
      <c r="AC332">
        <v>0</v>
      </c>
      <c r="AD332">
        <v>0</v>
      </c>
      <c r="AE332">
        <v>4.99</v>
      </c>
      <c r="AF332">
        <v>0</v>
      </c>
      <c r="AG332">
        <v>0</v>
      </c>
      <c r="AH332">
        <v>0</v>
      </c>
      <c r="AI332">
        <v>7.78</v>
      </c>
      <c r="AJ332">
        <v>1</v>
      </c>
      <c r="AK332">
        <v>1</v>
      </c>
      <c r="AL332">
        <v>1</v>
      </c>
      <c r="AN332">
        <v>0</v>
      </c>
      <c r="AO332">
        <v>0</v>
      </c>
      <c r="AP332">
        <v>0</v>
      </c>
      <c r="AQ332">
        <v>0</v>
      </c>
      <c r="AR332">
        <v>0</v>
      </c>
      <c r="AS332" t="s">
        <v>143</v>
      </c>
      <c r="AT332">
        <v>75</v>
      </c>
      <c r="AU332" t="s">
        <v>143</v>
      </c>
      <c r="AV332">
        <v>0</v>
      </c>
      <c r="AW332">
        <v>1</v>
      </c>
      <c r="AX332">
        <v>-1</v>
      </c>
      <c r="AY332">
        <v>0</v>
      </c>
      <c r="AZ332">
        <v>0</v>
      </c>
      <c r="BA332" t="s">
        <v>143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Y332*Source!I579</f>
        <v>3</v>
      </c>
      <c r="CY332">
        <f t="shared" si="89"/>
        <v>38.86</v>
      </c>
      <c r="CZ332">
        <f t="shared" si="90"/>
        <v>4.99</v>
      </c>
      <c r="DA332">
        <f t="shared" si="91"/>
        <v>7.78</v>
      </c>
      <c r="DB332">
        <f t="shared" si="92"/>
        <v>374.25</v>
      </c>
      <c r="DC332">
        <f t="shared" si="93"/>
        <v>0</v>
      </c>
    </row>
    <row r="333" spans="1:107" x14ac:dyDescent="0.25">
      <c r="A333">
        <f>ROW(Source!A579)</f>
        <v>579</v>
      </c>
      <c r="B333">
        <v>31709269</v>
      </c>
      <c r="C333">
        <v>31712705</v>
      </c>
      <c r="D333">
        <v>26364565</v>
      </c>
      <c r="E333">
        <v>1</v>
      </c>
      <c r="F333">
        <v>1</v>
      </c>
      <c r="G333">
        <v>26229697</v>
      </c>
      <c r="H333">
        <v>3</v>
      </c>
      <c r="I333" t="s">
        <v>693</v>
      </c>
      <c r="J333" t="s">
        <v>695</v>
      </c>
      <c r="K333" t="s">
        <v>694</v>
      </c>
      <c r="L333">
        <v>1301</v>
      </c>
      <c r="N333">
        <v>1003</v>
      </c>
      <c r="O333" t="s">
        <v>585</v>
      </c>
      <c r="P333" t="s">
        <v>585</v>
      </c>
      <c r="Q333">
        <v>1</v>
      </c>
      <c r="W333">
        <v>0</v>
      </c>
      <c r="X333">
        <v>-1878518707</v>
      </c>
      <c r="Y333">
        <v>25</v>
      </c>
      <c r="AA333">
        <v>104.09</v>
      </c>
      <c r="AB333">
        <v>0</v>
      </c>
      <c r="AC333">
        <v>0</v>
      </c>
      <c r="AD333">
        <v>0</v>
      </c>
      <c r="AE333">
        <v>32.700000000000003</v>
      </c>
      <c r="AF333">
        <v>0</v>
      </c>
      <c r="AG333">
        <v>0</v>
      </c>
      <c r="AH333">
        <v>0</v>
      </c>
      <c r="AI333">
        <v>3.18</v>
      </c>
      <c r="AJ333">
        <v>1</v>
      </c>
      <c r="AK333">
        <v>1</v>
      </c>
      <c r="AL333">
        <v>1</v>
      </c>
      <c r="AN333">
        <v>0</v>
      </c>
      <c r="AO333">
        <v>0</v>
      </c>
      <c r="AP333">
        <v>0</v>
      </c>
      <c r="AQ333">
        <v>0</v>
      </c>
      <c r="AR333">
        <v>0</v>
      </c>
      <c r="AS333" t="s">
        <v>143</v>
      </c>
      <c r="AT333">
        <v>25</v>
      </c>
      <c r="AU333" t="s">
        <v>143</v>
      </c>
      <c r="AV333">
        <v>0</v>
      </c>
      <c r="AW333">
        <v>1</v>
      </c>
      <c r="AX333">
        <v>-1</v>
      </c>
      <c r="AY333">
        <v>0</v>
      </c>
      <c r="AZ333">
        <v>0</v>
      </c>
      <c r="BA333" t="s">
        <v>143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Y333*Source!I579</f>
        <v>1</v>
      </c>
      <c r="CY333">
        <f t="shared" si="89"/>
        <v>104.09</v>
      </c>
      <c r="CZ333">
        <f t="shared" si="90"/>
        <v>32.700000000000003</v>
      </c>
      <c r="DA333">
        <f t="shared" si="91"/>
        <v>3.18</v>
      </c>
      <c r="DB333">
        <f t="shared" si="92"/>
        <v>817.5</v>
      </c>
      <c r="DC333">
        <f t="shared" si="93"/>
        <v>0</v>
      </c>
    </row>
    <row r="334" spans="1:107" x14ac:dyDescent="0.25">
      <c r="A334">
        <f>ROW(Source!A587)</f>
        <v>587</v>
      </c>
      <c r="B334">
        <v>31709269</v>
      </c>
      <c r="C334">
        <v>31712778</v>
      </c>
      <c r="D334">
        <v>26286009</v>
      </c>
      <c r="E334">
        <v>26229697</v>
      </c>
      <c r="F334">
        <v>1</v>
      </c>
      <c r="G334">
        <v>26229697</v>
      </c>
      <c r="H334">
        <v>1</v>
      </c>
      <c r="I334" t="s">
        <v>875</v>
      </c>
      <c r="J334" t="s">
        <v>143</v>
      </c>
      <c r="K334" t="s">
        <v>876</v>
      </c>
      <c r="L334">
        <v>1191</v>
      </c>
      <c r="N334">
        <v>1013</v>
      </c>
      <c r="O334" t="s">
        <v>877</v>
      </c>
      <c r="P334" t="s">
        <v>877</v>
      </c>
      <c r="Q334">
        <v>1</v>
      </c>
      <c r="W334">
        <v>0</v>
      </c>
      <c r="X334">
        <v>476480486</v>
      </c>
      <c r="Y334">
        <v>1.3684999999999998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1</v>
      </c>
      <c r="AQ334">
        <v>0</v>
      </c>
      <c r="AR334">
        <v>0</v>
      </c>
      <c r="AS334" t="s">
        <v>143</v>
      </c>
      <c r="AT334">
        <v>1.19</v>
      </c>
      <c r="AU334" t="s">
        <v>170</v>
      </c>
      <c r="AV334">
        <v>1</v>
      </c>
      <c r="AW334">
        <v>2</v>
      </c>
      <c r="AX334">
        <v>31714792</v>
      </c>
      <c r="AY334">
        <v>1</v>
      </c>
      <c r="AZ334">
        <v>0</v>
      </c>
      <c r="BA334">
        <v>347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Y334*Source!I587</f>
        <v>8.6215499999999987E-2</v>
      </c>
      <c r="CY334">
        <f>AD334</f>
        <v>0</v>
      </c>
      <c r="CZ334">
        <f>AH334</f>
        <v>0</v>
      </c>
      <c r="DA334">
        <f>AL334</f>
        <v>1</v>
      </c>
      <c r="DB334">
        <f>ROUND((ROUND(AT334*CZ334,2)*1.15),6)</f>
        <v>0</v>
      </c>
      <c r="DC334">
        <f>ROUND((ROUND(AT334*AG334,2)*1.15),6)</f>
        <v>0</v>
      </c>
    </row>
    <row r="335" spans="1:107" x14ac:dyDescent="0.25">
      <c r="A335">
        <f>ROW(Source!A587)</f>
        <v>587</v>
      </c>
      <c r="B335">
        <v>31709269</v>
      </c>
      <c r="C335">
        <v>31712778</v>
      </c>
      <c r="D335">
        <v>26365555</v>
      </c>
      <c r="E335">
        <v>1</v>
      </c>
      <c r="F335">
        <v>1</v>
      </c>
      <c r="G335">
        <v>26229697</v>
      </c>
      <c r="H335">
        <v>2</v>
      </c>
      <c r="I335" t="s">
        <v>936</v>
      </c>
      <c r="J335" t="s">
        <v>937</v>
      </c>
      <c r="K335" t="s">
        <v>938</v>
      </c>
      <c r="L335">
        <v>1367</v>
      </c>
      <c r="N335">
        <v>1011</v>
      </c>
      <c r="O335" t="s">
        <v>881</v>
      </c>
      <c r="P335" t="s">
        <v>881</v>
      </c>
      <c r="Q335">
        <v>1</v>
      </c>
      <c r="W335">
        <v>0</v>
      </c>
      <c r="X335">
        <v>851387592</v>
      </c>
      <c r="Y335">
        <v>7.8993749999999991</v>
      </c>
      <c r="AA335">
        <v>0</v>
      </c>
      <c r="AB335">
        <v>882.14</v>
      </c>
      <c r="AC335">
        <v>607.70000000000005</v>
      </c>
      <c r="AD335">
        <v>0</v>
      </c>
      <c r="AE335">
        <v>0</v>
      </c>
      <c r="AF335">
        <v>65.260000000000005</v>
      </c>
      <c r="AG335">
        <v>20.04</v>
      </c>
      <c r="AH335">
        <v>0</v>
      </c>
      <c r="AI335">
        <v>1</v>
      </c>
      <c r="AJ335">
        <v>11.34</v>
      </c>
      <c r="AK335">
        <v>25.44</v>
      </c>
      <c r="AL335">
        <v>1</v>
      </c>
      <c r="AN335">
        <v>0</v>
      </c>
      <c r="AO335">
        <v>1</v>
      </c>
      <c r="AP335">
        <v>1</v>
      </c>
      <c r="AQ335">
        <v>0</v>
      </c>
      <c r="AR335">
        <v>0</v>
      </c>
      <c r="AS335" t="s">
        <v>143</v>
      </c>
      <c r="AT335">
        <v>6.3194999999999997</v>
      </c>
      <c r="AU335" t="s">
        <v>169</v>
      </c>
      <c r="AV335">
        <v>0</v>
      </c>
      <c r="AW335">
        <v>2</v>
      </c>
      <c r="AX335">
        <v>31714793</v>
      </c>
      <c r="AY335">
        <v>1</v>
      </c>
      <c r="AZ335">
        <v>0</v>
      </c>
      <c r="BA335">
        <v>348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Y335*Source!I587</f>
        <v>0.49766062499999997</v>
      </c>
      <c r="CY335">
        <f>AB335</f>
        <v>882.14</v>
      </c>
      <c r="CZ335">
        <f>AF335</f>
        <v>65.260000000000005</v>
      </c>
      <c r="DA335">
        <f>AJ335</f>
        <v>11.34</v>
      </c>
      <c r="DB335">
        <f>ROUND((ROUND(AT335*CZ335,2)*1.25),6)</f>
        <v>515.51250000000005</v>
      </c>
      <c r="DC335">
        <f>ROUND((ROUND(AT335*AG335,2)*1.25),6)</f>
        <v>158.30000000000001</v>
      </c>
    </row>
    <row r="336" spans="1:107" x14ac:dyDescent="0.25">
      <c r="A336">
        <f>ROW(Source!A588)</f>
        <v>588</v>
      </c>
      <c r="B336">
        <v>31709269</v>
      </c>
      <c r="C336">
        <v>31712783</v>
      </c>
      <c r="D336">
        <v>26286009</v>
      </c>
      <c r="E336">
        <v>26229697</v>
      </c>
      <c r="F336">
        <v>1</v>
      </c>
      <c r="G336">
        <v>26229697</v>
      </c>
      <c r="H336">
        <v>1</v>
      </c>
      <c r="I336" t="s">
        <v>875</v>
      </c>
      <c r="J336" t="s">
        <v>143</v>
      </c>
      <c r="K336" t="s">
        <v>876</v>
      </c>
      <c r="L336">
        <v>1191</v>
      </c>
      <c r="N336">
        <v>1013</v>
      </c>
      <c r="O336" t="s">
        <v>877</v>
      </c>
      <c r="P336" t="s">
        <v>877</v>
      </c>
      <c r="Q336">
        <v>1</v>
      </c>
      <c r="W336">
        <v>0</v>
      </c>
      <c r="X336">
        <v>476480486</v>
      </c>
      <c r="Y336">
        <v>256.04750000000001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1</v>
      </c>
      <c r="AQ336">
        <v>0</v>
      </c>
      <c r="AR336">
        <v>0</v>
      </c>
      <c r="AS336" t="s">
        <v>143</v>
      </c>
      <c r="AT336">
        <v>222.65</v>
      </c>
      <c r="AU336" t="s">
        <v>170</v>
      </c>
      <c r="AV336">
        <v>1</v>
      </c>
      <c r="AW336">
        <v>2</v>
      </c>
      <c r="AX336">
        <v>31714794</v>
      </c>
      <c r="AY336">
        <v>1</v>
      </c>
      <c r="AZ336">
        <v>0</v>
      </c>
      <c r="BA336">
        <v>349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Y336*Source!I588</f>
        <v>1.7923325000000001</v>
      </c>
      <c r="CY336">
        <f>AD336</f>
        <v>0</v>
      </c>
      <c r="CZ336">
        <f>AH336</f>
        <v>0</v>
      </c>
      <c r="DA336">
        <f>AL336</f>
        <v>1</v>
      </c>
      <c r="DB336">
        <f>ROUND((ROUND(AT336*CZ336,2)*1.15),6)</f>
        <v>0</v>
      </c>
      <c r="DC336">
        <f>ROUND((ROUND(AT336*AG336,2)*1.15),6)</f>
        <v>0</v>
      </c>
    </row>
    <row r="337" spans="1:107" x14ac:dyDescent="0.25">
      <c r="A337">
        <f>ROW(Source!A589)</f>
        <v>589</v>
      </c>
      <c r="B337">
        <v>31709269</v>
      </c>
      <c r="C337">
        <v>31712786</v>
      </c>
      <c r="D337">
        <v>26286009</v>
      </c>
      <c r="E337">
        <v>26229697</v>
      </c>
      <c r="F337">
        <v>1</v>
      </c>
      <c r="G337">
        <v>26229697</v>
      </c>
      <c r="H337">
        <v>1</v>
      </c>
      <c r="I337" t="s">
        <v>875</v>
      </c>
      <c r="J337" t="s">
        <v>143</v>
      </c>
      <c r="K337" t="s">
        <v>876</v>
      </c>
      <c r="L337">
        <v>1191</v>
      </c>
      <c r="N337">
        <v>1013</v>
      </c>
      <c r="O337" t="s">
        <v>877</v>
      </c>
      <c r="P337" t="s">
        <v>877</v>
      </c>
      <c r="Q337">
        <v>1</v>
      </c>
      <c r="W337">
        <v>0</v>
      </c>
      <c r="X337">
        <v>476480486</v>
      </c>
      <c r="Y337">
        <v>12.42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143</v>
      </c>
      <c r="AT337">
        <v>10.8</v>
      </c>
      <c r="AU337" t="s">
        <v>170</v>
      </c>
      <c r="AV337">
        <v>1</v>
      </c>
      <c r="AW337">
        <v>2</v>
      </c>
      <c r="AX337">
        <v>31714795</v>
      </c>
      <c r="AY337">
        <v>1</v>
      </c>
      <c r="AZ337">
        <v>0</v>
      </c>
      <c r="BA337">
        <v>350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Y337*Source!I589</f>
        <v>0.86940000000000006</v>
      </c>
      <c r="CY337">
        <f>AD337</f>
        <v>0</v>
      </c>
      <c r="CZ337">
        <f>AH337</f>
        <v>0</v>
      </c>
      <c r="DA337">
        <f>AL337</f>
        <v>1</v>
      </c>
      <c r="DB337">
        <f>ROUND((ROUND(AT337*CZ337,2)*1.15),6)</f>
        <v>0</v>
      </c>
      <c r="DC337">
        <f>ROUND((ROUND(AT337*AG337,2)*1.15),6)</f>
        <v>0</v>
      </c>
    </row>
    <row r="338" spans="1:107" x14ac:dyDescent="0.25">
      <c r="A338">
        <f>ROW(Source!A589)</f>
        <v>589</v>
      </c>
      <c r="B338">
        <v>31709269</v>
      </c>
      <c r="C338">
        <v>31712786</v>
      </c>
      <c r="D338">
        <v>26366011</v>
      </c>
      <c r="E338">
        <v>1</v>
      </c>
      <c r="F338">
        <v>1</v>
      </c>
      <c r="G338">
        <v>26229697</v>
      </c>
      <c r="H338">
        <v>2</v>
      </c>
      <c r="I338" t="s">
        <v>897</v>
      </c>
      <c r="J338" t="s">
        <v>939</v>
      </c>
      <c r="K338" t="s">
        <v>940</v>
      </c>
      <c r="L338">
        <v>1367</v>
      </c>
      <c r="N338">
        <v>1011</v>
      </c>
      <c r="O338" t="s">
        <v>881</v>
      </c>
      <c r="P338" t="s">
        <v>881</v>
      </c>
      <c r="Q338">
        <v>1</v>
      </c>
      <c r="W338">
        <v>0</v>
      </c>
      <c r="X338">
        <v>2125593233</v>
      </c>
      <c r="Y338">
        <v>13.125</v>
      </c>
      <c r="AA338">
        <v>0</v>
      </c>
      <c r="AB338">
        <v>797.24</v>
      </c>
      <c r="AC338">
        <v>492.23</v>
      </c>
      <c r="AD338">
        <v>0</v>
      </c>
      <c r="AE338">
        <v>0</v>
      </c>
      <c r="AF338">
        <v>60.77</v>
      </c>
      <c r="AG338">
        <v>18.48</v>
      </c>
      <c r="AH338">
        <v>0</v>
      </c>
      <c r="AI338">
        <v>1</v>
      </c>
      <c r="AJ338">
        <v>12.53</v>
      </c>
      <c r="AK338">
        <v>25.44</v>
      </c>
      <c r="AL338">
        <v>1</v>
      </c>
      <c r="AN338">
        <v>0</v>
      </c>
      <c r="AO338">
        <v>1</v>
      </c>
      <c r="AP338">
        <v>1</v>
      </c>
      <c r="AQ338">
        <v>0</v>
      </c>
      <c r="AR338">
        <v>0</v>
      </c>
      <c r="AS338" t="s">
        <v>143</v>
      </c>
      <c r="AT338">
        <v>10.5</v>
      </c>
      <c r="AU338" t="s">
        <v>169</v>
      </c>
      <c r="AV338">
        <v>0</v>
      </c>
      <c r="AW338">
        <v>2</v>
      </c>
      <c r="AX338">
        <v>31714796</v>
      </c>
      <c r="AY338">
        <v>1</v>
      </c>
      <c r="AZ338">
        <v>0</v>
      </c>
      <c r="BA338">
        <v>351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Y338*Source!I589</f>
        <v>0.91875000000000007</v>
      </c>
      <c r="CY338">
        <f>AB338</f>
        <v>797.24</v>
      </c>
      <c r="CZ338">
        <f>AF338</f>
        <v>60.77</v>
      </c>
      <c r="DA338">
        <f>AJ338</f>
        <v>12.53</v>
      </c>
      <c r="DB338">
        <f>ROUND((ROUND(AT338*CZ338,2)*1.25),6)</f>
        <v>797.61249999999995</v>
      </c>
      <c r="DC338">
        <f>ROUND((ROUND(AT338*AG338,2)*1.25),6)</f>
        <v>242.55</v>
      </c>
    </row>
    <row r="339" spans="1:107" x14ac:dyDescent="0.25">
      <c r="A339">
        <f>ROW(Source!A589)</f>
        <v>589</v>
      </c>
      <c r="B339">
        <v>31709269</v>
      </c>
      <c r="C339">
        <v>31712786</v>
      </c>
      <c r="D339">
        <v>26366428</v>
      </c>
      <c r="E339">
        <v>1</v>
      </c>
      <c r="F339">
        <v>1</v>
      </c>
      <c r="G339">
        <v>26229697</v>
      </c>
      <c r="H339">
        <v>2</v>
      </c>
      <c r="I339" t="s">
        <v>941</v>
      </c>
      <c r="J339" t="s">
        <v>942</v>
      </c>
      <c r="K339" t="s">
        <v>943</v>
      </c>
      <c r="L339">
        <v>1367</v>
      </c>
      <c r="N339">
        <v>1011</v>
      </c>
      <c r="O339" t="s">
        <v>881</v>
      </c>
      <c r="P339" t="s">
        <v>881</v>
      </c>
      <c r="Q339">
        <v>1</v>
      </c>
      <c r="W339">
        <v>0</v>
      </c>
      <c r="X339">
        <v>1280158331</v>
      </c>
      <c r="Y339">
        <v>13.125</v>
      </c>
      <c r="AA339">
        <v>0</v>
      </c>
      <c r="AB339">
        <v>4.04</v>
      </c>
      <c r="AC339">
        <v>2.4</v>
      </c>
      <c r="AD339">
        <v>0</v>
      </c>
      <c r="AE339">
        <v>0</v>
      </c>
      <c r="AF339">
        <v>0.56000000000000005</v>
      </c>
      <c r="AG339">
        <v>0.09</v>
      </c>
      <c r="AH339">
        <v>0</v>
      </c>
      <c r="AI339">
        <v>1</v>
      </c>
      <c r="AJ339">
        <v>6.89</v>
      </c>
      <c r="AK339">
        <v>25.44</v>
      </c>
      <c r="AL339">
        <v>1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143</v>
      </c>
      <c r="AT339">
        <v>10.5</v>
      </c>
      <c r="AU339" t="s">
        <v>169</v>
      </c>
      <c r="AV339">
        <v>0</v>
      </c>
      <c r="AW339">
        <v>2</v>
      </c>
      <c r="AX339">
        <v>31714797</v>
      </c>
      <c r="AY339">
        <v>1</v>
      </c>
      <c r="AZ339">
        <v>0</v>
      </c>
      <c r="BA339">
        <v>352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Y339*Source!I589</f>
        <v>0.91875000000000007</v>
      </c>
      <c r="CY339">
        <f>AB339</f>
        <v>4.04</v>
      </c>
      <c r="CZ339">
        <f>AF339</f>
        <v>0.56000000000000005</v>
      </c>
      <c r="DA339">
        <f>AJ339</f>
        <v>6.89</v>
      </c>
      <c r="DB339">
        <f>ROUND((ROUND(AT339*CZ339,2)*1.25),6)</f>
        <v>7.35</v>
      </c>
      <c r="DC339">
        <f>ROUND((ROUND(AT339*AG339,2)*1.25),6)</f>
        <v>1.1875</v>
      </c>
    </row>
    <row r="340" spans="1:107" x14ac:dyDescent="0.25">
      <c r="A340">
        <f>ROW(Source!A590)</f>
        <v>590</v>
      </c>
      <c r="B340">
        <v>31709269</v>
      </c>
      <c r="C340">
        <v>31712793</v>
      </c>
      <c r="D340">
        <v>26286009</v>
      </c>
      <c r="E340">
        <v>26229697</v>
      </c>
      <c r="F340">
        <v>1</v>
      </c>
      <c r="G340">
        <v>26229697</v>
      </c>
      <c r="H340">
        <v>1</v>
      </c>
      <c r="I340" t="s">
        <v>875</v>
      </c>
      <c r="J340" t="s">
        <v>143</v>
      </c>
      <c r="K340" t="s">
        <v>876</v>
      </c>
      <c r="L340">
        <v>1191</v>
      </c>
      <c r="N340">
        <v>1013</v>
      </c>
      <c r="O340" t="s">
        <v>877</v>
      </c>
      <c r="P340" t="s">
        <v>877</v>
      </c>
      <c r="Q340">
        <v>1</v>
      </c>
      <c r="W340">
        <v>0</v>
      </c>
      <c r="X340">
        <v>476480486</v>
      </c>
      <c r="Y340">
        <v>0.89699999999999991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143</v>
      </c>
      <c r="AT340">
        <v>0.78</v>
      </c>
      <c r="AU340" t="s">
        <v>170</v>
      </c>
      <c r="AV340">
        <v>1</v>
      </c>
      <c r="AW340">
        <v>2</v>
      </c>
      <c r="AX340">
        <v>31714798</v>
      </c>
      <c r="AY340">
        <v>1</v>
      </c>
      <c r="AZ340">
        <v>0</v>
      </c>
      <c r="BA340">
        <v>353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Y340*Source!I590</f>
        <v>6.278999999999999</v>
      </c>
      <c r="CY340">
        <f>AD340</f>
        <v>0</v>
      </c>
      <c r="CZ340">
        <f>AH340</f>
        <v>0</v>
      </c>
      <c r="DA340">
        <f>AL340</f>
        <v>1</v>
      </c>
      <c r="DB340">
        <f>ROUND((ROUND(AT340*CZ340,2)*1.15),6)</f>
        <v>0</v>
      </c>
      <c r="DC340">
        <f>ROUND((ROUND(AT340*AG340,2)*1.15),6)</f>
        <v>0</v>
      </c>
    </row>
    <row r="341" spans="1:107" x14ac:dyDescent="0.25">
      <c r="A341">
        <f>ROW(Source!A590)</f>
        <v>590</v>
      </c>
      <c r="B341">
        <v>31709269</v>
      </c>
      <c r="C341">
        <v>31712793</v>
      </c>
      <c r="D341">
        <v>26366010</v>
      </c>
      <c r="E341">
        <v>1</v>
      </c>
      <c r="F341">
        <v>1</v>
      </c>
      <c r="G341">
        <v>26229697</v>
      </c>
      <c r="H341">
        <v>2</v>
      </c>
      <c r="I341" t="s">
        <v>944</v>
      </c>
      <c r="J341" t="s">
        <v>945</v>
      </c>
      <c r="K341" t="s">
        <v>946</v>
      </c>
      <c r="L341">
        <v>1367</v>
      </c>
      <c r="N341">
        <v>1011</v>
      </c>
      <c r="O341" t="s">
        <v>881</v>
      </c>
      <c r="P341" t="s">
        <v>881</v>
      </c>
      <c r="Q341">
        <v>1</v>
      </c>
      <c r="W341">
        <v>0</v>
      </c>
      <c r="X341">
        <v>-668768829</v>
      </c>
      <c r="Y341">
        <v>0.22499999999999998</v>
      </c>
      <c r="AA341">
        <v>0</v>
      </c>
      <c r="AB341">
        <v>511.15</v>
      </c>
      <c r="AC341">
        <v>355.05</v>
      </c>
      <c r="AD341">
        <v>0</v>
      </c>
      <c r="AE341">
        <v>0</v>
      </c>
      <c r="AF341">
        <v>41.62</v>
      </c>
      <c r="AG341">
        <v>13.33</v>
      </c>
      <c r="AH341">
        <v>0</v>
      </c>
      <c r="AI341">
        <v>1</v>
      </c>
      <c r="AJ341">
        <v>11.73</v>
      </c>
      <c r="AK341">
        <v>25.44</v>
      </c>
      <c r="AL341">
        <v>1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143</v>
      </c>
      <c r="AT341">
        <v>0.18</v>
      </c>
      <c r="AU341" t="s">
        <v>169</v>
      </c>
      <c r="AV341">
        <v>0</v>
      </c>
      <c r="AW341">
        <v>2</v>
      </c>
      <c r="AX341">
        <v>31714799</v>
      </c>
      <c r="AY341">
        <v>1</v>
      </c>
      <c r="AZ341">
        <v>0</v>
      </c>
      <c r="BA341">
        <v>354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Y341*Source!I590</f>
        <v>1.5749999999999997</v>
      </c>
      <c r="CY341">
        <f>AB341</f>
        <v>511.15</v>
      </c>
      <c r="CZ341">
        <f>AF341</f>
        <v>41.62</v>
      </c>
      <c r="DA341">
        <f>AJ341</f>
        <v>11.73</v>
      </c>
      <c r="DB341">
        <f>ROUND((ROUND(AT341*CZ341,2)*1.25),6)</f>
        <v>9.3625000000000007</v>
      </c>
      <c r="DC341">
        <f>ROUND((ROUND(AT341*AG341,2)*1.25),6)</f>
        <v>3</v>
      </c>
    </row>
    <row r="342" spans="1:107" x14ac:dyDescent="0.25">
      <c r="A342">
        <f>ROW(Source!A590)</f>
        <v>590</v>
      </c>
      <c r="B342">
        <v>31709269</v>
      </c>
      <c r="C342">
        <v>31712793</v>
      </c>
      <c r="D342">
        <v>26366428</v>
      </c>
      <c r="E342">
        <v>1</v>
      </c>
      <c r="F342">
        <v>1</v>
      </c>
      <c r="G342">
        <v>26229697</v>
      </c>
      <c r="H342">
        <v>2</v>
      </c>
      <c r="I342" t="s">
        <v>941</v>
      </c>
      <c r="J342" t="s">
        <v>942</v>
      </c>
      <c r="K342" t="s">
        <v>943</v>
      </c>
      <c r="L342">
        <v>1367</v>
      </c>
      <c r="N342">
        <v>1011</v>
      </c>
      <c r="O342" t="s">
        <v>881</v>
      </c>
      <c r="P342" t="s">
        <v>881</v>
      </c>
      <c r="Q342">
        <v>1</v>
      </c>
      <c r="W342">
        <v>0</v>
      </c>
      <c r="X342">
        <v>1280158331</v>
      </c>
      <c r="Y342">
        <v>0.44999999999999996</v>
      </c>
      <c r="AA342">
        <v>0</v>
      </c>
      <c r="AB342">
        <v>4.04</v>
      </c>
      <c r="AC342">
        <v>2.4</v>
      </c>
      <c r="AD342">
        <v>0</v>
      </c>
      <c r="AE342">
        <v>0</v>
      </c>
      <c r="AF342">
        <v>0.56000000000000005</v>
      </c>
      <c r="AG342">
        <v>0.09</v>
      </c>
      <c r="AH342">
        <v>0</v>
      </c>
      <c r="AI342">
        <v>1</v>
      </c>
      <c r="AJ342">
        <v>6.89</v>
      </c>
      <c r="AK342">
        <v>25.44</v>
      </c>
      <c r="AL342">
        <v>1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143</v>
      </c>
      <c r="AT342">
        <v>0.36</v>
      </c>
      <c r="AU342" t="s">
        <v>169</v>
      </c>
      <c r="AV342">
        <v>0</v>
      </c>
      <c r="AW342">
        <v>2</v>
      </c>
      <c r="AX342">
        <v>31714800</v>
      </c>
      <c r="AY342">
        <v>1</v>
      </c>
      <c r="AZ342">
        <v>0</v>
      </c>
      <c r="BA342">
        <v>355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Y342*Source!I590</f>
        <v>3.1499999999999995</v>
      </c>
      <c r="CY342">
        <f>AB342</f>
        <v>4.04</v>
      </c>
      <c r="CZ342">
        <f>AF342</f>
        <v>0.56000000000000005</v>
      </c>
      <c r="DA342">
        <f>AJ342</f>
        <v>6.89</v>
      </c>
      <c r="DB342">
        <f>ROUND((ROUND(AT342*CZ342,2)*1.25),6)</f>
        <v>0.25</v>
      </c>
      <c r="DC342">
        <f>ROUND((ROUND(AT342*AG342,2)*1.25),6)</f>
        <v>3.7499999999999999E-2</v>
      </c>
    </row>
    <row r="343" spans="1:107" x14ac:dyDescent="0.25">
      <c r="A343">
        <f>ROW(Source!A590)</f>
        <v>590</v>
      </c>
      <c r="B343">
        <v>31709269</v>
      </c>
      <c r="C343">
        <v>31712793</v>
      </c>
      <c r="D343">
        <v>26365726</v>
      </c>
      <c r="E343">
        <v>1</v>
      </c>
      <c r="F343">
        <v>1</v>
      </c>
      <c r="G343">
        <v>26229697</v>
      </c>
      <c r="H343">
        <v>2</v>
      </c>
      <c r="I343" t="s">
        <v>947</v>
      </c>
      <c r="J343" t="s">
        <v>948</v>
      </c>
      <c r="K343" t="s">
        <v>949</v>
      </c>
      <c r="L343">
        <v>1367</v>
      </c>
      <c r="N343">
        <v>1011</v>
      </c>
      <c r="O343" t="s">
        <v>881</v>
      </c>
      <c r="P343" t="s">
        <v>881</v>
      </c>
      <c r="Q343">
        <v>1</v>
      </c>
      <c r="W343">
        <v>0</v>
      </c>
      <c r="X343">
        <v>1022351366</v>
      </c>
      <c r="Y343">
        <v>8.7500000000000008E-2</v>
      </c>
      <c r="AA343">
        <v>0</v>
      </c>
      <c r="AB343">
        <v>1278.5</v>
      </c>
      <c r="AC343">
        <v>511.41</v>
      </c>
      <c r="AD343">
        <v>0</v>
      </c>
      <c r="AE343">
        <v>0</v>
      </c>
      <c r="AF343">
        <v>106.74</v>
      </c>
      <c r="AG343">
        <v>19.2</v>
      </c>
      <c r="AH343">
        <v>0</v>
      </c>
      <c r="AI343">
        <v>1</v>
      </c>
      <c r="AJ343">
        <v>11.44</v>
      </c>
      <c r="AK343">
        <v>25.44</v>
      </c>
      <c r="AL343">
        <v>1</v>
      </c>
      <c r="AN343">
        <v>0</v>
      </c>
      <c r="AO343">
        <v>1</v>
      </c>
      <c r="AP343">
        <v>1</v>
      </c>
      <c r="AQ343">
        <v>0</v>
      </c>
      <c r="AR343">
        <v>0</v>
      </c>
      <c r="AS343" t="s">
        <v>143</v>
      </c>
      <c r="AT343">
        <v>7.0000000000000007E-2</v>
      </c>
      <c r="AU343" t="s">
        <v>169</v>
      </c>
      <c r="AV343">
        <v>0</v>
      </c>
      <c r="AW343">
        <v>2</v>
      </c>
      <c r="AX343">
        <v>31714801</v>
      </c>
      <c r="AY343">
        <v>1</v>
      </c>
      <c r="AZ343">
        <v>0</v>
      </c>
      <c r="BA343">
        <v>356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Y343*Source!I590</f>
        <v>0.61250000000000004</v>
      </c>
      <c r="CY343">
        <f>AB343</f>
        <v>1278.5</v>
      </c>
      <c r="CZ343">
        <f>AF343</f>
        <v>106.74</v>
      </c>
      <c r="DA343">
        <f>AJ343</f>
        <v>11.44</v>
      </c>
      <c r="DB343">
        <f>ROUND((ROUND(AT343*CZ343,2)*1.25),6)</f>
        <v>9.3375000000000004</v>
      </c>
      <c r="DC343">
        <f>ROUND((ROUND(AT343*AG343,2)*1.25),6)</f>
        <v>1.675</v>
      </c>
    </row>
    <row r="344" spans="1:107" x14ac:dyDescent="0.25">
      <c r="A344">
        <f>ROW(Source!A590)</f>
        <v>590</v>
      </c>
      <c r="B344">
        <v>31709269</v>
      </c>
      <c r="C344">
        <v>31712793</v>
      </c>
      <c r="D344">
        <v>26344835</v>
      </c>
      <c r="E344">
        <v>1</v>
      </c>
      <c r="F344">
        <v>1</v>
      </c>
      <c r="G344">
        <v>26229697</v>
      </c>
      <c r="H344">
        <v>3</v>
      </c>
      <c r="I344" t="s">
        <v>427</v>
      </c>
      <c r="J344" t="s">
        <v>429</v>
      </c>
      <c r="K344" t="s">
        <v>428</v>
      </c>
      <c r="L344">
        <v>1339</v>
      </c>
      <c r="N344">
        <v>1007</v>
      </c>
      <c r="O344" t="s">
        <v>323</v>
      </c>
      <c r="P344" t="s">
        <v>323</v>
      </c>
      <c r="Q344">
        <v>1</v>
      </c>
      <c r="W344">
        <v>0</v>
      </c>
      <c r="X344">
        <v>-862991314</v>
      </c>
      <c r="Y344">
        <v>0.15</v>
      </c>
      <c r="AA344">
        <v>35.39</v>
      </c>
      <c r="AB344">
        <v>0</v>
      </c>
      <c r="AC344">
        <v>0</v>
      </c>
      <c r="AD344">
        <v>0</v>
      </c>
      <c r="AE344">
        <v>7.07</v>
      </c>
      <c r="AF344">
        <v>0</v>
      </c>
      <c r="AG344">
        <v>0</v>
      </c>
      <c r="AH344">
        <v>0</v>
      </c>
      <c r="AI344">
        <v>4.99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143</v>
      </c>
      <c r="AT344">
        <v>0.15</v>
      </c>
      <c r="AU344" t="s">
        <v>143</v>
      </c>
      <c r="AV344">
        <v>0</v>
      </c>
      <c r="AW344">
        <v>2</v>
      </c>
      <c r="AX344">
        <v>31714802</v>
      </c>
      <c r="AY344">
        <v>1</v>
      </c>
      <c r="AZ344">
        <v>0</v>
      </c>
      <c r="BA344">
        <v>357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Y344*Source!I590</f>
        <v>1.05</v>
      </c>
      <c r="CY344">
        <f>AA344</f>
        <v>35.39</v>
      </c>
      <c r="CZ344">
        <f>AE344</f>
        <v>7.07</v>
      </c>
      <c r="DA344">
        <f>AI344</f>
        <v>4.99</v>
      </c>
      <c r="DB344">
        <f>ROUND(ROUND(AT344*CZ344,2),6)</f>
        <v>1.06</v>
      </c>
      <c r="DC344">
        <f>ROUND(ROUND(AT344*AG344,2),6)</f>
        <v>0</v>
      </c>
    </row>
    <row r="345" spans="1:107" x14ac:dyDescent="0.25">
      <c r="A345">
        <f>ROW(Source!A590)</f>
        <v>590</v>
      </c>
      <c r="B345">
        <v>31709269</v>
      </c>
      <c r="C345">
        <v>31712793</v>
      </c>
      <c r="D345">
        <v>26344276</v>
      </c>
      <c r="E345">
        <v>1</v>
      </c>
      <c r="F345">
        <v>1</v>
      </c>
      <c r="G345">
        <v>26229697</v>
      </c>
      <c r="H345">
        <v>3</v>
      </c>
      <c r="I345" t="s">
        <v>321</v>
      </c>
      <c r="J345" t="s">
        <v>324</v>
      </c>
      <c r="K345" t="s">
        <v>322</v>
      </c>
      <c r="L345">
        <v>1339</v>
      </c>
      <c r="N345">
        <v>1007</v>
      </c>
      <c r="O345" t="s">
        <v>323</v>
      </c>
      <c r="P345" t="s">
        <v>323</v>
      </c>
      <c r="Q345">
        <v>1</v>
      </c>
      <c r="W345">
        <v>0</v>
      </c>
      <c r="X345">
        <v>2069056849</v>
      </c>
      <c r="Y345">
        <v>1.1000000000000001</v>
      </c>
      <c r="AA345">
        <v>553.9</v>
      </c>
      <c r="AB345">
        <v>0</v>
      </c>
      <c r="AC345">
        <v>0</v>
      </c>
      <c r="AD345">
        <v>0</v>
      </c>
      <c r="AE345">
        <v>104.99</v>
      </c>
      <c r="AF345">
        <v>0</v>
      </c>
      <c r="AG345">
        <v>0</v>
      </c>
      <c r="AH345">
        <v>0</v>
      </c>
      <c r="AI345">
        <v>5.26</v>
      </c>
      <c r="AJ345">
        <v>1</v>
      </c>
      <c r="AK345">
        <v>1</v>
      </c>
      <c r="AL345">
        <v>1</v>
      </c>
      <c r="AN345">
        <v>0</v>
      </c>
      <c r="AO345">
        <v>0</v>
      </c>
      <c r="AP345">
        <v>0</v>
      </c>
      <c r="AQ345">
        <v>0</v>
      </c>
      <c r="AR345">
        <v>0</v>
      </c>
      <c r="AS345" t="s">
        <v>143</v>
      </c>
      <c r="AT345">
        <v>1.1000000000000001</v>
      </c>
      <c r="AU345" t="s">
        <v>143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143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Y345*Source!I590</f>
        <v>7.7000000000000011</v>
      </c>
      <c r="CY345">
        <f>AA345</f>
        <v>553.9</v>
      </c>
      <c r="CZ345">
        <f>AE345</f>
        <v>104.99</v>
      </c>
      <c r="DA345">
        <f>AI345</f>
        <v>5.26</v>
      </c>
      <c r="DB345">
        <f>ROUND(ROUND(AT345*CZ345,2),6)</f>
        <v>115.49</v>
      </c>
      <c r="DC345">
        <f>ROUND(ROUND(AT345*AG345,2),6)</f>
        <v>0</v>
      </c>
    </row>
    <row r="346" spans="1:107" x14ac:dyDescent="0.25">
      <c r="A346">
        <f>ROW(Source!A592)</f>
        <v>592</v>
      </c>
      <c r="B346">
        <v>31709269</v>
      </c>
      <c r="C346">
        <v>31712770</v>
      </c>
      <c r="D346">
        <v>26286009</v>
      </c>
      <c r="E346">
        <v>26229697</v>
      </c>
      <c r="F346">
        <v>1</v>
      </c>
      <c r="G346">
        <v>26229697</v>
      </c>
      <c r="H346">
        <v>1</v>
      </c>
      <c r="I346" t="s">
        <v>875</v>
      </c>
      <c r="J346" t="s">
        <v>143</v>
      </c>
      <c r="K346" t="s">
        <v>876</v>
      </c>
      <c r="L346">
        <v>1191</v>
      </c>
      <c r="N346">
        <v>1013</v>
      </c>
      <c r="O346" t="s">
        <v>877</v>
      </c>
      <c r="P346" t="s">
        <v>877</v>
      </c>
      <c r="Q346">
        <v>1</v>
      </c>
      <c r="W346">
        <v>0</v>
      </c>
      <c r="X346">
        <v>476480486</v>
      </c>
      <c r="Y346">
        <v>53.704999999999998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143</v>
      </c>
      <c r="AT346">
        <v>46.7</v>
      </c>
      <c r="AU346" t="s">
        <v>170</v>
      </c>
      <c r="AV346">
        <v>1</v>
      </c>
      <c r="AW346">
        <v>2</v>
      </c>
      <c r="AX346">
        <v>31714804</v>
      </c>
      <c r="AY346">
        <v>1</v>
      </c>
      <c r="AZ346">
        <v>0</v>
      </c>
      <c r="BA346">
        <v>359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Y346*Source!I592</f>
        <v>3.7593500000000004</v>
      </c>
      <c r="CY346">
        <f>AD346</f>
        <v>0</v>
      </c>
      <c r="CZ346">
        <f>AH346</f>
        <v>0</v>
      </c>
      <c r="DA346">
        <f>AL346</f>
        <v>1</v>
      </c>
      <c r="DB346">
        <f>ROUND((ROUND(AT346*CZ346,2)*1.15),6)</f>
        <v>0</v>
      </c>
      <c r="DC346">
        <f>ROUND((ROUND(AT346*AG346,2)*1.15),6)</f>
        <v>0</v>
      </c>
    </row>
    <row r="347" spans="1:107" x14ac:dyDescent="0.25">
      <c r="A347">
        <f>ROW(Source!A592)</f>
        <v>592</v>
      </c>
      <c r="B347">
        <v>31709269</v>
      </c>
      <c r="C347">
        <v>31712770</v>
      </c>
      <c r="D347">
        <v>26366393</v>
      </c>
      <c r="E347">
        <v>1</v>
      </c>
      <c r="F347">
        <v>1</v>
      </c>
      <c r="G347">
        <v>26229697</v>
      </c>
      <c r="H347">
        <v>2</v>
      </c>
      <c r="I347" t="s">
        <v>953</v>
      </c>
      <c r="J347" t="s">
        <v>954</v>
      </c>
      <c r="K347" t="s">
        <v>955</v>
      </c>
      <c r="L347">
        <v>1367</v>
      </c>
      <c r="N347">
        <v>1011</v>
      </c>
      <c r="O347" t="s">
        <v>881</v>
      </c>
      <c r="P347" t="s">
        <v>881</v>
      </c>
      <c r="Q347">
        <v>1</v>
      </c>
      <c r="W347">
        <v>0</v>
      </c>
      <c r="X347">
        <v>-628430174</v>
      </c>
      <c r="Y347">
        <v>1.2625</v>
      </c>
      <c r="AA347">
        <v>0</v>
      </c>
      <c r="AB347">
        <v>782.49</v>
      </c>
      <c r="AC347">
        <v>382.49</v>
      </c>
      <c r="AD347">
        <v>0</v>
      </c>
      <c r="AE347">
        <v>0</v>
      </c>
      <c r="AF347">
        <v>76.81</v>
      </c>
      <c r="AG347">
        <v>14.36</v>
      </c>
      <c r="AH347">
        <v>0</v>
      </c>
      <c r="AI347">
        <v>1</v>
      </c>
      <c r="AJ347">
        <v>9.73</v>
      </c>
      <c r="AK347">
        <v>25.44</v>
      </c>
      <c r="AL347">
        <v>1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143</v>
      </c>
      <c r="AT347">
        <v>1.01</v>
      </c>
      <c r="AU347" t="s">
        <v>169</v>
      </c>
      <c r="AV347">
        <v>0</v>
      </c>
      <c r="AW347">
        <v>2</v>
      </c>
      <c r="AX347">
        <v>31714805</v>
      </c>
      <c r="AY347">
        <v>1</v>
      </c>
      <c r="AZ347">
        <v>0</v>
      </c>
      <c r="BA347">
        <v>360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Y347*Source!I592</f>
        <v>8.8375000000000009E-2</v>
      </c>
      <c r="CY347">
        <f>AB347</f>
        <v>782.49</v>
      </c>
      <c r="CZ347">
        <f>AF347</f>
        <v>76.81</v>
      </c>
      <c r="DA347">
        <f>AJ347</f>
        <v>9.73</v>
      </c>
      <c r="DB347">
        <f>ROUND((ROUND(AT347*CZ347,2)*1.25),6)</f>
        <v>96.974999999999994</v>
      </c>
      <c r="DC347">
        <f>ROUND((ROUND(AT347*AG347,2)*1.25),6)</f>
        <v>18.125</v>
      </c>
    </row>
    <row r="348" spans="1:107" x14ac:dyDescent="0.25">
      <c r="A348">
        <f>ROW(Source!A592)</f>
        <v>592</v>
      </c>
      <c r="B348">
        <v>31709269</v>
      </c>
      <c r="C348">
        <v>31712770</v>
      </c>
      <c r="D348">
        <v>26366499</v>
      </c>
      <c r="E348">
        <v>1</v>
      </c>
      <c r="F348">
        <v>1</v>
      </c>
      <c r="G348">
        <v>26229697</v>
      </c>
      <c r="H348">
        <v>2</v>
      </c>
      <c r="I348" t="s">
        <v>1056</v>
      </c>
      <c r="J348" t="s">
        <v>1057</v>
      </c>
      <c r="K348" t="s">
        <v>1058</v>
      </c>
      <c r="L348">
        <v>1367</v>
      </c>
      <c r="N348">
        <v>1011</v>
      </c>
      <c r="O348" t="s">
        <v>881</v>
      </c>
      <c r="P348" t="s">
        <v>881</v>
      </c>
      <c r="Q348">
        <v>1</v>
      </c>
      <c r="W348">
        <v>0</v>
      </c>
      <c r="X348">
        <v>265835050</v>
      </c>
      <c r="Y348">
        <v>2.6374999999999997</v>
      </c>
      <c r="AA348">
        <v>0</v>
      </c>
      <c r="AB348">
        <v>17.670000000000002</v>
      </c>
      <c r="AC348">
        <v>1.07</v>
      </c>
      <c r="AD348">
        <v>0</v>
      </c>
      <c r="AE348">
        <v>0</v>
      </c>
      <c r="AF348">
        <v>3.53</v>
      </c>
      <c r="AG348">
        <v>0.04</v>
      </c>
      <c r="AH348">
        <v>0</v>
      </c>
      <c r="AI348">
        <v>1</v>
      </c>
      <c r="AJ348">
        <v>4.78</v>
      </c>
      <c r="AK348">
        <v>25.44</v>
      </c>
      <c r="AL348">
        <v>1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143</v>
      </c>
      <c r="AT348">
        <v>2.11</v>
      </c>
      <c r="AU348" t="s">
        <v>169</v>
      </c>
      <c r="AV348">
        <v>0</v>
      </c>
      <c r="AW348">
        <v>2</v>
      </c>
      <c r="AX348">
        <v>31714806</v>
      </c>
      <c r="AY348">
        <v>1</v>
      </c>
      <c r="AZ348">
        <v>0</v>
      </c>
      <c r="BA348">
        <v>361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Y348*Source!I592</f>
        <v>0.18462500000000001</v>
      </c>
      <c r="CY348">
        <f>AB348</f>
        <v>17.670000000000002</v>
      </c>
      <c r="CZ348">
        <f>AF348</f>
        <v>3.53</v>
      </c>
      <c r="DA348">
        <f>AJ348</f>
        <v>4.78</v>
      </c>
      <c r="DB348">
        <f>ROUND((ROUND(AT348*CZ348,2)*1.25),6)</f>
        <v>9.3125</v>
      </c>
      <c r="DC348">
        <f>ROUND((ROUND(AT348*AG348,2)*1.25),6)</f>
        <v>0.1</v>
      </c>
    </row>
    <row r="349" spans="1:107" x14ac:dyDescent="0.25">
      <c r="A349">
        <f>ROW(Source!A592)</f>
        <v>592</v>
      </c>
      <c r="B349">
        <v>31709269</v>
      </c>
      <c r="C349">
        <v>31712770</v>
      </c>
      <c r="D349">
        <v>26341352</v>
      </c>
      <c r="E349">
        <v>1</v>
      </c>
      <c r="F349">
        <v>1</v>
      </c>
      <c r="G349">
        <v>26229697</v>
      </c>
      <c r="H349">
        <v>3</v>
      </c>
      <c r="I349" t="s">
        <v>721</v>
      </c>
      <c r="J349" t="s">
        <v>723</v>
      </c>
      <c r="K349" t="s">
        <v>722</v>
      </c>
      <c r="L349">
        <v>1301</v>
      </c>
      <c r="N349">
        <v>1003</v>
      </c>
      <c r="O349" t="s">
        <v>585</v>
      </c>
      <c r="P349" t="s">
        <v>585</v>
      </c>
      <c r="Q349">
        <v>1</v>
      </c>
      <c r="W349">
        <v>0</v>
      </c>
      <c r="X349">
        <v>-1156727523</v>
      </c>
      <c r="Y349">
        <v>104.5</v>
      </c>
      <c r="AA349">
        <v>5629.7</v>
      </c>
      <c r="AB349">
        <v>0</v>
      </c>
      <c r="AC349">
        <v>0</v>
      </c>
      <c r="AD349">
        <v>0</v>
      </c>
      <c r="AE349">
        <v>1833.78</v>
      </c>
      <c r="AF349">
        <v>0</v>
      </c>
      <c r="AG349">
        <v>0</v>
      </c>
      <c r="AH349">
        <v>0</v>
      </c>
      <c r="AI349">
        <v>3.07</v>
      </c>
      <c r="AJ349">
        <v>1</v>
      </c>
      <c r="AK349">
        <v>1</v>
      </c>
      <c r="AL349">
        <v>1</v>
      </c>
      <c r="AN349">
        <v>0</v>
      </c>
      <c r="AO349">
        <v>0</v>
      </c>
      <c r="AP349">
        <v>0</v>
      </c>
      <c r="AQ349">
        <v>0</v>
      </c>
      <c r="AR349">
        <v>0</v>
      </c>
      <c r="AS349" t="s">
        <v>143</v>
      </c>
      <c r="AT349">
        <v>104.5</v>
      </c>
      <c r="AU349" t="s">
        <v>143</v>
      </c>
      <c r="AV349">
        <v>0</v>
      </c>
      <c r="AW349">
        <v>1</v>
      </c>
      <c r="AX349">
        <v>-1</v>
      </c>
      <c r="AY349">
        <v>0</v>
      </c>
      <c r="AZ349">
        <v>0</v>
      </c>
      <c r="BA349" t="s">
        <v>143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Y349*Source!I592</f>
        <v>7.3150000000000004</v>
      </c>
      <c r="CY349">
        <f>AA349</f>
        <v>5629.7</v>
      </c>
      <c r="CZ349">
        <f>AE349</f>
        <v>1833.78</v>
      </c>
      <c r="DA349">
        <f>AI349</f>
        <v>3.07</v>
      </c>
      <c r="DB349">
        <f>ROUND(ROUND(AT349*CZ349,2),6)</f>
        <v>191630.01</v>
      </c>
      <c r="DC349">
        <f>ROUND(ROUND(AT349*AG349,2),6)</f>
        <v>0</v>
      </c>
    </row>
    <row r="350" spans="1:107" x14ac:dyDescent="0.25">
      <c r="A350">
        <f>ROW(Source!A628)</f>
        <v>628</v>
      </c>
      <c r="B350">
        <v>31709269</v>
      </c>
      <c r="C350">
        <v>31712566</v>
      </c>
      <c r="D350">
        <v>26286009</v>
      </c>
      <c r="E350">
        <v>26229697</v>
      </c>
      <c r="F350">
        <v>1</v>
      </c>
      <c r="G350">
        <v>26229697</v>
      </c>
      <c r="H350">
        <v>1</v>
      </c>
      <c r="I350" t="s">
        <v>875</v>
      </c>
      <c r="J350" t="s">
        <v>143</v>
      </c>
      <c r="K350" t="s">
        <v>876</v>
      </c>
      <c r="L350">
        <v>1191</v>
      </c>
      <c r="N350">
        <v>1013</v>
      </c>
      <c r="O350" t="s">
        <v>877</v>
      </c>
      <c r="P350" t="s">
        <v>877</v>
      </c>
      <c r="Q350">
        <v>1</v>
      </c>
      <c r="W350">
        <v>0</v>
      </c>
      <c r="X350">
        <v>476480486</v>
      </c>
      <c r="Y350">
        <v>16.559999999999999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143</v>
      </c>
      <c r="AT350">
        <v>14.4</v>
      </c>
      <c r="AU350" t="s">
        <v>170</v>
      </c>
      <c r="AV350">
        <v>1</v>
      </c>
      <c r="AW350">
        <v>2</v>
      </c>
      <c r="AX350">
        <v>31714808</v>
      </c>
      <c r="AY350">
        <v>1</v>
      </c>
      <c r="AZ350">
        <v>0</v>
      </c>
      <c r="BA350">
        <v>363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Y350*Source!I628</f>
        <v>2.4839999999999995</v>
      </c>
      <c r="CY350">
        <f>AD350</f>
        <v>0</v>
      </c>
      <c r="CZ350">
        <f>AH350</f>
        <v>0</v>
      </c>
      <c r="DA350">
        <f>AL350</f>
        <v>1</v>
      </c>
      <c r="DB350">
        <f>ROUND((ROUND(AT350*CZ350,2)*1.15),6)</f>
        <v>0</v>
      </c>
      <c r="DC350">
        <f>ROUND((ROUND(AT350*AG350,2)*1.15),6)</f>
        <v>0</v>
      </c>
    </row>
    <row r="351" spans="1:107" x14ac:dyDescent="0.25">
      <c r="A351">
        <f>ROW(Source!A628)</f>
        <v>628</v>
      </c>
      <c r="B351">
        <v>31709269</v>
      </c>
      <c r="C351">
        <v>31712566</v>
      </c>
      <c r="D351">
        <v>26365588</v>
      </c>
      <c r="E351">
        <v>1</v>
      </c>
      <c r="F351">
        <v>1</v>
      </c>
      <c r="G351">
        <v>26229697</v>
      </c>
      <c r="H351">
        <v>2</v>
      </c>
      <c r="I351" t="s">
        <v>1012</v>
      </c>
      <c r="J351" t="s">
        <v>1013</v>
      </c>
      <c r="K351" t="s">
        <v>1014</v>
      </c>
      <c r="L351">
        <v>1367</v>
      </c>
      <c r="N351">
        <v>1011</v>
      </c>
      <c r="O351" t="s">
        <v>881</v>
      </c>
      <c r="P351" t="s">
        <v>881</v>
      </c>
      <c r="Q351">
        <v>1</v>
      </c>
      <c r="W351">
        <v>0</v>
      </c>
      <c r="X351">
        <v>1928543733</v>
      </c>
      <c r="Y351">
        <v>2.0749999999999997</v>
      </c>
      <c r="AA351">
        <v>0</v>
      </c>
      <c r="AB351">
        <v>1299.72</v>
      </c>
      <c r="AC351">
        <v>623.54</v>
      </c>
      <c r="AD351">
        <v>0</v>
      </c>
      <c r="AE351">
        <v>0</v>
      </c>
      <c r="AF351">
        <v>116.89</v>
      </c>
      <c r="AG351">
        <v>23.41</v>
      </c>
      <c r="AH351">
        <v>0</v>
      </c>
      <c r="AI351">
        <v>1</v>
      </c>
      <c r="AJ351">
        <v>10.62</v>
      </c>
      <c r="AK351">
        <v>25.44</v>
      </c>
      <c r="AL351">
        <v>1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143</v>
      </c>
      <c r="AT351">
        <v>1.66</v>
      </c>
      <c r="AU351" t="s">
        <v>169</v>
      </c>
      <c r="AV351">
        <v>0</v>
      </c>
      <c r="AW351">
        <v>2</v>
      </c>
      <c r="AX351">
        <v>31714809</v>
      </c>
      <c r="AY351">
        <v>1</v>
      </c>
      <c r="AZ351">
        <v>0</v>
      </c>
      <c r="BA351">
        <v>364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Y351*Source!I628</f>
        <v>0.31124999999999997</v>
      </c>
      <c r="CY351">
        <f>AB351</f>
        <v>1299.72</v>
      </c>
      <c r="CZ351">
        <f>AF351</f>
        <v>116.89</v>
      </c>
      <c r="DA351">
        <f>AJ351</f>
        <v>10.62</v>
      </c>
      <c r="DB351">
        <f>ROUND((ROUND(AT351*CZ351,2)*1.25),6)</f>
        <v>242.55</v>
      </c>
      <c r="DC351">
        <f>ROUND((ROUND(AT351*AG351,2)*1.25),6)</f>
        <v>48.575000000000003</v>
      </c>
    </row>
    <row r="352" spans="1:107" x14ac:dyDescent="0.25">
      <c r="A352">
        <f>ROW(Source!A628)</f>
        <v>628</v>
      </c>
      <c r="B352">
        <v>31709269</v>
      </c>
      <c r="C352">
        <v>31712566</v>
      </c>
      <c r="D352">
        <v>26365813</v>
      </c>
      <c r="E352">
        <v>1</v>
      </c>
      <c r="F352">
        <v>1</v>
      </c>
      <c r="G352">
        <v>26229697</v>
      </c>
      <c r="H352">
        <v>2</v>
      </c>
      <c r="I352" t="s">
        <v>1015</v>
      </c>
      <c r="J352" t="s">
        <v>1016</v>
      </c>
      <c r="K352" t="s">
        <v>1017</v>
      </c>
      <c r="L352">
        <v>1367</v>
      </c>
      <c r="N352">
        <v>1011</v>
      </c>
      <c r="O352" t="s">
        <v>881</v>
      </c>
      <c r="P352" t="s">
        <v>881</v>
      </c>
      <c r="Q352">
        <v>1</v>
      </c>
      <c r="W352">
        <v>0</v>
      </c>
      <c r="X352">
        <v>142191915</v>
      </c>
      <c r="Y352">
        <v>2.0749999999999997</v>
      </c>
      <c r="AA352">
        <v>0</v>
      </c>
      <c r="AB352">
        <v>455.57</v>
      </c>
      <c r="AC352">
        <v>176.86</v>
      </c>
      <c r="AD352">
        <v>0</v>
      </c>
      <c r="AE352">
        <v>0</v>
      </c>
      <c r="AF352">
        <v>62.97</v>
      </c>
      <c r="AG352">
        <v>6.64</v>
      </c>
      <c r="AH352">
        <v>0</v>
      </c>
      <c r="AI352">
        <v>1</v>
      </c>
      <c r="AJ352">
        <v>6.91</v>
      </c>
      <c r="AK352">
        <v>25.44</v>
      </c>
      <c r="AL352">
        <v>1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143</v>
      </c>
      <c r="AT352">
        <v>1.66</v>
      </c>
      <c r="AU352" t="s">
        <v>169</v>
      </c>
      <c r="AV352">
        <v>0</v>
      </c>
      <c r="AW352">
        <v>2</v>
      </c>
      <c r="AX352">
        <v>31714810</v>
      </c>
      <c r="AY352">
        <v>1</v>
      </c>
      <c r="AZ352">
        <v>0</v>
      </c>
      <c r="BA352">
        <v>365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Y352*Source!I628</f>
        <v>0.31124999999999997</v>
      </c>
      <c r="CY352">
        <f>AB352</f>
        <v>455.57</v>
      </c>
      <c r="CZ352">
        <f>AF352</f>
        <v>62.97</v>
      </c>
      <c r="DA352">
        <f>AJ352</f>
        <v>6.91</v>
      </c>
      <c r="DB352">
        <f>ROUND((ROUND(AT352*CZ352,2)*1.25),6)</f>
        <v>130.66249999999999</v>
      </c>
      <c r="DC352">
        <f>ROUND((ROUND(AT352*AG352,2)*1.25),6)</f>
        <v>13.775</v>
      </c>
    </row>
    <row r="353" spans="1:107" x14ac:dyDescent="0.25">
      <c r="A353">
        <f>ROW(Source!A628)</f>
        <v>628</v>
      </c>
      <c r="B353">
        <v>31709269</v>
      </c>
      <c r="C353">
        <v>31712566</v>
      </c>
      <c r="D353">
        <v>26365816</v>
      </c>
      <c r="E353">
        <v>1</v>
      </c>
      <c r="F353">
        <v>1</v>
      </c>
      <c r="G353">
        <v>26229697</v>
      </c>
      <c r="H353">
        <v>2</v>
      </c>
      <c r="I353" t="s">
        <v>882</v>
      </c>
      <c r="J353" t="s">
        <v>1018</v>
      </c>
      <c r="K353" t="s">
        <v>1019</v>
      </c>
      <c r="L353">
        <v>1367</v>
      </c>
      <c r="N353">
        <v>1011</v>
      </c>
      <c r="O353" t="s">
        <v>881</v>
      </c>
      <c r="P353" t="s">
        <v>881</v>
      </c>
      <c r="Q353">
        <v>1</v>
      </c>
      <c r="W353">
        <v>0</v>
      </c>
      <c r="X353">
        <v>378346098</v>
      </c>
      <c r="Y353">
        <v>0.8125</v>
      </c>
      <c r="AA353">
        <v>0</v>
      </c>
      <c r="AB353">
        <v>2117.85</v>
      </c>
      <c r="AC353">
        <v>356.12</v>
      </c>
      <c r="AD353">
        <v>0</v>
      </c>
      <c r="AE353">
        <v>0</v>
      </c>
      <c r="AF353">
        <v>246.68</v>
      </c>
      <c r="AG353">
        <v>13.37</v>
      </c>
      <c r="AH353">
        <v>0</v>
      </c>
      <c r="AI353">
        <v>1</v>
      </c>
      <c r="AJ353">
        <v>8.1999999999999993</v>
      </c>
      <c r="AK353">
        <v>25.44</v>
      </c>
      <c r="AL353">
        <v>1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143</v>
      </c>
      <c r="AT353">
        <v>0.65</v>
      </c>
      <c r="AU353" t="s">
        <v>169</v>
      </c>
      <c r="AV353">
        <v>0</v>
      </c>
      <c r="AW353">
        <v>2</v>
      </c>
      <c r="AX353">
        <v>31714811</v>
      </c>
      <c r="AY353">
        <v>1</v>
      </c>
      <c r="AZ353">
        <v>0</v>
      </c>
      <c r="BA353">
        <v>366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Y353*Source!I628</f>
        <v>0.121875</v>
      </c>
      <c r="CY353">
        <f>AB353</f>
        <v>2117.85</v>
      </c>
      <c r="CZ353">
        <f>AF353</f>
        <v>246.68</v>
      </c>
      <c r="DA353">
        <f>AJ353</f>
        <v>8.1999999999999993</v>
      </c>
      <c r="DB353">
        <f>ROUND((ROUND(AT353*CZ353,2)*1.25),6)</f>
        <v>200.42500000000001</v>
      </c>
      <c r="DC353">
        <f>ROUND((ROUND(AT353*AG353,2)*1.25),6)</f>
        <v>10.862500000000001</v>
      </c>
    </row>
    <row r="354" spans="1:107" x14ac:dyDescent="0.25">
      <c r="A354">
        <f>ROW(Source!A628)</f>
        <v>628</v>
      </c>
      <c r="B354">
        <v>31709269</v>
      </c>
      <c r="C354">
        <v>31712566</v>
      </c>
      <c r="D354">
        <v>26365844</v>
      </c>
      <c r="E354">
        <v>1</v>
      </c>
      <c r="F354">
        <v>1</v>
      </c>
      <c r="G354">
        <v>26229697</v>
      </c>
      <c r="H354">
        <v>2</v>
      </c>
      <c r="I354" t="s">
        <v>903</v>
      </c>
      <c r="J354" t="s">
        <v>904</v>
      </c>
      <c r="K354" t="s">
        <v>905</v>
      </c>
      <c r="L354">
        <v>1367</v>
      </c>
      <c r="N354">
        <v>1011</v>
      </c>
      <c r="O354" t="s">
        <v>881</v>
      </c>
      <c r="P354" t="s">
        <v>881</v>
      </c>
      <c r="Q354">
        <v>1</v>
      </c>
      <c r="W354">
        <v>0</v>
      </c>
      <c r="X354">
        <v>856318566</v>
      </c>
      <c r="Y354">
        <v>1.9375</v>
      </c>
      <c r="AA354">
        <v>0</v>
      </c>
      <c r="AB354">
        <v>1587.85</v>
      </c>
      <c r="AC354">
        <v>658.97</v>
      </c>
      <c r="AD354">
        <v>0</v>
      </c>
      <c r="AE354">
        <v>0</v>
      </c>
      <c r="AF354">
        <v>125.13</v>
      </c>
      <c r="AG354">
        <v>24.74</v>
      </c>
      <c r="AH354">
        <v>0</v>
      </c>
      <c r="AI354">
        <v>1</v>
      </c>
      <c r="AJ354">
        <v>12.12</v>
      </c>
      <c r="AK354">
        <v>25.44</v>
      </c>
      <c r="AL354">
        <v>1</v>
      </c>
      <c r="AN354">
        <v>0</v>
      </c>
      <c r="AO354">
        <v>1</v>
      </c>
      <c r="AP354">
        <v>1</v>
      </c>
      <c r="AQ354">
        <v>0</v>
      </c>
      <c r="AR354">
        <v>0</v>
      </c>
      <c r="AS354" t="s">
        <v>143</v>
      </c>
      <c r="AT354">
        <v>1.55</v>
      </c>
      <c r="AU354" t="s">
        <v>169</v>
      </c>
      <c r="AV354">
        <v>0</v>
      </c>
      <c r="AW354">
        <v>2</v>
      </c>
      <c r="AX354">
        <v>31714812</v>
      </c>
      <c r="AY354">
        <v>1</v>
      </c>
      <c r="AZ354">
        <v>0</v>
      </c>
      <c r="BA354">
        <v>367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Y354*Source!I628</f>
        <v>0.29062499999999997</v>
      </c>
      <c r="CY354">
        <f>AB354</f>
        <v>1587.85</v>
      </c>
      <c r="CZ354">
        <f>AF354</f>
        <v>125.13</v>
      </c>
      <c r="DA354">
        <f>AJ354</f>
        <v>12.12</v>
      </c>
      <c r="DB354">
        <f>ROUND((ROUND(AT354*CZ354,2)*1.25),6)</f>
        <v>242.4375</v>
      </c>
      <c r="DC354">
        <f>ROUND((ROUND(AT354*AG354,2)*1.25),6)</f>
        <v>47.9375</v>
      </c>
    </row>
    <row r="355" spans="1:107" x14ac:dyDescent="0.25">
      <c r="A355">
        <f>ROW(Source!A628)</f>
        <v>628</v>
      </c>
      <c r="B355">
        <v>31709269</v>
      </c>
      <c r="C355">
        <v>31712566</v>
      </c>
      <c r="D355">
        <v>26365806</v>
      </c>
      <c r="E355">
        <v>1</v>
      </c>
      <c r="F355">
        <v>1</v>
      </c>
      <c r="G355">
        <v>26229697</v>
      </c>
      <c r="H355">
        <v>2</v>
      </c>
      <c r="I355" t="s">
        <v>1020</v>
      </c>
      <c r="J355" t="s">
        <v>1021</v>
      </c>
      <c r="K355" t="s">
        <v>1022</v>
      </c>
      <c r="L355">
        <v>1367</v>
      </c>
      <c r="N355">
        <v>1011</v>
      </c>
      <c r="O355" t="s">
        <v>881</v>
      </c>
      <c r="P355" t="s">
        <v>881</v>
      </c>
      <c r="Q355">
        <v>1</v>
      </c>
      <c r="W355">
        <v>0</v>
      </c>
      <c r="X355">
        <v>2023875219</v>
      </c>
      <c r="Y355">
        <v>0.65</v>
      </c>
      <c r="AA355">
        <v>0</v>
      </c>
      <c r="AB355">
        <v>1645.08</v>
      </c>
      <c r="AC355">
        <v>463.99</v>
      </c>
      <c r="AD355">
        <v>0</v>
      </c>
      <c r="AE355">
        <v>0</v>
      </c>
      <c r="AF355">
        <v>177.54</v>
      </c>
      <c r="AG355">
        <v>17.420000000000002</v>
      </c>
      <c r="AH355">
        <v>0</v>
      </c>
      <c r="AI355">
        <v>1</v>
      </c>
      <c r="AJ355">
        <v>8.85</v>
      </c>
      <c r="AK355">
        <v>25.44</v>
      </c>
      <c r="AL355">
        <v>1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143</v>
      </c>
      <c r="AT355">
        <v>0.52</v>
      </c>
      <c r="AU355" t="s">
        <v>169</v>
      </c>
      <c r="AV355">
        <v>0</v>
      </c>
      <c r="AW355">
        <v>2</v>
      </c>
      <c r="AX355">
        <v>31714813</v>
      </c>
      <c r="AY355">
        <v>1</v>
      </c>
      <c r="AZ355">
        <v>0</v>
      </c>
      <c r="BA355">
        <v>368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Y355*Source!I628</f>
        <v>9.7500000000000003E-2</v>
      </c>
      <c r="CY355">
        <f>AB355</f>
        <v>1645.08</v>
      </c>
      <c r="CZ355">
        <f>AF355</f>
        <v>177.54</v>
      </c>
      <c r="DA355">
        <f>AJ355</f>
        <v>8.85</v>
      </c>
      <c r="DB355">
        <f>ROUND((ROUND(AT355*CZ355,2)*1.25),6)</f>
        <v>115.4</v>
      </c>
      <c r="DC355">
        <f>ROUND((ROUND(AT355*AG355,2)*1.25),6)</f>
        <v>11.324999999999999</v>
      </c>
    </row>
    <row r="356" spans="1:107" x14ac:dyDescent="0.25">
      <c r="A356">
        <f>ROW(Source!A628)</f>
        <v>628</v>
      </c>
      <c r="B356">
        <v>31709269</v>
      </c>
      <c r="C356">
        <v>31712566</v>
      </c>
      <c r="D356">
        <v>26344835</v>
      </c>
      <c r="E356">
        <v>1</v>
      </c>
      <c r="F356">
        <v>1</v>
      </c>
      <c r="G356">
        <v>26229697</v>
      </c>
      <c r="H356">
        <v>3</v>
      </c>
      <c r="I356" t="s">
        <v>427</v>
      </c>
      <c r="J356" t="s">
        <v>429</v>
      </c>
      <c r="K356" t="s">
        <v>428</v>
      </c>
      <c r="L356">
        <v>1339</v>
      </c>
      <c r="N356">
        <v>1007</v>
      </c>
      <c r="O356" t="s">
        <v>323</v>
      </c>
      <c r="P356" t="s">
        <v>323</v>
      </c>
      <c r="Q356">
        <v>1</v>
      </c>
      <c r="W356">
        <v>0</v>
      </c>
      <c r="X356">
        <v>-862991314</v>
      </c>
      <c r="Y356">
        <v>5</v>
      </c>
      <c r="AA356">
        <v>35.35</v>
      </c>
      <c r="AB356">
        <v>0</v>
      </c>
      <c r="AC356">
        <v>0</v>
      </c>
      <c r="AD356">
        <v>0</v>
      </c>
      <c r="AE356">
        <v>7.07</v>
      </c>
      <c r="AF356">
        <v>0</v>
      </c>
      <c r="AG356">
        <v>0</v>
      </c>
      <c r="AH356">
        <v>0</v>
      </c>
      <c r="AI356">
        <v>4.99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143</v>
      </c>
      <c r="AT356">
        <v>5</v>
      </c>
      <c r="AU356" t="s">
        <v>143</v>
      </c>
      <c r="AV356">
        <v>0</v>
      </c>
      <c r="AW356">
        <v>2</v>
      </c>
      <c r="AX356">
        <v>31714814</v>
      </c>
      <c r="AY356">
        <v>1</v>
      </c>
      <c r="AZ356">
        <v>0</v>
      </c>
      <c r="BA356">
        <v>369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Y356*Source!I628</f>
        <v>0.75</v>
      </c>
      <c r="CY356">
        <f>AA356</f>
        <v>35.35</v>
      </c>
      <c r="CZ356">
        <f>AE356</f>
        <v>7.07</v>
      </c>
      <c r="DA356">
        <f>AI356</f>
        <v>4.99</v>
      </c>
      <c r="DB356">
        <f>ROUND(ROUND(AT356*CZ356,2),6)</f>
        <v>35.35</v>
      </c>
      <c r="DC356">
        <f>ROUND(ROUND(AT356*AG356,2),6)</f>
        <v>0</v>
      </c>
    </row>
    <row r="357" spans="1:107" x14ac:dyDescent="0.25">
      <c r="A357">
        <f>ROW(Source!A628)</f>
        <v>628</v>
      </c>
      <c r="B357">
        <v>31709269</v>
      </c>
      <c r="C357">
        <v>31712566</v>
      </c>
      <c r="D357">
        <v>26344276</v>
      </c>
      <c r="E357">
        <v>1</v>
      </c>
      <c r="F357">
        <v>1</v>
      </c>
      <c r="G357">
        <v>26229697</v>
      </c>
      <c r="H357">
        <v>3</v>
      </c>
      <c r="I357" t="s">
        <v>321</v>
      </c>
      <c r="J357" t="s">
        <v>324</v>
      </c>
      <c r="K357" t="s">
        <v>322</v>
      </c>
      <c r="L357">
        <v>1339</v>
      </c>
      <c r="N357">
        <v>1007</v>
      </c>
      <c r="O357" t="s">
        <v>323</v>
      </c>
      <c r="P357" t="s">
        <v>323</v>
      </c>
      <c r="Q357">
        <v>1</v>
      </c>
      <c r="W357">
        <v>0</v>
      </c>
      <c r="X357">
        <v>2069056849</v>
      </c>
      <c r="Y357">
        <v>110</v>
      </c>
      <c r="AA357">
        <v>553.35</v>
      </c>
      <c r="AB357">
        <v>0</v>
      </c>
      <c r="AC357">
        <v>0</v>
      </c>
      <c r="AD357">
        <v>0</v>
      </c>
      <c r="AE357">
        <v>104.99</v>
      </c>
      <c r="AF357">
        <v>0</v>
      </c>
      <c r="AG357">
        <v>0</v>
      </c>
      <c r="AH357">
        <v>0</v>
      </c>
      <c r="AI357">
        <v>5.26</v>
      </c>
      <c r="AJ357">
        <v>1</v>
      </c>
      <c r="AK357">
        <v>1</v>
      </c>
      <c r="AL357">
        <v>1</v>
      </c>
      <c r="AN357">
        <v>0</v>
      </c>
      <c r="AO357">
        <v>0</v>
      </c>
      <c r="AP357">
        <v>0</v>
      </c>
      <c r="AQ357">
        <v>0</v>
      </c>
      <c r="AR357">
        <v>0</v>
      </c>
      <c r="AS357" t="s">
        <v>143</v>
      </c>
      <c r="AT357">
        <v>110</v>
      </c>
      <c r="AU357" t="s">
        <v>143</v>
      </c>
      <c r="AV357">
        <v>0</v>
      </c>
      <c r="AW357">
        <v>1</v>
      </c>
      <c r="AX357">
        <v>-1</v>
      </c>
      <c r="AY357">
        <v>0</v>
      </c>
      <c r="AZ357">
        <v>0</v>
      </c>
      <c r="BA357" t="s">
        <v>143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Y357*Source!I628</f>
        <v>16.5</v>
      </c>
      <c r="CY357">
        <f>AA357</f>
        <v>553.35</v>
      </c>
      <c r="CZ357">
        <f>AE357</f>
        <v>104.99</v>
      </c>
      <c r="DA357">
        <f>AI357</f>
        <v>5.26</v>
      </c>
      <c r="DB357">
        <f>ROUND(ROUND(AT357*CZ357,2),6)</f>
        <v>11548.9</v>
      </c>
      <c r="DC357">
        <f>ROUND(ROUND(AT357*AG357,2),6)</f>
        <v>0</v>
      </c>
    </row>
    <row r="358" spans="1:107" x14ac:dyDescent="0.25">
      <c r="A358">
        <f>ROW(Source!A630)</f>
        <v>630</v>
      </c>
      <c r="B358">
        <v>31709269</v>
      </c>
      <c r="C358">
        <v>31712584</v>
      </c>
      <c r="D358">
        <v>26286009</v>
      </c>
      <c r="E358">
        <v>26229697</v>
      </c>
      <c r="F358">
        <v>1</v>
      </c>
      <c r="G358">
        <v>26229697</v>
      </c>
      <c r="H358">
        <v>1</v>
      </c>
      <c r="I358" t="s">
        <v>875</v>
      </c>
      <c r="J358" t="s">
        <v>143</v>
      </c>
      <c r="K358" t="s">
        <v>876</v>
      </c>
      <c r="L358">
        <v>1191</v>
      </c>
      <c r="N358">
        <v>1013</v>
      </c>
      <c r="O358" t="s">
        <v>877</v>
      </c>
      <c r="P358" t="s">
        <v>877</v>
      </c>
      <c r="Q358">
        <v>1</v>
      </c>
      <c r="W358">
        <v>0</v>
      </c>
      <c r="X358">
        <v>476480486</v>
      </c>
      <c r="Y358">
        <v>24.84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143</v>
      </c>
      <c r="AT358">
        <v>21.6</v>
      </c>
      <c r="AU358" t="s">
        <v>170</v>
      </c>
      <c r="AV358">
        <v>1</v>
      </c>
      <c r="AW358">
        <v>2</v>
      </c>
      <c r="AX358">
        <v>31714816</v>
      </c>
      <c r="AY358">
        <v>1</v>
      </c>
      <c r="AZ358">
        <v>0</v>
      </c>
      <c r="BA358">
        <v>371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Y358*Source!I630</f>
        <v>2.484</v>
      </c>
      <c r="CY358">
        <f>AD358</f>
        <v>0</v>
      </c>
      <c r="CZ358">
        <f>AH358</f>
        <v>0</v>
      </c>
      <c r="DA358">
        <f>AL358</f>
        <v>1</v>
      </c>
      <c r="DB358">
        <f>ROUND((ROUND(AT358*CZ358,2)*1.15),6)</f>
        <v>0</v>
      </c>
      <c r="DC358">
        <f>ROUND((ROUND(AT358*AG358,2)*1.15),6)</f>
        <v>0</v>
      </c>
    </row>
    <row r="359" spans="1:107" x14ac:dyDescent="0.25">
      <c r="A359">
        <f>ROW(Source!A630)</f>
        <v>630</v>
      </c>
      <c r="B359">
        <v>31709269</v>
      </c>
      <c r="C359">
        <v>31712584</v>
      </c>
      <c r="D359">
        <v>26365567</v>
      </c>
      <c r="E359">
        <v>1</v>
      </c>
      <c r="F359">
        <v>1</v>
      </c>
      <c r="G359">
        <v>26229697</v>
      </c>
      <c r="H359">
        <v>2</v>
      </c>
      <c r="I359" t="s">
        <v>909</v>
      </c>
      <c r="J359" t="s">
        <v>910</v>
      </c>
      <c r="K359" t="s">
        <v>911</v>
      </c>
      <c r="L359">
        <v>1367</v>
      </c>
      <c r="N359">
        <v>1011</v>
      </c>
      <c r="O359" t="s">
        <v>881</v>
      </c>
      <c r="P359" t="s">
        <v>881</v>
      </c>
      <c r="Q359">
        <v>1</v>
      </c>
      <c r="W359">
        <v>0</v>
      </c>
      <c r="X359">
        <v>1109083233</v>
      </c>
      <c r="Y359">
        <v>2.9375</v>
      </c>
      <c r="AA359">
        <v>0</v>
      </c>
      <c r="AB359">
        <v>1461.74</v>
      </c>
      <c r="AC359">
        <v>412.05</v>
      </c>
      <c r="AD359">
        <v>0</v>
      </c>
      <c r="AE359">
        <v>0</v>
      </c>
      <c r="AF359">
        <v>163.47999999999999</v>
      </c>
      <c r="AG359">
        <v>15.47</v>
      </c>
      <c r="AH359">
        <v>0</v>
      </c>
      <c r="AI359">
        <v>1</v>
      </c>
      <c r="AJ359">
        <v>8.5399999999999991</v>
      </c>
      <c r="AK359">
        <v>25.44</v>
      </c>
      <c r="AL359">
        <v>1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143</v>
      </c>
      <c r="AT359">
        <v>2.35</v>
      </c>
      <c r="AU359" t="s">
        <v>169</v>
      </c>
      <c r="AV359">
        <v>0</v>
      </c>
      <c r="AW359">
        <v>2</v>
      </c>
      <c r="AX359">
        <v>31714817</v>
      </c>
      <c r="AY359">
        <v>1</v>
      </c>
      <c r="AZ359">
        <v>0</v>
      </c>
      <c r="BA359">
        <v>372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Y359*Source!I630</f>
        <v>0.29375000000000001</v>
      </c>
      <c r="CY359">
        <f t="shared" ref="CY359:CY364" si="94">AB359</f>
        <v>1461.74</v>
      </c>
      <c r="CZ359">
        <f t="shared" ref="CZ359:CZ364" si="95">AF359</f>
        <v>163.47999999999999</v>
      </c>
      <c r="DA359">
        <f t="shared" ref="DA359:DA364" si="96">AJ359</f>
        <v>8.5399999999999991</v>
      </c>
      <c r="DB359">
        <f t="shared" ref="DB359:DB364" si="97">ROUND((ROUND(AT359*CZ359,2)*1.25),6)</f>
        <v>480.22500000000002</v>
      </c>
      <c r="DC359">
        <f t="shared" ref="DC359:DC364" si="98">ROUND((ROUND(AT359*AG359,2)*1.25),6)</f>
        <v>45.4375</v>
      </c>
    </row>
    <row r="360" spans="1:107" x14ac:dyDescent="0.25">
      <c r="A360">
        <f>ROW(Source!A630)</f>
        <v>630</v>
      </c>
      <c r="B360">
        <v>31709269</v>
      </c>
      <c r="C360">
        <v>31712584</v>
      </c>
      <c r="D360">
        <v>26365816</v>
      </c>
      <c r="E360">
        <v>1</v>
      </c>
      <c r="F360">
        <v>1</v>
      </c>
      <c r="G360">
        <v>26229697</v>
      </c>
      <c r="H360">
        <v>2</v>
      </c>
      <c r="I360" t="s">
        <v>882</v>
      </c>
      <c r="J360" t="s">
        <v>1018</v>
      </c>
      <c r="K360" t="s">
        <v>1019</v>
      </c>
      <c r="L360">
        <v>1367</v>
      </c>
      <c r="N360">
        <v>1011</v>
      </c>
      <c r="O360" t="s">
        <v>881</v>
      </c>
      <c r="P360" t="s">
        <v>881</v>
      </c>
      <c r="Q360">
        <v>1</v>
      </c>
      <c r="W360">
        <v>0</v>
      </c>
      <c r="X360">
        <v>378346098</v>
      </c>
      <c r="Y360">
        <v>1.1375</v>
      </c>
      <c r="AA360">
        <v>0</v>
      </c>
      <c r="AB360">
        <v>2117.85</v>
      </c>
      <c r="AC360">
        <v>356.12</v>
      </c>
      <c r="AD360">
        <v>0</v>
      </c>
      <c r="AE360">
        <v>0</v>
      </c>
      <c r="AF360">
        <v>246.68</v>
      </c>
      <c r="AG360">
        <v>13.37</v>
      </c>
      <c r="AH360">
        <v>0</v>
      </c>
      <c r="AI360">
        <v>1</v>
      </c>
      <c r="AJ360">
        <v>8.1999999999999993</v>
      </c>
      <c r="AK360">
        <v>25.44</v>
      </c>
      <c r="AL360">
        <v>1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143</v>
      </c>
      <c r="AT360">
        <v>0.91</v>
      </c>
      <c r="AU360" t="s">
        <v>169</v>
      </c>
      <c r="AV360">
        <v>0</v>
      </c>
      <c r="AW360">
        <v>2</v>
      </c>
      <c r="AX360">
        <v>31714818</v>
      </c>
      <c r="AY360">
        <v>1</v>
      </c>
      <c r="AZ360">
        <v>0</v>
      </c>
      <c r="BA360">
        <v>373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Y360*Source!I630</f>
        <v>0.11375</v>
      </c>
      <c r="CY360">
        <f t="shared" si="94"/>
        <v>2117.85</v>
      </c>
      <c r="CZ360">
        <f t="shared" si="95"/>
        <v>246.68</v>
      </c>
      <c r="DA360">
        <f t="shared" si="96"/>
        <v>8.1999999999999993</v>
      </c>
      <c r="DB360">
        <f t="shared" si="97"/>
        <v>280.60000000000002</v>
      </c>
      <c r="DC360">
        <f t="shared" si="98"/>
        <v>15.2125</v>
      </c>
    </row>
    <row r="361" spans="1:107" x14ac:dyDescent="0.25">
      <c r="A361">
        <f>ROW(Source!A630)</f>
        <v>630</v>
      </c>
      <c r="B361">
        <v>31709269</v>
      </c>
      <c r="C361">
        <v>31712584</v>
      </c>
      <c r="D361">
        <v>26365801</v>
      </c>
      <c r="E361">
        <v>1</v>
      </c>
      <c r="F361">
        <v>1</v>
      </c>
      <c r="G361">
        <v>26229697</v>
      </c>
      <c r="H361">
        <v>2</v>
      </c>
      <c r="I361" t="s">
        <v>1023</v>
      </c>
      <c r="J361" t="s">
        <v>1024</v>
      </c>
      <c r="K361" t="s">
        <v>1025</v>
      </c>
      <c r="L361">
        <v>1367</v>
      </c>
      <c r="N361">
        <v>1011</v>
      </c>
      <c r="O361" t="s">
        <v>881</v>
      </c>
      <c r="P361" t="s">
        <v>881</v>
      </c>
      <c r="Q361">
        <v>1</v>
      </c>
      <c r="W361">
        <v>0</v>
      </c>
      <c r="X361">
        <v>-251987950</v>
      </c>
      <c r="Y361">
        <v>8.9625000000000004</v>
      </c>
      <c r="AA361">
        <v>0</v>
      </c>
      <c r="AB361">
        <v>1509.71</v>
      </c>
      <c r="AC361">
        <v>400.07</v>
      </c>
      <c r="AD361">
        <v>0</v>
      </c>
      <c r="AE361">
        <v>0</v>
      </c>
      <c r="AF361">
        <v>169.44</v>
      </c>
      <c r="AG361">
        <v>15.02</v>
      </c>
      <c r="AH361">
        <v>0</v>
      </c>
      <c r="AI361">
        <v>1</v>
      </c>
      <c r="AJ361">
        <v>8.51</v>
      </c>
      <c r="AK361">
        <v>25.44</v>
      </c>
      <c r="AL361">
        <v>1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143</v>
      </c>
      <c r="AT361">
        <v>7.17</v>
      </c>
      <c r="AU361" t="s">
        <v>169</v>
      </c>
      <c r="AV361">
        <v>0</v>
      </c>
      <c r="AW361">
        <v>2</v>
      </c>
      <c r="AX361">
        <v>31714819</v>
      </c>
      <c r="AY361">
        <v>1</v>
      </c>
      <c r="AZ361">
        <v>0</v>
      </c>
      <c r="BA361">
        <v>374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Y361*Source!I630</f>
        <v>0.8962500000000001</v>
      </c>
      <c r="CY361">
        <f t="shared" si="94"/>
        <v>1509.71</v>
      </c>
      <c r="CZ361">
        <f t="shared" si="95"/>
        <v>169.44</v>
      </c>
      <c r="DA361">
        <f t="shared" si="96"/>
        <v>8.51</v>
      </c>
      <c r="DB361">
        <f t="shared" si="97"/>
        <v>1518.6</v>
      </c>
      <c r="DC361">
        <f t="shared" si="98"/>
        <v>134.61250000000001</v>
      </c>
    </row>
    <row r="362" spans="1:107" x14ac:dyDescent="0.25">
      <c r="A362">
        <f>ROW(Source!A630)</f>
        <v>630</v>
      </c>
      <c r="B362">
        <v>31709269</v>
      </c>
      <c r="C362">
        <v>31712584</v>
      </c>
      <c r="D362">
        <v>26365802</v>
      </c>
      <c r="E362">
        <v>1</v>
      </c>
      <c r="F362">
        <v>1</v>
      </c>
      <c r="G362">
        <v>26229697</v>
      </c>
      <c r="H362">
        <v>2</v>
      </c>
      <c r="I362" t="s">
        <v>1026</v>
      </c>
      <c r="J362" t="s">
        <v>1027</v>
      </c>
      <c r="K362" t="s">
        <v>1028</v>
      </c>
      <c r="L362">
        <v>1367</v>
      </c>
      <c r="N362">
        <v>1011</v>
      </c>
      <c r="O362" t="s">
        <v>881</v>
      </c>
      <c r="P362" t="s">
        <v>881</v>
      </c>
      <c r="Q362">
        <v>1</v>
      </c>
      <c r="W362">
        <v>0</v>
      </c>
      <c r="X362">
        <v>205895447</v>
      </c>
      <c r="Y362">
        <v>18.25</v>
      </c>
      <c r="AA362">
        <v>0</v>
      </c>
      <c r="AB362">
        <v>1971.83</v>
      </c>
      <c r="AC362">
        <v>466.39</v>
      </c>
      <c r="AD362">
        <v>0</v>
      </c>
      <c r="AE362">
        <v>0</v>
      </c>
      <c r="AF362">
        <v>219.5</v>
      </c>
      <c r="AG362">
        <v>17.510000000000002</v>
      </c>
      <c r="AH362">
        <v>0</v>
      </c>
      <c r="AI362">
        <v>1</v>
      </c>
      <c r="AJ362">
        <v>8.58</v>
      </c>
      <c r="AK362">
        <v>25.44</v>
      </c>
      <c r="AL362">
        <v>1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143</v>
      </c>
      <c r="AT362">
        <v>14.6</v>
      </c>
      <c r="AU362" t="s">
        <v>169</v>
      </c>
      <c r="AV362">
        <v>0</v>
      </c>
      <c r="AW362">
        <v>2</v>
      </c>
      <c r="AX362">
        <v>31714820</v>
      </c>
      <c r="AY362">
        <v>1</v>
      </c>
      <c r="AZ362">
        <v>0</v>
      </c>
      <c r="BA362">
        <v>375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Y362*Source!I630</f>
        <v>1.8250000000000002</v>
      </c>
      <c r="CY362">
        <f t="shared" si="94"/>
        <v>1971.83</v>
      </c>
      <c r="CZ362">
        <f t="shared" si="95"/>
        <v>219.5</v>
      </c>
      <c r="DA362">
        <f t="shared" si="96"/>
        <v>8.58</v>
      </c>
      <c r="DB362">
        <f t="shared" si="97"/>
        <v>4005.875</v>
      </c>
      <c r="DC362">
        <f t="shared" si="98"/>
        <v>319.5625</v>
      </c>
    </row>
    <row r="363" spans="1:107" x14ac:dyDescent="0.25">
      <c r="A363">
        <f>ROW(Source!A630)</f>
        <v>630</v>
      </c>
      <c r="B363">
        <v>31709269</v>
      </c>
      <c r="C363">
        <v>31712584</v>
      </c>
      <c r="D363">
        <v>26365844</v>
      </c>
      <c r="E363">
        <v>1</v>
      </c>
      <c r="F363">
        <v>1</v>
      </c>
      <c r="G363">
        <v>26229697</v>
      </c>
      <c r="H363">
        <v>2</v>
      </c>
      <c r="I363" t="s">
        <v>903</v>
      </c>
      <c r="J363" t="s">
        <v>904</v>
      </c>
      <c r="K363" t="s">
        <v>905</v>
      </c>
      <c r="L363">
        <v>1367</v>
      </c>
      <c r="N363">
        <v>1011</v>
      </c>
      <c r="O363" t="s">
        <v>881</v>
      </c>
      <c r="P363" t="s">
        <v>881</v>
      </c>
      <c r="Q363">
        <v>1</v>
      </c>
      <c r="W363">
        <v>0</v>
      </c>
      <c r="X363">
        <v>856318566</v>
      </c>
      <c r="Y363">
        <v>2.2374999999999998</v>
      </c>
      <c r="AA363">
        <v>0</v>
      </c>
      <c r="AB363">
        <v>1587.85</v>
      </c>
      <c r="AC363">
        <v>658.97</v>
      </c>
      <c r="AD363">
        <v>0</v>
      </c>
      <c r="AE363">
        <v>0</v>
      </c>
      <c r="AF363">
        <v>125.13</v>
      </c>
      <c r="AG363">
        <v>24.74</v>
      </c>
      <c r="AH363">
        <v>0</v>
      </c>
      <c r="AI363">
        <v>1</v>
      </c>
      <c r="AJ363">
        <v>12.12</v>
      </c>
      <c r="AK363">
        <v>25.44</v>
      </c>
      <c r="AL363">
        <v>1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143</v>
      </c>
      <c r="AT363">
        <v>1.79</v>
      </c>
      <c r="AU363" t="s">
        <v>169</v>
      </c>
      <c r="AV363">
        <v>0</v>
      </c>
      <c r="AW363">
        <v>2</v>
      </c>
      <c r="AX363">
        <v>31714821</v>
      </c>
      <c r="AY363">
        <v>1</v>
      </c>
      <c r="AZ363">
        <v>0</v>
      </c>
      <c r="BA363">
        <v>376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Y363*Source!I630</f>
        <v>0.22375</v>
      </c>
      <c r="CY363">
        <f t="shared" si="94"/>
        <v>1587.85</v>
      </c>
      <c r="CZ363">
        <f t="shared" si="95"/>
        <v>125.13</v>
      </c>
      <c r="DA363">
        <f t="shared" si="96"/>
        <v>12.12</v>
      </c>
      <c r="DB363">
        <f t="shared" si="97"/>
        <v>279.97500000000002</v>
      </c>
      <c r="DC363">
        <f t="shared" si="98"/>
        <v>55.35</v>
      </c>
    </row>
    <row r="364" spans="1:107" x14ac:dyDescent="0.25">
      <c r="A364">
        <f>ROW(Source!A630)</f>
        <v>630</v>
      </c>
      <c r="B364">
        <v>31709269</v>
      </c>
      <c r="C364">
        <v>31712584</v>
      </c>
      <c r="D364">
        <v>26365806</v>
      </c>
      <c r="E364">
        <v>1</v>
      </c>
      <c r="F364">
        <v>1</v>
      </c>
      <c r="G364">
        <v>26229697</v>
      </c>
      <c r="H364">
        <v>2</v>
      </c>
      <c r="I364" t="s">
        <v>1020</v>
      </c>
      <c r="J364" t="s">
        <v>1021</v>
      </c>
      <c r="K364" t="s">
        <v>1022</v>
      </c>
      <c r="L364">
        <v>1367</v>
      </c>
      <c r="N364">
        <v>1011</v>
      </c>
      <c r="O364" t="s">
        <v>881</v>
      </c>
      <c r="P364" t="s">
        <v>881</v>
      </c>
      <c r="Q364">
        <v>1</v>
      </c>
      <c r="W364">
        <v>0</v>
      </c>
      <c r="X364">
        <v>2023875219</v>
      </c>
      <c r="Y364">
        <v>0.65</v>
      </c>
      <c r="AA364">
        <v>0</v>
      </c>
      <c r="AB364">
        <v>1645.08</v>
      </c>
      <c r="AC364">
        <v>463.99</v>
      </c>
      <c r="AD364">
        <v>0</v>
      </c>
      <c r="AE364">
        <v>0</v>
      </c>
      <c r="AF364">
        <v>177.54</v>
      </c>
      <c r="AG364">
        <v>17.420000000000002</v>
      </c>
      <c r="AH364">
        <v>0</v>
      </c>
      <c r="AI364">
        <v>1</v>
      </c>
      <c r="AJ364">
        <v>8.85</v>
      </c>
      <c r="AK364">
        <v>25.44</v>
      </c>
      <c r="AL364">
        <v>1</v>
      </c>
      <c r="AN364">
        <v>0</v>
      </c>
      <c r="AO364">
        <v>1</v>
      </c>
      <c r="AP364">
        <v>1</v>
      </c>
      <c r="AQ364">
        <v>0</v>
      </c>
      <c r="AR364">
        <v>0</v>
      </c>
      <c r="AS364" t="s">
        <v>143</v>
      </c>
      <c r="AT364">
        <v>0.52</v>
      </c>
      <c r="AU364" t="s">
        <v>169</v>
      </c>
      <c r="AV364">
        <v>0</v>
      </c>
      <c r="AW364">
        <v>2</v>
      </c>
      <c r="AX364">
        <v>31714822</v>
      </c>
      <c r="AY364">
        <v>1</v>
      </c>
      <c r="AZ364">
        <v>0</v>
      </c>
      <c r="BA364">
        <v>377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Y364*Source!I630</f>
        <v>6.5000000000000002E-2</v>
      </c>
      <c r="CY364">
        <f t="shared" si="94"/>
        <v>1645.08</v>
      </c>
      <c r="CZ364">
        <f t="shared" si="95"/>
        <v>177.54</v>
      </c>
      <c r="DA364">
        <f t="shared" si="96"/>
        <v>8.85</v>
      </c>
      <c r="DB364">
        <f t="shared" si="97"/>
        <v>115.4</v>
      </c>
      <c r="DC364">
        <f t="shared" si="98"/>
        <v>11.324999999999999</v>
      </c>
    </row>
    <row r="365" spans="1:107" x14ac:dyDescent="0.25">
      <c r="A365">
        <f>ROW(Source!A630)</f>
        <v>630</v>
      </c>
      <c r="B365">
        <v>31709269</v>
      </c>
      <c r="C365">
        <v>31712584</v>
      </c>
      <c r="D365">
        <v>26344835</v>
      </c>
      <c r="E365">
        <v>1</v>
      </c>
      <c r="F365">
        <v>1</v>
      </c>
      <c r="G365">
        <v>26229697</v>
      </c>
      <c r="H365">
        <v>3</v>
      </c>
      <c r="I365" t="s">
        <v>427</v>
      </c>
      <c r="J365" t="s">
        <v>429</v>
      </c>
      <c r="K365" t="s">
        <v>428</v>
      </c>
      <c r="L365">
        <v>1339</v>
      </c>
      <c r="N365">
        <v>1007</v>
      </c>
      <c r="O365" t="s">
        <v>323</v>
      </c>
      <c r="P365" t="s">
        <v>323</v>
      </c>
      <c r="Q365">
        <v>1</v>
      </c>
      <c r="W365">
        <v>0</v>
      </c>
      <c r="X365">
        <v>-862991314</v>
      </c>
      <c r="Y365">
        <v>7</v>
      </c>
      <c r="AA365">
        <v>35.35</v>
      </c>
      <c r="AB365">
        <v>0</v>
      </c>
      <c r="AC365">
        <v>0</v>
      </c>
      <c r="AD365">
        <v>0</v>
      </c>
      <c r="AE365">
        <v>7.07</v>
      </c>
      <c r="AF365">
        <v>0</v>
      </c>
      <c r="AG365">
        <v>0</v>
      </c>
      <c r="AH365">
        <v>0</v>
      </c>
      <c r="AI365">
        <v>4.99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143</v>
      </c>
      <c r="AT365">
        <v>7</v>
      </c>
      <c r="AU365" t="s">
        <v>143</v>
      </c>
      <c r="AV365">
        <v>0</v>
      </c>
      <c r="AW365">
        <v>2</v>
      </c>
      <c r="AX365">
        <v>31714823</v>
      </c>
      <c r="AY365">
        <v>1</v>
      </c>
      <c r="AZ365">
        <v>0</v>
      </c>
      <c r="BA365">
        <v>378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Y365*Source!I630</f>
        <v>0.70000000000000007</v>
      </c>
      <c r="CY365">
        <f>AA365</f>
        <v>35.35</v>
      </c>
      <c r="CZ365">
        <f>AE365</f>
        <v>7.07</v>
      </c>
      <c r="DA365">
        <f>AI365</f>
        <v>4.99</v>
      </c>
      <c r="DB365">
        <f>ROUND(ROUND(AT365*CZ365,2),6)</f>
        <v>49.49</v>
      </c>
      <c r="DC365">
        <f>ROUND(ROUND(AT365*AG365,2),6)</f>
        <v>0</v>
      </c>
    </row>
    <row r="366" spans="1:107" x14ac:dyDescent="0.25">
      <c r="A366">
        <f>ROW(Source!A630)</f>
        <v>630</v>
      </c>
      <c r="B366">
        <v>31709269</v>
      </c>
      <c r="C366">
        <v>31712584</v>
      </c>
      <c r="D366">
        <v>26343536</v>
      </c>
      <c r="E366">
        <v>1</v>
      </c>
      <c r="F366">
        <v>1</v>
      </c>
      <c r="G366">
        <v>26229697</v>
      </c>
      <c r="H366">
        <v>3</v>
      </c>
      <c r="I366" t="s">
        <v>484</v>
      </c>
      <c r="J366" t="s">
        <v>486</v>
      </c>
      <c r="K366" t="s">
        <v>485</v>
      </c>
      <c r="L366">
        <v>1339</v>
      </c>
      <c r="N366">
        <v>1007</v>
      </c>
      <c r="O366" t="s">
        <v>323</v>
      </c>
      <c r="P366" t="s">
        <v>323</v>
      </c>
      <c r="Q366">
        <v>1</v>
      </c>
      <c r="W366">
        <v>0</v>
      </c>
      <c r="X366">
        <v>-754482120</v>
      </c>
      <c r="Y366">
        <v>126</v>
      </c>
      <c r="AA366">
        <v>2330.4299999999998</v>
      </c>
      <c r="AB366">
        <v>0</v>
      </c>
      <c r="AC366">
        <v>0</v>
      </c>
      <c r="AD366">
        <v>0</v>
      </c>
      <c r="AE366">
        <v>234.69</v>
      </c>
      <c r="AF366">
        <v>0</v>
      </c>
      <c r="AG366">
        <v>0</v>
      </c>
      <c r="AH366">
        <v>0</v>
      </c>
      <c r="AI366">
        <v>9.91</v>
      </c>
      <c r="AJ366">
        <v>1</v>
      </c>
      <c r="AK366">
        <v>1</v>
      </c>
      <c r="AL366">
        <v>1</v>
      </c>
      <c r="AN366">
        <v>0</v>
      </c>
      <c r="AO366">
        <v>0</v>
      </c>
      <c r="AP366">
        <v>0</v>
      </c>
      <c r="AQ366">
        <v>0</v>
      </c>
      <c r="AR366">
        <v>0</v>
      </c>
      <c r="AS366" t="s">
        <v>143</v>
      </c>
      <c r="AT366">
        <v>126</v>
      </c>
      <c r="AU366" t="s">
        <v>143</v>
      </c>
      <c r="AV366">
        <v>0</v>
      </c>
      <c r="AW366">
        <v>1</v>
      </c>
      <c r="AX366">
        <v>-1</v>
      </c>
      <c r="AY366">
        <v>0</v>
      </c>
      <c r="AZ366">
        <v>0</v>
      </c>
      <c r="BA366" t="s">
        <v>143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Y366*Source!I630</f>
        <v>12.600000000000001</v>
      </c>
      <c r="CY366">
        <f>AA366</f>
        <v>2330.4299999999998</v>
      </c>
      <c r="CZ366">
        <f>AE366</f>
        <v>234.69</v>
      </c>
      <c r="DA366">
        <f>AI366</f>
        <v>9.91</v>
      </c>
      <c r="DB366">
        <f>ROUND(ROUND(AT366*CZ366,2),6)</f>
        <v>29570.94</v>
      </c>
      <c r="DC366">
        <f>ROUND(ROUND(AT366*AG366,2),6)</f>
        <v>0</v>
      </c>
    </row>
    <row r="367" spans="1:107" x14ac:dyDescent="0.25">
      <c r="A367">
        <f>ROW(Source!A632)</f>
        <v>632</v>
      </c>
      <c r="B367">
        <v>31709269</v>
      </c>
      <c r="C367">
        <v>31712604</v>
      </c>
      <c r="D367">
        <v>26286009</v>
      </c>
      <c r="E367">
        <v>26229697</v>
      </c>
      <c r="F367">
        <v>1</v>
      </c>
      <c r="G367">
        <v>26229697</v>
      </c>
      <c r="H367">
        <v>1</v>
      </c>
      <c r="I367" t="s">
        <v>875</v>
      </c>
      <c r="J367" t="s">
        <v>143</v>
      </c>
      <c r="K367" t="s">
        <v>876</v>
      </c>
      <c r="L367">
        <v>1191</v>
      </c>
      <c r="N367">
        <v>1013</v>
      </c>
      <c r="O367" t="s">
        <v>877</v>
      </c>
      <c r="P367" t="s">
        <v>877</v>
      </c>
      <c r="Q367">
        <v>1</v>
      </c>
      <c r="W367">
        <v>0</v>
      </c>
      <c r="X367">
        <v>476480486</v>
      </c>
      <c r="Y367">
        <v>307.04999999999995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1</v>
      </c>
      <c r="AQ367">
        <v>0</v>
      </c>
      <c r="AR367">
        <v>0</v>
      </c>
      <c r="AS367" t="s">
        <v>143</v>
      </c>
      <c r="AT367">
        <v>267</v>
      </c>
      <c r="AU367" t="s">
        <v>170</v>
      </c>
      <c r="AV367">
        <v>1</v>
      </c>
      <c r="AW367">
        <v>2</v>
      </c>
      <c r="AX367">
        <v>31714825</v>
      </c>
      <c r="AY367">
        <v>1</v>
      </c>
      <c r="AZ367">
        <v>0</v>
      </c>
      <c r="BA367">
        <v>380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Y367*Source!I632</f>
        <v>15.352499999999999</v>
      </c>
      <c r="CY367">
        <f>AD367</f>
        <v>0</v>
      </c>
      <c r="CZ367">
        <f>AH367</f>
        <v>0</v>
      </c>
      <c r="DA367">
        <f>AL367</f>
        <v>1</v>
      </c>
      <c r="DB367">
        <f>ROUND((ROUND(AT367*CZ367,2)*1.15),6)</f>
        <v>0</v>
      </c>
      <c r="DC367">
        <f>ROUND((ROUND(AT367*AG367,2)*1.15),6)</f>
        <v>0</v>
      </c>
    </row>
    <row r="368" spans="1:107" x14ac:dyDescent="0.25">
      <c r="A368">
        <f>ROW(Source!A632)</f>
        <v>632</v>
      </c>
      <c r="B368">
        <v>31709269</v>
      </c>
      <c r="C368">
        <v>31712604</v>
      </c>
      <c r="D368">
        <v>26365816</v>
      </c>
      <c r="E368">
        <v>1</v>
      </c>
      <c r="F368">
        <v>1</v>
      </c>
      <c r="G368">
        <v>26229697</v>
      </c>
      <c r="H368">
        <v>2</v>
      </c>
      <c r="I368" t="s">
        <v>882</v>
      </c>
      <c r="J368" t="s">
        <v>1018</v>
      </c>
      <c r="K368" t="s">
        <v>1019</v>
      </c>
      <c r="L368">
        <v>1367</v>
      </c>
      <c r="N368">
        <v>1011</v>
      </c>
      <c r="O368" t="s">
        <v>881</v>
      </c>
      <c r="P368" t="s">
        <v>881</v>
      </c>
      <c r="Q368">
        <v>1</v>
      </c>
      <c r="W368">
        <v>0</v>
      </c>
      <c r="X368">
        <v>378346098</v>
      </c>
      <c r="Y368">
        <v>14.7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  <c r="AJ368">
        <v>8.1999999999999993</v>
      </c>
      <c r="AK368">
        <v>25.44</v>
      </c>
      <c r="AL368">
        <v>1</v>
      </c>
      <c r="AN368">
        <v>0</v>
      </c>
      <c r="AO368">
        <v>1</v>
      </c>
      <c r="AP368">
        <v>1</v>
      </c>
      <c r="AQ368">
        <v>0</v>
      </c>
      <c r="AR368">
        <v>0</v>
      </c>
      <c r="AS368" t="s">
        <v>143</v>
      </c>
      <c r="AT368">
        <v>11.76</v>
      </c>
      <c r="AU368" t="s">
        <v>169</v>
      </c>
      <c r="AV368">
        <v>0</v>
      </c>
      <c r="AW368">
        <v>2</v>
      </c>
      <c r="AX368">
        <v>31714826</v>
      </c>
      <c r="AY368">
        <v>2</v>
      </c>
      <c r="AZ368">
        <v>98304</v>
      </c>
      <c r="BA368">
        <v>381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Y368*Source!I632</f>
        <v>0.73499999999999999</v>
      </c>
      <c r="CY368">
        <f>AB368</f>
        <v>0</v>
      </c>
      <c r="CZ368">
        <f>AF368</f>
        <v>0</v>
      </c>
      <c r="DA368">
        <f>AJ368</f>
        <v>8.1999999999999993</v>
      </c>
      <c r="DB368">
        <f>ROUND((ROUND(AT368*CZ368,2)*1.25),6)</f>
        <v>0</v>
      </c>
      <c r="DC368">
        <f>ROUND((ROUND(AT368*AG368,2)*1.25),6)</f>
        <v>0</v>
      </c>
    </row>
    <row r="369" spans="1:107" x14ac:dyDescent="0.25">
      <c r="A369">
        <f>ROW(Source!A632)</f>
        <v>632</v>
      </c>
      <c r="B369">
        <v>31709269</v>
      </c>
      <c r="C369">
        <v>31712604</v>
      </c>
      <c r="D369">
        <v>26365854</v>
      </c>
      <c r="E369">
        <v>1</v>
      </c>
      <c r="F369">
        <v>1</v>
      </c>
      <c r="G369">
        <v>26229697</v>
      </c>
      <c r="H369">
        <v>2</v>
      </c>
      <c r="I369" t="s">
        <v>1029</v>
      </c>
      <c r="J369" t="s">
        <v>1030</v>
      </c>
      <c r="K369" t="s">
        <v>1031</v>
      </c>
      <c r="L369">
        <v>1367</v>
      </c>
      <c r="N369">
        <v>1011</v>
      </c>
      <c r="O369" t="s">
        <v>881</v>
      </c>
      <c r="P369" t="s">
        <v>881</v>
      </c>
      <c r="Q369">
        <v>1</v>
      </c>
      <c r="W369">
        <v>0</v>
      </c>
      <c r="X369">
        <v>357248294</v>
      </c>
      <c r="Y369">
        <v>13.5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1</v>
      </c>
      <c r="AJ369">
        <v>8.8800000000000008</v>
      </c>
      <c r="AK369">
        <v>25.44</v>
      </c>
      <c r="AL369">
        <v>1</v>
      </c>
      <c r="AN369">
        <v>0</v>
      </c>
      <c r="AO369">
        <v>1</v>
      </c>
      <c r="AP369">
        <v>1</v>
      </c>
      <c r="AQ369">
        <v>0</v>
      </c>
      <c r="AR369">
        <v>0</v>
      </c>
      <c r="AS369" t="s">
        <v>143</v>
      </c>
      <c r="AT369">
        <v>10.8</v>
      </c>
      <c r="AU369" t="s">
        <v>169</v>
      </c>
      <c r="AV369">
        <v>0</v>
      </c>
      <c r="AW369">
        <v>2</v>
      </c>
      <c r="AX369">
        <v>31714827</v>
      </c>
      <c r="AY369">
        <v>2</v>
      </c>
      <c r="AZ369">
        <v>98304</v>
      </c>
      <c r="BA369">
        <v>382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Y369*Source!I632</f>
        <v>0.67500000000000004</v>
      </c>
      <c r="CY369">
        <f>AB369</f>
        <v>0</v>
      </c>
      <c r="CZ369">
        <f>AF369</f>
        <v>0</v>
      </c>
      <c r="DA369">
        <f>AJ369</f>
        <v>8.8800000000000008</v>
      </c>
      <c r="DB369">
        <f>ROUND((ROUND(AT369*CZ369,2)*1.25),6)</f>
        <v>0</v>
      </c>
      <c r="DC369">
        <f>ROUND((ROUND(AT369*AG369,2)*1.25),6)</f>
        <v>0</v>
      </c>
    </row>
    <row r="370" spans="1:107" x14ac:dyDescent="0.25">
      <c r="A370">
        <f>ROW(Source!A632)</f>
        <v>632</v>
      </c>
      <c r="B370">
        <v>31709269</v>
      </c>
      <c r="C370">
        <v>31712604</v>
      </c>
      <c r="D370">
        <v>26286008</v>
      </c>
      <c r="E370">
        <v>26229697</v>
      </c>
      <c r="F370">
        <v>1</v>
      </c>
      <c r="G370">
        <v>26229697</v>
      </c>
      <c r="H370">
        <v>2</v>
      </c>
      <c r="I370" t="s">
        <v>906</v>
      </c>
      <c r="J370" t="s">
        <v>143</v>
      </c>
      <c r="K370" t="s">
        <v>907</v>
      </c>
      <c r="L370">
        <v>1344</v>
      </c>
      <c r="N370">
        <v>1008</v>
      </c>
      <c r="O370" t="s">
        <v>908</v>
      </c>
      <c r="P370" t="s">
        <v>908</v>
      </c>
      <c r="Q370">
        <v>1</v>
      </c>
      <c r="W370">
        <v>0</v>
      </c>
      <c r="X370">
        <v>-1180195794</v>
      </c>
      <c r="Y370">
        <v>5.9624999999999995</v>
      </c>
      <c r="AA370">
        <v>0</v>
      </c>
      <c r="AB370">
        <v>1.05</v>
      </c>
      <c r="AC370">
        <v>0</v>
      </c>
      <c r="AD370">
        <v>0</v>
      </c>
      <c r="AE370">
        <v>0</v>
      </c>
      <c r="AF370">
        <v>1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1</v>
      </c>
      <c r="AQ370">
        <v>0</v>
      </c>
      <c r="AR370">
        <v>0</v>
      </c>
      <c r="AS370" t="s">
        <v>143</v>
      </c>
      <c r="AT370">
        <v>4.7699999999999996</v>
      </c>
      <c r="AU370" t="s">
        <v>169</v>
      </c>
      <c r="AV370">
        <v>0</v>
      </c>
      <c r="AW370">
        <v>2</v>
      </c>
      <c r="AX370">
        <v>31714828</v>
      </c>
      <c r="AY370">
        <v>1</v>
      </c>
      <c r="AZ370">
        <v>6144</v>
      </c>
      <c r="BA370">
        <v>383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Y370*Source!I632</f>
        <v>0.29812499999999997</v>
      </c>
      <c r="CY370">
        <f>AB370</f>
        <v>1.05</v>
      </c>
      <c r="CZ370">
        <f>AF370</f>
        <v>1</v>
      </c>
      <c r="DA370">
        <f>AJ370</f>
        <v>1</v>
      </c>
      <c r="DB370">
        <f>ROUND((ROUND(AT370*CZ370,2)*1.25),6)</f>
        <v>5.9625000000000004</v>
      </c>
      <c r="DC370">
        <f>ROUND((ROUND(AT370*AG370,2)*1.25),6)</f>
        <v>0</v>
      </c>
    </row>
    <row r="371" spans="1:107" x14ac:dyDescent="0.25">
      <c r="A371">
        <f>ROW(Source!A632)</f>
        <v>632</v>
      </c>
      <c r="B371">
        <v>31709269</v>
      </c>
      <c r="C371">
        <v>31712604</v>
      </c>
      <c r="D371">
        <v>26344835</v>
      </c>
      <c r="E371">
        <v>1</v>
      </c>
      <c r="F371">
        <v>1</v>
      </c>
      <c r="G371">
        <v>26229697</v>
      </c>
      <c r="H371">
        <v>3</v>
      </c>
      <c r="I371" t="s">
        <v>427</v>
      </c>
      <c r="J371" t="s">
        <v>429</v>
      </c>
      <c r="K371" t="s">
        <v>428</v>
      </c>
      <c r="L371">
        <v>1339</v>
      </c>
      <c r="N371">
        <v>1007</v>
      </c>
      <c r="O371" t="s">
        <v>323</v>
      </c>
      <c r="P371" t="s">
        <v>323</v>
      </c>
      <c r="Q371">
        <v>1</v>
      </c>
      <c r="W371">
        <v>0</v>
      </c>
      <c r="X371">
        <v>-862991314</v>
      </c>
      <c r="Y371">
        <v>178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4.99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143</v>
      </c>
      <c r="AT371">
        <v>178</v>
      </c>
      <c r="AU371" t="s">
        <v>143</v>
      </c>
      <c r="AV371">
        <v>0</v>
      </c>
      <c r="AW371">
        <v>2</v>
      </c>
      <c r="AX371">
        <v>31714829</v>
      </c>
      <c r="AY371">
        <v>2</v>
      </c>
      <c r="AZ371">
        <v>16384</v>
      </c>
      <c r="BA371">
        <v>384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Y371*Source!I632</f>
        <v>8.9</v>
      </c>
      <c r="CY371">
        <f t="shared" ref="CY371:CY376" si="99">AA371</f>
        <v>0</v>
      </c>
      <c r="CZ371">
        <f t="shared" ref="CZ371:CZ376" si="100">AE371</f>
        <v>0</v>
      </c>
      <c r="DA371">
        <f t="shared" ref="DA371:DA376" si="101">AI371</f>
        <v>4.99</v>
      </c>
      <c r="DB371">
        <f t="shared" ref="DB371:DB376" si="102">ROUND(ROUND(AT371*CZ371,2),6)</f>
        <v>0</v>
      </c>
      <c r="DC371">
        <f t="shared" ref="DC371:DC376" si="103">ROUND(ROUND(AT371*AG371,2),6)</f>
        <v>0</v>
      </c>
    </row>
    <row r="372" spans="1:107" x14ac:dyDescent="0.25">
      <c r="A372">
        <f>ROW(Source!A632)</f>
        <v>632</v>
      </c>
      <c r="B372">
        <v>31709269</v>
      </c>
      <c r="C372">
        <v>31712604</v>
      </c>
      <c r="D372">
        <v>26344901</v>
      </c>
      <c r="E372">
        <v>1</v>
      </c>
      <c r="F372">
        <v>1</v>
      </c>
      <c r="G372">
        <v>26229697</v>
      </c>
      <c r="H372">
        <v>3</v>
      </c>
      <c r="I372" t="s">
        <v>1032</v>
      </c>
      <c r="J372" t="s">
        <v>1033</v>
      </c>
      <c r="K372" t="s">
        <v>1034</v>
      </c>
      <c r="L372">
        <v>1348</v>
      </c>
      <c r="N372">
        <v>1009</v>
      </c>
      <c r="O372" t="s">
        <v>205</v>
      </c>
      <c r="P372" t="s">
        <v>205</v>
      </c>
      <c r="Q372">
        <v>1000</v>
      </c>
      <c r="W372">
        <v>0</v>
      </c>
      <c r="X372">
        <v>1324671590</v>
      </c>
      <c r="Y372">
        <v>0.09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6.23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143</v>
      </c>
      <c r="AT372">
        <v>0.09</v>
      </c>
      <c r="AU372" t="s">
        <v>143</v>
      </c>
      <c r="AV372">
        <v>0</v>
      </c>
      <c r="AW372">
        <v>2</v>
      </c>
      <c r="AX372">
        <v>31714830</v>
      </c>
      <c r="AY372">
        <v>2</v>
      </c>
      <c r="AZ372">
        <v>16384</v>
      </c>
      <c r="BA372">
        <v>385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Y372*Source!I632</f>
        <v>4.4999999999999997E-3</v>
      </c>
      <c r="CY372">
        <f t="shared" si="99"/>
        <v>0</v>
      </c>
      <c r="CZ372">
        <f t="shared" si="100"/>
        <v>0</v>
      </c>
      <c r="DA372">
        <f t="shared" si="101"/>
        <v>6.23</v>
      </c>
      <c r="DB372">
        <f t="shared" si="102"/>
        <v>0</v>
      </c>
      <c r="DC372">
        <f t="shared" si="103"/>
        <v>0</v>
      </c>
    </row>
    <row r="373" spans="1:107" x14ac:dyDescent="0.25">
      <c r="A373">
        <f>ROW(Source!A632)</f>
        <v>632</v>
      </c>
      <c r="B373">
        <v>31709269</v>
      </c>
      <c r="C373">
        <v>31712604</v>
      </c>
      <c r="D373">
        <v>26344276</v>
      </c>
      <c r="E373">
        <v>1</v>
      </c>
      <c r="F373">
        <v>1</v>
      </c>
      <c r="G373">
        <v>26229697</v>
      </c>
      <c r="H373">
        <v>3</v>
      </c>
      <c r="I373" t="s">
        <v>321</v>
      </c>
      <c r="J373" t="s">
        <v>324</v>
      </c>
      <c r="K373" t="s">
        <v>322</v>
      </c>
      <c r="L373">
        <v>1339</v>
      </c>
      <c r="N373">
        <v>1007</v>
      </c>
      <c r="O373" t="s">
        <v>323</v>
      </c>
      <c r="P373" t="s">
        <v>323</v>
      </c>
      <c r="Q373">
        <v>1</v>
      </c>
      <c r="W373">
        <v>0</v>
      </c>
      <c r="X373">
        <v>2069056849</v>
      </c>
      <c r="Y373">
        <v>40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5.26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143</v>
      </c>
      <c r="AT373">
        <v>40</v>
      </c>
      <c r="AU373" t="s">
        <v>143</v>
      </c>
      <c r="AV373">
        <v>0</v>
      </c>
      <c r="AW373">
        <v>2</v>
      </c>
      <c r="AX373">
        <v>31714831</v>
      </c>
      <c r="AY373">
        <v>2</v>
      </c>
      <c r="AZ373">
        <v>16384</v>
      </c>
      <c r="BA373">
        <v>386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Y373*Source!I632</f>
        <v>2</v>
      </c>
      <c r="CY373">
        <f t="shared" si="99"/>
        <v>0</v>
      </c>
      <c r="CZ373">
        <f t="shared" si="100"/>
        <v>0</v>
      </c>
      <c r="DA373">
        <f t="shared" si="101"/>
        <v>5.26</v>
      </c>
      <c r="DB373">
        <f t="shared" si="102"/>
        <v>0</v>
      </c>
      <c r="DC373">
        <f t="shared" si="103"/>
        <v>0</v>
      </c>
    </row>
    <row r="374" spans="1:107" x14ac:dyDescent="0.25">
      <c r="A374">
        <f>ROW(Source!A632)</f>
        <v>632</v>
      </c>
      <c r="B374">
        <v>31709269</v>
      </c>
      <c r="C374">
        <v>31712604</v>
      </c>
      <c r="D374">
        <v>26359743</v>
      </c>
      <c r="E374">
        <v>1</v>
      </c>
      <c r="F374">
        <v>1</v>
      </c>
      <c r="G374">
        <v>26229697</v>
      </c>
      <c r="H374">
        <v>3</v>
      </c>
      <c r="I374" t="s">
        <v>495</v>
      </c>
      <c r="J374" t="s">
        <v>497</v>
      </c>
      <c r="K374" t="s">
        <v>496</v>
      </c>
      <c r="L374">
        <v>1339</v>
      </c>
      <c r="N374">
        <v>1007</v>
      </c>
      <c r="O374" t="s">
        <v>323</v>
      </c>
      <c r="P374" t="s">
        <v>323</v>
      </c>
      <c r="Q374">
        <v>1</v>
      </c>
      <c r="W374">
        <v>0</v>
      </c>
      <c r="X374">
        <v>-1406023826</v>
      </c>
      <c r="Y374">
        <v>162</v>
      </c>
      <c r="AA374">
        <v>3993.55</v>
      </c>
      <c r="AB374">
        <v>0</v>
      </c>
      <c r="AC374">
        <v>0</v>
      </c>
      <c r="AD374">
        <v>0</v>
      </c>
      <c r="AE374">
        <v>738.07</v>
      </c>
      <c r="AF374">
        <v>0</v>
      </c>
      <c r="AG374">
        <v>0</v>
      </c>
      <c r="AH374">
        <v>0</v>
      </c>
      <c r="AI374">
        <v>5.4</v>
      </c>
      <c r="AJ374">
        <v>1</v>
      </c>
      <c r="AK374">
        <v>1</v>
      </c>
      <c r="AL374">
        <v>1</v>
      </c>
      <c r="AN374">
        <v>0</v>
      </c>
      <c r="AO374">
        <v>0</v>
      </c>
      <c r="AP374">
        <v>0</v>
      </c>
      <c r="AQ374">
        <v>0</v>
      </c>
      <c r="AR374">
        <v>0</v>
      </c>
      <c r="AS374" t="s">
        <v>143</v>
      </c>
      <c r="AT374">
        <v>162</v>
      </c>
      <c r="AU374" t="s">
        <v>143</v>
      </c>
      <c r="AV374">
        <v>0</v>
      </c>
      <c r="AW374">
        <v>1</v>
      </c>
      <c r="AX374">
        <v>-1</v>
      </c>
      <c r="AY374">
        <v>0</v>
      </c>
      <c r="AZ374">
        <v>0</v>
      </c>
      <c r="BA374" t="s">
        <v>143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Y374*Source!I632</f>
        <v>8.1</v>
      </c>
      <c r="CY374">
        <f t="shared" si="99"/>
        <v>3993.55</v>
      </c>
      <c r="CZ374">
        <f t="shared" si="100"/>
        <v>738.07</v>
      </c>
      <c r="DA374">
        <f t="shared" si="101"/>
        <v>5.4</v>
      </c>
      <c r="DB374">
        <f t="shared" si="102"/>
        <v>119567.34</v>
      </c>
      <c r="DC374">
        <f t="shared" si="103"/>
        <v>0</v>
      </c>
    </row>
    <row r="375" spans="1:107" x14ac:dyDescent="0.25">
      <c r="A375">
        <f>ROW(Source!A632)</f>
        <v>632</v>
      </c>
      <c r="B375">
        <v>31709269</v>
      </c>
      <c r="C375">
        <v>31712604</v>
      </c>
      <c r="D375">
        <v>26364967</v>
      </c>
      <c r="E375">
        <v>1</v>
      </c>
      <c r="F375">
        <v>1</v>
      </c>
      <c r="G375">
        <v>26229697</v>
      </c>
      <c r="H375">
        <v>3</v>
      </c>
      <c r="I375" t="s">
        <v>1035</v>
      </c>
      <c r="J375" t="s">
        <v>1036</v>
      </c>
      <c r="K375" t="s">
        <v>1037</v>
      </c>
      <c r="L375">
        <v>1327</v>
      </c>
      <c r="N375">
        <v>1005</v>
      </c>
      <c r="O375" t="s">
        <v>362</v>
      </c>
      <c r="P375" t="s">
        <v>362</v>
      </c>
      <c r="Q375">
        <v>1</v>
      </c>
      <c r="W375">
        <v>0</v>
      </c>
      <c r="X375">
        <v>-153668504</v>
      </c>
      <c r="Y375">
        <v>10.199999999999999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3.82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143</v>
      </c>
      <c r="AT375">
        <v>10.199999999999999</v>
      </c>
      <c r="AU375" t="s">
        <v>143</v>
      </c>
      <c r="AV375">
        <v>0</v>
      </c>
      <c r="AW375">
        <v>2</v>
      </c>
      <c r="AX375">
        <v>31714832</v>
      </c>
      <c r="AY375">
        <v>2</v>
      </c>
      <c r="AZ375">
        <v>16384</v>
      </c>
      <c r="BA375">
        <v>387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Y375*Source!I632</f>
        <v>0.51</v>
      </c>
      <c r="CY375">
        <f t="shared" si="99"/>
        <v>0</v>
      </c>
      <c r="CZ375">
        <f t="shared" si="100"/>
        <v>0</v>
      </c>
      <c r="DA375">
        <f t="shared" si="101"/>
        <v>3.82</v>
      </c>
      <c r="DB375">
        <f t="shared" si="102"/>
        <v>0</v>
      </c>
      <c r="DC375">
        <f t="shared" si="103"/>
        <v>0</v>
      </c>
    </row>
    <row r="376" spans="1:107" x14ac:dyDescent="0.25">
      <c r="A376">
        <f>ROW(Source!A632)</f>
        <v>632</v>
      </c>
      <c r="B376">
        <v>31709269</v>
      </c>
      <c r="C376">
        <v>31712604</v>
      </c>
      <c r="D376">
        <v>26286007</v>
      </c>
      <c r="E376">
        <v>26229697</v>
      </c>
      <c r="F376">
        <v>1</v>
      </c>
      <c r="G376">
        <v>26229697</v>
      </c>
      <c r="H376">
        <v>3</v>
      </c>
      <c r="I376" t="s">
        <v>983</v>
      </c>
      <c r="J376" t="s">
        <v>143</v>
      </c>
      <c r="K376" t="s">
        <v>984</v>
      </c>
      <c r="L376">
        <v>1344</v>
      </c>
      <c r="N376">
        <v>1008</v>
      </c>
      <c r="O376" t="s">
        <v>908</v>
      </c>
      <c r="P376" t="s">
        <v>908</v>
      </c>
      <c r="Q376">
        <v>1</v>
      </c>
      <c r="W376">
        <v>0</v>
      </c>
      <c r="X376">
        <v>-94250534</v>
      </c>
      <c r="Y376">
        <v>49.28</v>
      </c>
      <c r="AA376">
        <v>1</v>
      </c>
      <c r="AB376">
        <v>0</v>
      </c>
      <c r="AC376">
        <v>0</v>
      </c>
      <c r="AD376">
        <v>0</v>
      </c>
      <c r="AE376">
        <v>1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143</v>
      </c>
      <c r="AT376">
        <v>49.28</v>
      </c>
      <c r="AU376" t="s">
        <v>143</v>
      </c>
      <c r="AV376">
        <v>0</v>
      </c>
      <c r="AW376">
        <v>2</v>
      </c>
      <c r="AX376">
        <v>31714834</v>
      </c>
      <c r="AY376">
        <v>1</v>
      </c>
      <c r="AZ376">
        <v>0</v>
      </c>
      <c r="BA376">
        <v>389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Y376*Source!I632</f>
        <v>2.4640000000000004</v>
      </c>
      <c r="CY376">
        <f t="shared" si="99"/>
        <v>1</v>
      </c>
      <c r="CZ376">
        <f t="shared" si="100"/>
        <v>1</v>
      </c>
      <c r="DA376">
        <f t="shared" si="101"/>
        <v>1</v>
      </c>
      <c r="DB376">
        <f t="shared" si="102"/>
        <v>49.28</v>
      </c>
      <c r="DC376">
        <f t="shared" si="103"/>
        <v>0</v>
      </c>
    </row>
    <row r="377" spans="1:107" x14ac:dyDescent="0.25">
      <c r="A377">
        <f>ROW(Source!A634)</f>
        <v>634</v>
      </c>
      <c r="B377">
        <v>31709269</v>
      </c>
      <c r="C377">
        <v>31712626</v>
      </c>
      <c r="D377">
        <v>26286009</v>
      </c>
      <c r="E377">
        <v>26229697</v>
      </c>
      <c r="F377">
        <v>1</v>
      </c>
      <c r="G377">
        <v>26229697</v>
      </c>
      <c r="H377">
        <v>1</v>
      </c>
      <c r="I377" t="s">
        <v>875</v>
      </c>
      <c r="J377" t="s">
        <v>143</v>
      </c>
      <c r="K377" t="s">
        <v>876</v>
      </c>
      <c r="L377">
        <v>1191</v>
      </c>
      <c r="N377">
        <v>1013</v>
      </c>
      <c r="O377" t="s">
        <v>877</v>
      </c>
      <c r="P377" t="s">
        <v>877</v>
      </c>
      <c r="Q377">
        <v>1</v>
      </c>
      <c r="W377">
        <v>0</v>
      </c>
      <c r="X377">
        <v>476480486</v>
      </c>
      <c r="Y377">
        <v>13.11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1</v>
      </c>
      <c r="AQ377">
        <v>0</v>
      </c>
      <c r="AR377">
        <v>0</v>
      </c>
      <c r="AS377" t="s">
        <v>143</v>
      </c>
      <c r="AT377">
        <v>11.4</v>
      </c>
      <c r="AU377" t="s">
        <v>170</v>
      </c>
      <c r="AV377">
        <v>1</v>
      </c>
      <c r="AW377">
        <v>2</v>
      </c>
      <c r="AX377">
        <v>31714835</v>
      </c>
      <c r="AY377">
        <v>1</v>
      </c>
      <c r="AZ377">
        <v>0</v>
      </c>
      <c r="BA377">
        <v>390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Y377*Source!I634</f>
        <v>0.65549999999999997</v>
      </c>
      <c r="CY377">
        <f>AD377</f>
        <v>0</v>
      </c>
      <c r="CZ377">
        <f>AH377</f>
        <v>0</v>
      </c>
      <c r="DA377">
        <f>AL377</f>
        <v>1</v>
      </c>
      <c r="DB377">
        <f>ROUND((ROUND(AT377*CZ377,2)*1.15),6)</f>
        <v>0</v>
      </c>
      <c r="DC377">
        <f>ROUND((ROUND(AT377*AG377,2)*1.15),6)</f>
        <v>0</v>
      </c>
    </row>
    <row r="378" spans="1:107" x14ac:dyDescent="0.25">
      <c r="A378">
        <f>ROW(Source!A634)</f>
        <v>634</v>
      </c>
      <c r="B378">
        <v>31709269</v>
      </c>
      <c r="C378">
        <v>31712626</v>
      </c>
      <c r="D378">
        <v>26343292</v>
      </c>
      <c r="E378">
        <v>1</v>
      </c>
      <c r="F378">
        <v>1</v>
      </c>
      <c r="G378">
        <v>26229697</v>
      </c>
      <c r="H378">
        <v>3</v>
      </c>
      <c r="I378" t="s">
        <v>391</v>
      </c>
      <c r="J378" t="s">
        <v>393</v>
      </c>
      <c r="K378" t="s">
        <v>392</v>
      </c>
      <c r="L378">
        <v>1327</v>
      </c>
      <c r="N378">
        <v>1005</v>
      </c>
      <c r="O378" t="s">
        <v>362</v>
      </c>
      <c r="P378" t="s">
        <v>362</v>
      </c>
      <c r="Q378">
        <v>1</v>
      </c>
      <c r="W378">
        <v>0</v>
      </c>
      <c r="X378">
        <v>2103007680</v>
      </c>
      <c r="Y378">
        <v>1150</v>
      </c>
      <c r="AA378">
        <v>139.13999999999999</v>
      </c>
      <c r="AB378">
        <v>0</v>
      </c>
      <c r="AC378">
        <v>0</v>
      </c>
      <c r="AD378">
        <v>0</v>
      </c>
      <c r="AE378">
        <v>21.14</v>
      </c>
      <c r="AF378">
        <v>0</v>
      </c>
      <c r="AG378">
        <v>0</v>
      </c>
      <c r="AH378">
        <v>0</v>
      </c>
      <c r="AI378">
        <v>6.39</v>
      </c>
      <c r="AJ378">
        <v>1</v>
      </c>
      <c r="AK378">
        <v>1</v>
      </c>
      <c r="AL378">
        <v>1</v>
      </c>
      <c r="AN378">
        <v>0</v>
      </c>
      <c r="AO378">
        <v>0</v>
      </c>
      <c r="AP378">
        <v>0</v>
      </c>
      <c r="AQ378">
        <v>0</v>
      </c>
      <c r="AR378">
        <v>0</v>
      </c>
      <c r="AS378" t="s">
        <v>143</v>
      </c>
      <c r="AT378">
        <v>1150</v>
      </c>
      <c r="AU378" t="s">
        <v>143</v>
      </c>
      <c r="AV378">
        <v>0</v>
      </c>
      <c r="AW378">
        <v>1</v>
      </c>
      <c r="AX378">
        <v>-1</v>
      </c>
      <c r="AY378">
        <v>0</v>
      </c>
      <c r="AZ378">
        <v>0</v>
      </c>
      <c r="BA378" t="s">
        <v>143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Y378*Source!I634</f>
        <v>57.5</v>
      </c>
      <c r="CY378">
        <f>AA378</f>
        <v>139.13999999999999</v>
      </c>
      <c r="CZ378">
        <f>AE378</f>
        <v>21.14</v>
      </c>
      <c r="DA378">
        <f>AI378</f>
        <v>6.39</v>
      </c>
      <c r="DB378">
        <f>ROUND(ROUND(AT378*CZ378,2),6)</f>
        <v>24311</v>
      </c>
      <c r="DC378">
        <f>ROUND(ROUND(AT378*AG378,2),6)</f>
        <v>0</v>
      </c>
    </row>
    <row r="379" spans="1:107" x14ac:dyDescent="0.25">
      <c r="A379">
        <f>ROW(Source!A636)</f>
        <v>636</v>
      </c>
      <c r="B379">
        <v>31709269</v>
      </c>
      <c r="C379">
        <v>31712632</v>
      </c>
      <c r="D379">
        <v>26286009</v>
      </c>
      <c r="E379">
        <v>26229697</v>
      </c>
      <c r="F379">
        <v>1</v>
      </c>
      <c r="G379">
        <v>26229697</v>
      </c>
      <c r="H379">
        <v>1</v>
      </c>
      <c r="I379" t="s">
        <v>875</v>
      </c>
      <c r="J379" t="s">
        <v>143</v>
      </c>
      <c r="K379" t="s">
        <v>876</v>
      </c>
      <c r="L379">
        <v>1191</v>
      </c>
      <c r="N379">
        <v>1013</v>
      </c>
      <c r="O379" t="s">
        <v>877</v>
      </c>
      <c r="P379" t="s">
        <v>877</v>
      </c>
      <c r="Q379">
        <v>1</v>
      </c>
      <c r="W379">
        <v>0</v>
      </c>
      <c r="X379">
        <v>476480486</v>
      </c>
      <c r="Y379">
        <v>4.9334999999999996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1</v>
      </c>
      <c r="AQ379">
        <v>0</v>
      </c>
      <c r="AR379">
        <v>0</v>
      </c>
      <c r="AS379" t="s">
        <v>143</v>
      </c>
      <c r="AT379">
        <v>4.29</v>
      </c>
      <c r="AU379" t="s">
        <v>170</v>
      </c>
      <c r="AV379">
        <v>1</v>
      </c>
      <c r="AW379">
        <v>2</v>
      </c>
      <c r="AX379">
        <v>31714837</v>
      </c>
      <c r="AY379">
        <v>1</v>
      </c>
      <c r="AZ379">
        <v>0</v>
      </c>
      <c r="BA379">
        <v>392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Y379*Source!I636</f>
        <v>2.4667499999999998</v>
      </c>
      <c r="CY379">
        <f>AD379</f>
        <v>0</v>
      </c>
      <c r="CZ379">
        <f>AH379</f>
        <v>0</v>
      </c>
      <c r="DA379">
        <f>AL379</f>
        <v>1</v>
      </c>
      <c r="DB379">
        <f>ROUND((ROUND(AT379*CZ379,2)*1.15),6)</f>
        <v>0</v>
      </c>
      <c r="DC379">
        <f>ROUND((ROUND(AT379*AG379,2)*1.15),6)</f>
        <v>0</v>
      </c>
    </row>
    <row r="380" spans="1:107" x14ac:dyDescent="0.25">
      <c r="A380">
        <f>ROW(Source!A636)</f>
        <v>636</v>
      </c>
      <c r="B380">
        <v>31709269</v>
      </c>
      <c r="C380">
        <v>31712632</v>
      </c>
      <c r="D380">
        <v>26366011</v>
      </c>
      <c r="E380">
        <v>1</v>
      </c>
      <c r="F380">
        <v>1</v>
      </c>
      <c r="G380">
        <v>26229697</v>
      </c>
      <c r="H380">
        <v>2</v>
      </c>
      <c r="I380" t="s">
        <v>897</v>
      </c>
      <c r="J380" t="s">
        <v>898</v>
      </c>
      <c r="K380" t="s">
        <v>899</v>
      </c>
      <c r="L380">
        <v>1367</v>
      </c>
      <c r="N380">
        <v>1011</v>
      </c>
      <c r="O380" t="s">
        <v>881</v>
      </c>
      <c r="P380" t="s">
        <v>881</v>
      </c>
      <c r="Q380">
        <v>1</v>
      </c>
      <c r="W380">
        <v>0</v>
      </c>
      <c r="X380">
        <v>-1426791</v>
      </c>
      <c r="Y380">
        <v>0.375</v>
      </c>
      <c r="AA380">
        <v>0</v>
      </c>
      <c r="AB380">
        <v>797.24</v>
      </c>
      <c r="AC380">
        <v>492.23</v>
      </c>
      <c r="AD380">
        <v>0</v>
      </c>
      <c r="AE380">
        <v>0</v>
      </c>
      <c r="AF380">
        <v>60.77</v>
      </c>
      <c r="AG380">
        <v>18.48</v>
      </c>
      <c r="AH380">
        <v>0</v>
      </c>
      <c r="AI380">
        <v>1</v>
      </c>
      <c r="AJ380">
        <v>12.53</v>
      </c>
      <c r="AK380">
        <v>25.44</v>
      </c>
      <c r="AL380">
        <v>1</v>
      </c>
      <c r="AN380">
        <v>0</v>
      </c>
      <c r="AO380">
        <v>1</v>
      </c>
      <c r="AP380">
        <v>1</v>
      </c>
      <c r="AQ380">
        <v>0</v>
      </c>
      <c r="AR380">
        <v>0</v>
      </c>
      <c r="AS380" t="s">
        <v>143</v>
      </c>
      <c r="AT380">
        <v>0.3</v>
      </c>
      <c r="AU380" t="s">
        <v>169</v>
      </c>
      <c r="AV380">
        <v>0</v>
      </c>
      <c r="AW380">
        <v>2</v>
      </c>
      <c r="AX380">
        <v>31714838</v>
      </c>
      <c r="AY380">
        <v>1</v>
      </c>
      <c r="AZ380">
        <v>0</v>
      </c>
      <c r="BA380">
        <v>393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Y380*Source!I636</f>
        <v>0.1875</v>
      </c>
      <c r="CY380">
        <f t="shared" ref="CY380:CY387" si="104">AB380</f>
        <v>797.24</v>
      </c>
      <c r="CZ380">
        <f t="shared" ref="CZ380:CZ387" si="105">AF380</f>
        <v>60.77</v>
      </c>
      <c r="DA380">
        <f t="shared" ref="DA380:DA387" si="106">AJ380</f>
        <v>12.53</v>
      </c>
      <c r="DB380">
        <f t="shared" ref="DB380:DB387" si="107">ROUND((ROUND(AT380*CZ380,2)*1.25),6)</f>
        <v>22.787500000000001</v>
      </c>
      <c r="DC380">
        <f t="shared" ref="DC380:DC387" si="108">ROUND((ROUND(AT380*AG380,2)*1.25),6)</f>
        <v>6.9249999999999998</v>
      </c>
    </row>
    <row r="381" spans="1:107" x14ac:dyDescent="0.25">
      <c r="A381">
        <f>ROW(Source!A636)</f>
        <v>636</v>
      </c>
      <c r="B381">
        <v>31709269</v>
      </c>
      <c r="C381">
        <v>31712632</v>
      </c>
      <c r="D381">
        <v>26365726</v>
      </c>
      <c r="E381">
        <v>1</v>
      </c>
      <c r="F381">
        <v>1</v>
      </c>
      <c r="G381">
        <v>26229697</v>
      </c>
      <c r="H381">
        <v>2</v>
      </c>
      <c r="I381" t="s">
        <v>947</v>
      </c>
      <c r="J381" t="s">
        <v>948</v>
      </c>
      <c r="K381" t="s">
        <v>949</v>
      </c>
      <c r="L381">
        <v>1367</v>
      </c>
      <c r="N381">
        <v>1011</v>
      </c>
      <c r="O381" t="s">
        <v>881</v>
      </c>
      <c r="P381" t="s">
        <v>881</v>
      </c>
      <c r="Q381">
        <v>1</v>
      </c>
      <c r="W381">
        <v>0</v>
      </c>
      <c r="X381">
        <v>1022351366</v>
      </c>
      <c r="Y381">
        <v>0.375</v>
      </c>
      <c r="AA381">
        <v>0</v>
      </c>
      <c r="AB381">
        <v>1278.5</v>
      </c>
      <c r="AC381">
        <v>511.41</v>
      </c>
      <c r="AD381">
        <v>0</v>
      </c>
      <c r="AE381">
        <v>0</v>
      </c>
      <c r="AF381">
        <v>106.74</v>
      </c>
      <c r="AG381">
        <v>19.2</v>
      </c>
      <c r="AH381">
        <v>0</v>
      </c>
      <c r="AI381">
        <v>1</v>
      </c>
      <c r="AJ381">
        <v>11.44</v>
      </c>
      <c r="AK381">
        <v>25.44</v>
      </c>
      <c r="AL381">
        <v>1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143</v>
      </c>
      <c r="AT381">
        <v>0.3</v>
      </c>
      <c r="AU381" t="s">
        <v>169</v>
      </c>
      <c r="AV381">
        <v>0</v>
      </c>
      <c r="AW381">
        <v>2</v>
      </c>
      <c r="AX381">
        <v>31714839</v>
      </c>
      <c r="AY381">
        <v>1</v>
      </c>
      <c r="AZ381">
        <v>0</v>
      </c>
      <c r="BA381">
        <v>394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Y381*Source!I636</f>
        <v>0.1875</v>
      </c>
      <c r="CY381">
        <f t="shared" si="104"/>
        <v>1278.5</v>
      </c>
      <c r="CZ381">
        <f t="shared" si="105"/>
        <v>106.74</v>
      </c>
      <c r="DA381">
        <f t="shared" si="106"/>
        <v>11.44</v>
      </c>
      <c r="DB381">
        <f t="shared" si="107"/>
        <v>40.024999999999999</v>
      </c>
      <c r="DC381">
        <f t="shared" si="108"/>
        <v>7.2</v>
      </c>
    </row>
    <row r="382" spans="1:107" x14ac:dyDescent="0.25">
      <c r="A382">
        <f>ROW(Source!A636)</f>
        <v>636</v>
      </c>
      <c r="B382">
        <v>31709269</v>
      </c>
      <c r="C382">
        <v>31712632</v>
      </c>
      <c r="D382">
        <v>26365815</v>
      </c>
      <c r="E382">
        <v>1</v>
      </c>
      <c r="F382">
        <v>1</v>
      </c>
      <c r="G382">
        <v>26229697</v>
      </c>
      <c r="H382">
        <v>2</v>
      </c>
      <c r="I382" t="s">
        <v>1038</v>
      </c>
      <c r="J382" t="s">
        <v>1039</v>
      </c>
      <c r="K382" t="s">
        <v>1040</v>
      </c>
      <c r="L382">
        <v>1367</v>
      </c>
      <c r="N382">
        <v>1011</v>
      </c>
      <c r="O382" t="s">
        <v>881</v>
      </c>
      <c r="P382" t="s">
        <v>881</v>
      </c>
      <c r="Q382">
        <v>1</v>
      </c>
      <c r="W382">
        <v>0</v>
      </c>
      <c r="X382">
        <v>1778166765</v>
      </c>
      <c r="Y382">
        <v>0.375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143</v>
      </c>
      <c r="AT382">
        <v>0.3</v>
      </c>
      <c r="AU382" t="s">
        <v>169</v>
      </c>
      <c r="AV382">
        <v>0</v>
      </c>
      <c r="AW382">
        <v>1</v>
      </c>
      <c r="AX382">
        <v>-1</v>
      </c>
      <c r="AY382">
        <v>0</v>
      </c>
      <c r="AZ382">
        <v>0</v>
      </c>
      <c r="BA382" t="s">
        <v>143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Y382*Source!I636</f>
        <v>0.1875</v>
      </c>
      <c r="CY382">
        <f t="shared" si="104"/>
        <v>0</v>
      </c>
      <c r="CZ382">
        <f t="shared" si="105"/>
        <v>0</v>
      </c>
      <c r="DA382">
        <f t="shared" si="106"/>
        <v>1</v>
      </c>
      <c r="DB382">
        <f t="shared" si="107"/>
        <v>0</v>
      </c>
      <c r="DC382">
        <f t="shared" si="108"/>
        <v>0</v>
      </c>
    </row>
    <row r="383" spans="1:107" x14ac:dyDescent="0.25">
      <c r="A383">
        <f>ROW(Source!A636)</f>
        <v>636</v>
      </c>
      <c r="B383">
        <v>31709269</v>
      </c>
      <c r="C383">
        <v>31712632</v>
      </c>
      <c r="D383">
        <v>26365817</v>
      </c>
      <c r="E383">
        <v>1</v>
      </c>
      <c r="F383">
        <v>1</v>
      </c>
      <c r="G383">
        <v>26229697</v>
      </c>
      <c r="H383">
        <v>2</v>
      </c>
      <c r="I383" t="s">
        <v>1041</v>
      </c>
      <c r="J383" t="s">
        <v>1042</v>
      </c>
      <c r="K383" t="s">
        <v>1043</v>
      </c>
      <c r="L383">
        <v>1367</v>
      </c>
      <c r="N383">
        <v>1011</v>
      </c>
      <c r="O383" t="s">
        <v>881</v>
      </c>
      <c r="P383" t="s">
        <v>881</v>
      </c>
      <c r="Q383">
        <v>1</v>
      </c>
      <c r="W383">
        <v>0</v>
      </c>
      <c r="X383">
        <v>1341797380</v>
      </c>
      <c r="Y383">
        <v>0.375</v>
      </c>
      <c r="AA383">
        <v>0</v>
      </c>
      <c r="AB383">
        <v>3532.05</v>
      </c>
      <c r="AC383">
        <v>1141.3399999999999</v>
      </c>
      <c r="AD383">
        <v>0</v>
      </c>
      <c r="AE383">
        <v>0</v>
      </c>
      <c r="AF383">
        <v>249.15</v>
      </c>
      <c r="AG383">
        <v>42.85</v>
      </c>
      <c r="AH383">
        <v>0</v>
      </c>
      <c r="AI383">
        <v>1</v>
      </c>
      <c r="AJ383">
        <v>13.54</v>
      </c>
      <c r="AK383">
        <v>25.44</v>
      </c>
      <c r="AL383">
        <v>1</v>
      </c>
      <c r="AN383">
        <v>0</v>
      </c>
      <c r="AO383">
        <v>1</v>
      </c>
      <c r="AP383">
        <v>1</v>
      </c>
      <c r="AQ383">
        <v>0</v>
      </c>
      <c r="AR383">
        <v>0</v>
      </c>
      <c r="AS383" t="s">
        <v>143</v>
      </c>
      <c r="AT383">
        <v>0.3</v>
      </c>
      <c r="AU383" t="s">
        <v>169</v>
      </c>
      <c r="AV383">
        <v>0</v>
      </c>
      <c r="AW383">
        <v>2</v>
      </c>
      <c r="AX383">
        <v>31714841</v>
      </c>
      <c r="AY383">
        <v>1</v>
      </c>
      <c r="AZ383">
        <v>0</v>
      </c>
      <c r="BA383">
        <v>396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Y383*Source!I636</f>
        <v>0.1875</v>
      </c>
      <c r="CY383">
        <f t="shared" si="104"/>
        <v>3532.05</v>
      </c>
      <c r="CZ383">
        <f t="shared" si="105"/>
        <v>249.15</v>
      </c>
      <c r="DA383">
        <f t="shared" si="106"/>
        <v>13.54</v>
      </c>
      <c r="DB383">
        <f t="shared" si="107"/>
        <v>93.4375</v>
      </c>
      <c r="DC383">
        <f t="shared" si="108"/>
        <v>16.074999999999999</v>
      </c>
    </row>
    <row r="384" spans="1:107" x14ac:dyDescent="0.25">
      <c r="A384">
        <f>ROW(Source!A636)</f>
        <v>636</v>
      </c>
      <c r="B384">
        <v>31709269</v>
      </c>
      <c r="C384">
        <v>31712632</v>
      </c>
      <c r="D384">
        <v>26365801</v>
      </c>
      <c r="E384">
        <v>1</v>
      </c>
      <c r="F384">
        <v>1</v>
      </c>
      <c r="G384">
        <v>26229697</v>
      </c>
      <c r="H384">
        <v>2</v>
      </c>
      <c r="I384" t="s">
        <v>1023</v>
      </c>
      <c r="J384" t="s">
        <v>1024</v>
      </c>
      <c r="K384" t="s">
        <v>1025</v>
      </c>
      <c r="L384">
        <v>1367</v>
      </c>
      <c r="N384">
        <v>1011</v>
      </c>
      <c r="O384" t="s">
        <v>881</v>
      </c>
      <c r="P384" t="s">
        <v>881</v>
      </c>
      <c r="Q384">
        <v>1</v>
      </c>
      <c r="W384">
        <v>0</v>
      </c>
      <c r="X384">
        <v>-251987950</v>
      </c>
      <c r="Y384">
        <v>0.375</v>
      </c>
      <c r="AA384">
        <v>0</v>
      </c>
      <c r="AB384">
        <v>1509.71</v>
      </c>
      <c r="AC384">
        <v>400.07</v>
      </c>
      <c r="AD384">
        <v>0</v>
      </c>
      <c r="AE384">
        <v>0</v>
      </c>
      <c r="AF384">
        <v>169.44</v>
      </c>
      <c r="AG384">
        <v>15.02</v>
      </c>
      <c r="AH384">
        <v>0</v>
      </c>
      <c r="AI384">
        <v>1</v>
      </c>
      <c r="AJ384">
        <v>8.51</v>
      </c>
      <c r="AK384">
        <v>25.44</v>
      </c>
      <c r="AL384">
        <v>1</v>
      </c>
      <c r="AN384">
        <v>0</v>
      </c>
      <c r="AO384">
        <v>1</v>
      </c>
      <c r="AP384">
        <v>1</v>
      </c>
      <c r="AQ384">
        <v>0</v>
      </c>
      <c r="AR384">
        <v>0</v>
      </c>
      <c r="AS384" t="s">
        <v>143</v>
      </c>
      <c r="AT384">
        <v>0.3</v>
      </c>
      <c r="AU384" t="s">
        <v>169</v>
      </c>
      <c r="AV384">
        <v>0</v>
      </c>
      <c r="AW384">
        <v>2</v>
      </c>
      <c r="AX384">
        <v>31714842</v>
      </c>
      <c r="AY384">
        <v>1</v>
      </c>
      <c r="AZ384">
        <v>0</v>
      </c>
      <c r="BA384">
        <v>397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Y384*Source!I636</f>
        <v>0.1875</v>
      </c>
      <c r="CY384">
        <f t="shared" si="104"/>
        <v>1509.71</v>
      </c>
      <c r="CZ384">
        <f t="shared" si="105"/>
        <v>169.44</v>
      </c>
      <c r="DA384">
        <f t="shared" si="106"/>
        <v>8.51</v>
      </c>
      <c r="DB384">
        <f t="shared" si="107"/>
        <v>63.537500000000001</v>
      </c>
      <c r="DC384">
        <f t="shared" si="108"/>
        <v>5.6375000000000002</v>
      </c>
    </row>
    <row r="385" spans="1:107" x14ac:dyDescent="0.25">
      <c r="A385">
        <f>ROW(Source!A636)</f>
        <v>636</v>
      </c>
      <c r="B385">
        <v>31709269</v>
      </c>
      <c r="C385">
        <v>31712632</v>
      </c>
      <c r="D385">
        <v>26365832</v>
      </c>
      <c r="E385">
        <v>1</v>
      </c>
      <c r="F385">
        <v>1</v>
      </c>
      <c r="G385">
        <v>26229697</v>
      </c>
      <c r="H385">
        <v>2</v>
      </c>
      <c r="I385" t="s">
        <v>1044</v>
      </c>
      <c r="J385" t="s">
        <v>1045</v>
      </c>
      <c r="K385" t="s">
        <v>1046</v>
      </c>
      <c r="L385">
        <v>1367</v>
      </c>
      <c r="N385">
        <v>1011</v>
      </c>
      <c r="O385" t="s">
        <v>881</v>
      </c>
      <c r="P385" t="s">
        <v>881</v>
      </c>
      <c r="Q385">
        <v>1</v>
      </c>
      <c r="W385">
        <v>0</v>
      </c>
      <c r="X385">
        <v>-1272456651</v>
      </c>
      <c r="Y385">
        <v>0.375</v>
      </c>
      <c r="AA385">
        <v>0</v>
      </c>
      <c r="AB385">
        <v>2527.64</v>
      </c>
      <c r="AC385">
        <v>401.67</v>
      </c>
      <c r="AD385">
        <v>0</v>
      </c>
      <c r="AE385">
        <v>0</v>
      </c>
      <c r="AF385">
        <v>282.36</v>
      </c>
      <c r="AG385">
        <v>15.08</v>
      </c>
      <c r="AH385">
        <v>0</v>
      </c>
      <c r="AI385">
        <v>1</v>
      </c>
      <c r="AJ385">
        <v>8.5500000000000007</v>
      </c>
      <c r="AK385">
        <v>25.44</v>
      </c>
      <c r="AL385">
        <v>1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143</v>
      </c>
      <c r="AT385">
        <v>0.3</v>
      </c>
      <c r="AU385" t="s">
        <v>169</v>
      </c>
      <c r="AV385">
        <v>0</v>
      </c>
      <c r="AW385">
        <v>2</v>
      </c>
      <c r="AX385">
        <v>31714843</v>
      </c>
      <c r="AY385">
        <v>1</v>
      </c>
      <c r="AZ385">
        <v>0</v>
      </c>
      <c r="BA385">
        <v>398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Y385*Source!I636</f>
        <v>0.1875</v>
      </c>
      <c r="CY385">
        <f t="shared" si="104"/>
        <v>2527.64</v>
      </c>
      <c r="CZ385">
        <f t="shared" si="105"/>
        <v>282.36</v>
      </c>
      <c r="DA385">
        <f t="shared" si="106"/>
        <v>8.5500000000000007</v>
      </c>
      <c r="DB385">
        <f t="shared" si="107"/>
        <v>105.8875</v>
      </c>
      <c r="DC385">
        <f t="shared" si="108"/>
        <v>5.65</v>
      </c>
    </row>
    <row r="386" spans="1:107" x14ac:dyDescent="0.25">
      <c r="A386">
        <f>ROW(Source!A636)</f>
        <v>636</v>
      </c>
      <c r="B386">
        <v>31709269</v>
      </c>
      <c r="C386">
        <v>31712632</v>
      </c>
      <c r="D386">
        <v>26365805</v>
      </c>
      <c r="E386">
        <v>1</v>
      </c>
      <c r="F386">
        <v>1</v>
      </c>
      <c r="G386">
        <v>26229697</v>
      </c>
      <c r="H386">
        <v>2</v>
      </c>
      <c r="I386" t="s">
        <v>1047</v>
      </c>
      <c r="J386" t="s">
        <v>1048</v>
      </c>
      <c r="K386" t="s">
        <v>1049</v>
      </c>
      <c r="L386">
        <v>1367</v>
      </c>
      <c r="N386">
        <v>1011</v>
      </c>
      <c r="O386" t="s">
        <v>881</v>
      </c>
      <c r="P386" t="s">
        <v>881</v>
      </c>
      <c r="Q386">
        <v>1</v>
      </c>
      <c r="W386">
        <v>0</v>
      </c>
      <c r="X386">
        <v>1933621517</v>
      </c>
      <c r="Y386">
        <v>0.375</v>
      </c>
      <c r="AA386">
        <v>0</v>
      </c>
      <c r="AB386">
        <v>1597.32</v>
      </c>
      <c r="AC386">
        <v>464.26</v>
      </c>
      <c r="AD386">
        <v>0</v>
      </c>
      <c r="AE386">
        <v>0</v>
      </c>
      <c r="AF386">
        <v>171.61</v>
      </c>
      <c r="AG386">
        <v>17.43</v>
      </c>
      <c r="AH386">
        <v>0</v>
      </c>
      <c r="AI386">
        <v>1</v>
      </c>
      <c r="AJ386">
        <v>8.89</v>
      </c>
      <c r="AK386">
        <v>25.44</v>
      </c>
      <c r="AL386">
        <v>1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143</v>
      </c>
      <c r="AT386">
        <v>0.3</v>
      </c>
      <c r="AU386" t="s">
        <v>169</v>
      </c>
      <c r="AV386">
        <v>0</v>
      </c>
      <c r="AW386">
        <v>2</v>
      </c>
      <c r="AX386">
        <v>31714844</v>
      </c>
      <c r="AY386">
        <v>1</v>
      </c>
      <c r="AZ386">
        <v>0</v>
      </c>
      <c r="BA386">
        <v>399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Y386*Source!I636</f>
        <v>0.1875</v>
      </c>
      <c r="CY386">
        <f t="shared" si="104"/>
        <v>1597.32</v>
      </c>
      <c r="CZ386">
        <f t="shared" si="105"/>
        <v>171.61</v>
      </c>
      <c r="DA386">
        <f t="shared" si="106"/>
        <v>8.89</v>
      </c>
      <c r="DB386">
        <f t="shared" si="107"/>
        <v>64.349999999999994</v>
      </c>
      <c r="DC386">
        <f t="shared" si="108"/>
        <v>6.5374999999999996</v>
      </c>
    </row>
    <row r="387" spans="1:107" x14ac:dyDescent="0.25">
      <c r="A387">
        <f>ROW(Source!A636)</f>
        <v>636</v>
      </c>
      <c r="B387">
        <v>31709269</v>
      </c>
      <c r="C387">
        <v>31712632</v>
      </c>
      <c r="D387">
        <v>26365806</v>
      </c>
      <c r="E387">
        <v>1</v>
      </c>
      <c r="F387">
        <v>1</v>
      </c>
      <c r="G387">
        <v>26229697</v>
      </c>
      <c r="H387">
        <v>2</v>
      </c>
      <c r="I387" t="s">
        <v>1020</v>
      </c>
      <c r="J387" t="s">
        <v>1021</v>
      </c>
      <c r="K387" t="s">
        <v>1022</v>
      </c>
      <c r="L387">
        <v>1367</v>
      </c>
      <c r="N387">
        <v>1011</v>
      </c>
      <c r="O387" t="s">
        <v>881</v>
      </c>
      <c r="P387" t="s">
        <v>881</v>
      </c>
      <c r="Q387">
        <v>1</v>
      </c>
      <c r="W387">
        <v>0</v>
      </c>
      <c r="X387">
        <v>2023875219</v>
      </c>
      <c r="Y387">
        <v>1.125</v>
      </c>
      <c r="AA387">
        <v>0</v>
      </c>
      <c r="AB387">
        <v>1645.08</v>
      </c>
      <c r="AC387">
        <v>463.99</v>
      </c>
      <c r="AD387">
        <v>0</v>
      </c>
      <c r="AE387">
        <v>0</v>
      </c>
      <c r="AF387">
        <v>177.54</v>
      </c>
      <c r="AG387">
        <v>17.420000000000002</v>
      </c>
      <c r="AH387">
        <v>0</v>
      </c>
      <c r="AI387">
        <v>1</v>
      </c>
      <c r="AJ387">
        <v>8.85</v>
      </c>
      <c r="AK387">
        <v>25.44</v>
      </c>
      <c r="AL387">
        <v>1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143</v>
      </c>
      <c r="AT387">
        <v>0.9</v>
      </c>
      <c r="AU387" t="s">
        <v>169</v>
      </c>
      <c r="AV387">
        <v>0</v>
      </c>
      <c r="AW387">
        <v>2</v>
      </c>
      <c r="AX387">
        <v>31714845</v>
      </c>
      <c r="AY387">
        <v>1</v>
      </c>
      <c r="AZ387">
        <v>0</v>
      </c>
      <c r="BA387">
        <v>400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Y387*Source!I636</f>
        <v>0.5625</v>
      </c>
      <c r="CY387">
        <f t="shared" si="104"/>
        <v>1645.08</v>
      </c>
      <c r="CZ387">
        <f t="shared" si="105"/>
        <v>177.54</v>
      </c>
      <c r="DA387">
        <f t="shared" si="106"/>
        <v>8.85</v>
      </c>
      <c r="DB387">
        <f t="shared" si="107"/>
        <v>199.73750000000001</v>
      </c>
      <c r="DC387">
        <f t="shared" si="108"/>
        <v>19.600000000000001</v>
      </c>
    </row>
    <row r="388" spans="1:107" x14ac:dyDescent="0.25">
      <c r="A388">
        <f>ROW(Source!A636)</f>
        <v>636</v>
      </c>
      <c r="B388">
        <v>31709269</v>
      </c>
      <c r="C388">
        <v>31712632</v>
      </c>
      <c r="D388">
        <v>26360031</v>
      </c>
      <c r="E388">
        <v>1</v>
      </c>
      <c r="F388">
        <v>1</v>
      </c>
      <c r="G388">
        <v>26229697</v>
      </c>
      <c r="H388">
        <v>3</v>
      </c>
      <c r="I388" t="s">
        <v>894</v>
      </c>
      <c r="J388" t="s">
        <v>895</v>
      </c>
      <c r="K388" t="s">
        <v>896</v>
      </c>
      <c r="L388">
        <v>1348</v>
      </c>
      <c r="N388">
        <v>1009</v>
      </c>
      <c r="O388" t="s">
        <v>205</v>
      </c>
      <c r="P388" t="s">
        <v>205</v>
      </c>
      <c r="Q388">
        <v>1000</v>
      </c>
      <c r="W388">
        <v>0</v>
      </c>
      <c r="X388">
        <v>253159774</v>
      </c>
      <c r="Y388">
        <v>0.04</v>
      </c>
      <c r="AA388">
        <v>16005.78</v>
      </c>
      <c r="AB388">
        <v>0</v>
      </c>
      <c r="AC388">
        <v>0</v>
      </c>
      <c r="AD388">
        <v>0</v>
      </c>
      <c r="AE388">
        <v>1445.87</v>
      </c>
      <c r="AF388">
        <v>0</v>
      </c>
      <c r="AG388">
        <v>0</v>
      </c>
      <c r="AH388">
        <v>0</v>
      </c>
      <c r="AI388">
        <v>11.07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143</v>
      </c>
      <c r="AT388">
        <v>0.04</v>
      </c>
      <c r="AU388" t="s">
        <v>143</v>
      </c>
      <c r="AV388">
        <v>0</v>
      </c>
      <c r="AW388">
        <v>2</v>
      </c>
      <c r="AX388">
        <v>31714846</v>
      </c>
      <c r="AY388">
        <v>1</v>
      </c>
      <c r="AZ388">
        <v>0</v>
      </c>
      <c r="BA388">
        <v>401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Y388*Source!I636</f>
        <v>0.02</v>
      </c>
      <c r="CY388">
        <f>AA388</f>
        <v>16005.78</v>
      </c>
      <c r="CZ388">
        <f>AE388</f>
        <v>1445.87</v>
      </c>
      <c r="DA388">
        <f>AI388</f>
        <v>11.07</v>
      </c>
      <c r="DB388">
        <f>ROUND(ROUND(AT388*CZ388,2),6)</f>
        <v>57.83</v>
      </c>
      <c r="DC388">
        <f>ROUND(ROUND(AT388*AG388,2),6)</f>
        <v>0</v>
      </c>
    </row>
    <row r="389" spans="1:107" x14ac:dyDescent="0.25">
      <c r="A389">
        <f>ROW(Source!A636)</f>
        <v>636</v>
      </c>
      <c r="B389">
        <v>31709269</v>
      </c>
      <c r="C389">
        <v>31712632</v>
      </c>
      <c r="D389">
        <v>26360018</v>
      </c>
      <c r="E389">
        <v>1</v>
      </c>
      <c r="F389">
        <v>1</v>
      </c>
      <c r="G389">
        <v>26229697</v>
      </c>
      <c r="H389">
        <v>3</v>
      </c>
      <c r="I389" t="s">
        <v>511</v>
      </c>
      <c r="J389" t="s">
        <v>513</v>
      </c>
      <c r="K389" t="s">
        <v>512</v>
      </c>
      <c r="L389">
        <v>1348</v>
      </c>
      <c r="N389">
        <v>1009</v>
      </c>
      <c r="O389" t="s">
        <v>205</v>
      </c>
      <c r="P389" t="s">
        <v>205</v>
      </c>
      <c r="Q389">
        <v>1000</v>
      </c>
      <c r="W389">
        <v>0</v>
      </c>
      <c r="X389">
        <v>-2026741202</v>
      </c>
      <c r="Y389">
        <v>9.58</v>
      </c>
      <c r="AA389">
        <v>2771.18</v>
      </c>
      <c r="AB389">
        <v>0</v>
      </c>
      <c r="AC389">
        <v>0</v>
      </c>
      <c r="AD389">
        <v>0</v>
      </c>
      <c r="AE389">
        <v>296.7</v>
      </c>
      <c r="AF389">
        <v>0</v>
      </c>
      <c r="AG389">
        <v>0</v>
      </c>
      <c r="AH389">
        <v>0</v>
      </c>
      <c r="AI389">
        <v>9.34</v>
      </c>
      <c r="AJ389">
        <v>1</v>
      </c>
      <c r="AK389">
        <v>1</v>
      </c>
      <c r="AL389">
        <v>1</v>
      </c>
      <c r="AN389">
        <v>0</v>
      </c>
      <c r="AO389">
        <v>0</v>
      </c>
      <c r="AP389">
        <v>0</v>
      </c>
      <c r="AQ389">
        <v>0</v>
      </c>
      <c r="AR389">
        <v>0</v>
      </c>
      <c r="AS389" t="s">
        <v>143</v>
      </c>
      <c r="AT389">
        <v>9.58</v>
      </c>
      <c r="AU389" t="s">
        <v>143</v>
      </c>
      <c r="AV389">
        <v>0</v>
      </c>
      <c r="AW389">
        <v>1</v>
      </c>
      <c r="AX389">
        <v>-1</v>
      </c>
      <c r="AY389">
        <v>0</v>
      </c>
      <c r="AZ389">
        <v>0</v>
      </c>
      <c r="BA389" t="s">
        <v>143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Y389*Source!I636</f>
        <v>4.79</v>
      </c>
      <c r="CY389">
        <f>AA389</f>
        <v>2771.18</v>
      </c>
      <c r="CZ389">
        <f>AE389</f>
        <v>296.7</v>
      </c>
      <c r="DA389">
        <f>AI389</f>
        <v>9.34</v>
      </c>
      <c r="DB389">
        <f>ROUND(ROUND(AT389*CZ389,2),6)</f>
        <v>2842.39</v>
      </c>
      <c r="DC389">
        <f>ROUND(ROUND(AT389*AG389,2),6)</f>
        <v>0</v>
      </c>
    </row>
    <row r="390" spans="1:107" x14ac:dyDescent="0.25">
      <c r="A390">
        <f>ROW(Source!A638)</f>
        <v>638</v>
      </c>
      <c r="B390">
        <v>31709269</v>
      </c>
      <c r="C390">
        <v>31712656</v>
      </c>
      <c r="D390">
        <v>26286009</v>
      </c>
      <c r="E390">
        <v>26229697</v>
      </c>
      <c r="F390">
        <v>1</v>
      </c>
      <c r="G390">
        <v>26229697</v>
      </c>
      <c r="H390">
        <v>1</v>
      </c>
      <c r="I390" t="s">
        <v>875</v>
      </c>
      <c r="J390" t="s">
        <v>143</v>
      </c>
      <c r="K390" t="s">
        <v>876</v>
      </c>
      <c r="L390">
        <v>1191</v>
      </c>
      <c r="N390">
        <v>1013</v>
      </c>
      <c r="O390" t="s">
        <v>877</v>
      </c>
      <c r="P390" t="s">
        <v>877</v>
      </c>
      <c r="Q390">
        <v>1</v>
      </c>
      <c r="W390">
        <v>0</v>
      </c>
      <c r="X390">
        <v>476480486</v>
      </c>
      <c r="Y390">
        <v>0.60949999999999993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143</v>
      </c>
      <c r="AT390">
        <v>0.53</v>
      </c>
      <c r="AU390" t="s">
        <v>170</v>
      </c>
      <c r="AV390">
        <v>1</v>
      </c>
      <c r="AW390">
        <v>2</v>
      </c>
      <c r="AX390">
        <v>31714848</v>
      </c>
      <c r="AY390">
        <v>1</v>
      </c>
      <c r="AZ390">
        <v>0</v>
      </c>
      <c r="BA390">
        <v>403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Y390*Source!I638</f>
        <v>0.30474999999999997</v>
      </c>
      <c r="CY390">
        <f>AD390</f>
        <v>0</v>
      </c>
      <c r="CZ390">
        <f>AH390</f>
        <v>0</v>
      </c>
      <c r="DA390">
        <f>AL390</f>
        <v>1</v>
      </c>
      <c r="DB390">
        <f>ROUND((ROUND(AT390*CZ390,2)*1.15),6)</f>
        <v>0</v>
      </c>
      <c r="DC390">
        <f>ROUND((ROUND(AT390*AG390,2)*1.15),6)</f>
        <v>0</v>
      </c>
    </row>
    <row r="391" spans="1:107" x14ac:dyDescent="0.25">
      <c r="A391">
        <f>ROW(Source!A638)</f>
        <v>638</v>
      </c>
      <c r="B391">
        <v>31709269</v>
      </c>
      <c r="C391">
        <v>31712656</v>
      </c>
      <c r="D391">
        <v>26365726</v>
      </c>
      <c r="E391">
        <v>1</v>
      </c>
      <c r="F391">
        <v>1</v>
      </c>
      <c r="G391">
        <v>26229697</v>
      </c>
      <c r="H391">
        <v>2</v>
      </c>
      <c r="I391" t="s">
        <v>947</v>
      </c>
      <c r="J391" t="s">
        <v>948</v>
      </c>
      <c r="K391" t="s">
        <v>949</v>
      </c>
      <c r="L391">
        <v>1367</v>
      </c>
      <c r="N391">
        <v>1011</v>
      </c>
      <c r="O391" t="s">
        <v>881</v>
      </c>
      <c r="P391" t="s">
        <v>881</v>
      </c>
      <c r="Q391">
        <v>1</v>
      </c>
      <c r="W391">
        <v>0</v>
      </c>
      <c r="X391">
        <v>1022351366</v>
      </c>
      <c r="Y391">
        <v>9.375E-2</v>
      </c>
      <c r="AA391">
        <v>0</v>
      </c>
      <c r="AB391">
        <v>1278.5</v>
      </c>
      <c r="AC391">
        <v>511.41</v>
      </c>
      <c r="AD391">
        <v>0</v>
      </c>
      <c r="AE391">
        <v>0</v>
      </c>
      <c r="AF391">
        <v>106.74</v>
      </c>
      <c r="AG391">
        <v>19.2</v>
      </c>
      <c r="AH391">
        <v>0</v>
      </c>
      <c r="AI391">
        <v>1</v>
      </c>
      <c r="AJ391">
        <v>11.44</v>
      </c>
      <c r="AK391">
        <v>25.44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143</v>
      </c>
      <c r="AT391">
        <v>7.4999999999999997E-2</v>
      </c>
      <c r="AU391" t="s">
        <v>169</v>
      </c>
      <c r="AV391">
        <v>0</v>
      </c>
      <c r="AW391">
        <v>2</v>
      </c>
      <c r="AX391">
        <v>31714849</v>
      </c>
      <c r="AY391">
        <v>1</v>
      </c>
      <c r="AZ391">
        <v>0</v>
      </c>
      <c r="BA391">
        <v>404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Y391*Source!I638</f>
        <v>4.6875E-2</v>
      </c>
      <c r="CY391">
        <f>AB391</f>
        <v>1278.5</v>
      </c>
      <c r="CZ391">
        <f>AF391</f>
        <v>106.74</v>
      </c>
      <c r="DA391">
        <f>AJ391</f>
        <v>11.44</v>
      </c>
      <c r="DB391">
        <f>ROUND((ROUND(AT391*CZ391,2)*1.25),6)</f>
        <v>10.012499999999999</v>
      </c>
      <c r="DC391">
        <f>ROUND((ROUND(AT391*AG391,2)*1.25),6)</f>
        <v>1.8</v>
      </c>
    </row>
    <row r="392" spans="1:107" x14ac:dyDescent="0.25">
      <c r="A392">
        <f>ROW(Source!A638)</f>
        <v>638</v>
      </c>
      <c r="B392">
        <v>31709269</v>
      </c>
      <c r="C392">
        <v>31712656</v>
      </c>
      <c r="D392">
        <v>26365832</v>
      </c>
      <c r="E392">
        <v>1</v>
      </c>
      <c r="F392">
        <v>1</v>
      </c>
      <c r="G392">
        <v>26229697</v>
      </c>
      <c r="H392">
        <v>2</v>
      </c>
      <c r="I392" t="s">
        <v>1044</v>
      </c>
      <c r="J392" t="s">
        <v>1045</v>
      </c>
      <c r="K392" t="s">
        <v>1046</v>
      </c>
      <c r="L392">
        <v>1367</v>
      </c>
      <c r="N392">
        <v>1011</v>
      </c>
      <c r="O392" t="s">
        <v>881</v>
      </c>
      <c r="P392" t="s">
        <v>881</v>
      </c>
      <c r="Q392">
        <v>1</v>
      </c>
      <c r="W392">
        <v>0</v>
      </c>
      <c r="X392">
        <v>-1272456651</v>
      </c>
      <c r="Y392">
        <v>9.375E-2</v>
      </c>
      <c r="AA392">
        <v>0</v>
      </c>
      <c r="AB392">
        <v>2527.64</v>
      </c>
      <c r="AC392">
        <v>401.67</v>
      </c>
      <c r="AD392">
        <v>0</v>
      </c>
      <c r="AE392">
        <v>0</v>
      </c>
      <c r="AF392">
        <v>282.36</v>
      </c>
      <c r="AG392">
        <v>15.08</v>
      </c>
      <c r="AH392">
        <v>0</v>
      </c>
      <c r="AI392">
        <v>1</v>
      </c>
      <c r="AJ392">
        <v>8.5500000000000007</v>
      </c>
      <c r="AK392">
        <v>25.44</v>
      </c>
      <c r="AL392">
        <v>1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143</v>
      </c>
      <c r="AT392">
        <v>7.4999999999999997E-2</v>
      </c>
      <c r="AU392" t="s">
        <v>169</v>
      </c>
      <c r="AV392">
        <v>0</v>
      </c>
      <c r="AW392">
        <v>2</v>
      </c>
      <c r="AX392">
        <v>31714850</v>
      </c>
      <c r="AY392">
        <v>1</v>
      </c>
      <c r="AZ392">
        <v>0</v>
      </c>
      <c r="BA392">
        <v>405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Y392*Source!I638</f>
        <v>4.6875E-2</v>
      </c>
      <c r="CY392">
        <f>AB392</f>
        <v>2527.64</v>
      </c>
      <c r="CZ392">
        <f>AF392</f>
        <v>282.36</v>
      </c>
      <c r="DA392">
        <f>AJ392</f>
        <v>8.5500000000000007</v>
      </c>
      <c r="DB392">
        <f>ROUND((ROUND(AT392*CZ392,2)*1.25),6)</f>
        <v>26.475000000000001</v>
      </c>
      <c r="DC392">
        <f>ROUND((ROUND(AT392*AG392,2)*1.25),6)</f>
        <v>1.4125000000000001</v>
      </c>
    </row>
    <row r="393" spans="1:107" x14ac:dyDescent="0.25">
      <c r="A393">
        <f>ROW(Source!A638)</f>
        <v>638</v>
      </c>
      <c r="B393">
        <v>31709269</v>
      </c>
      <c r="C393">
        <v>31712656</v>
      </c>
      <c r="D393">
        <v>26360018</v>
      </c>
      <c r="E393">
        <v>1</v>
      </c>
      <c r="F393">
        <v>1</v>
      </c>
      <c r="G393">
        <v>26229697</v>
      </c>
      <c r="H393">
        <v>3</v>
      </c>
      <c r="I393" t="s">
        <v>511</v>
      </c>
      <c r="J393" t="s">
        <v>513</v>
      </c>
      <c r="K393" t="s">
        <v>512</v>
      </c>
      <c r="L393">
        <v>1348</v>
      </c>
      <c r="N393">
        <v>1009</v>
      </c>
      <c r="O393" t="s">
        <v>205</v>
      </c>
      <c r="P393" t="s">
        <v>205</v>
      </c>
      <c r="Q393">
        <v>1000</v>
      </c>
      <c r="W393">
        <v>0</v>
      </c>
      <c r="X393">
        <v>-2026741202</v>
      </c>
      <c r="Y393">
        <v>2.4</v>
      </c>
      <c r="AA393">
        <v>2771.18</v>
      </c>
      <c r="AB393">
        <v>0</v>
      </c>
      <c r="AC393">
        <v>0</v>
      </c>
      <c r="AD393">
        <v>0</v>
      </c>
      <c r="AE393">
        <v>296.7</v>
      </c>
      <c r="AF393">
        <v>0</v>
      </c>
      <c r="AG393">
        <v>0</v>
      </c>
      <c r="AH393">
        <v>0</v>
      </c>
      <c r="AI393">
        <v>9.34</v>
      </c>
      <c r="AJ393">
        <v>1</v>
      </c>
      <c r="AK393">
        <v>1</v>
      </c>
      <c r="AL393">
        <v>1</v>
      </c>
      <c r="AN393">
        <v>0</v>
      </c>
      <c r="AO393">
        <v>0</v>
      </c>
      <c r="AP393">
        <v>0</v>
      </c>
      <c r="AQ393">
        <v>0</v>
      </c>
      <c r="AR393">
        <v>0</v>
      </c>
      <c r="AS393" t="s">
        <v>143</v>
      </c>
      <c r="AT393">
        <v>2.4</v>
      </c>
      <c r="AU393" t="s">
        <v>143</v>
      </c>
      <c r="AV393">
        <v>0</v>
      </c>
      <c r="AW393">
        <v>1</v>
      </c>
      <c r="AX393">
        <v>-1</v>
      </c>
      <c r="AY393">
        <v>0</v>
      </c>
      <c r="AZ393">
        <v>0</v>
      </c>
      <c r="BA393" t="s">
        <v>143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Y393*Source!I638</f>
        <v>1.2</v>
      </c>
      <c r="CY393">
        <f>AA393</f>
        <v>2771.18</v>
      </c>
      <c r="CZ393">
        <f>AE393</f>
        <v>296.7</v>
      </c>
      <c r="DA393">
        <f>AI393</f>
        <v>9.34</v>
      </c>
      <c r="DB393">
        <f>ROUND(ROUND(AT393*CZ393,2),6)</f>
        <v>712.08</v>
      </c>
      <c r="DC393">
        <f>ROUND(ROUND(AT393*AG393,2),6)</f>
        <v>0</v>
      </c>
    </row>
    <row r="394" spans="1:107" x14ac:dyDescent="0.25">
      <c r="A394">
        <f>ROW(Source!A640)</f>
        <v>640</v>
      </c>
      <c r="B394">
        <v>31709269</v>
      </c>
      <c r="C394">
        <v>31712666</v>
      </c>
      <c r="D394">
        <v>26286009</v>
      </c>
      <c r="E394">
        <v>26229697</v>
      </c>
      <c r="F394">
        <v>1</v>
      </c>
      <c r="G394">
        <v>26229697</v>
      </c>
      <c r="H394">
        <v>1</v>
      </c>
      <c r="I394" t="s">
        <v>875</v>
      </c>
      <c r="J394" t="s">
        <v>143</v>
      </c>
      <c r="K394" t="s">
        <v>876</v>
      </c>
      <c r="L394">
        <v>1191</v>
      </c>
      <c r="N394">
        <v>1013</v>
      </c>
      <c r="O394" t="s">
        <v>877</v>
      </c>
      <c r="P394" t="s">
        <v>877</v>
      </c>
      <c r="Q394">
        <v>1</v>
      </c>
      <c r="W394">
        <v>0</v>
      </c>
      <c r="X394">
        <v>476480486</v>
      </c>
      <c r="Y394">
        <v>4.9334999999999996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143</v>
      </c>
      <c r="AT394">
        <v>4.29</v>
      </c>
      <c r="AU394" t="s">
        <v>170</v>
      </c>
      <c r="AV394">
        <v>1</v>
      </c>
      <c r="AW394">
        <v>2</v>
      </c>
      <c r="AX394">
        <v>31714853</v>
      </c>
      <c r="AY394">
        <v>1</v>
      </c>
      <c r="AZ394">
        <v>0</v>
      </c>
      <c r="BA394">
        <v>408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Y394*Source!I640</f>
        <v>2.4667499999999998</v>
      </c>
      <c r="CY394">
        <f>AD394</f>
        <v>0</v>
      </c>
      <c r="CZ394">
        <f>AH394</f>
        <v>0</v>
      </c>
      <c r="DA394">
        <f>AL394</f>
        <v>1</v>
      </c>
      <c r="DB394">
        <f>ROUND((ROUND(AT394*CZ394,2)*1.15),6)</f>
        <v>0</v>
      </c>
      <c r="DC394">
        <f>ROUND((ROUND(AT394*AG394,2)*1.15),6)</f>
        <v>0</v>
      </c>
    </row>
    <row r="395" spans="1:107" x14ac:dyDescent="0.25">
      <c r="A395">
        <f>ROW(Source!A640)</f>
        <v>640</v>
      </c>
      <c r="B395">
        <v>31709269</v>
      </c>
      <c r="C395">
        <v>31712666</v>
      </c>
      <c r="D395">
        <v>26366011</v>
      </c>
      <c r="E395">
        <v>1</v>
      </c>
      <c r="F395">
        <v>1</v>
      </c>
      <c r="G395">
        <v>26229697</v>
      </c>
      <c r="H395">
        <v>2</v>
      </c>
      <c r="I395" t="s">
        <v>897</v>
      </c>
      <c r="J395" t="s">
        <v>898</v>
      </c>
      <c r="K395" t="s">
        <v>899</v>
      </c>
      <c r="L395">
        <v>1367</v>
      </c>
      <c r="N395">
        <v>1011</v>
      </c>
      <c r="O395" t="s">
        <v>881</v>
      </c>
      <c r="P395" t="s">
        <v>881</v>
      </c>
      <c r="Q395">
        <v>1</v>
      </c>
      <c r="W395">
        <v>0</v>
      </c>
      <c r="X395">
        <v>-1426791</v>
      </c>
      <c r="Y395">
        <v>0.375</v>
      </c>
      <c r="AA395">
        <v>0</v>
      </c>
      <c r="AB395">
        <v>797.24</v>
      </c>
      <c r="AC395">
        <v>492.23</v>
      </c>
      <c r="AD395">
        <v>0</v>
      </c>
      <c r="AE395">
        <v>0</v>
      </c>
      <c r="AF395">
        <v>60.77</v>
      </c>
      <c r="AG395">
        <v>18.48</v>
      </c>
      <c r="AH395">
        <v>0</v>
      </c>
      <c r="AI395">
        <v>1</v>
      </c>
      <c r="AJ395">
        <v>12.53</v>
      </c>
      <c r="AK395">
        <v>25.44</v>
      </c>
      <c r="AL395">
        <v>1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143</v>
      </c>
      <c r="AT395">
        <v>0.3</v>
      </c>
      <c r="AU395" t="s">
        <v>169</v>
      </c>
      <c r="AV395">
        <v>0</v>
      </c>
      <c r="AW395">
        <v>2</v>
      </c>
      <c r="AX395">
        <v>31714854</v>
      </c>
      <c r="AY395">
        <v>1</v>
      </c>
      <c r="AZ395">
        <v>0</v>
      </c>
      <c r="BA395">
        <v>409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Y395*Source!I640</f>
        <v>0.1875</v>
      </c>
      <c r="CY395">
        <f t="shared" ref="CY395:CY402" si="109">AB395</f>
        <v>797.24</v>
      </c>
      <c r="CZ395">
        <f t="shared" ref="CZ395:CZ402" si="110">AF395</f>
        <v>60.77</v>
      </c>
      <c r="DA395">
        <f t="shared" ref="DA395:DA402" si="111">AJ395</f>
        <v>12.53</v>
      </c>
      <c r="DB395">
        <f t="shared" ref="DB395:DB402" si="112">ROUND((ROUND(AT395*CZ395,2)*1.25),6)</f>
        <v>22.787500000000001</v>
      </c>
      <c r="DC395">
        <f t="shared" ref="DC395:DC402" si="113">ROUND((ROUND(AT395*AG395,2)*1.25),6)</f>
        <v>6.9249999999999998</v>
      </c>
    </row>
    <row r="396" spans="1:107" x14ac:dyDescent="0.25">
      <c r="A396">
        <f>ROW(Source!A640)</f>
        <v>640</v>
      </c>
      <c r="B396">
        <v>31709269</v>
      </c>
      <c r="C396">
        <v>31712666</v>
      </c>
      <c r="D396">
        <v>26365726</v>
      </c>
      <c r="E396">
        <v>1</v>
      </c>
      <c r="F396">
        <v>1</v>
      </c>
      <c r="G396">
        <v>26229697</v>
      </c>
      <c r="H396">
        <v>2</v>
      </c>
      <c r="I396" t="s">
        <v>947</v>
      </c>
      <c r="J396" t="s">
        <v>948</v>
      </c>
      <c r="K396" t="s">
        <v>949</v>
      </c>
      <c r="L396">
        <v>1367</v>
      </c>
      <c r="N396">
        <v>1011</v>
      </c>
      <c r="O396" t="s">
        <v>881</v>
      </c>
      <c r="P396" t="s">
        <v>881</v>
      </c>
      <c r="Q396">
        <v>1</v>
      </c>
      <c r="W396">
        <v>0</v>
      </c>
      <c r="X396">
        <v>1022351366</v>
      </c>
      <c r="Y396">
        <v>0.375</v>
      </c>
      <c r="AA396">
        <v>0</v>
      </c>
      <c r="AB396">
        <v>1278.5</v>
      </c>
      <c r="AC396">
        <v>511.41</v>
      </c>
      <c r="AD396">
        <v>0</v>
      </c>
      <c r="AE396">
        <v>0</v>
      </c>
      <c r="AF396">
        <v>106.74</v>
      </c>
      <c r="AG396">
        <v>19.2</v>
      </c>
      <c r="AH396">
        <v>0</v>
      </c>
      <c r="AI396">
        <v>1</v>
      </c>
      <c r="AJ396">
        <v>11.44</v>
      </c>
      <c r="AK396">
        <v>25.44</v>
      </c>
      <c r="AL396">
        <v>1</v>
      </c>
      <c r="AN396">
        <v>0</v>
      </c>
      <c r="AO396">
        <v>1</v>
      </c>
      <c r="AP396">
        <v>1</v>
      </c>
      <c r="AQ396">
        <v>0</v>
      </c>
      <c r="AR396">
        <v>0</v>
      </c>
      <c r="AS396" t="s">
        <v>143</v>
      </c>
      <c r="AT396">
        <v>0.3</v>
      </c>
      <c r="AU396" t="s">
        <v>169</v>
      </c>
      <c r="AV396">
        <v>0</v>
      </c>
      <c r="AW396">
        <v>2</v>
      </c>
      <c r="AX396">
        <v>31714855</v>
      </c>
      <c r="AY396">
        <v>1</v>
      </c>
      <c r="AZ396">
        <v>0</v>
      </c>
      <c r="BA396">
        <v>410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Y396*Source!I640</f>
        <v>0.1875</v>
      </c>
      <c r="CY396">
        <f t="shared" si="109"/>
        <v>1278.5</v>
      </c>
      <c r="CZ396">
        <f t="shared" si="110"/>
        <v>106.74</v>
      </c>
      <c r="DA396">
        <f t="shared" si="111"/>
        <v>11.44</v>
      </c>
      <c r="DB396">
        <f t="shared" si="112"/>
        <v>40.024999999999999</v>
      </c>
      <c r="DC396">
        <f t="shared" si="113"/>
        <v>7.2</v>
      </c>
    </row>
    <row r="397" spans="1:107" x14ac:dyDescent="0.25">
      <c r="A397">
        <f>ROW(Source!A640)</f>
        <v>640</v>
      </c>
      <c r="B397">
        <v>31709269</v>
      </c>
      <c r="C397">
        <v>31712666</v>
      </c>
      <c r="D397">
        <v>26365815</v>
      </c>
      <c r="E397">
        <v>1</v>
      </c>
      <c r="F397">
        <v>1</v>
      </c>
      <c r="G397">
        <v>26229697</v>
      </c>
      <c r="H397">
        <v>2</v>
      </c>
      <c r="I397" t="s">
        <v>1038</v>
      </c>
      <c r="J397" t="s">
        <v>1039</v>
      </c>
      <c r="K397" t="s">
        <v>1040</v>
      </c>
      <c r="L397">
        <v>1367</v>
      </c>
      <c r="N397">
        <v>1011</v>
      </c>
      <c r="O397" t="s">
        <v>881</v>
      </c>
      <c r="P397" t="s">
        <v>881</v>
      </c>
      <c r="Q397">
        <v>1</v>
      </c>
      <c r="W397">
        <v>0</v>
      </c>
      <c r="X397">
        <v>1778166765</v>
      </c>
      <c r="Y397">
        <v>0.375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143</v>
      </c>
      <c r="AT397">
        <v>0.3</v>
      </c>
      <c r="AU397" t="s">
        <v>169</v>
      </c>
      <c r="AV397">
        <v>0</v>
      </c>
      <c r="AW397">
        <v>1</v>
      </c>
      <c r="AX397">
        <v>-1</v>
      </c>
      <c r="AY397">
        <v>0</v>
      </c>
      <c r="AZ397">
        <v>0</v>
      </c>
      <c r="BA397" t="s">
        <v>143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Y397*Source!I640</f>
        <v>0.1875</v>
      </c>
      <c r="CY397">
        <f t="shared" si="109"/>
        <v>0</v>
      </c>
      <c r="CZ397">
        <f t="shared" si="110"/>
        <v>0</v>
      </c>
      <c r="DA397">
        <f t="shared" si="111"/>
        <v>1</v>
      </c>
      <c r="DB397">
        <f t="shared" si="112"/>
        <v>0</v>
      </c>
      <c r="DC397">
        <f t="shared" si="113"/>
        <v>0</v>
      </c>
    </row>
    <row r="398" spans="1:107" x14ac:dyDescent="0.25">
      <c r="A398">
        <f>ROW(Source!A640)</f>
        <v>640</v>
      </c>
      <c r="B398">
        <v>31709269</v>
      </c>
      <c r="C398">
        <v>31712666</v>
      </c>
      <c r="D398">
        <v>26365817</v>
      </c>
      <c r="E398">
        <v>1</v>
      </c>
      <c r="F398">
        <v>1</v>
      </c>
      <c r="G398">
        <v>26229697</v>
      </c>
      <c r="H398">
        <v>2</v>
      </c>
      <c r="I398" t="s">
        <v>1041</v>
      </c>
      <c r="J398" t="s">
        <v>1042</v>
      </c>
      <c r="K398" t="s">
        <v>1043</v>
      </c>
      <c r="L398">
        <v>1367</v>
      </c>
      <c r="N398">
        <v>1011</v>
      </c>
      <c r="O398" t="s">
        <v>881</v>
      </c>
      <c r="P398" t="s">
        <v>881</v>
      </c>
      <c r="Q398">
        <v>1</v>
      </c>
      <c r="W398">
        <v>0</v>
      </c>
      <c r="X398">
        <v>1341797380</v>
      </c>
      <c r="Y398">
        <v>0.375</v>
      </c>
      <c r="AA398">
        <v>0</v>
      </c>
      <c r="AB398">
        <v>3532.05</v>
      </c>
      <c r="AC398">
        <v>1141.3399999999999</v>
      </c>
      <c r="AD398">
        <v>0</v>
      </c>
      <c r="AE398">
        <v>0</v>
      </c>
      <c r="AF398">
        <v>249.15</v>
      </c>
      <c r="AG398">
        <v>42.85</v>
      </c>
      <c r="AH398">
        <v>0</v>
      </c>
      <c r="AI398">
        <v>1</v>
      </c>
      <c r="AJ398">
        <v>13.54</v>
      </c>
      <c r="AK398">
        <v>25.44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143</v>
      </c>
      <c r="AT398">
        <v>0.3</v>
      </c>
      <c r="AU398" t="s">
        <v>169</v>
      </c>
      <c r="AV398">
        <v>0</v>
      </c>
      <c r="AW398">
        <v>2</v>
      </c>
      <c r="AX398">
        <v>31714857</v>
      </c>
      <c r="AY398">
        <v>1</v>
      </c>
      <c r="AZ398">
        <v>0</v>
      </c>
      <c r="BA398">
        <v>412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Y398*Source!I640</f>
        <v>0.1875</v>
      </c>
      <c r="CY398">
        <f t="shared" si="109"/>
        <v>3532.05</v>
      </c>
      <c r="CZ398">
        <f t="shared" si="110"/>
        <v>249.15</v>
      </c>
      <c r="DA398">
        <f t="shared" si="111"/>
        <v>13.54</v>
      </c>
      <c r="DB398">
        <f t="shared" si="112"/>
        <v>93.4375</v>
      </c>
      <c r="DC398">
        <f t="shared" si="113"/>
        <v>16.074999999999999</v>
      </c>
    </row>
    <row r="399" spans="1:107" x14ac:dyDescent="0.25">
      <c r="A399">
        <f>ROW(Source!A640)</f>
        <v>640</v>
      </c>
      <c r="B399">
        <v>31709269</v>
      </c>
      <c r="C399">
        <v>31712666</v>
      </c>
      <c r="D399">
        <v>26365801</v>
      </c>
      <c r="E399">
        <v>1</v>
      </c>
      <c r="F399">
        <v>1</v>
      </c>
      <c r="G399">
        <v>26229697</v>
      </c>
      <c r="H399">
        <v>2</v>
      </c>
      <c r="I399" t="s">
        <v>1023</v>
      </c>
      <c r="J399" t="s">
        <v>1024</v>
      </c>
      <c r="K399" t="s">
        <v>1025</v>
      </c>
      <c r="L399">
        <v>1367</v>
      </c>
      <c r="N399">
        <v>1011</v>
      </c>
      <c r="O399" t="s">
        <v>881</v>
      </c>
      <c r="P399" t="s">
        <v>881</v>
      </c>
      <c r="Q399">
        <v>1</v>
      </c>
      <c r="W399">
        <v>0</v>
      </c>
      <c r="X399">
        <v>-251987950</v>
      </c>
      <c r="Y399">
        <v>0.375</v>
      </c>
      <c r="AA399">
        <v>0</v>
      </c>
      <c r="AB399">
        <v>1509.71</v>
      </c>
      <c r="AC399">
        <v>400.07</v>
      </c>
      <c r="AD399">
        <v>0</v>
      </c>
      <c r="AE399">
        <v>0</v>
      </c>
      <c r="AF399">
        <v>169.44</v>
      </c>
      <c r="AG399">
        <v>15.02</v>
      </c>
      <c r="AH399">
        <v>0</v>
      </c>
      <c r="AI399">
        <v>1</v>
      </c>
      <c r="AJ399">
        <v>8.51</v>
      </c>
      <c r="AK399">
        <v>25.44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143</v>
      </c>
      <c r="AT399">
        <v>0.3</v>
      </c>
      <c r="AU399" t="s">
        <v>169</v>
      </c>
      <c r="AV399">
        <v>0</v>
      </c>
      <c r="AW399">
        <v>2</v>
      </c>
      <c r="AX399">
        <v>31714858</v>
      </c>
      <c r="AY399">
        <v>1</v>
      </c>
      <c r="AZ399">
        <v>0</v>
      </c>
      <c r="BA399">
        <v>413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Y399*Source!I640</f>
        <v>0.1875</v>
      </c>
      <c r="CY399">
        <f t="shared" si="109"/>
        <v>1509.71</v>
      </c>
      <c r="CZ399">
        <f t="shared" si="110"/>
        <v>169.44</v>
      </c>
      <c r="DA399">
        <f t="shared" si="111"/>
        <v>8.51</v>
      </c>
      <c r="DB399">
        <f t="shared" si="112"/>
        <v>63.537500000000001</v>
      </c>
      <c r="DC399">
        <f t="shared" si="113"/>
        <v>5.6375000000000002</v>
      </c>
    </row>
    <row r="400" spans="1:107" x14ac:dyDescent="0.25">
      <c r="A400">
        <f>ROW(Source!A640)</f>
        <v>640</v>
      </c>
      <c r="B400">
        <v>31709269</v>
      </c>
      <c r="C400">
        <v>31712666</v>
      </c>
      <c r="D400">
        <v>26365832</v>
      </c>
      <c r="E400">
        <v>1</v>
      </c>
      <c r="F400">
        <v>1</v>
      </c>
      <c r="G400">
        <v>26229697</v>
      </c>
      <c r="H400">
        <v>2</v>
      </c>
      <c r="I400" t="s">
        <v>1044</v>
      </c>
      <c r="J400" t="s">
        <v>1045</v>
      </c>
      <c r="K400" t="s">
        <v>1046</v>
      </c>
      <c r="L400">
        <v>1367</v>
      </c>
      <c r="N400">
        <v>1011</v>
      </c>
      <c r="O400" t="s">
        <v>881</v>
      </c>
      <c r="P400" t="s">
        <v>881</v>
      </c>
      <c r="Q400">
        <v>1</v>
      </c>
      <c r="W400">
        <v>0</v>
      </c>
      <c r="X400">
        <v>-1272456651</v>
      </c>
      <c r="Y400">
        <v>0.375</v>
      </c>
      <c r="AA400">
        <v>0</v>
      </c>
      <c r="AB400">
        <v>2527.64</v>
      </c>
      <c r="AC400">
        <v>401.67</v>
      </c>
      <c r="AD400">
        <v>0</v>
      </c>
      <c r="AE400">
        <v>0</v>
      </c>
      <c r="AF400">
        <v>282.36</v>
      </c>
      <c r="AG400">
        <v>15.08</v>
      </c>
      <c r="AH400">
        <v>0</v>
      </c>
      <c r="AI400">
        <v>1</v>
      </c>
      <c r="AJ400">
        <v>8.5500000000000007</v>
      </c>
      <c r="AK400">
        <v>25.44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143</v>
      </c>
      <c r="AT400">
        <v>0.3</v>
      </c>
      <c r="AU400" t="s">
        <v>169</v>
      </c>
      <c r="AV400">
        <v>0</v>
      </c>
      <c r="AW400">
        <v>2</v>
      </c>
      <c r="AX400">
        <v>31714859</v>
      </c>
      <c r="AY400">
        <v>1</v>
      </c>
      <c r="AZ400">
        <v>0</v>
      </c>
      <c r="BA400">
        <v>414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Y400*Source!I640</f>
        <v>0.1875</v>
      </c>
      <c r="CY400">
        <f t="shared" si="109"/>
        <v>2527.64</v>
      </c>
      <c r="CZ400">
        <f t="shared" si="110"/>
        <v>282.36</v>
      </c>
      <c r="DA400">
        <f t="shared" si="111"/>
        <v>8.5500000000000007</v>
      </c>
      <c r="DB400">
        <f t="shared" si="112"/>
        <v>105.8875</v>
      </c>
      <c r="DC400">
        <f t="shared" si="113"/>
        <v>5.65</v>
      </c>
    </row>
    <row r="401" spans="1:107" x14ac:dyDescent="0.25">
      <c r="A401">
        <f>ROW(Source!A640)</f>
        <v>640</v>
      </c>
      <c r="B401">
        <v>31709269</v>
      </c>
      <c r="C401">
        <v>31712666</v>
      </c>
      <c r="D401">
        <v>26365805</v>
      </c>
      <c r="E401">
        <v>1</v>
      </c>
      <c r="F401">
        <v>1</v>
      </c>
      <c r="G401">
        <v>26229697</v>
      </c>
      <c r="H401">
        <v>2</v>
      </c>
      <c r="I401" t="s">
        <v>1047</v>
      </c>
      <c r="J401" t="s">
        <v>1048</v>
      </c>
      <c r="K401" t="s">
        <v>1049</v>
      </c>
      <c r="L401">
        <v>1367</v>
      </c>
      <c r="N401">
        <v>1011</v>
      </c>
      <c r="O401" t="s">
        <v>881</v>
      </c>
      <c r="P401" t="s">
        <v>881</v>
      </c>
      <c r="Q401">
        <v>1</v>
      </c>
      <c r="W401">
        <v>0</v>
      </c>
      <c r="X401">
        <v>1933621517</v>
      </c>
      <c r="Y401">
        <v>0.375</v>
      </c>
      <c r="AA401">
        <v>0</v>
      </c>
      <c r="AB401">
        <v>1597.32</v>
      </c>
      <c r="AC401">
        <v>464.26</v>
      </c>
      <c r="AD401">
        <v>0</v>
      </c>
      <c r="AE401">
        <v>0</v>
      </c>
      <c r="AF401">
        <v>171.61</v>
      </c>
      <c r="AG401">
        <v>17.43</v>
      </c>
      <c r="AH401">
        <v>0</v>
      </c>
      <c r="AI401">
        <v>1</v>
      </c>
      <c r="AJ401">
        <v>8.89</v>
      </c>
      <c r="AK401">
        <v>25.44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143</v>
      </c>
      <c r="AT401">
        <v>0.3</v>
      </c>
      <c r="AU401" t="s">
        <v>169</v>
      </c>
      <c r="AV401">
        <v>0</v>
      </c>
      <c r="AW401">
        <v>2</v>
      </c>
      <c r="AX401">
        <v>31714860</v>
      </c>
      <c r="AY401">
        <v>1</v>
      </c>
      <c r="AZ401">
        <v>0</v>
      </c>
      <c r="BA401">
        <v>415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Y401*Source!I640</f>
        <v>0.1875</v>
      </c>
      <c r="CY401">
        <f t="shared" si="109"/>
        <v>1597.32</v>
      </c>
      <c r="CZ401">
        <f t="shared" si="110"/>
        <v>171.61</v>
      </c>
      <c r="DA401">
        <f t="shared" si="111"/>
        <v>8.89</v>
      </c>
      <c r="DB401">
        <f t="shared" si="112"/>
        <v>64.349999999999994</v>
      </c>
      <c r="DC401">
        <f t="shared" si="113"/>
        <v>6.5374999999999996</v>
      </c>
    </row>
    <row r="402" spans="1:107" x14ac:dyDescent="0.25">
      <c r="A402">
        <f>ROW(Source!A640)</f>
        <v>640</v>
      </c>
      <c r="B402">
        <v>31709269</v>
      </c>
      <c r="C402">
        <v>31712666</v>
      </c>
      <c r="D402">
        <v>26365806</v>
      </c>
      <c r="E402">
        <v>1</v>
      </c>
      <c r="F402">
        <v>1</v>
      </c>
      <c r="G402">
        <v>26229697</v>
      </c>
      <c r="H402">
        <v>2</v>
      </c>
      <c r="I402" t="s">
        <v>1020</v>
      </c>
      <c r="J402" t="s">
        <v>1021</v>
      </c>
      <c r="K402" t="s">
        <v>1022</v>
      </c>
      <c r="L402">
        <v>1367</v>
      </c>
      <c r="N402">
        <v>1011</v>
      </c>
      <c r="O402" t="s">
        <v>881</v>
      </c>
      <c r="P402" t="s">
        <v>881</v>
      </c>
      <c r="Q402">
        <v>1</v>
      </c>
      <c r="W402">
        <v>0</v>
      </c>
      <c r="X402">
        <v>2023875219</v>
      </c>
      <c r="Y402">
        <v>1.125</v>
      </c>
      <c r="AA402">
        <v>0</v>
      </c>
      <c r="AB402">
        <v>1645.08</v>
      </c>
      <c r="AC402">
        <v>463.99</v>
      </c>
      <c r="AD402">
        <v>0</v>
      </c>
      <c r="AE402">
        <v>0</v>
      </c>
      <c r="AF402">
        <v>177.54</v>
      </c>
      <c r="AG402">
        <v>17.420000000000002</v>
      </c>
      <c r="AH402">
        <v>0</v>
      </c>
      <c r="AI402">
        <v>1</v>
      </c>
      <c r="AJ402">
        <v>8.85</v>
      </c>
      <c r="AK402">
        <v>25.44</v>
      </c>
      <c r="AL402">
        <v>1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143</v>
      </c>
      <c r="AT402">
        <v>0.9</v>
      </c>
      <c r="AU402" t="s">
        <v>169</v>
      </c>
      <c r="AV402">
        <v>0</v>
      </c>
      <c r="AW402">
        <v>2</v>
      </c>
      <c r="AX402">
        <v>31714861</v>
      </c>
      <c r="AY402">
        <v>1</v>
      </c>
      <c r="AZ402">
        <v>0</v>
      </c>
      <c r="BA402">
        <v>416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Y402*Source!I640</f>
        <v>0.5625</v>
      </c>
      <c r="CY402">
        <f t="shared" si="109"/>
        <v>1645.08</v>
      </c>
      <c r="CZ402">
        <f t="shared" si="110"/>
        <v>177.54</v>
      </c>
      <c r="DA402">
        <f t="shared" si="111"/>
        <v>8.85</v>
      </c>
      <c r="DB402">
        <f t="shared" si="112"/>
        <v>199.73750000000001</v>
      </c>
      <c r="DC402">
        <f t="shared" si="113"/>
        <v>19.600000000000001</v>
      </c>
    </row>
    <row r="403" spans="1:107" x14ac:dyDescent="0.25">
      <c r="A403">
        <f>ROW(Source!A640)</f>
        <v>640</v>
      </c>
      <c r="B403">
        <v>31709269</v>
      </c>
      <c r="C403">
        <v>31712666</v>
      </c>
      <c r="D403">
        <v>26360031</v>
      </c>
      <c r="E403">
        <v>1</v>
      </c>
      <c r="F403">
        <v>1</v>
      </c>
      <c r="G403">
        <v>26229697</v>
      </c>
      <c r="H403">
        <v>3</v>
      </c>
      <c r="I403" t="s">
        <v>894</v>
      </c>
      <c r="J403" t="s">
        <v>895</v>
      </c>
      <c r="K403" t="s">
        <v>896</v>
      </c>
      <c r="L403">
        <v>1348</v>
      </c>
      <c r="N403">
        <v>1009</v>
      </c>
      <c r="O403" t="s">
        <v>205</v>
      </c>
      <c r="P403" t="s">
        <v>205</v>
      </c>
      <c r="Q403">
        <v>1000</v>
      </c>
      <c r="W403">
        <v>0</v>
      </c>
      <c r="X403">
        <v>253159774</v>
      </c>
      <c r="Y403">
        <v>0.04</v>
      </c>
      <c r="AA403">
        <v>16005.78</v>
      </c>
      <c r="AB403">
        <v>0</v>
      </c>
      <c r="AC403">
        <v>0</v>
      </c>
      <c r="AD403">
        <v>0</v>
      </c>
      <c r="AE403">
        <v>1445.87</v>
      </c>
      <c r="AF403">
        <v>0</v>
      </c>
      <c r="AG403">
        <v>0</v>
      </c>
      <c r="AH403">
        <v>0</v>
      </c>
      <c r="AI403">
        <v>11.07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143</v>
      </c>
      <c r="AT403">
        <v>0.04</v>
      </c>
      <c r="AU403" t="s">
        <v>143</v>
      </c>
      <c r="AV403">
        <v>0</v>
      </c>
      <c r="AW403">
        <v>2</v>
      </c>
      <c r="AX403">
        <v>31714862</v>
      </c>
      <c r="AY403">
        <v>1</v>
      </c>
      <c r="AZ403">
        <v>0</v>
      </c>
      <c r="BA403">
        <v>417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Y403*Source!I640</f>
        <v>0.02</v>
      </c>
      <c r="CY403">
        <f>AA403</f>
        <v>16005.78</v>
      </c>
      <c r="CZ403">
        <f>AE403</f>
        <v>1445.87</v>
      </c>
      <c r="DA403">
        <f>AI403</f>
        <v>11.07</v>
      </c>
      <c r="DB403">
        <f>ROUND(ROUND(AT403*CZ403,2),6)</f>
        <v>57.83</v>
      </c>
      <c r="DC403">
        <f>ROUND(ROUND(AT403*AG403,2),6)</f>
        <v>0</v>
      </c>
    </row>
    <row r="404" spans="1:107" x14ac:dyDescent="0.25">
      <c r="A404">
        <f>ROW(Source!A640)</f>
        <v>640</v>
      </c>
      <c r="B404">
        <v>31709269</v>
      </c>
      <c r="C404">
        <v>31712666</v>
      </c>
      <c r="D404">
        <v>26360021</v>
      </c>
      <c r="E404">
        <v>1</v>
      </c>
      <c r="F404">
        <v>1</v>
      </c>
      <c r="G404">
        <v>26229697</v>
      </c>
      <c r="H404">
        <v>3</v>
      </c>
      <c r="I404" t="s">
        <v>522</v>
      </c>
      <c r="J404" t="s">
        <v>524</v>
      </c>
      <c r="K404" t="s">
        <v>523</v>
      </c>
      <c r="L404">
        <v>1348</v>
      </c>
      <c r="N404">
        <v>1009</v>
      </c>
      <c r="O404" t="s">
        <v>205</v>
      </c>
      <c r="P404" t="s">
        <v>205</v>
      </c>
      <c r="Q404">
        <v>1000</v>
      </c>
      <c r="W404">
        <v>0</v>
      </c>
      <c r="X404">
        <v>305310980</v>
      </c>
      <c r="Y404">
        <v>9.66</v>
      </c>
      <c r="AA404">
        <v>2804.79</v>
      </c>
      <c r="AB404">
        <v>0</v>
      </c>
      <c r="AC404">
        <v>0</v>
      </c>
      <c r="AD404">
        <v>0</v>
      </c>
      <c r="AE404">
        <v>307.88</v>
      </c>
      <c r="AF404">
        <v>0</v>
      </c>
      <c r="AG404">
        <v>0</v>
      </c>
      <c r="AH404">
        <v>0</v>
      </c>
      <c r="AI404">
        <v>9.11</v>
      </c>
      <c r="AJ404">
        <v>1</v>
      </c>
      <c r="AK404">
        <v>1</v>
      </c>
      <c r="AL404">
        <v>1</v>
      </c>
      <c r="AN404">
        <v>0</v>
      </c>
      <c r="AO404">
        <v>0</v>
      </c>
      <c r="AP404">
        <v>0</v>
      </c>
      <c r="AQ404">
        <v>0</v>
      </c>
      <c r="AR404">
        <v>0</v>
      </c>
      <c r="AS404" t="s">
        <v>143</v>
      </c>
      <c r="AT404">
        <v>9.66</v>
      </c>
      <c r="AU404" t="s">
        <v>143</v>
      </c>
      <c r="AV404">
        <v>0</v>
      </c>
      <c r="AW404">
        <v>1</v>
      </c>
      <c r="AX404">
        <v>-1</v>
      </c>
      <c r="AY404">
        <v>0</v>
      </c>
      <c r="AZ404">
        <v>0</v>
      </c>
      <c r="BA404" t="s">
        <v>143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Y404*Source!I640</f>
        <v>4.83</v>
      </c>
      <c r="CY404">
        <f>AA404</f>
        <v>2804.79</v>
      </c>
      <c r="CZ404">
        <f>AE404</f>
        <v>307.88</v>
      </c>
      <c r="DA404">
        <f>AI404</f>
        <v>9.11</v>
      </c>
      <c r="DB404">
        <f>ROUND(ROUND(AT404*CZ404,2),6)</f>
        <v>2974.12</v>
      </c>
      <c r="DC404">
        <f>ROUND(ROUND(AT404*AG404,2),6)</f>
        <v>0</v>
      </c>
    </row>
    <row r="405" spans="1:107" x14ac:dyDescent="0.25">
      <c r="A405">
        <f>ROW(Source!A642)</f>
        <v>642</v>
      </c>
      <c r="B405">
        <v>31709269</v>
      </c>
      <c r="C405">
        <v>31712690</v>
      </c>
      <c r="D405">
        <v>26286009</v>
      </c>
      <c r="E405">
        <v>26229697</v>
      </c>
      <c r="F405">
        <v>1</v>
      </c>
      <c r="G405">
        <v>26229697</v>
      </c>
      <c r="H405">
        <v>1</v>
      </c>
      <c r="I405" t="s">
        <v>875</v>
      </c>
      <c r="J405" t="s">
        <v>143</v>
      </c>
      <c r="K405" t="s">
        <v>876</v>
      </c>
      <c r="L405">
        <v>1191</v>
      </c>
      <c r="N405">
        <v>1013</v>
      </c>
      <c r="O405" t="s">
        <v>877</v>
      </c>
      <c r="P405" t="s">
        <v>877</v>
      </c>
      <c r="Q405">
        <v>1</v>
      </c>
      <c r="W405">
        <v>0</v>
      </c>
      <c r="X405">
        <v>476480486</v>
      </c>
      <c r="Y405">
        <v>0.60949999999999993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143</v>
      </c>
      <c r="AT405">
        <v>0.53</v>
      </c>
      <c r="AU405" t="s">
        <v>170</v>
      </c>
      <c r="AV405">
        <v>1</v>
      </c>
      <c r="AW405">
        <v>2</v>
      </c>
      <c r="AX405">
        <v>31714864</v>
      </c>
      <c r="AY405">
        <v>1</v>
      </c>
      <c r="AZ405">
        <v>0</v>
      </c>
      <c r="BA405">
        <v>419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Y405*Source!I642</f>
        <v>0.30474999999999997</v>
      </c>
      <c r="CY405">
        <f>AD405</f>
        <v>0</v>
      </c>
      <c r="CZ405">
        <f>AH405</f>
        <v>0</v>
      </c>
      <c r="DA405">
        <f>AL405</f>
        <v>1</v>
      </c>
      <c r="DB405">
        <f>ROUND((ROUND(AT405*CZ405,2)*1.15),6)</f>
        <v>0</v>
      </c>
      <c r="DC405">
        <f>ROUND((ROUND(AT405*AG405,2)*1.15),6)</f>
        <v>0</v>
      </c>
    </row>
    <row r="406" spans="1:107" x14ac:dyDescent="0.25">
      <c r="A406">
        <f>ROW(Source!A642)</f>
        <v>642</v>
      </c>
      <c r="B406">
        <v>31709269</v>
      </c>
      <c r="C406">
        <v>31712690</v>
      </c>
      <c r="D406">
        <v>26365726</v>
      </c>
      <c r="E406">
        <v>1</v>
      </c>
      <c r="F406">
        <v>1</v>
      </c>
      <c r="G406">
        <v>26229697</v>
      </c>
      <c r="H406">
        <v>2</v>
      </c>
      <c r="I406" t="s">
        <v>947</v>
      </c>
      <c r="J406" t="s">
        <v>948</v>
      </c>
      <c r="K406" t="s">
        <v>949</v>
      </c>
      <c r="L406">
        <v>1367</v>
      </c>
      <c r="N406">
        <v>1011</v>
      </c>
      <c r="O406" t="s">
        <v>881</v>
      </c>
      <c r="P406" t="s">
        <v>881</v>
      </c>
      <c r="Q406">
        <v>1</v>
      </c>
      <c r="W406">
        <v>0</v>
      </c>
      <c r="X406">
        <v>1022351366</v>
      </c>
      <c r="Y406">
        <v>9.375E-2</v>
      </c>
      <c r="AA406">
        <v>0</v>
      </c>
      <c r="AB406">
        <v>1278.5</v>
      </c>
      <c r="AC406">
        <v>511.41</v>
      </c>
      <c r="AD406">
        <v>0</v>
      </c>
      <c r="AE406">
        <v>0</v>
      </c>
      <c r="AF406">
        <v>106.74</v>
      </c>
      <c r="AG406">
        <v>19.2</v>
      </c>
      <c r="AH406">
        <v>0</v>
      </c>
      <c r="AI406">
        <v>1</v>
      </c>
      <c r="AJ406">
        <v>11.44</v>
      </c>
      <c r="AK406">
        <v>25.44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143</v>
      </c>
      <c r="AT406">
        <v>7.4999999999999997E-2</v>
      </c>
      <c r="AU406" t="s">
        <v>169</v>
      </c>
      <c r="AV406">
        <v>0</v>
      </c>
      <c r="AW406">
        <v>2</v>
      </c>
      <c r="AX406">
        <v>31714865</v>
      </c>
      <c r="AY406">
        <v>1</v>
      </c>
      <c r="AZ406">
        <v>0</v>
      </c>
      <c r="BA406">
        <v>420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Y406*Source!I642</f>
        <v>4.6875E-2</v>
      </c>
      <c r="CY406">
        <f>AB406</f>
        <v>1278.5</v>
      </c>
      <c r="CZ406">
        <f>AF406</f>
        <v>106.74</v>
      </c>
      <c r="DA406">
        <f>AJ406</f>
        <v>11.44</v>
      </c>
      <c r="DB406">
        <f>ROUND((ROUND(AT406*CZ406,2)*1.25),6)</f>
        <v>10.012499999999999</v>
      </c>
      <c r="DC406">
        <f>ROUND((ROUND(AT406*AG406,2)*1.25),6)</f>
        <v>1.8</v>
      </c>
    </row>
    <row r="407" spans="1:107" x14ac:dyDescent="0.25">
      <c r="A407">
        <f>ROW(Source!A642)</f>
        <v>642</v>
      </c>
      <c r="B407">
        <v>31709269</v>
      </c>
      <c r="C407">
        <v>31712690</v>
      </c>
      <c r="D407">
        <v>26365832</v>
      </c>
      <c r="E407">
        <v>1</v>
      </c>
      <c r="F407">
        <v>1</v>
      </c>
      <c r="G407">
        <v>26229697</v>
      </c>
      <c r="H407">
        <v>2</v>
      </c>
      <c r="I407" t="s">
        <v>1044</v>
      </c>
      <c r="J407" t="s">
        <v>1045</v>
      </c>
      <c r="K407" t="s">
        <v>1046</v>
      </c>
      <c r="L407">
        <v>1367</v>
      </c>
      <c r="N407">
        <v>1011</v>
      </c>
      <c r="O407" t="s">
        <v>881</v>
      </c>
      <c r="P407" t="s">
        <v>881</v>
      </c>
      <c r="Q407">
        <v>1</v>
      </c>
      <c r="W407">
        <v>0</v>
      </c>
      <c r="X407">
        <v>-1272456651</v>
      </c>
      <c r="Y407">
        <v>9.375E-2</v>
      </c>
      <c r="AA407">
        <v>0</v>
      </c>
      <c r="AB407">
        <v>2527.64</v>
      </c>
      <c r="AC407">
        <v>401.67</v>
      </c>
      <c r="AD407">
        <v>0</v>
      </c>
      <c r="AE407">
        <v>0</v>
      </c>
      <c r="AF407">
        <v>282.36</v>
      </c>
      <c r="AG407">
        <v>15.08</v>
      </c>
      <c r="AH407">
        <v>0</v>
      </c>
      <c r="AI407">
        <v>1</v>
      </c>
      <c r="AJ407">
        <v>8.5500000000000007</v>
      </c>
      <c r="AK407">
        <v>25.44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143</v>
      </c>
      <c r="AT407">
        <v>7.4999999999999997E-2</v>
      </c>
      <c r="AU407" t="s">
        <v>169</v>
      </c>
      <c r="AV407">
        <v>0</v>
      </c>
      <c r="AW407">
        <v>2</v>
      </c>
      <c r="AX407">
        <v>31714866</v>
      </c>
      <c r="AY407">
        <v>1</v>
      </c>
      <c r="AZ407">
        <v>0</v>
      </c>
      <c r="BA407">
        <v>421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Y407*Source!I642</f>
        <v>4.6875E-2</v>
      </c>
      <c r="CY407">
        <f>AB407</f>
        <v>2527.64</v>
      </c>
      <c r="CZ407">
        <f>AF407</f>
        <v>282.36</v>
      </c>
      <c r="DA407">
        <f>AJ407</f>
        <v>8.5500000000000007</v>
      </c>
      <c r="DB407">
        <f>ROUND((ROUND(AT407*CZ407,2)*1.25),6)</f>
        <v>26.475000000000001</v>
      </c>
      <c r="DC407">
        <f>ROUND((ROUND(AT407*AG407,2)*1.25),6)</f>
        <v>1.4125000000000001</v>
      </c>
    </row>
    <row r="408" spans="1:107" x14ac:dyDescent="0.25">
      <c r="A408">
        <f>ROW(Source!A642)</f>
        <v>642</v>
      </c>
      <c r="B408">
        <v>31709269</v>
      </c>
      <c r="C408">
        <v>31712690</v>
      </c>
      <c r="D408">
        <v>26360021</v>
      </c>
      <c r="E408">
        <v>1</v>
      </c>
      <c r="F408">
        <v>1</v>
      </c>
      <c r="G408">
        <v>26229697</v>
      </c>
      <c r="H408">
        <v>3</v>
      </c>
      <c r="I408" t="s">
        <v>522</v>
      </c>
      <c r="J408" t="s">
        <v>524</v>
      </c>
      <c r="K408" t="s">
        <v>523</v>
      </c>
      <c r="L408">
        <v>1348</v>
      </c>
      <c r="N408">
        <v>1009</v>
      </c>
      <c r="O408" t="s">
        <v>205</v>
      </c>
      <c r="P408" t="s">
        <v>205</v>
      </c>
      <c r="Q408">
        <v>1000</v>
      </c>
      <c r="W408">
        <v>0</v>
      </c>
      <c r="X408">
        <v>305310980</v>
      </c>
      <c r="Y408">
        <v>2.42</v>
      </c>
      <c r="AA408">
        <v>2804.79</v>
      </c>
      <c r="AB408">
        <v>0</v>
      </c>
      <c r="AC408">
        <v>0</v>
      </c>
      <c r="AD408">
        <v>0</v>
      </c>
      <c r="AE408">
        <v>307.88</v>
      </c>
      <c r="AF408">
        <v>0</v>
      </c>
      <c r="AG408">
        <v>0</v>
      </c>
      <c r="AH408">
        <v>0</v>
      </c>
      <c r="AI408">
        <v>9.11</v>
      </c>
      <c r="AJ408">
        <v>1</v>
      </c>
      <c r="AK408">
        <v>1</v>
      </c>
      <c r="AL408">
        <v>1</v>
      </c>
      <c r="AN408">
        <v>0</v>
      </c>
      <c r="AO408">
        <v>0</v>
      </c>
      <c r="AP408">
        <v>0</v>
      </c>
      <c r="AQ408">
        <v>0</v>
      </c>
      <c r="AR408">
        <v>0</v>
      </c>
      <c r="AS408" t="s">
        <v>143</v>
      </c>
      <c r="AT408">
        <v>2.42</v>
      </c>
      <c r="AU408" t="s">
        <v>143</v>
      </c>
      <c r="AV408">
        <v>0</v>
      </c>
      <c r="AW408">
        <v>1</v>
      </c>
      <c r="AX408">
        <v>-1</v>
      </c>
      <c r="AY408">
        <v>0</v>
      </c>
      <c r="AZ408">
        <v>0</v>
      </c>
      <c r="BA408" t="s">
        <v>143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Y408*Source!I642</f>
        <v>1.21</v>
      </c>
      <c r="CY408">
        <f>AA408</f>
        <v>2804.79</v>
      </c>
      <c r="CZ408">
        <f>AE408</f>
        <v>307.88</v>
      </c>
      <c r="DA408">
        <f>AI408</f>
        <v>9.11</v>
      </c>
      <c r="DB408">
        <f>ROUND(ROUND(AT408*CZ408,2),6)</f>
        <v>745.07</v>
      </c>
      <c r="DC408">
        <f>ROUND(ROUND(AT408*AG408,2),6)</f>
        <v>0</v>
      </c>
    </row>
    <row r="409" spans="1:107" x14ac:dyDescent="0.25">
      <c r="A409">
        <f>ROW(Source!A644)</f>
        <v>644</v>
      </c>
      <c r="B409">
        <v>31709269</v>
      </c>
      <c r="C409">
        <v>31712708</v>
      </c>
      <c r="D409">
        <v>26286009</v>
      </c>
      <c r="E409">
        <v>26229697</v>
      </c>
      <c r="F409">
        <v>1</v>
      </c>
      <c r="G409">
        <v>26229697</v>
      </c>
      <c r="H409">
        <v>1</v>
      </c>
      <c r="I409" t="s">
        <v>875</v>
      </c>
      <c r="J409" t="s">
        <v>143</v>
      </c>
      <c r="K409" t="s">
        <v>876</v>
      </c>
      <c r="L409">
        <v>1191</v>
      </c>
      <c r="N409">
        <v>1013</v>
      </c>
      <c r="O409" t="s">
        <v>877</v>
      </c>
      <c r="P409" t="s">
        <v>877</v>
      </c>
      <c r="Q409">
        <v>1</v>
      </c>
      <c r="W409">
        <v>0</v>
      </c>
      <c r="X409">
        <v>476480486</v>
      </c>
      <c r="Y409">
        <v>80.27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1</v>
      </c>
      <c r="AQ409">
        <v>0</v>
      </c>
      <c r="AR409">
        <v>0</v>
      </c>
      <c r="AS409" t="s">
        <v>143</v>
      </c>
      <c r="AT409">
        <v>69.8</v>
      </c>
      <c r="AU409" t="s">
        <v>170</v>
      </c>
      <c r="AV409">
        <v>1</v>
      </c>
      <c r="AW409">
        <v>2</v>
      </c>
      <c r="AX409">
        <v>31714869</v>
      </c>
      <c r="AY409">
        <v>1</v>
      </c>
      <c r="AZ409">
        <v>0</v>
      </c>
      <c r="BA409">
        <v>424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Y409*Source!I644</f>
        <v>32.107999999999997</v>
      </c>
      <c r="CY409">
        <f>AD409</f>
        <v>0</v>
      </c>
      <c r="CZ409">
        <f>AH409</f>
        <v>0</v>
      </c>
      <c r="DA409">
        <f>AL409</f>
        <v>1</v>
      </c>
      <c r="DB409">
        <f>ROUND((ROUND(AT409*CZ409,2)*1.15),6)</f>
        <v>0</v>
      </c>
      <c r="DC409">
        <f>ROUND((ROUND(AT409*AG409,2)*1.15),6)</f>
        <v>0</v>
      </c>
    </row>
    <row r="410" spans="1:107" x14ac:dyDescent="0.25">
      <c r="A410">
        <f>ROW(Source!A644)</f>
        <v>644</v>
      </c>
      <c r="B410">
        <v>31709269</v>
      </c>
      <c r="C410">
        <v>31712708</v>
      </c>
      <c r="D410">
        <v>26365635</v>
      </c>
      <c r="E410">
        <v>1</v>
      </c>
      <c r="F410">
        <v>1</v>
      </c>
      <c r="G410">
        <v>26229697</v>
      </c>
      <c r="H410">
        <v>2</v>
      </c>
      <c r="I410" t="s">
        <v>956</v>
      </c>
      <c r="J410" t="s">
        <v>1089</v>
      </c>
      <c r="K410" t="s">
        <v>958</v>
      </c>
      <c r="L410">
        <v>1367</v>
      </c>
      <c r="N410">
        <v>1011</v>
      </c>
      <c r="O410" t="s">
        <v>881</v>
      </c>
      <c r="P410" t="s">
        <v>881</v>
      </c>
      <c r="Q410">
        <v>1</v>
      </c>
      <c r="W410">
        <v>0</v>
      </c>
      <c r="X410">
        <v>-1461286799</v>
      </c>
      <c r="Y410">
        <v>0.76249999999999996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8.56</v>
      </c>
      <c r="AK410">
        <v>25.44</v>
      </c>
      <c r="AL410">
        <v>1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143</v>
      </c>
      <c r="AT410">
        <v>0.61</v>
      </c>
      <c r="AU410" t="s">
        <v>169</v>
      </c>
      <c r="AV410">
        <v>0</v>
      </c>
      <c r="AW410">
        <v>2</v>
      </c>
      <c r="AX410">
        <v>31714870</v>
      </c>
      <c r="AY410">
        <v>2</v>
      </c>
      <c r="AZ410">
        <v>98304</v>
      </c>
      <c r="BA410">
        <v>425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Y410*Source!I644</f>
        <v>0.30499999999999999</v>
      </c>
      <c r="CY410">
        <f>AB410</f>
        <v>0</v>
      </c>
      <c r="CZ410">
        <f>AF410</f>
        <v>0</v>
      </c>
      <c r="DA410">
        <f>AJ410</f>
        <v>8.56</v>
      </c>
      <c r="DB410">
        <f>ROUND((ROUND(AT410*CZ410,2)*1.25),6)</f>
        <v>0</v>
      </c>
      <c r="DC410">
        <f>ROUND((ROUND(AT410*AG410,2)*1.25),6)</f>
        <v>0</v>
      </c>
    </row>
    <row r="411" spans="1:107" x14ac:dyDescent="0.25">
      <c r="A411">
        <f>ROW(Source!A644)</f>
        <v>644</v>
      </c>
      <c r="B411">
        <v>31709269</v>
      </c>
      <c r="C411">
        <v>31712708</v>
      </c>
      <c r="D411">
        <v>26359708</v>
      </c>
      <c r="E411">
        <v>1</v>
      </c>
      <c r="F411">
        <v>1</v>
      </c>
      <c r="G411">
        <v>26229697</v>
      </c>
      <c r="H411">
        <v>3</v>
      </c>
      <c r="I411" t="s">
        <v>1090</v>
      </c>
      <c r="J411" t="s">
        <v>1091</v>
      </c>
      <c r="K411" t="s">
        <v>1092</v>
      </c>
      <c r="L411">
        <v>1339</v>
      </c>
      <c r="N411">
        <v>1007</v>
      </c>
      <c r="O411" t="s">
        <v>323</v>
      </c>
      <c r="P411" t="s">
        <v>323</v>
      </c>
      <c r="Q411">
        <v>1</v>
      </c>
      <c r="W411">
        <v>0</v>
      </c>
      <c r="X411">
        <v>-758282629</v>
      </c>
      <c r="Y411">
        <v>5.9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6.01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143</v>
      </c>
      <c r="AT411">
        <v>5.9</v>
      </c>
      <c r="AU411" t="s">
        <v>143</v>
      </c>
      <c r="AV411">
        <v>0</v>
      </c>
      <c r="AW411">
        <v>2</v>
      </c>
      <c r="AX411">
        <v>31714871</v>
      </c>
      <c r="AY411">
        <v>2</v>
      </c>
      <c r="AZ411">
        <v>16384</v>
      </c>
      <c r="BA411">
        <v>426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Y411*Source!I644</f>
        <v>2.3600000000000003</v>
      </c>
      <c r="CY411">
        <f>AA411</f>
        <v>0</v>
      </c>
      <c r="CZ411">
        <f>AE411</f>
        <v>0</v>
      </c>
      <c r="DA411">
        <f>AI411</f>
        <v>6.01</v>
      </c>
      <c r="DB411">
        <f t="shared" ref="DB411:DB416" si="114">ROUND(ROUND(AT411*CZ411,2),6)</f>
        <v>0</v>
      </c>
      <c r="DC411">
        <f t="shared" ref="DC411:DC416" si="115">ROUND(ROUND(AT411*AG411,2),6)</f>
        <v>0</v>
      </c>
    </row>
    <row r="412" spans="1:107" x14ac:dyDescent="0.25">
      <c r="A412">
        <f>ROW(Source!A644)</f>
        <v>644</v>
      </c>
      <c r="B412">
        <v>31709269</v>
      </c>
      <c r="C412">
        <v>31712708</v>
      </c>
      <c r="D412">
        <v>26359842</v>
      </c>
      <c r="E412">
        <v>1</v>
      </c>
      <c r="F412">
        <v>1</v>
      </c>
      <c r="G412">
        <v>26229697</v>
      </c>
      <c r="H412">
        <v>3</v>
      </c>
      <c r="I412" t="s">
        <v>1093</v>
      </c>
      <c r="J412" t="s">
        <v>1094</v>
      </c>
      <c r="K412" t="s">
        <v>1095</v>
      </c>
      <c r="L412">
        <v>1339</v>
      </c>
      <c r="N412">
        <v>1007</v>
      </c>
      <c r="O412" t="s">
        <v>323</v>
      </c>
      <c r="P412" t="s">
        <v>323</v>
      </c>
      <c r="Q412">
        <v>1</v>
      </c>
      <c r="W412">
        <v>0</v>
      </c>
      <c r="X412">
        <v>-718781615</v>
      </c>
      <c r="Y412">
        <v>0.06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6.49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143</v>
      </c>
      <c r="AT412">
        <v>0.06</v>
      </c>
      <c r="AU412" t="s">
        <v>143</v>
      </c>
      <c r="AV412">
        <v>0</v>
      </c>
      <c r="AW412">
        <v>2</v>
      </c>
      <c r="AX412">
        <v>31714872</v>
      </c>
      <c r="AY412">
        <v>2</v>
      </c>
      <c r="AZ412">
        <v>16384</v>
      </c>
      <c r="BA412">
        <v>427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Y412*Source!I644</f>
        <v>2.4E-2</v>
      </c>
      <c r="CY412">
        <f>AA412</f>
        <v>0</v>
      </c>
      <c r="CZ412">
        <f>AE412</f>
        <v>0</v>
      </c>
      <c r="DA412">
        <f>AI412</f>
        <v>6.49</v>
      </c>
      <c r="DB412">
        <f t="shared" si="114"/>
        <v>0</v>
      </c>
      <c r="DC412">
        <f t="shared" si="115"/>
        <v>0</v>
      </c>
    </row>
    <row r="413" spans="1:107" x14ac:dyDescent="0.25">
      <c r="A413">
        <f>ROW(Source!A644)</f>
        <v>644</v>
      </c>
      <c r="B413">
        <v>31709269</v>
      </c>
      <c r="C413">
        <v>31712708</v>
      </c>
      <c r="D413">
        <v>26362263</v>
      </c>
      <c r="E413">
        <v>1</v>
      </c>
      <c r="F413">
        <v>1</v>
      </c>
      <c r="G413">
        <v>26229697</v>
      </c>
      <c r="H413">
        <v>3</v>
      </c>
      <c r="I413" t="s">
        <v>751</v>
      </c>
      <c r="J413" t="s">
        <v>753</v>
      </c>
      <c r="K413" t="s">
        <v>752</v>
      </c>
      <c r="L413">
        <v>1339</v>
      </c>
      <c r="N413">
        <v>1007</v>
      </c>
      <c r="O413" t="s">
        <v>323</v>
      </c>
      <c r="P413" t="s">
        <v>323</v>
      </c>
      <c r="Q413">
        <v>1</v>
      </c>
      <c r="W413">
        <v>0</v>
      </c>
      <c r="X413">
        <v>-1815063453</v>
      </c>
      <c r="Y413">
        <v>4.3</v>
      </c>
      <c r="AA413">
        <v>6181.22</v>
      </c>
      <c r="AB413">
        <v>0</v>
      </c>
      <c r="AC413">
        <v>0</v>
      </c>
      <c r="AD413">
        <v>0</v>
      </c>
      <c r="AE413">
        <v>1765.62</v>
      </c>
      <c r="AF413">
        <v>0</v>
      </c>
      <c r="AG413">
        <v>0</v>
      </c>
      <c r="AH413">
        <v>0</v>
      </c>
      <c r="AI413">
        <v>3.48</v>
      </c>
      <c r="AJ413">
        <v>1</v>
      </c>
      <c r="AK413">
        <v>1</v>
      </c>
      <c r="AL413">
        <v>1</v>
      </c>
      <c r="AN413">
        <v>0</v>
      </c>
      <c r="AO413">
        <v>0</v>
      </c>
      <c r="AP413">
        <v>0</v>
      </c>
      <c r="AQ413">
        <v>0</v>
      </c>
      <c r="AR413">
        <v>0</v>
      </c>
      <c r="AS413" t="s">
        <v>143</v>
      </c>
      <c r="AT413">
        <v>4.3</v>
      </c>
      <c r="AU413" t="s">
        <v>143</v>
      </c>
      <c r="AV413">
        <v>0</v>
      </c>
      <c r="AW413">
        <v>1</v>
      </c>
      <c r="AX413">
        <v>-1</v>
      </c>
      <c r="AY413">
        <v>0</v>
      </c>
      <c r="AZ413">
        <v>0</v>
      </c>
      <c r="BA413" t="s">
        <v>143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Y413*Source!I644</f>
        <v>1.72</v>
      </c>
      <c r="CY413">
        <f>AA413</f>
        <v>6181.22</v>
      </c>
      <c r="CZ413">
        <f>AE413</f>
        <v>1765.62</v>
      </c>
      <c r="DA413">
        <f>AI413</f>
        <v>3.48</v>
      </c>
      <c r="DB413">
        <f t="shared" si="114"/>
        <v>7592.17</v>
      </c>
      <c r="DC413">
        <f t="shared" si="115"/>
        <v>0</v>
      </c>
    </row>
    <row r="414" spans="1:107" x14ac:dyDescent="0.25">
      <c r="A414">
        <f>ROW(Source!A644)</f>
        <v>644</v>
      </c>
      <c r="B414">
        <v>31709269</v>
      </c>
      <c r="C414">
        <v>31712708</v>
      </c>
      <c r="D414">
        <v>26286007</v>
      </c>
      <c r="E414">
        <v>26229697</v>
      </c>
      <c r="F414">
        <v>1</v>
      </c>
      <c r="G414">
        <v>26229697</v>
      </c>
      <c r="H414">
        <v>3</v>
      </c>
      <c r="I414" t="s">
        <v>983</v>
      </c>
      <c r="J414" t="s">
        <v>143</v>
      </c>
      <c r="K414" t="s">
        <v>984</v>
      </c>
      <c r="L414">
        <v>1344</v>
      </c>
      <c r="N414">
        <v>1008</v>
      </c>
      <c r="O414" t="s">
        <v>908</v>
      </c>
      <c r="P414" t="s">
        <v>908</v>
      </c>
      <c r="Q414">
        <v>1</v>
      </c>
      <c r="W414">
        <v>0</v>
      </c>
      <c r="X414">
        <v>-94250534</v>
      </c>
      <c r="Y414">
        <v>116.34</v>
      </c>
      <c r="AA414">
        <v>1.01</v>
      </c>
      <c r="AB414">
        <v>0</v>
      </c>
      <c r="AC414">
        <v>0</v>
      </c>
      <c r="AD414">
        <v>0</v>
      </c>
      <c r="AE414">
        <v>1</v>
      </c>
      <c r="AF414">
        <v>0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143</v>
      </c>
      <c r="AT414">
        <v>116.34</v>
      </c>
      <c r="AU414" t="s">
        <v>143</v>
      </c>
      <c r="AV414">
        <v>0</v>
      </c>
      <c r="AW414">
        <v>2</v>
      </c>
      <c r="AX414">
        <v>31714874</v>
      </c>
      <c r="AY414">
        <v>1</v>
      </c>
      <c r="AZ414">
        <v>0</v>
      </c>
      <c r="BA414">
        <v>429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Y414*Source!I644</f>
        <v>46.536000000000001</v>
      </c>
      <c r="CY414">
        <f>AA414</f>
        <v>1.01</v>
      </c>
      <c r="CZ414">
        <f>AE414</f>
        <v>1</v>
      </c>
      <c r="DA414">
        <f>AI414</f>
        <v>1</v>
      </c>
      <c r="DB414">
        <f t="shared" si="114"/>
        <v>116.34</v>
      </c>
      <c r="DC414">
        <f t="shared" si="115"/>
        <v>0</v>
      </c>
    </row>
    <row r="415" spans="1:107" x14ac:dyDescent="0.25">
      <c r="A415">
        <f>ROW(Source!A713)</f>
        <v>713</v>
      </c>
      <c r="B415">
        <v>31709269</v>
      </c>
      <c r="C415">
        <v>31714261</v>
      </c>
      <c r="D415">
        <v>26286009</v>
      </c>
      <c r="E415">
        <v>26229697</v>
      </c>
      <c r="F415">
        <v>1</v>
      </c>
      <c r="G415">
        <v>26229697</v>
      </c>
      <c r="H415">
        <v>1</v>
      </c>
      <c r="I415" t="s">
        <v>875</v>
      </c>
      <c r="J415" t="s">
        <v>143</v>
      </c>
      <c r="K415" t="s">
        <v>876</v>
      </c>
      <c r="L415">
        <v>1191</v>
      </c>
      <c r="N415">
        <v>1013</v>
      </c>
      <c r="O415" t="s">
        <v>877</v>
      </c>
      <c r="P415" t="s">
        <v>877</v>
      </c>
      <c r="Q415">
        <v>1</v>
      </c>
      <c r="W415">
        <v>0</v>
      </c>
      <c r="X415">
        <v>476480486</v>
      </c>
      <c r="Y415">
        <v>0.04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143</v>
      </c>
      <c r="AT415">
        <v>0.04</v>
      </c>
      <c r="AU415" t="s">
        <v>143</v>
      </c>
      <c r="AV415">
        <v>1</v>
      </c>
      <c r="AW415">
        <v>2</v>
      </c>
      <c r="AX415">
        <v>31714875</v>
      </c>
      <c r="AY415">
        <v>1</v>
      </c>
      <c r="AZ415">
        <v>0</v>
      </c>
      <c r="BA415">
        <v>430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Y415*Source!I713</f>
        <v>1.8</v>
      </c>
      <c r="CY415">
        <f>AD415</f>
        <v>0</v>
      </c>
      <c r="CZ415">
        <f>AH415</f>
        <v>0</v>
      </c>
      <c r="DA415">
        <f>AL415</f>
        <v>1</v>
      </c>
      <c r="DB415">
        <f t="shared" si="114"/>
        <v>0</v>
      </c>
      <c r="DC415">
        <f t="shared" si="115"/>
        <v>0</v>
      </c>
    </row>
    <row r="416" spans="1:107" x14ac:dyDescent="0.25">
      <c r="A416">
        <f>ROW(Source!A713)</f>
        <v>713</v>
      </c>
      <c r="B416">
        <v>31709269</v>
      </c>
      <c r="C416">
        <v>31714261</v>
      </c>
      <c r="D416">
        <v>26366398</v>
      </c>
      <c r="E416">
        <v>1</v>
      </c>
      <c r="F416">
        <v>1</v>
      </c>
      <c r="G416">
        <v>26229697</v>
      </c>
      <c r="H416">
        <v>2</v>
      </c>
      <c r="I416" t="s">
        <v>878</v>
      </c>
      <c r="J416" t="s">
        <v>879</v>
      </c>
      <c r="K416" t="s">
        <v>880</v>
      </c>
      <c r="L416">
        <v>1367</v>
      </c>
      <c r="N416">
        <v>1011</v>
      </c>
      <c r="O416" t="s">
        <v>881</v>
      </c>
      <c r="P416" t="s">
        <v>881</v>
      </c>
      <c r="Q416">
        <v>1</v>
      </c>
      <c r="W416">
        <v>0</v>
      </c>
      <c r="X416">
        <v>-1464643382</v>
      </c>
      <c r="Y416">
        <v>0.01</v>
      </c>
      <c r="AA416">
        <v>0</v>
      </c>
      <c r="AB416">
        <v>1032.67</v>
      </c>
      <c r="AC416">
        <v>387.45</v>
      </c>
      <c r="AD416">
        <v>0</v>
      </c>
      <c r="AE416">
        <v>0</v>
      </c>
      <c r="AF416">
        <v>113.73</v>
      </c>
      <c r="AG416">
        <v>15.23</v>
      </c>
      <c r="AH416">
        <v>0</v>
      </c>
      <c r="AI416">
        <v>1</v>
      </c>
      <c r="AJ416">
        <v>9.08</v>
      </c>
      <c r="AK416">
        <v>25.44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143</v>
      </c>
      <c r="AT416">
        <v>0.01</v>
      </c>
      <c r="AU416" t="s">
        <v>143</v>
      </c>
      <c r="AV416">
        <v>0</v>
      </c>
      <c r="AW416">
        <v>2</v>
      </c>
      <c r="AX416">
        <v>31714876</v>
      </c>
      <c r="AY416">
        <v>1</v>
      </c>
      <c r="AZ416">
        <v>0</v>
      </c>
      <c r="BA416">
        <v>431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Y416*Source!I713</f>
        <v>0.45</v>
      </c>
      <c r="CY416">
        <f>AB416</f>
        <v>1032.67</v>
      </c>
      <c r="CZ416">
        <f>AF416</f>
        <v>113.73</v>
      </c>
      <c r="DA416">
        <f>AJ416</f>
        <v>9.08</v>
      </c>
      <c r="DB416">
        <f t="shared" si="114"/>
        <v>1.1399999999999999</v>
      </c>
      <c r="DC416">
        <f t="shared" si="115"/>
        <v>0.15</v>
      </c>
    </row>
    <row r="417" spans="1:107" x14ac:dyDescent="0.25">
      <c r="A417">
        <f>ROW(Source!A714)</f>
        <v>714</v>
      </c>
      <c r="B417">
        <v>31709269</v>
      </c>
      <c r="C417">
        <v>31714266</v>
      </c>
      <c r="D417">
        <v>26286009</v>
      </c>
      <c r="E417">
        <v>26229697</v>
      </c>
      <c r="F417">
        <v>1</v>
      </c>
      <c r="G417">
        <v>26229697</v>
      </c>
      <c r="H417">
        <v>1</v>
      </c>
      <c r="I417" t="s">
        <v>875</v>
      </c>
      <c r="J417" t="s">
        <v>143</v>
      </c>
      <c r="K417" t="s">
        <v>876</v>
      </c>
      <c r="L417">
        <v>1191</v>
      </c>
      <c r="N417">
        <v>1013</v>
      </c>
      <c r="O417" t="s">
        <v>877</v>
      </c>
      <c r="P417" t="s">
        <v>877</v>
      </c>
      <c r="Q417">
        <v>1</v>
      </c>
      <c r="W417">
        <v>0</v>
      </c>
      <c r="X417">
        <v>476480486</v>
      </c>
      <c r="Y417">
        <v>8.5789999999999988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143</v>
      </c>
      <c r="AT417">
        <v>7.46</v>
      </c>
      <c r="AU417" t="s">
        <v>170</v>
      </c>
      <c r="AV417">
        <v>1</v>
      </c>
      <c r="AW417">
        <v>2</v>
      </c>
      <c r="AX417">
        <v>31714877</v>
      </c>
      <c r="AY417">
        <v>1</v>
      </c>
      <c r="AZ417">
        <v>0</v>
      </c>
      <c r="BA417">
        <v>432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Y417*Source!I714</f>
        <v>3.8605499999999995</v>
      </c>
      <c r="CY417">
        <f>AD417</f>
        <v>0</v>
      </c>
      <c r="CZ417">
        <f>AH417</f>
        <v>0</v>
      </c>
      <c r="DA417">
        <f>AL417</f>
        <v>1</v>
      </c>
      <c r="DB417">
        <f>ROUND((ROUND(AT417*CZ417,2)*1.15),6)</f>
        <v>0</v>
      </c>
      <c r="DC417">
        <f>ROUND((ROUND(AT417*AG417,2)*1.15),6)</f>
        <v>0</v>
      </c>
    </row>
    <row r="418" spans="1:107" x14ac:dyDescent="0.25">
      <c r="A418">
        <f>ROW(Source!A714)</f>
        <v>714</v>
      </c>
      <c r="B418">
        <v>31709269</v>
      </c>
      <c r="C418">
        <v>31714266</v>
      </c>
      <c r="D418">
        <v>26365816</v>
      </c>
      <c r="E418">
        <v>1</v>
      </c>
      <c r="F418">
        <v>1</v>
      </c>
      <c r="G418">
        <v>26229697</v>
      </c>
      <c r="H418">
        <v>2</v>
      </c>
      <c r="I418" t="s">
        <v>882</v>
      </c>
      <c r="J418" t="s">
        <v>883</v>
      </c>
      <c r="K418" t="s">
        <v>884</v>
      </c>
      <c r="L418">
        <v>1367</v>
      </c>
      <c r="N418">
        <v>1011</v>
      </c>
      <c r="O418" t="s">
        <v>881</v>
      </c>
      <c r="P418" t="s">
        <v>881</v>
      </c>
      <c r="Q418">
        <v>1</v>
      </c>
      <c r="W418">
        <v>0</v>
      </c>
      <c r="X418">
        <v>366114799</v>
      </c>
      <c r="Y418">
        <v>1.0125000000000002</v>
      </c>
      <c r="AA418">
        <v>0</v>
      </c>
      <c r="AB418">
        <v>2117.85</v>
      </c>
      <c r="AC418">
        <v>356.12</v>
      </c>
      <c r="AD418">
        <v>0</v>
      </c>
      <c r="AE418">
        <v>0</v>
      </c>
      <c r="AF418">
        <v>246.68</v>
      </c>
      <c r="AG418">
        <v>13.37</v>
      </c>
      <c r="AH418">
        <v>0</v>
      </c>
      <c r="AI418">
        <v>1</v>
      </c>
      <c r="AJ418">
        <v>8.1999999999999993</v>
      </c>
      <c r="AK418">
        <v>25.44</v>
      </c>
      <c r="AL418">
        <v>1</v>
      </c>
      <c r="AN418">
        <v>0</v>
      </c>
      <c r="AO418">
        <v>1</v>
      </c>
      <c r="AP418">
        <v>1</v>
      </c>
      <c r="AQ418">
        <v>0</v>
      </c>
      <c r="AR418">
        <v>0</v>
      </c>
      <c r="AS418" t="s">
        <v>143</v>
      </c>
      <c r="AT418">
        <v>0.81</v>
      </c>
      <c r="AU418" t="s">
        <v>169</v>
      </c>
      <c r="AV418">
        <v>0</v>
      </c>
      <c r="AW418">
        <v>2</v>
      </c>
      <c r="AX418">
        <v>31714878</v>
      </c>
      <c r="AY418">
        <v>1</v>
      </c>
      <c r="AZ418">
        <v>0</v>
      </c>
      <c r="BA418">
        <v>433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Y418*Source!I714</f>
        <v>0.45562500000000011</v>
      </c>
      <c r="CY418">
        <f>AB418</f>
        <v>2117.85</v>
      </c>
      <c r="CZ418">
        <f>AF418</f>
        <v>246.68</v>
      </c>
      <c r="DA418">
        <f>AJ418</f>
        <v>8.1999999999999993</v>
      </c>
      <c r="DB418">
        <f>ROUND((ROUND(AT418*CZ418,2)*1.25),6)</f>
        <v>249.76249999999999</v>
      </c>
      <c r="DC418">
        <f>ROUND((ROUND(AT418*AG418,2)*1.25),6)</f>
        <v>13.5375</v>
      </c>
    </row>
    <row r="419" spans="1:107" x14ac:dyDescent="0.25">
      <c r="A419">
        <f>ROW(Source!A714)</f>
        <v>714</v>
      </c>
      <c r="B419">
        <v>31709269</v>
      </c>
      <c r="C419">
        <v>31714266</v>
      </c>
      <c r="D419">
        <v>26365836</v>
      </c>
      <c r="E419">
        <v>1</v>
      </c>
      <c r="F419">
        <v>1</v>
      </c>
      <c r="G419">
        <v>26229697</v>
      </c>
      <c r="H419">
        <v>2</v>
      </c>
      <c r="I419" t="s">
        <v>885</v>
      </c>
      <c r="J419" t="s">
        <v>886</v>
      </c>
      <c r="K419" t="s">
        <v>887</v>
      </c>
      <c r="L419">
        <v>1367</v>
      </c>
      <c r="N419">
        <v>1011</v>
      </c>
      <c r="O419" t="s">
        <v>881</v>
      </c>
      <c r="P419" t="s">
        <v>881</v>
      </c>
      <c r="Q419">
        <v>1</v>
      </c>
      <c r="W419">
        <v>0</v>
      </c>
      <c r="X419">
        <v>159994522</v>
      </c>
      <c r="Y419">
        <v>2</v>
      </c>
      <c r="AA419">
        <v>0</v>
      </c>
      <c r="AB419">
        <v>1623.36</v>
      </c>
      <c r="AC419">
        <v>556.41999999999996</v>
      </c>
      <c r="AD419">
        <v>0</v>
      </c>
      <c r="AE419">
        <v>0</v>
      </c>
      <c r="AF419">
        <v>151.12</v>
      </c>
      <c r="AG419">
        <v>20.89</v>
      </c>
      <c r="AH419">
        <v>0</v>
      </c>
      <c r="AI419">
        <v>1</v>
      </c>
      <c r="AJ419">
        <v>10.26</v>
      </c>
      <c r="AK419">
        <v>25.44</v>
      </c>
      <c r="AL419">
        <v>1</v>
      </c>
      <c r="AN419">
        <v>0</v>
      </c>
      <c r="AO419">
        <v>1</v>
      </c>
      <c r="AP419">
        <v>1</v>
      </c>
      <c r="AQ419">
        <v>0</v>
      </c>
      <c r="AR419">
        <v>0</v>
      </c>
      <c r="AS419" t="s">
        <v>143</v>
      </c>
      <c r="AT419">
        <v>1.6</v>
      </c>
      <c r="AU419" t="s">
        <v>169</v>
      </c>
      <c r="AV419">
        <v>0</v>
      </c>
      <c r="AW419">
        <v>2</v>
      </c>
      <c r="AX419">
        <v>31714879</v>
      </c>
      <c r="AY419">
        <v>1</v>
      </c>
      <c r="AZ419">
        <v>0</v>
      </c>
      <c r="BA419">
        <v>434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Y419*Source!I714</f>
        <v>0.9</v>
      </c>
      <c r="CY419">
        <f>AB419</f>
        <v>1623.36</v>
      </c>
      <c r="CZ419">
        <f>AF419</f>
        <v>151.12</v>
      </c>
      <c r="DA419">
        <f>AJ419</f>
        <v>10.26</v>
      </c>
      <c r="DB419">
        <f>ROUND((ROUND(AT419*CZ419,2)*1.25),6)</f>
        <v>302.23750000000001</v>
      </c>
      <c r="DC419">
        <f>ROUND((ROUND(AT419*AG419,2)*1.25),6)</f>
        <v>41.774999999999999</v>
      </c>
    </row>
    <row r="420" spans="1:107" x14ac:dyDescent="0.25">
      <c r="A420">
        <f>ROW(Source!A714)</f>
        <v>714</v>
      </c>
      <c r="B420">
        <v>31709269</v>
      </c>
      <c r="C420">
        <v>31714266</v>
      </c>
      <c r="D420">
        <v>26365838</v>
      </c>
      <c r="E420">
        <v>1</v>
      </c>
      <c r="F420">
        <v>1</v>
      </c>
      <c r="G420">
        <v>26229697</v>
      </c>
      <c r="H420">
        <v>2</v>
      </c>
      <c r="I420" t="s">
        <v>888</v>
      </c>
      <c r="J420" t="s">
        <v>889</v>
      </c>
      <c r="K420" t="s">
        <v>890</v>
      </c>
      <c r="L420">
        <v>1367</v>
      </c>
      <c r="N420">
        <v>1011</v>
      </c>
      <c r="O420" t="s">
        <v>881</v>
      </c>
      <c r="P420" t="s">
        <v>881</v>
      </c>
      <c r="Q420">
        <v>1</v>
      </c>
      <c r="W420">
        <v>0</v>
      </c>
      <c r="X420">
        <v>1910920931</v>
      </c>
      <c r="Y420">
        <v>16.924999999999997</v>
      </c>
      <c r="AA420">
        <v>0</v>
      </c>
      <c r="AB420">
        <v>1753.53</v>
      </c>
      <c r="AC420">
        <v>1157.05</v>
      </c>
      <c r="AD420">
        <v>0</v>
      </c>
      <c r="AE420">
        <v>0</v>
      </c>
      <c r="AF420">
        <v>313.05</v>
      </c>
      <c r="AG420">
        <v>43.44</v>
      </c>
      <c r="AH420">
        <v>0</v>
      </c>
      <c r="AI420">
        <v>1</v>
      </c>
      <c r="AJ420">
        <v>5.35</v>
      </c>
      <c r="AK420">
        <v>25.44</v>
      </c>
      <c r="AL420">
        <v>1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143</v>
      </c>
      <c r="AT420">
        <v>13.54</v>
      </c>
      <c r="AU420" t="s">
        <v>169</v>
      </c>
      <c r="AV420">
        <v>0</v>
      </c>
      <c r="AW420">
        <v>2</v>
      </c>
      <c r="AX420">
        <v>31714880</v>
      </c>
      <c r="AY420">
        <v>1</v>
      </c>
      <c r="AZ420">
        <v>0</v>
      </c>
      <c r="BA420">
        <v>435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Y420*Source!I714</f>
        <v>7.6162499999999991</v>
      </c>
      <c r="CY420">
        <f>AB420</f>
        <v>1753.53</v>
      </c>
      <c r="CZ420">
        <f>AF420</f>
        <v>313.05</v>
      </c>
      <c r="DA420">
        <f>AJ420</f>
        <v>5.35</v>
      </c>
      <c r="DB420">
        <f>ROUND((ROUND(AT420*CZ420,2)*1.25),6)</f>
        <v>5298.375</v>
      </c>
      <c r="DC420">
        <f>ROUND((ROUND(AT420*AG420,2)*1.25),6)</f>
        <v>735.22500000000002</v>
      </c>
    </row>
    <row r="421" spans="1:107" x14ac:dyDescent="0.25">
      <c r="A421">
        <f>ROW(Source!A714)</f>
        <v>714</v>
      </c>
      <c r="B421">
        <v>31709269</v>
      </c>
      <c r="C421">
        <v>31714266</v>
      </c>
      <c r="D421">
        <v>26344835</v>
      </c>
      <c r="E421">
        <v>1</v>
      </c>
      <c r="F421">
        <v>1</v>
      </c>
      <c r="G421">
        <v>26229697</v>
      </c>
      <c r="H421">
        <v>3</v>
      </c>
      <c r="I421" t="s">
        <v>427</v>
      </c>
      <c r="J421" t="s">
        <v>429</v>
      </c>
      <c r="K421" t="s">
        <v>428</v>
      </c>
      <c r="L421">
        <v>1339</v>
      </c>
      <c r="N421">
        <v>1007</v>
      </c>
      <c r="O421" t="s">
        <v>323</v>
      </c>
      <c r="P421" t="s">
        <v>323</v>
      </c>
      <c r="Q421">
        <v>1</v>
      </c>
      <c r="W421">
        <v>0</v>
      </c>
      <c r="X421">
        <v>-862991314</v>
      </c>
      <c r="Y421">
        <v>3.31</v>
      </c>
      <c r="AA421">
        <v>36.340000000000003</v>
      </c>
      <c r="AB421">
        <v>0</v>
      </c>
      <c r="AC421">
        <v>0</v>
      </c>
      <c r="AD421">
        <v>0</v>
      </c>
      <c r="AE421">
        <v>7.07</v>
      </c>
      <c r="AF421">
        <v>0</v>
      </c>
      <c r="AG421">
        <v>0</v>
      </c>
      <c r="AH421">
        <v>0</v>
      </c>
      <c r="AI421">
        <v>4.99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143</v>
      </c>
      <c r="AT421">
        <v>3.31</v>
      </c>
      <c r="AU421" t="s">
        <v>143</v>
      </c>
      <c r="AV421">
        <v>0</v>
      </c>
      <c r="AW421">
        <v>2</v>
      </c>
      <c r="AX421">
        <v>31714881</v>
      </c>
      <c r="AY421">
        <v>1</v>
      </c>
      <c r="AZ421">
        <v>0</v>
      </c>
      <c r="BA421">
        <v>436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Y421*Source!I714</f>
        <v>1.4895</v>
      </c>
      <c r="CY421">
        <f>AA421</f>
        <v>36.340000000000003</v>
      </c>
      <c r="CZ421">
        <f>AE421</f>
        <v>7.07</v>
      </c>
      <c r="DA421">
        <f>AI421</f>
        <v>4.99</v>
      </c>
      <c r="DB421">
        <f t="shared" ref="DB421:DB447" si="116">ROUND(ROUND(AT421*CZ421,2),6)</f>
        <v>23.4</v>
      </c>
      <c r="DC421">
        <f t="shared" ref="DC421:DC447" si="117">ROUND(ROUND(AT421*AG421,2),6)</f>
        <v>0</v>
      </c>
    </row>
    <row r="422" spans="1:107" x14ac:dyDescent="0.25">
      <c r="A422">
        <f>ROW(Source!A714)</f>
        <v>714</v>
      </c>
      <c r="B422">
        <v>31709269</v>
      </c>
      <c r="C422">
        <v>31714266</v>
      </c>
      <c r="D422">
        <v>26344404</v>
      </c>
      <c r="E422">
        <v>1</v>
      </c>
      <c r="F422">
        <v>1</v>
      </c>
      <c r="G422">
        <v>26229697</v>
      </c>
      <c r="H422">
        <v>3</v>
      </c>
      <c r="I422" t="s">
        <v>891</v>
      </c>
      <c r="J422" t="s">
        <v>892</v>
      </c>
      <c r="K422" t="s">
        <v>47</v>
      </c>
      <c r="L422">
        <v>1348</v>
      </c>
      <c r="N422">
        <v>1009</v>
      </c>
      <c r="O422" t="s">
        <v>205</v>
      </c>
      <c r="P422" t="s">
        <v>205</v>
      </c>
      <c r="Q422">
        <v>1000</v>
      </c>
      <c r="W422">
        <v>0</v>
      </c>
      <c r="X422">
        <v>434851517</v>
      </c>
      <c r="Y422">
        <v>0.04</v>
      </c>
      <c r="AA422">
        <v>40910.379999999997</v>
      </c>
      <c r="AB422">
        <v>0</v>
      </c>
      <c r="AC422">
        <v>0</v>
      </c>
      <c r="AD422">
        <v>0</v>
      </c>
      <c r="AE422">
        <v>8729.41</v>
      </c>
      <c r="AF422">
        <v>0</v>
      </c>
      <c r="AG422">
        <v>0</v>
      </c>
      <c r="AH422">
        <v>0</v>
      </c>
      <c r="AI422">
        <v>4.55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143</v>
      </c>
      <c r="AT422">
        <v>0.04</v>
      </c>
      <c r="AU422" t="s">
        <v>143</v>
      </c>
      <c r="AV422">
        <v>0</v>
      </c>
      <c r="AW422">
        <v>2</v>
      </c>
      <c r="AX422">
        <v>31714882</v>
      </c>
      <c r="AY422">
        <v>1</v>
      </c>
      <c r="AZ422">
        <v>0</v>
      </c>
      <c r="BA422">
        <v>437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Y422*Source!I714</f>
        <v>1.8000000000000002E-2</v>
      </c>
      <c r="CY422">
        <f>AA422</f>
        <v>40910.379999999997</v>
      </c>
      <c r="CZ422">
        <f>AE422</f>
        <v>8729.41</v>
      </c>
      <c r="DA422">
        <f>AI422</f>
        <v>4.55</v>
      </c>
      <c r="DB422">
        <f t="shared" si="116"/>
        <v>349.18</v>
      </c>
      <c r="DC422">
        <f t="shared" si="117"/>
        <v>0</v>
      </c>
    </row>
    <row r="423" spans="1:107" x14ac:dyDescent="0.25">
      <c r="A423">
        <f>ROW(Source!A714)</f>
        <v>714</v>
      </c>
      <c r="B423">
        <v>31709269</v>
      </c>
      <c r="C423">
        <v>31714266</v>
      </c>
      <c r="D423">
        <v>26344276</v>
      </c>
      <c r="E423">
        <v>1</v>
      </c>
      <c r="F423">
        <v>1</v>
      </c>
      <c r="G423">
        <v>26229697</v>
      </c>
      <c r="H423">
        <v>3</v>
      </c>
      <c r="I423" t="s">
        <v>321</v>
      </c>
      <c r="J423" t="s">
        <v>324</v>
      </c>
      <c r="K423" t="s">
        <v>322</v>
      </c>
      <c r="L423">
        <v>1339</v>
      </c>
      <c r="N423">
        <v>1007</v>
      </c>
      <c r="O423" t="s">
        <v>323</v>
      </c>
      <c r="P423" t="s">
        <v>323</v>
      </c>
      <c r="Q423">
        <v>1</v>
      </c>
      <c r="W423">
        <v>0</v>
      </c>
      <c r="X423">
        <v>2069056849</v>
      </c>
      <c r="Y423">
        <v>1</v>
      </c>
      <c r="AA423">
        <v>568.80999999999995</v>
      </c>
      <c r="AB423">
        <v>0</v>
      </c>
      <c r="AC423">
        <v>0</v>
      </c>
      <c r="AD423">
        <v>0</v>
      </c>
      <c r="AE423">
        <v>104.99</v>
      </c>
      <c r="AF423">
        <v>0</v>
      </c>
      <c r="AG423">
        <v>0</v>
      </c>
      <c r="AH423">
        <v>0</v>
      </c>
      <c r="AI423">
        <v>5.26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143</v>
      </c>
      <c r="AT423">
        <v>1</v>
      </c>
      <c r="AU423" t="s">
        <v>143</v>
      </c>
      <c r="AV423">
        <v>0</v>
      </c>
      <c r="AW423">
        <v>2</v>
      </c>
      <c r="AX423">
        <v>31714883</v>
      </c>
      <c r="AY423">
        <v>1</v>
      </c>
      <c r="AZ423">
        <v>0</v>
      </c>
      <c r="BA423">
        <v>438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Y423*Source!I714</f>
        <v>0.45</v>
      </c>
      <c r="CY423">
        <f>AA423</f>
        <v>568.80999999999995</v>
      </c>
      <c r="CZ423">
        <f>AE423</f>
        <v>104.99</v>
      </c>
      <c r="DA423">
        <f>AI423</f>
        <v>5.26</v>
      </c>
      <c r="DB423">
        <f t="shared" si="116"/>
        <v>104.99</v>
      </c>
      <c r="DC423">
        <f t="shared" si="117"/>
        <v>0</v>
      </c>
    </row>
    <row r="424" spans="1:107" x14ac:dyDescent="0.25">
      <c r="A424">
        <f>ROW(Source!A714)</f>
        <v>714</v>
      </c>
      <c r="B424">
        <v>31709269</v>
      </c>
      <c r="C424">
        <v>31714266</v>
      </c>
      <c r="D424">
        <v>26360031</v>
      </c>
      <c r="E424">
        <v>1</v>
      </c>
      <c r="F424">
        <v>1</v>
      </c>
      <c r="G424">
        <v>26229697</v>
      </c>
      <c r="H424">
        <v>3</v>
      </c>
      <c r="I424" t="s">
        <v>894</v>
      </c>
      <c r="J424" t="s">
        <v>895</v>
      </c>
      <c r="K424" t="s">
        <v>896</v>
      </c>
      <c r="L424">
        <v>1348</v>
      </c>
      <c r="N424">
        <v>1009</v>
      </c>
      <c r="O424" t="s">
        <v>205</v>
      </c>
      <c r="P424" t="s">
        <v>205</v>
      </c>
      <c r="Q424">
        <v>1000</v>
      </c>
      <c r="W424">
        <v>0</v>
      </c>
      <c r="X424">
        <v>253159774</v>
      </c>
      <c r="Y424">
        <v>0.06</v>
      </c>
      <c r="AA424">
        <v>16485.95</v>
      </c>
      <c r="AB424">
        <v>0</v>
      </c>
      <c r="AC424">
        <v>0</v>
      </c>
      <c r="AD424">
        <v>0</v>
      </c>
      <c r="AE424">
        <v>1445.87</v>
      </c>
      <c r="AF424">
        <v>0</v>
      </c>
      <c r="AG424">
        <v>0</v>
      </c>
      <c r="AH424">
        <v>0</v>
      </c>
      <c r="AI424">
        <v>11.07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143</v>
      </c>
      <c r="AT424">
        <v>0.06</v>
      </c>
      <c r="AU424" t="s">
        <v>143</v>
      </c>
      <c r="AV424">
        <v>0</v>
      </c>
      <c r="AW424">
        <v>2</v>
      </c>
      <c r="AX424">
        <v>31714884</v>
      </c>
      <c r="AY424">
        <v>1</v>
      </c>
      <c r="AZ424">
        <v>0</v>
      </c>
      <c r="BA424">
        <v>439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Y424*Source!I714</f>
        <v>2.7E-2</v>
      </c>
      <c r="CY424">
        <f>AA424</f>
        <v>16485.95</v>
      </c>
      <c r="CZ424">
        <f>AE424</f>
        <v>1445.87</v>
      </c>
      <c r="DA424">
        <f>AI424</f>
        <v>11.07</v>
      </c>
      <c r="DB424">
        <f t="shared" si="116"/>
        <v>86.75</v>
      </c>
      <c r="DC424">
        <f t="shared" si="117"/>
        <v>0</v>
      </c>
    </row>
    <row r="425" spans="1:107" x14ac:dyDescent="0.25">
      <c r="A425">
        <f>ROW(Source!A715)</f>
        <v>715</v>
      </c>
      <c r="B425">
        <v>31709269</v>
      </c>
      <c r="C425">
        <v>31714283</v>
      </c>
      <c r="D425">
        <v>26286009</v>
      </c>
      <c r="E425">
        <v>26229697</v>
      </c>
      <c r="F425">
        <v>1</v>
      </c>
      <c r="G425">
        <v>26229697</v>
      </c>
      <c r="H425">
        <v>1</v>
      </c>
      <c r="I425" t="s">
        <v>875</v>
      </c>
      <c r="J425" t="s">
        <v>143</v>
      </c>
      <c r="K425" t="s">
        <v>876</v>
      </c>
      <c r="L425">
        <v>1191</v>
      </c>
      <c r="N425">
        <v>1013</v>
      </c>
      <c r="O425" t="s">
        <v>877</v>
      </c>
      <c r="P425" t="s">
        <v>877</v>
      </c>
      <c r="Q425">
        <v>1</v>
      </c>
      <c r="W425">
        <v>0</v>
      </c>
      <c r="X425">
        <v>476480486</v>
      </c>
      <c r="Y425">
        <v>155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143</v>
      </c>
      <c r="AT425">
        <v>155</v>
      </c>
      <c r="AU425" t="s">
        <v>143</v>
      </c>
      <c r="AV425">
        <v>1</v>
      </c>
      <c r="AW425">
        <v>2</v>
      </c>
      <c r="AX425">
        <v>31714885</v>
      </c>
      <c r="AY425">
        <v>1</v>
      </c>
      <c r="AZ425">
        <v>0</v>
      </c>
      <c r="BA425">
        <v>440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Y425*Source!I715</f>
        <v>6.9749999999999996</v>
      </c>
      <c r="CY425">
        <f>AD425</f>
        <v>0</v>
      </c>
      <c r="CZ425">
        <f>AH425</f>
        <v>0</v>
      </c>
      <c r="DA425">
        <f>AL425</f>
        <v>1</v>
      </c>
      <c r="DB425">
        <f t="shared" si="116"/>
        <v>0</v>
      </c>
      <c r="DC425">
        <f t="shared" si="117"/>
        <v>0</v>
      </c>
    </row>
    <row r="426" spans="1:107" x14ac:dyDescent="0.25">
      <c r="A426">
        <f>ROW(Source!A715)</f>
        <v>715</v>
      </c>
      <c r="B426">
        <v>31709269</v>
      </c>
      <c r="C426">
        <v>31714283</v>
      </c>
      <c r="D426">
        <v>26366011</v>
      </c>
      <c r="E426">
        <v>1</v>
      </c>
      <c r="F426">
        <v>1</v>
      </c>
      <c r="G426">
        <v>26229697</v>
      </c>
      <c r="H426">
        <v>2</v>
      </c>
      <c r="I426" t="s">
        <v>897</v>
      </c>
      <c r="J426" t="s">
        <v>898</v>
      </c>
      <c r="K426" t="s">
        <v>899</v>
      </c>
      <c r="L426">
        <v>1367</v>
      </c>
      <c r="N426">
        <v>1011</v>
      </c>
      <c r="O426" t="s">
        <v>881</v>
      </c>
      <c r="P426" t="s">
        <v>881</v>
      </c>
      <c r="Q426">
        <v>1</v>
      </c>
      <c r="W426">
        <v>0</v>
      </c>
      <c r="X426">
        <v>-1426791</v>
      </c>
      <c r="Y426">
        <v>37.5</v>
      </c>
      <c r="AA426">
        <v>0</v>
      </c>
      <c r="AB426">
        <v>797.24</v>
      </c>
      <c r="AC426">
        <v>492.23</v>
      </c>
      <c r="AD426">
        <v>0</v>
      </c>
      <c r="AE426">
        <v>0</v>
      </c>
      <c r="AF426">
        <v>60.77</v>
      </c>
      <c r="AG426">
        <v>18.48</v>
      </c>
      <c r="AH426">
        <v>0</v>
      </c>
      <c r="AI426">
        <v>1</v>
      </c>
      <c r="AJ426">
        <v>12.53</v>
      </c>
      <c r="AK426">
        <v>25.44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143</v>
      </c>
      <c r="AT426">
        <v>37.5</v>
      </c>
      <c r="AU426" t="s">
        <v>143</v>
      </c>
      <c r="AV426">
        <v>0</v>
      </c>
      <c r="AW426">
        <v>2</v>
      </c>
      <c r="AX426">
        <v>31714886</v>
      </c>
      <c r="AY426">
        <v>1</v>
      </c>
      <c r="AZ426">
        <v>0</v>
      </c>
      <c r="BA426">
        <v>441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Y426*Source!I715</f>
        <v>1.6875</v>
      </c>
      <c r="CY426">
        <f>AB426</f>
        <v>797.24</v>
      </c>
      <c r="CZ426">
        <f>AF426</f>
        <v>60.77</v>
      </c>
      <c r="DA426">
        <f>AJ426</f>
        <v>12.53</v>
      </c>
      <c r="DB426">
        <f t="shared" si="116"/>
        <v>2278.88</v>
      </c>
      <c r="DC426">
        <f t="shared" si="117"/>
        <v>693</v>
      </c>
    </row>
    <row r="427" spans="1:107" x14ac:dyDescent="0.25">
      <c r="A427">
        <f>ROW(Source!A715)</f>
        <v>715</v>
      </c>
      <c r="B427">
        <v>31709269</v>
      </c>
      <c r="C427">
        <v>31714283</v>
      </c>
      <c r="D427">
        <v>26366477</v>
      </c>
      <c r="E427">
        <v>1</v>
      </c>
      <c r="F427">
        <v>1</v>
      </c>
      <c r="G427">
        <v>26229697</v>
      </c>
      <c r="H427">
        <v>2</v>
      </c>
      <c r="I427" t="s">
        <v>900</v>
      </c>
      <c r="J427" t="s">
        <v>901</v>
      </c>
      <c r="K427" t="s">
        <v>902</v>
      </c>
      <c r="L427">
        <v>1367</v>
      </c>
      <c r="N427">
        <v>1011</v>
      </c>
      <c r="O427" t="s">
        <v>881</v>
      </c>
      <c r="P427" t="s">
        <v>881</v>
      </c>
      <c r="Q427">
        <v>1</v>
      </c>
      <c r="W427">
        <v>0</v>
      </c>
      <c r="X427">
        <v>-48163219</v>
      </c>
      <c r="Y427">
        <v>75</v>
      </c>
      <c r="AA427">
        <v>0</v>
      </c>
      <c r="AB427">
        <v>6.58</v>
      </c>
      <c r="AC427">
        <v>1.07</v>
      </c>
      <c r="AD427">
        <v>0</v>
      </c>
      <c r="AE427">
        <v>0</v>
      </c>
      <c r="AF427">
        <v>3.16</v>
      </c>
      <c r="AG427">
        <v>0.04</v>
      </c>
      <c r="AH427">
        <v>0</v>
      </c>
      <c r="AI427">
        <v>1</v>
      </c>
      <c r="AJ427">
        <v>1.99</v>
      </c>
      <c r="AK427">
        <v>25.44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143</v>
      </c>
      <c r="AT427">
        <v>75</v>
      </c>
      <c r="AU427" t="s">
        <v>143</v>
      </c>
      <c r="AV427">
        <v>0</v>
      </c>
      <c r="AW427">
        <v>2</v>
      </c>
      <c r="AX427">
        <v>31714887</v>
      </c>
      <c r="AY427">
        <v>1</v>
      </c>
      <c r="AZ427">
        <v>0</v>
      </c>
      <c r="BA427">
        <v>442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Y427*Source!I715</f>
        <v>3.375</v>
      </c>
      <c r="CY427">
        <f>AB427</f>
        <v>6.58</v>
      </c>
      <c r="CZ427">
        <f>AF427</f>
        <v>3.16</v>
      </c>
      <c r="DA427">
        <f>AJ427</f>
        <v>1.99</v>
      </c>
      <c r="DB427">
        <f t="shared" si="116"/>
        <v>237</v>
      </c>
      <c r="DC427">
        <f t="shared" si="117"/>
        <v>3</v>
      </c>
    </row>
    <row r="428" spans="1:107" x14ac:dyDescent="0.25">
      <c r="A428">
        <f>ROW(Source!A715)</f>
        <v>715</v>
      </c>
      <c r="B428">
        <v>31709269</v>
      </c>
      <c r="C428">
        <v>31714283</v>
      </c>
      <c r="D428">
        <v>26365844</v>
      </c>
      <c r="E428">
        <v>1</v>
      </c>
      <c r="F428">
        <v>1</v>
      </c>
      <c r="G428">
        <v>26229697</v>
      </c>
      <c r="H428">
        <v>2</v>
      </c>
      <c r="I428" t="s">
        <v>903</v>
      </c>
      <c r="J428" t="s">
        <v>904</v>
      </c>
      <c r="K428" t="s">
        <v>905</v>
      </c>
      <c r="L428">
        <v>1367</v>
      </c>
      <c r="N428">
        <v>1011</v>
      </c>
      <c r="O428" t="s">
        <v>881</v>
      </c>
      <c r="P428" t="s">
        <v>881</v>
      </c>
      <c r="Q428">
        <v>1</v>
      </c>
      <c r="W428">
        <v>0</v>
      </c>
      <c r="X428">
        <v>856318566</v>
      </c>
      <c r="Y428">
        <v>1.55</v>
      </c>
      <c r="AA428">
        <v>0</v>
      </c>
      <c r="AB428">
        <v>1587.85</v>
      </c>
      <c r="AC428">
        <v>658.97</v>
      </c>
      <c r="AD428">
        <v>0</v>
      </c>
      <c r="AE428">
        <v>0</v>
      </c>
      <c r="AF428">
        <v>125.13</v>
      </c>
      <c r="AG428">
        <v>24.74</v>
      </c>
      <c r="AH428">
        <v>0</v>
      </c>
      <c r="AI428">
        <v>1</v>
      </c>
      <c r="AJ428">
        <v>12.12</v>
      </c>
      <c r="AK428">
        <v>25.44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143</v>
      </c>
      <c r="AT428">
        <v>1.55</v>
      </c>
      <c r="AU428" t="s">
        <v>143</v>
      </c>
      <c r="AV428">
        <v>0</v>
      </c>
      <c r="AW428">
        <v>2</v>
      </c>
      <c r="AX428">
        <v>31714888</v>
      </c>
      <c r="AY428">
        <v>1</v>
      </c>
      <c r="AZ428">
        <v>0</v>
      </c>
      <c r="BA428">
        <v>443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Y428*Source!I715</f>
        <v>6.9749999999999993E-2</v>
      </c>
      <c r="CY428">
        <f>AB428</f>
        <v>1587.85</v>
      </c>
      <c r="CZ428">
        <f>AF428</f>
        <v>125.13</v>
      </c>
      <c r="DA428">
        <f>AJ428</f>
        <v>12.12</v>
      </c>
      <c r="DB428">
        <f t="shared" si="116"/>
        <v>193.95</v>
      </c>
      <c r="DC428">
        <f t="shared" si="117"/>
        <v>38.35</v>
      </c>
    </row>
    <row r="429" spans="1:107" x14ac:dyDescent="0.25">
      <c r="A429">
        <f>ROW(Source!A715)</f>
        <v>715</v>
      </c>
      <c r="B429">
        <v>31709269</v>
      </c>
      <c r="C429">
        <v>31714283</v>
      </c>
      <c r="D429">
        <v>26286008</v>
      </c>
      <c r="E429">
        <v>26229697</v>
      </c>
      <c r="F429">
        <v>1</v>
      </c>
      <c r="G429">
        <v>26229697</v>
      </c>
      <c r="H429">
        <v>2</v>
      </c>
      <c r="I429" t="s">
        <v>906</v>
      </c>
      <c r="J429" t="s">
        <v>143</v>
      </c>
      <c r="K429" t="s">
        <v>907</v>
      </c>
      <c r="L429">
        <v>1344</v>
      </c>
      <c r="N429">
        <v>1008</v>
      </c>
      <c r="O429" t="s">
        <v>908</v>
      </c>
      <c r="P429" t="s">
        <v>908</v>
      </c>
      <c r="Q429">
        <v>1</v>
      </c>
      <c r="W429">
        <v>0</v>
      </c>
      <c r="X429">
        <v>-1180195794</v>
      </c>
      <c r="Y429">
        <v>3.72</v>
      </c>
      <c r="AA429">
        <v>0</v>
      </c>
      <c r="AB429">
        <v>1.05</v>
      </c>
      <c r="AC429">
        <v>0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143</v>
      </c>
      <c r="AT429">
        <v>3.72</v>
      </c>
      <c r="AU429" t="s">
        <v>143</v>
      </c>
      <c r="AV429">
        <v>0</v>
      </c>
      <c r="AW429">
        <v>2</v>
      </c>
      <c r="AX429">
        <v>31714889</v>
      </c>
      <c r="AY429">
        <v>1</v>
      </c>
      <c r="AZ429">
        <v>0</v>
      </c>
      <c r="BA429">
        <v>444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Y429*Source!I715</f>
        <v>0.16739999999999999</v>
      </c>
      <c r="CY429">
        <f>AB429</f>
        <v>1.05</v>
      </c>
      <c r="CZ429">
        <f>AF429</f>
        <v>1</v>
      </c>
      <c r="DA429">
        <f>AJ429</f>
        <v>1</v>
      </c>
      <c r="DB429">
        <f t="shared" si="116"/>
        <v>3.72</v>
      </c>
      <c r="DC429">
        <f t="shared" si="117"/>
        <v>0</v>
      </c>
    </row>
    <row r="430" spans="1:107" x14ac:dyDescent="0.25">
      <c r="A430">
        <f>ROW(Source!A716)</f>
        <v>716</v>
      </c>
      <c r="B430">
        <v>31709269</v>
      </c>
      <c r="C430">
        <v>31714294</v>
      </c>
      <c r="D430">
        <v>26286009</v>
      </c>
      <c r="E430">
        <v>26229697</v>
      </c>
      <c r="F430">
        <v>1</v>
      </c>
      <c r="G430">
        <v>26229697</v>
      </c>
      <c r="H430">
        <v>1</v>
      </c>
      <c r="I430" t="s">
        <v>875</v>
      </c>
      <c r="J430" t="s">
        <v>143</v>
      </c>
      <c r="K430" t="s">
        <v>876</v>
      </c>
      <c r="L430">
        <v>1191</v>
      </c>
      <c r="N430">
        <v>1013</v>
      </c>
      <c r="O430" t="s">
        <v>877</v>
      </c>
      <c r="P430" t="s">
        <v>877</v>
      </c>
      <c r="Q430">
        <v>1</v>
      </c>
      <c r="W430">
        <v>0</v>
      </c>
      <c r="X430">
        <v>476480486</v>
      </c>
      <c r="Y430">
        <v>49.5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143</v>
      </c>
      <c r="AT430">
        <v>49.5</v>
      </c>
      <c r="AU430" t="s">
        <v>143</v>
      </c>
      <c r="AV430">
        <v>1</v>
      </c>
      <c r="AW430">
        <v>2</v>
      </c>
      <c r="AX430">
        <v>31714890</v>
      </c>
      <c r="AY430">
        <v>1</v>
      </c>
      <c r="AZ430">
        <v>0</v>
      </c>
      <c r="BA430">
        <v>445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Y430*Source!I716</f>
        <v>4.4550000000000001</v>
      </c>
      <c r="CY430">
        <f>AD430</f>
        <v>0</v>
      </c>
      <c r="CZ430">
        <f>AH430</f>
        <v>0</v>
      </c>
      <c r="DA430">
        <f>AL430</f>
        <v>1</v>
      </c>
      <c r="DB430">
        <f t="shared" si="116"/>
        <v>0</v>
      </c>
      <c r="DC430">
        <f t="shared" si="117"/>
        <v>0</v>
      </c>
    </row>
    <row r="431" spans="1:107" x14ac:dyDescent="0.25">
      <c r="A431">
        <f>ROW(Source!A716)</f>
        <v>716</v>
      </c>
      <c r="B431">
        <v>31709269</v>
      </c>
      <c r="C431">
        <v>31714294</v>
      </c>
      <c r="D431">
        <v>26365567</v>
      </c>
      <c r="E431">
        <v>1</v>
      </c>
      <c r="F431">
        <v>1</v>
      </c>
      <c r="G431">
        <v>26229697</v>
      </c>
      <c r="H431">
        <v>2</v>
      </c>
      <c r="I431" t="s">
        <v>909</v>
      </c>
      <c r="J431" t="s">
        <v>910</v>
      </c>
      <c r="K431" t="s">
        <v>911</v>
      </c>
      <c r="L431">
        <v>1367</v>
      </c>
      <c r="N431">
        <v>1011</v>
      </c>
      <c r="O431" t="s">
        <v>881</v>
      </c>
      <c r="P431" t="s">
        <v>881</v>
      </c>
      <c r="Q431">
        <v>1</v>
      </c>
      <c r="W431">
        <v>0</v>
      </c>
      <c r="X431">
        <v>1109083233</v>
      </c>
      <c r="Y431">
        <v>2.87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8.5399999999999991</v>
      </c>
      <c r="AK431">
        <v>25.44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143</v>
      </c>
      <c r="AT431">
        <v>2.87</v>
      </c>
      <c r="AU431" t="s">
        <v>143</v>
      </c>
      <c r="AV431">
        <v>0</v>
      </c>
      <c r="AW431">
        <v>2</v>
      </c>
      <c r="AX431">
        <v>31714891</v>
      </c>
      <c r="AY431">
        <v>2</v>
      </c>
      <c r="AZ431">
        <v>98304</v>
      </c>
      <c r="BA431">
        <v>446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Y431*Source!I716</f>
        <v>0.25829999999999997</v>
      </c>
      <c r="CY431">
        <f t="shared" ref="CY431:CY437" si="118">AB431</f>
        <v>0</v>
      </c>
      <c r="CZ431">
        <f t="shared" ref="CZ431:CZ437" si="119">AF431</f>
        <v>0</v>
      </c>
      <c r="DA431">
        <f t="shared" ref="DA431:DA437" si="120">AJ431</f>
        <v>8.5399999999999991</v>
      </c>
      <c r="DB431">
        <f t="shared" si="116"/>
        <v>0</v>
      </c>
      <c r="DC431">
        <f t="shared" si="117"/>
        <v>0</v>
      </c>
    </row>
    <row r="432" spans="1:107" x14ac:dyDescent="0.25">
      <c r="A432">
        <f>ROW(Source!A716)</f>
        <v>716</v>
      </c>
      <c r="B432">
        <v>31709269</v>
      </c>
      <c r="C432">
        <v>31714294</v>
      </c>
      <c r="D432">
        <v>26365544</v>
      </c>
      <c r="E432">
        <v>1</v>
      </c>
      <c r="F432">
        <v>1</v>
      </c>
      <c r="G432">
        <v>26229697</v>
      </c>
      <c r="H432">
        <v>2</v>
      </c>
      <c r="I432" t="s">
        <v>912</v>
      </c>
      <c r="J432" t="s">
        <v>913</v>
      </c>
      <c r="K432" t="s">
        <v>914</v>
      </c>
      <c r="L432">
        <v>1367</v>
      </c>
      <c r="N432">
        <v>1011</v>
      </c>
      <c r="O432" t="s">
        <v>881</v>
      </c>
      <c r="P432" t="s">
        <v>881</v>
      </c>
      <c r="Q432">
        <v>1</v>
      </c>
      <c r="W432">
        <v>0</v>
      </c>
      <c r="X432">
        <v>-998810610</v>
      </c>
      <c r="Y432">
        <v>7.86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10.37</v>
      </c>
      <c r="AK432">
        <v>25.44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143</v>
      </c>
      <c r="AT432">
        <v>7.86</v>
      </c>
      <c r="AU432" t="s">
        <v>143</v>
      </c>
      <c r="AV432">
        <v>0</v>
      </c>
      <c r="AW432">
        <v>2</v>
      </c>
      <c r="AX432">
        <v>31714892</v>
      </c>
      <c r="AY432">
        <v>2</v>
      </c>
      <c r="AZ432">
        <v>98304</v>
      </c>
      <c r="BA432">
        <v>447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Y432*Source!I716</f>
        <v>0.70740000000000003</v>
      </c>
      <c r="CY432">
        <f t="shared" si="118"/>
        <v>0</v>
      </c>
      <c r="CZ432">
        <f t="shared" si="119"/>
        <v>0</v>
      </c>
      <c r="DA432">
        <f t="shared" si="120"/>
        <v>10.37</v>
      </c>
      <c r="DB432">
        <f t="shared" si="116"/>
        <v>0</v>
      </c>
      <c r="DC432">
        <f t="shared" si="117"/>
        <v>0</v>
      </c>
    </row>
    <row r="433" spans="1:107" x14ac:dyDescent="0.25">
      <c r="A433">
        <f>ROW(Source!A716)</f>
        <v>716</v>
      </c>
      <c r="B433">
        <v>31709269</v>
      </c>
      <c r="C433">
        <v>31714294</v>
      </c>
      <c r="D433">
        <v>26286008</v>
      </c>
      <c r="E433">
        <v>26229697</v>
      </c>
      <c r="F433">
        <v>1</v>
      </c>
      <c r="G433">
        <v>26229697</v>
      </c>
      <c r="H433">
        <v>2</v>
      </c>
      <c r="I433" t="s">
        <v>906</v>
      </c>
      <c r="J433" t="s">
        <v>143</v>
      </c>
      <c r="K433" t="s">
        <v>907</v>
      </c>
      <c r="L433">
        <v>1344</v>
      </c>
      <c r="N433">
        <v>1008</v>
      </c>
      <c r="O433" t="s">
        <v>908</v>
      </c>
      <c r="P433" t="s">
        <v>908</v>
      </c>
      <c r="Q433">
        <v>1</v>
      </c>
      <c r="W433">
        <v>0</v>
      </c>
      <c r="X433">
        <v>-1180195794</v>
      </c>
      <c r="Y433">
        <v>5.21</v>
      </c>
      <c r="AA433">
        <v>0</v>
      </c>
      <c r="AB433">
        <v>1.05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143</v>
      </c>
      <c r="AT433">
        <v>5.21</v>
      </c>
      <c r="AU433" t="s">
        <v>143</v>
      </c>
      <c r="AV433">
        <v>0</v>
      </c>
      <c r="AW433">
        <v>2</v>
      </c>
      <c r="AX433">
        <v>31714893</v>
      </c>
      <c r="AY433">
        <v>1</v>
      </c>
      <c r="AZ433">
        <v>0</v>
      </c>
      <c r="BA433">
        <v>448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Y433*Source!I716</f>
        <v>0.46889999999999998</v>
      </c>
      <c r="CY433">
        <f t="shared" si="118"/>
        <v>1.05</v>
      </c>
      <c r="CZ433">
        <f t="shared" si="119"/>
        <v>1</v>
      </c>
      <c r="DA433">
        <f t="shared" si="120"/>
        <v>1</v>
      </c>
      <c r="DB433">
        <f t="shared" si="116"/>
        <v>5.21</v>
      </c>
      <c r="DC433">
        <f t="shared" si="117"/>
        <v>0</v>
      </c>
    </row>
    <row r="434" spans="1:107" x14ac:dyDescent="0.25">
      <c r="A434">
        <f>ROW(Source!A720)</f>
        <v>720</v>
      </c>
      <c r="B434">
        <v>31709269</v>
      </c>
      <c r="C434">
        <v>31714306</v>
      </c>
      <c r="D434">
        <v>26366425</v>
      </c>
      <c r="E434">
        <v>1</v>
      </c>
      <c r="F434">
        <v>1</v>
      </c>
      <c r="G434">
        <v>26229697</v>
      </c>
      <c r="H434">
        <v>2</v>
      </c>
      <c r="I434" t="s">
        <v>915</v>
      </c>
      <c r="J434" t="s">
        <v>916</v>
      </c>
      <c r="K434" t="s">
        <v>917</v>
      </c>
      <c r="L434">
        <v>1367</v>
      </c>
      <c r="N434">
        <v>1011</v>
      </c>
      <c r="O434" t="s">
        <v>881</v>
      </c>
      <c r="P434" t="s">
        <v>881</v>
      </c>
      <c r="Q434">
        <v>1</v>
      </c>
      <c r="W434">
        <v>0</v>
      </c>
      <c r="X434">
        <v>-1191656485</v>
      </c>
      <c r="Y434">
        <v>1</v>
      </c>
      <c r="AA434">
        <v>0</v>
      </c>
      <c r="AB434">
        <v>1631.62</v>
      </c>
      <c r="AC434">
        <v>460.72</v>
      </c>
      <c r="AD434">
        <v>0</v>
      </c>
      <c r="AE434">
        <v>0</v>
      </c>
      <c r="AF434">
        <v>193.32</v>
      </c>
      <c r="AG434">
        <v>18.11</v>
      </c>
      <c r="AH434">
        <v>0</v>
      </c>
      <c r="AI434">
        <v>1</v>
      </c>
      <c r="AJ434">
        <v>8.44</v>
      </c>
      <c r="AK434">
        <v>25.44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143</v>
      </c>
      <c r="AT434">
        <v>1</v>
      </c>
      <c r="AU434" t="s">
        <v>143</v>
      </c>
      <c r="AV434">
        <v>0</v>
      </c>
      <c r="AW434">
        <v>2</v>
      </c>
      <c r="AX434">
        <v>31714900</v>
      </c>
      <c r="AY434">
        <v>1</v>
      </c>
      <c r="AZ434">
        <v>0</v>
      </c>
      <c r="BA434">
        <v>455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Y434*Source!I720</f>
        <v>48.6</v>
      </c>
      <c r="CY434">
        <f t="shared" si="118"/>
        <v>1631.62</v>
      </c>
      <c r="CZ434">
        <f t="shared" si="119"/>
        <v>193.32</v>
      </c>
      <c r="DA434">
        <f t="shared" si="120"/>
        <v>8.44</v>
      </c>
      <c r="DB434">
        <f t="shared" si="116"/>
        <v>193.32</v>
      </c>
      <c r="DC434">
        <f t="shared" si="117"/>
        <v>18.11</v>
      </c>
    </row>
    <row r="435" spans="1:107" x14ac:dyDescent="0.25">
      <c r="A435">
        <f>ROW(Source!A721)</f>
        <v>721</v>
      </c>
      <c r="B435">
        <v>31709269</v>
      </c>
      <c r="C435">
        <v>31714309</v>
      </c>
      <c r="D435">
        <v>26286008</v>
      </c>
      <c r="E435">
        <v>26229697</v>
      </c>
      <c r="F435">
        <v>1</v>
      </c>
      <c r="G435">
        <v>26229697</v>
      </c>
      <c r="H435">
        <v>2</v>
      </c>
      <c r="I435" t="s">
        <v>906</v>
      </c>
      <c r="J435" t="s">
        <v>143</v>
      </c>
      <c r="K435" t="s">
        <v>907</v>
      </c>
      <c r="L435">
        <v>1344</v>
      </c>
      <c r="N435">
        <v>1008</v>
      </c>
      <c r="O435" t="s">
        <v>908</v>
      </c>
      <c r="P435" t="s">
        <v>908</v>
      </c>
      <c r="Q435">
        <v>1</v>
      </c>
      <c r="W435">
        <v>0</v>
      </c>
      <c r="X435">
        <v>-1180195794</v>
      </c>
      <c r="Y435">
        <v>38.770000000000003</v>
      </c>
      <c r="AA435">
        <v>0</v>
      </c>
      <c r="AB435">
        <v>1</v>
      </c>
      <c r="AC435">
        <v>0</v>
      </c>
      <c r="AD435">
        <v>0</v>
      </c>
      <c r="AE435">
        <v>0</v>
      </c>
      <c r="AF435">
        <v>1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143</v>
      </c>
      <c r="AT435">
        <v>38.770000000000003</v>
      </c>
      <c r="AU435" t="s">
        <v>143</v>
      </c>
      <c r="AV435">
        <v>0</v>
      </c>
      <c r="AW435">
        <v>2</v>
      </c>
      <c r="AX435">
        <v>31714901</v>
      </c>
      <c r="AY435">
        <v>1</v>
      </c>
      <c r="AZ435">
        <v>0</v>
      </c>
      <c r="BA435">
        <v>456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Y435*Source!I721</f>
        <v>837.43200000000013</v>
      </c>
      <c r="CY435">
        <f t="shared" si="118"/>
        <v>1</v>
      </c>
      <c r="CZ435">
        <f t="shared" si="119"/>
        <v>1</v>
      </c>
      <c r="DA435">
        <f t="shared" si="120"/>
        <v>1</v>
      </c>
      <c r="DB435">
        <f t="shared" si="116"/>
        <v>38.770000000000003</v>
      </c>
      <c r="DC435">
        <f t="shared" si="117"/>
        <v>0</v>
      </c>
    </row>
    <row r="436" spans="1:107" x14ac:dyDescent="0.25">
      <c r="A436">
        <f>ROW(Source!A722)</f>
        <v>722</v>
      </c>
      <c r="B436">
        <v>31709269</v>
      </c>
      <c r="C436">
        <v>31714312</v>
      </c>
      <c r="D436">
        <v>26286008</v>
      </c>
      <c r="E436">
        <v>26229697</v>
      </c>
      <c r="F436">
        <v>1</v>
      </c>
      <c r="G436">
        <v>26229697</v>
      </c>
      <c r="H436">
        <v>2</v>
      </c>
      <c r="I436" t="s">
        <v>906</v>
      </c>
      <c r="J436" t="s">
        <v>143</v>
      </c>
      <c r="K436" t="s">
        <v>907</v>
      </c>
      <c r="L436">
        <v>1344</v>
      </c>
      <c r="N436">
        <v>1008</v>
      </c>
      <c r="O436" t="s">
        <v>908</v>
      </c>
      <c r="P436" t="s">
        <v>908</v>
      </c>
      <c r="Q436">
        <v>1</v>
      </c>
      <c r="W436">
        <v>0</v>
      </c>
      <c r="X436">
        <v>-1180195794</v>
      </c>
      <c r="Y436">
        <v>54.61</v>
      </c>
      <c r="AA436">
        <v>0</v>
      </c>
      <c r="AB436">
        <v>1</v>
      </c>
      <c r="AC436">
        <v>0</v>
      </c>
      <c r="AD436">
        <v>0</v>
      </c>
      <c r="AE436">
        <v>0</v>
      </c>
      <c r="AF436">
        <v>1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143</v>
      </c>
      <c r="AT436">
        <v>54.61</v>
      </c>
      <c r="AU436" t="s">
        <v>143</v>
      </c>
      <c r="AV436">
        <v>0</v>
      </c>
      <c r="AW436">
        <v>2</v>
      </c>
      <c r="AX436">
        <v>31714902</v>
      </c>
      <c r="AY436">
        <v>1</v>
      </c>
      <c r="AZ436">
        <v>0</v>
      </c>
      <c r="BA436">
        <v>457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Y436*Source!I722</f>
        <v>884.6819999999999</v>
      </c>
      <c r="CY436">
        <f t="shared" si="118"/>
        <v>1</v>
      </c>
      <c r="CZ436">
        <f t="shared" si="119"/>
        <v>1</v>
      </c>
      <c r="DA436">
        <f t="shared" si="120"/>
        <v>1</v>
      </c>
      <c r="DB436">
        <f t="shared" si="116"/>
        <v>54.61</v>
      </c>
      <c r="DC436">
        <f t="shared" si="117"/>
        <v>0</v>
      </c>
    </row>
    <row r="437" spans="1:107" x14ac:dyDescent="0.25">
      <c r="A437">
        <f>ROW(Source!A723)</f>
        <v>723</v>
      </c>
      <c r="B437">
        <v>31709269</v>
      </c>
      <c r="C437">
        <v>31714315</v>
      </c>
      <c r="D437">
        <v>26286008</v>
      </c>
      <c r="E437">
        <v>26229697</v>
      </c>
      <c r="F437">
        <v>1</v>
      </c>
      <c r="G437">
        <v>26229697</v>
      </c>
      <c r="H437">
        <v>2</v>
      </c>
      <c r="I437" t="s">
        <v>906</v>
      </c>
      <c r="J437" t="s">
        <v>143</v>
      </c>
      <c r="K437" t="s">
        <v>907</v>
      </c>
      <c r="L437">
        <v>1344</v>
      </c>
      <c r="N437">
        <v>1008</v>
      </c>
      <c r="O437" t="s">
        <v>908</v>
      </c>
      <c r="P437" t="s">
        <v>908</v>
      </c>
      <c r="Q437">
        <v>1</v>
      </c>
      <c r="W437">
        <v>0</v>
      </c>
      <c r="X437">
        <v>-1180195794</v>
      </c>
      <c r="Y437">
        <v>36.590000000000003</v>
      </c>
      <c r="AA437">
        <v>0</v>
      </c>
      <c r="AB437">
        <v>1</v>
      </c>
      <c r="AC437">
        <v>0</v>
      </c>
      <c r="AD437">
        <v>0</v>
      </c>
      <c r="AE437">
        <v>0</v>
      </c>
      <c r="AF437">
        <v>1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143</v>
      </c>
      <c r="AT437">
        <v>36.590000000000003</v>
      </c>
      <c r="AU437" t="s">
        <v>143</v>
      </c>
      <c r="AV437">
        <v>0</v>
      </c>
      <c r="AW437">
        <v>2</v>
      </c>
      <c r="AX437">
        <v>31714903</v>
      </c>
      <c r="AY437">
        <v>1</v>
      </c>
      <c r="AZ437">
        <v>0</v>
      </c>
      <c r="BA437">
        <v>458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Y437*Source!I723</f>
        <v>395.17200000000008</v>
      </c>
      <c r="CY437">
        <f t="shared" si="118"/>
        <v>1</v>
      </c>
      <c r="CZ437">
        <f t="shared" si="119"/>
        <v>1</v>
      </c>
      <c r="DA437">
        <f t="shared" si="120"/>
        <v>1</v>
      </c>
      <c r="DB437">
        <f t="shared" si="116"/>
        <v>36.590000000000003</v>
      </c>
      <c r="DC437">
        <f t="shared" si="117"/>
        <v>0</v>
      </c>
    </row>
    <row r="438" spans="1:107" x14ac:dyDescent="0.25">
      <c r="A438">
        <f>ROW(Source!A758)</f>
        <v>758</v>
      </c>
      <c r="B438">
        <v>31709269</v>
      </c>
      <c r="C438">
        <v>31714324</v>
      </c>
      <c r="D438">
        <v>26286009</v>
      </c>
      <c r="E438">
        <v>26229697</v>
      </c>
      <c r="F438">
        <v>1</v>
      </c>
      <c r="G438">
        <v>26229697</v>
      </c>
      <c r="H438">
        <v>1</v>
      </c>
      <c r="I438" t="s">
        <v>875</v>
      </c>
      <c r="J438" t="s">
        <v>143</v>
      </c>
      <c r="K438" t="s">
        <v>876</v>
      </c>
      <c r="L438">
        <v>1191</v>
      </c>
      <c r="N438">
        <v>1013</v>
      </c>
      <c r="O438" t="s">
        <v>877</v>
      </c>
      <c r="P438" t="s">
        <v>877</v>
      </c>
      <c r="Q438">
        <v>1</v>
      </c>
      <c r="W438">
        <v>0</v>
      </c>
      <c r="X438">
        <v>476480486</v>
      </c>
      <c r="Y438">
        <v>0.71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143</v>
      </c>
      <c r="AT438">
        <v>0.71</v>
      </c>
      <c r="AU438" t="s">
        <v>143</v>
      </c>
      <c r="AV438">
        <v>1</v>
      </c>
      <c r="AW438">
        <v>2</v>
      </c>
      <c r="AX438">
        <v>31714904</v>
      </c>
      <c r="AY438">
        <v>1</v>
      </c>
      <c r="AZ438">
        <v>0</v>
      </c>
      <c r="BA438">
        <v>459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Y438*Source!I758</f>
        <v>3.1949999999999998</v>
      </c>
      <c r="CY438">
        <f>AD438</f>
        <v>0</v>
      </c>
      <c r="CZ438">
        <f>AH438</f>
        <v>0</v>
      </c>
      <c r="DA438">
        <f>AL438</f>
        <v>1</v>
      </c>
      <c r="DB438">
        <f t="shared" si="116"/>
        <v>0</v>
      </c>
      <c r="DC438">
        <f t="shared" si="117"/>
        <v>0</v>
      </c>
    </row>
    <row r="439" spans="1:107" x14ac:dyDescent="0.25">
      <c r="A439">
        <f>ROW(Source!A758)</f>
        <v>758</v>
      </c>
      <c r="B439">
        <v>31709269</v>
      </c>
      <c r="C439">
        <v>31714324</v>
      </c>
      <c r="D439">
        <v>26366111</v>
      </c>
      <c r="E439">
        <v>1</v>
      </c>
      <c r="F439">
        <v>1</v>
      </c>
      <c r="G439">
        <v>26229697</v>
      </c>
      <c r="H439">
        <v>2</v>
      </c>
      <c r="I439" t="s">
        <v>918</v>
      </c>
      <c r="J439" t="s">
        <v>919</v>
      </c>
      <c r="K439" t="s">
        <v>920</v>
      </c>
      <c r="L439">
        <v>1367</v>
      </c>
      <c r="N439">
        <v>1011</v>
      </c>
      <c r="O439" t="s">
        <v>881</v>
      </c>
      <c r="P439" t="s">
        <v>881</v>
      </c>
      <c r="Q439">
        <v>1</v>
      </c>
      <c r="W439">
        <v>0</v>
      </c>
      <c r="X439">
        <v>-157737218</v>
      </c>
      <c r="Y439">
        <v>0.37</v>
      </c>
      <c r="AA439">
        <v>0</v>
      </c>
      <c r="AB439">
        <v>6.9</v>
      </c>
      <c r="AC439">
        <v>2.4</v>
      </c>
      <c r="AD439">
        <v>0</v>
      </c>
      <c r="AE439">
        <v>0</v>
      </c>
      <c r="AF439">
        <v>1.0900000000000001</v>
      </c>
      <c r="AG439">
        <v>0.09</v>
      </c>
      <c r="AH439">
        <v>0</v>
      </c>
      <c r="AI439">
        <v>1</v>
      </c>
      <c r="AJ439">
        <v>6.05</v>
      </c>
      <c r="AK439">
        <v>25.44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143</v>
      </c>
      <c r="AT439">
        <v>0.37</v>
      </c>
      <c r="AU439" t="s">
        <v>143</v>
      </c>
      <c r="AV439">
        <v>0</v>
      </c>
      <c r="AW439">
        <v>2</v>
      </c>
      <c r="AX439">
        <v>31714907</v>
      </c>
      <c r="AY439">
        <v>1</v>
      </c>
      <c r="AZ439">
        <v>0</v>
      </c>
      <c r="BA439">
        <v>460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Y439*Source!I758</f>
        <v>1.665</v>
      </c>
      <c r="CY439">
        <f>AB439</f>
        <v>6.9</v>
      </c>
      <c r="CZ439">
        <f>AF439</f>
        <v>1.0900000000000001</v>
      </c>
      <c r="DA439">
        <f>AJ439</f>
        <v>6.05</v>
      </c>
      <c r="DB439">
        <f t="shared" si="116"/>
        <v>0.4</v>
      </c>
      <c r="DC439">
        <f t="shared" si="117"/>
        <v>0.03</v>
      </c>
    </row>
    <row r="440" spans="1:107" x14ac:dyDescent="0.25">
      <c r="A440">
        <f>ROW(Source!A758)</f>
        <v>758</v>
      </c>
      <c r="B440">
        <v>31709269</v>
      </c>
      <c r="C440">
        <v>31714324</v>
      </c>
      <c r="D440">
        <v>26365544</v>
      </c>
      <c r="E440">
        <v>1</v>
      </c>
      <c r="F440">
        <v>1</v>
      </c>
      <c r="G440">
        <v>26229697</v>
      </c>
      <c r="H440">
        <v>2</v>
      </c>
      <c r="I440" t="s">
        <v>912</v>
      </c>
      <c r="J440" t="s">
        <v>913</v>
      </c>
      <c r="K440" t="s">
        <v>914</v>
      </c>
      <c r="L440">
        <v>1367</v>
      </c>
      <c r="N440">
        <v>1011</v>
      </c>
      <c r="O440" t="s">
        <v>881</v>
      </c>
      <c r="P440" t="s">
        <v>881</v>
      </c>
      <c r="Q440">
        <v>1</v>
      </c>
      <c r="W440">
        <v>0</v>
      </c>
      <c r="X440">
        <v>-998810610</v>
      </c>
      <c r="Y440">
        <v>0.32</v>
      </c>
      <c r="AA440">
        <v>0</v>
      </c>
      <c r="AB440">
        <v>1790.38</v>
      </c>
      <c r="AC440">
        <v>731.68</v>
      </c>
      <c r="AD440">
        <v>0</v>
      </c>
      <c r="AE440">
        <v>0</v>
      </c>
      <c r="AF440">
        <v>164.9</v>
      </c>
      <c r="AG440">
        <v>27.47</v>
      </c>
      <c r="AH440">
        <v>0</v>
      </c>
      <c r="AI440">
        <v>1</v>
      </c>
      <c r="AJ440">
        <v>10.37</v>
      </c>
      <c r="AK440">
        <v>25.44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143</v>
      </c>
      <c r="AT440">
        <v>0.32</v>
      </c>
      <c r="AU440" t="s">
        <v>143</v>
      </c>
      <c r="AV440">
        <v>0</v>
      </c>
      <c r="AW440">
        <v>2</v>
      </c>
      <c r="AX440">
        <v>31714905</v>
      </c>
      <c r="AY440">
        <v>1</v>
      </c>
      <c r="AZ440">
        <v>0</v>
      </c>
      <c r="BA440">
        <v>461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Y440*Source!I758</f>
        <v>1.44</v>
      </c>
      <c r="CY440">
        <f>AB440</f>
        <v>1790.38</v>
      </c>
      <c r="CZ440">
        <f>AF440</f>
        <v>164.9</v>
      </c>
      <c r="DA440">
        <f>AJ440</f>
        <v>10.37</v>
      </c>
      <c r="DB440">
        <f t="shared" si="116"/>
        <v>52.77</v>
      </c>
      <c r="DC440">
        <f t="shared" si="117"/>
        <v>8.7899999999999991</v>
      </c>
    </row>
    <row r="441" spans="1:107" x14ac:dyDescent="0.25">
      <c r="A441">
        <f>ROW(Source!A758)</f>
        <v>758</v>
      </c>
      <c r="B441">
        <v>31709269</v>
      </c>
      <c r="C441">
        <v>31714324</v>
      </c>
      <c r="D441">
        <v>26365546</v>
      </c>
      <c r="E441">
        <v>1</v>
      </c>
      <c r="F441">
        <v>1</v>
      </c>
      <c r="G441">
        <v>26229697</v>
      </c>
      <c r="H441">
        <v>2</v>
      </c>
      <c r="I441" t="s">
        <v>921</v>
      </c>
      <c r="J441" t="s">
        <v>922</v>
      </c>
      <c r="K441" t="s">
        <v>923</v>
      </c>
      <c r="L441">
        <v>1367</v>
      </c>
      <c r="N441">
        <v>1011</v>
      </c>
      <c r="O441" t="s">
        <v>881</v>
      </c>
      <c r="P441" t="s">
        <v>881</v>
      </c>
      <c r="Q441">
        <v>1</v>
      </c>
      <c r="W441">
        <v>0</v>
      </c>
      <c r="X441">
        <v>1012087922</v>
      </c>
      <c r="Y441">
        <v>0.55000000000000004</v>
      </c>
      <c r="AA441">
        <v>0</v>
      </c>
      <c r="AB441">
        <v>1884.54</v>
      </c>
      <c r="AC441">
        <v>732.21</v>
      </c>
      <c r="AD441">
        <v>0</v>
      </c>
      <c r="AE441">
        <v>0</v>
      </c>
      <c r="AF441">
        <v>171.26</v>
      </c>
      <c r="AG441">
        <v>27.49</v>
      </c>
      <c r="AH441">
        <v>0</v>
      </c>
      <c r="AI441">
        <v>1</v>
      </c>
      <c r="AJ441">
        <v>10.51</v>
      </c>
      <c r="AK441">
        <v>25.44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143</v>
      </c>
      <c r="AT441">
        <v>0.55000000000000004</v>
      </c>
      <c r="AU441" t="s">
        <v>143</v>
      </c>
      <c r="AV441">
        <v>0</v>
      </c>
      <c r="AW441">
        <v>2</v>
      </c>
      <c r="AX441">
        <v>31714906</v>
      </c>
      <c r="AY441">
        <v>1</v>
      </c>
      <c r="AZ441">
        <v>0</v>
      </c>
      <c r="BA441">
        <v>462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Y441*Source!I758</f>
        <v>2.4750000000000001</v>
      </c>
      <c r="CY441">
        <f>AB441</f>
        <v>1884.54</v>
      </c>
      <c r="CZ441">
        <f>AF441</f>
        <v>171.26</v>
      </c>
      <c r="DA441">
        <f>AJ441</f>
        <v>10.51</v>
      </c>
      <c r="DB441">
        <f t="shared" si="116"/>
        <v>94.19</v>
      </c>
      <c r="DC441">
        <f t="shared" si="117"/>
        <v>15.12</v>
      </c>
    </row>
    <row r="442" spans="1:107" x14ac:dyDescent="0.25">
      <c r="A442">
        <f>ROW(Source!A758)</f>
        <v>758</v>
      </c>
      <c r="B442">
        <v>31709269</v>
      </c>
      <c r="C442">
        <v>31714324</v>
      </c>
      <c r="D442">
        <v>26366398</v>
      </c>
      <c r="E442">
        <v>1</v>
      </c>
      <c r="F442">
        <v>1</v>
      </c>
      <c r="G442">
        <v>26229697</v>
      </c>
      <c r="H442">
        <v>2</v>
      </c>
      <c r="I442" t="s">
        <v>878</v>
      </c>
      <c r="J442" t="s">
        <v>879</v>
      </c>
      <c r="K442" t="s">
        <v>880</v>
      </c>
      <c r="L442">
        <v>1367</v>
      </c>
      <c r="N442">
        <v>1011</v>
      </c>
      <c r="O442" t="s">
        <v>881</v>
      </c>
      <c r="P442" t="s">
        <v>881</v>
      </c>
      <c r="Q442">
        <v>1</v>
      </c>
      <c r="W442">
        <v>0</v>
      </c>
      <c r="X442">
        <v>-1464643382</v>
      </c>
      <c r="Y442">
        <v>0.32</v>
      </c>
      <c r="AA442">
        <v>0</v>
      </c>
      <c r="AB442">
        <v>1081.2</v>
      </c>
      <c r="AC442">
        <v>405.66</v>
      </c>
      <c r="AD442">
        <v>0</v>
      </c>
      <c r="AE442">
        <v>0</v>
      </c>
      <c r="AF442">
        <v>113.73</v>
      </c>
      <c r="AG442">
        <v>15.23</v>
      </c>
      <c r="AH442">
        <v>0</v>
      </c>
      <c r="AI442">
        <v>1</v>
      </c>
      <c r="AJ442">
        <v>9.08</v>
      </c>
      <c r="AK442">
        <v>25.44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143</v>
      </c>
      <c r="AT442">
        <v>0.32</v>
      </c>
      <c r="AU442" t="s">
        <v>143</v>
      </c>
      <c r="AV442">
        <v>0</v>
      </c>
      <c r="AW442">
        <v>2</v>
      </c>
      <c r="AX442">
        <v>31714908</v>
      </c>
      <c r="AY442">
        <v>1</v>
      </c>
      <c r="AZ442">
        <v>0</v>
      </c>
      <c r="BA442">
        <v>463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Y442*Source!I758</f>
        <v>1.44</v>
      </c>
      <c r="CY442">
        <f>AB442</f>
        <v>1081.2</v>
      </c>
      <c r="CZ442">
        <f>AF442</f>
        <v>113.73</v>
      </c>
      <c r="DA442">
        <f>AJ442</f>
        <v>9.08</v>
      </c>
      <c r="DB442">
        <f t="shared" si="116"/>
        <v>36.39</v>
      </c>
      <c r="DC442">
        <f t="shared" si="117"/>
        <v>4.87</v>
      </c>
    </row>
    <row r="443" spans="1:107" x14ac:dyDescent="0.25">
      <c r="A443">
        <f>ROW(Source!A758)</f>
        <v>758</v>
      </c>
      <c r="B443">
        <v>31709269</v>
      </c>
      <c r="C443">
        <v>31714324</v>
      </c>
      <c r="D443">
        <v>26366427</v>
      </c>
      <c r="E443">
        <v>1</v>
      </c>
      <c r="F443">
        <v>1</v>
      </c>
      <c r="G443">
        <v>26229697</v>
      </c>
      <c r="H443">
        <v>2</v>
      </c>
      <c r="I443" t="s">
        <v>924</v>
      </c>
      <c r="J443" t="s">
        <v>925</v>
      </c>
      <c r="K443" t="s">
        <v>926</v>
      </c>
      <c r="L443">
        <v>1367</v>
      </c>
      <c r="N443">
        <v>1011</v>
      </c>
      <c r="O443" t="s">
        <v>881</v>
      </c>
      <c r="P443" t="s">
        <v>881</v>
      </c>
      <c r="Q443">
        <v>1</v>
      </c>
      <c r="W443">
        <v>0</v>
      </c>
      <c r="X443">
        <v>1861761921</v>
      </c>
      <c r="Y443">
        <v>0.55000000000000004</v>
      </c>
      <c r="AA443">
        <v>0</v>
      </c>
      <c r="AB443">
        <v>1251.3900000000001</v>
      </c>
      <c r="AC443">
        <v>33.29</v>
      </c>
      <c r="AD443">
        <v>0</v>
      </c>
      <c r="AE443">
        <v>0</v>
      </c>
      <c r="AF443">
        <v>84.17</v>
      </c>
      <c r="AG443">
        <v>1.25</v>
      </c>
      <c r="AH443">
        <v>0</v>
      </c>
      <c r="AI443">
        <v>1</v>
      </c>
      <c r="AJ443">
        <v>14.2</v>
      </c>
      <c r="AK443">
        <v>25.44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143</v>
      </c>
      <c r="AT443">
        <v>0.55000000000000004</v>
      </c>
      <c r="AU443" t="s">
        <v>143</v>
      </c>
      <c r="AV443">
        <v>0</v>
      </c>
      <c r="AW443">
        <v>2</v>
      </c>
      <c r="AX443">
        <v>31714909</v>
      </c>
      <c r="AY443">
        <v>1</v>
      </c>
      <c r="AZ443">
        <v>0</v>
      </c>
      <c r="BA443">
        <v>464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Y443*Source!I758</f>
        <v>2.4750000000000001</v>
      </c>
      <c r="CY443">
        <f>AB443</f>
        <v>1251.3900000000001</v>
      </c>
      <c r="CZ443">
        <f>AF443</f>
        <v>84.17</v>
      </c>
      <c r="DA443">
        <f>AJ443</f>
        <v>14.2</v>
      </c>
      <c r="DB443">
        <f t="shared" si="116"/>
        <v>46.29</v>
      </c>
      <c r="DC443">
        <f t="shared" si="117"/>
        <v>0.69</v>
      </c>
    </row>
    <row r="444" spans="1:107" x14ac:dyDescent="0.25">
      <c r="A444">
        <f>ROW(Source!A758)</f>
        <v>758</v>
      </c>
      <c r="B444">
        <v>31709269</v>
      </c>
      <c r="C444">
        <v>31714324</v>
      </c>
      <c r="D444">
        <v>26344916</v>
      </c>
      <c r="E444">
        <v>1</v>
      </c>
      <c r="F444">
        <v>1</v>
      </c>
      <c r="G444">
        <v>26229697</v>
      </c>
      <c r="H444">
        <v>3</v>
      </c>
      <c r="I444" t="s">
        <v>927</v>
      </c>
      <c r="J444" t="s">
        <v>928</v>
      </c>
      <c r="K444" t="s">
        <v>929</v>
      </c>
      <c r="L444">
        <v>1339</v>
      </c>
      <c r="N444">
        <v>1007</v>
      </c>
      <c r="O444" t="s">
        <v>323</v>
      </c>
      <c r="P444" t="s">
        <v>323</v>
      </c>
      <c r="Q444">
        <v>1</v>
      </c>
      <c r="W444">
        <v>0</v>
      </c>
      <c r="X444">
        <v>-1326519054</v>
      </c>
      <c r="Y444">
        <v>2.6100000000000002E-2</v>
      </c>
      <c r="AA444">
        <v>371.45</v>
      </c>
      <c r="AB444">
        <v>0</v>
      </c>
      <c r="AC444">
        <v>0</v>
      </c>
      <c r="AD444">
        <v>0</v>
      </c>
      <c r="AE444">
        <v>53.57</v>
      </c>
      <c r="AF444">
        <v>0</v>
      </c>
      <c r="AG444">
        <v>0</v>
      </c>
      <c r="AH444">
        <v>0</v>
      </c>
      <c r="AI444">
        <v>6.92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143</v>
      </c>
      <c r="AT444">
        <v>2.6100000000000002E-2</v>
      </c>
      <c r="AU444" t="s">
        <v>143</v>
      </c>
      <c r="AV444">
        <v>0</v>
      </c>
      <c r="AW444">
        <v>2</v>
      </c>
      <c r="AX444">
        <v>31714910</v>
      </c>
      <c r="AY444">
        <v>1</v>
      </c>
      <c r="AZ444">
        <v>0</v>
      </c>
      <c r="BA444">
        <v>465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Y444*Source!I758</f>
        <v>0.11745000000000001</v>
      </c>
      <c r="CY444">
        <f>AA444</f>
        <v>371.45</v>
      </c>
      <c r="CZ444">
        <f>AE444</f>
        <v>53.57</v>
      </c>
      <c r="DA444">
        <f>AI444</f>
        <v>6.92</v>
      </c>
      <c r="DB444">
        <f t="shared" si="116"/>
        <v>1.4</v>
      </c>
      <c r="DC444">
        <f t="shared" si="117"/>
        <v>0</v>
      </c>
    </row>
    <row r="445" spans="1:107" x14ac:dyDescent="0.25">
      <c r="A445">
        <f>ROW(Source!A758)</f>
        <v>758</v>
      </c>
      <c r="B445">
        <v>31709269</v>
      </c>
      <c r="C445">
        <v>31714324</v>
      </c>
      <c r="D445">
        <v>26344588</v>
      </c>
      <c r="E445">
        <v>1</v>
      </c>
      <c r="F445">
        <v>1</v>
      </c>
      <c r="G445">
        <v>26229697</v>
      </c>
      <c r="H445">
        <v>3</v>
      </c>
      <c r="I445" t="s">
        <v>930</v>
      </c>
      <c r="J445" t="s">
        <v>931</v>
      </c>
      <c r="K445" t="s">
        <v>932</v>
      </c>
      <c r="L445">
        <v>1339</v>
      </c>
      <c r="N445">
        <v>1007</v>
      </c>
      <c r="O445" t="s">
        <v>323</v>
      </c>
      <c r="P445" t="s">
        <v>323</v>
      </c>
      <c r="Q445">
        <v>1</v>
      </c>
      <c r="W445">
        <v>0</v>
      </c>
      <c r="X445">
        <v>-1236741395</v>
      </c>
      <c r="Y445">
        <v>0.1895</v>
      </c>
      <c r="AA445">
        <v>62.59</v>
      </c>
      <c r="AB445">
        <v>0</v>
      </c>
      <c r="AC445">
        <v>0</v>
      </c>
      <c r="AD445">
        <v>0</v>
      </c>
      <c r="AE445">
        <v>5.91</v>
      </c>
      <c r="AF445">
        <v>0</v>
      </c>
      <c r="AG445">
        <v>0</v>
      </c>
      <c r="AH445">
        <v>0</v>
      </c>
      <c r="AI445">
        <v>10.57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143</v>
      </c>
      <c r="AT445">
        <v>0.1895</v>
      </c>
      <c r="AU445" t="s">
        <v>143</v>
      </c>
      <c r="AV445">
        <v>0</v>
      </c>
      <c r="AW445">
        <v>2</v>
      </c>
      <c r="AX445">
        <v>31714911</v>
      </c>
      <c r="AY445">
        <v>1</v>
      </c>
      <c r="AZ445">
        <v>0</v>
      </c>
      <c r="BA445">
        <v>466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Y445*Source!I758</f>
        <v>0.85275000000000001</v>
      </c>
      <c r="CY445">
        <f>AA445</f>
        <v>62.59</v>
      </c>
      <c r="CZ445">
        <f>AE445</f>
        <v>5.91</v>
      </c>
      <c r="DA445">
        <f>AI445</f>
        <v>10.57</v>
      </c>
      <c r="DB445">
        <f t="shared" si="116"/>
        <v>1.1200000000000001</v>
      </c>
      <c r="DC445">
        <f t="shared" si="117"/>
        <v>0</v>
      </c>
    </row>
    <row r="446" spans="1:107" x14ac:dyDescent="0.25">
      <c r="A446">
        <f>ROW(Source!A761)</f>
        <v>761</v>
      </c>
      <c r="B446">
        <v>31709269</v>
      </c>
      <c r="C446">
        <v>31714343</v>
      </c>
      <c r="D446">
        <v>26366425</v>
      </c>
      <c r="E446">
        <v>1</v>
      </c>
      <c r="F446">
        <v>1</v>
      </c>
      <c r="G446">
        <v>26229697</v>
      </c>
      <c r="H446">
        <v>2</v>
      </c>
      <c r="I446" t="s">
        <v>915</v>
      </c>
      <c r="J446" t="s">
        <v>916</v>
      </c>
      <c r="K446" t="s">
        <v>917</v>
      </c>
      <c r="L446">
        <v>1367</v>
      </c>
      <c r="N446">
        <v>1011</v>
      </c>
      <c r="O446" t="s">
        <v>881</v>
      </c>
      <c r="P446" t="s">
        <v>881</v>
      </c>
      <c r="Q446">
        <v>1</v>
      </c>
      <c r="W446">
        <v>0</v>
      </c>
      <c r="X446">
        <v>-1191656485</v>
      </c>
      <c r="Y446">
        <v>1</v>
      </c>
      <c r="AA446">
        <v>0</v>
      </c>
      <c r="AB446">
        <v>1631.62</v>
      </c>
      <c r="AC446">
        <v>460.72</v>
      </c>
      <c r="AD446">
        <v>0</v>
      </c>
      <c r="AE446">
        <v>0</v>
      </c>
      <c r="AF446">
        <v>193.32</v>
      </c>
      <c r="AG446">
        <v>18.11</v>
      </c>
      <c r="AH446">
        <v>0</v>
      </c>
      <c r="AI446">
        <v>1</v>
      </c>
      <c r="AJ446">
        <v>8.44</v>
      </c>
      <c r="AK446">
        <v>25.44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143</v>
      </c>
      <c r="AT446">
        <v>1</v>
      </c>
      <c r="AU446" t="s">
        <v>143</v>
      </c>
      <c r="AV446">
        <v>0</v>
      </c>
      <c r="AW446">
        <v>2</v>
      </c>
      <c r="AX446">
        <v>31714914</v>
      </c>
      <c r="AY446">
        <v>1</v>
      </c>
      <c r="AZ446">
        <v>0</v>
      </c>
      <c r="BA446">
        <v>469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Y446*Source!I761</f>
        <v>11.25</v>
      </c>
      <c r="CY446">
        <f>AB446</f>
        <v>1631.62</v>
      </c>
      <c r="CZ446">
        <f>AF446</f>
        <v>193.32</v>
      </c>
      <c r="DA446">
        <f>AJ446</f>
        <v>8.44</v>
      </c>
      <c r="DB446">
        <f t="shared" si="116"/>
        <v>193.32</v>
      </c>
      <c r="DC446">
        <f t="shared" si="117"/>
        <v>18.11</v>
      </c>
    </row>
    <row r="447" spans="1:107" x14ac:dyDescent="0.25">
      <c r="A447">
        <f>ROW(Source!A762)</f>
        <v>762</v>
      </c>
      <c r="B447">
        <v>31709269</v>
      </c>
      <c r="C447">
        <v>31714346</v>
      </c>
      <c r="D447">
        <v>26286008</v>
      </c>
      <c r="E447">
        <v>26229697</v>
      </c>
      <c r="F447">
        <v>1</v>
      </c>
      <c r="G447">
        <v>26229697</v>
      </c>
      <c r="H447">
        <v>2</v>
      </c>
      <c r="I447" t="s">
        <v>906</v>
      </c>
      <c r="J447" t="s">
        <v>143</v>
      </c>
      <c r="K447" t="s">
        <v>907</v>
      </c>
      <c r="L447">
        <v>1344</v>
      </c>
      <c r="N447">
        <v>1008</v>
      </c>
      <c r="O447" t="s">
        <v>908</v>
      </c>
      <c r="P447" t="s">
        <v>908</v>
      </c>
      <c r="Q447">
        <v>1</v>
      </c>
      <c r="W447">
        <v>0</v>
      </c>
      <c r="X447">
        <v>-1180195794</v>
      </c>
      <c r="Y447">
        <v>31.67</v>
      </c>
      <c r="AA447">
        <v>0</v>
      </c>
      <c r="AB447">
        <v>1</v>
      </c>
      <c r="AC447">
        <v>0</v>
      </c>
      <c r="AD447">
        <v>0</v>
      </c>
      <c r="AE447">
        <v>0</v>
      </c>
      <c r="AF447">
        <v>1</v>
      </c>
      <c r="AG447">
        <v>0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143</v>
      </c>
      <c r="AT447">
        <v>31.67</v>
      </c>
      <c r="AU447" t="s">
        <v>143</v>
      </c>
      <c r="AV447">
        <v>0</v>
      </c>
      <c r="AW447">
        <v>2</v>
      </c>
      <c r="AX447">
        <v>31714915</v>
      </c>
      <c r="AY447">
        <v>1</v>
      </c>
      <c r="AZ447">
        <v>0</v>
      </c>
      <c r="BA447">
        <v>470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Y447*Source!I762</f>
        <v>356.28750000000002</v>
      </c>
      <c r="CY447">
        <f>AB447</f>
        <v>1</v>
      </c>
      <c r="CZ447">
        <f>AF447</f>
        <v>1</v>
      </c>
      <c r="DA447">
        <f>AJ447</f>
        <v>1</v>
      </c>
      <c r="DB447">
        <f t="shared" si="116"/>
        <v>31.67</v>
      </c>
      <c r="DC447">
        <f t="shared" si="117"/>
        <v>0</v>
      </c>
    </row>
    <row r="448" spans="1:107" x14ac:dyDescent="0.25">
      <c r="A448">
        <f>ROW(Source!A797)</f>
        <v>797</v>
      </c>
      <c r="B448">
        <v>31709269</v>
      </c>
      <c r="C448">
        <v>31714168</v>
      </c>
      <c r="D448">
        <v>26286009</v>
      </c>
      <c r="E448">
        <v>26229697</v>
      </c>
      <c r="F448">
        <v>1</v>
      </c>
      <c r="G448">
        <v>26229697</v>
      </c>
      <c r="H448">
        <v>1</v>
      </c>
      <c r="I448" t="s">
        <v>875</v>
      </c>
      <c r="J448" t="s">
        <v>143</v>
      </c>
      <c r="K448" t="s">
        <v>876</v>
      </c>
      <c r="L448">
        <v>1191</v>
      </c>
      <c r="N448">
        <v>1013</v>
      </c>
      <c r="O448" t="s">
        <v>877</v>
      </c>
      <c r="P448" t="s">
        <v>877</v>
      </c>
      <c r="Q448">
        <v>1</v>
      </c>
      <c r="W448">
        <v>0</v>
      </c>
      <c r="X448">
        <v>476480486</v>
      </c>
      <c r="Y448">
        <v>1.3684999999999998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143</v>
      </c>
      <c r="AT448">
        <v>1.19</v>
      </c>
      <c r="AU448" t="s">
        <v>170</v>
      </c>
      <c r="AV448">
        <v>1</v>
      </c>
      <c r="AW448">
        <v>2</v>
      </c>
      <c r="AX448">
        <v>31714916</v>
      </c>
      <c r="AY448">
        <v>1</v>
      </c>
      <c r="AZ448">
        <v>0</v>
      </c>
      <c r="BA448">
        <v>471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Y448*Source!I797</f>
        <v>1.1084849999999999</v>
      </c>
      <c r="CY448">
        <f>AD448</f>
        <v>0</v>
      </c>
      <c r="CZ448">
        <f>AH448</f>
        <v>0</v>
      </c>
      <c r="DA448">
        <f>AL448</f>
        <v>1</v>
      </c>
      <c r="DB448">
        <f>ROUND((ROUND(AT448*CZ448,2)*1.15),6)</f>
        <v>0</v>
      </c>
      <c r="DC448">
        <f>ROUND((ROUND(AT448*AG448,2)*1.15),6)</f>
        <v>0</v>
      </c>
    </row>
    <row r="449" spans="1:107" x14ac:dyDescent="0.25">
      <c r="A449">
        <f>ROW(Source!A797)</f>
        <v>797</v>
      </c>
      <c r="B449">
        <v>31709269</v>
      </c>
      <c r="C449">
        <v>31714168</v>
      </c>
      <c r="D449">
        <v>26365555</v>
      </c>
      <c r="E449">
        <v>1</v>
      </c>
      <c r="F449">
        <v>1</v>
      </c>
      <c r="G449">
        <v>26229697</v>
      </c>
      <c r="H449">
        <v>2</v>
      </c>
      <c r="I449" t="s">
        <v>936</v>
      </c>
      <c r="J449" t="s">
        <v>937</v>
      </c>
      <c r="K449" t="s">
        <v>938</v>
      </c>
      <c r="L449">
        <v>1367</v>
      </c>
      <c r="N449">
        <v>1011</v>
      </c>
      <c r="O449" t="s">
        <v>881</v>
      </c>
      <c r="P449" t="s">
        <v>881</v>
      </c>
      <c r="Q449">
        <v>1</v>
      </c>
      <c r="W449">
        <v>0</v>
      </c>
      <c r="X449">
        <v>851387592</v>
      </c>
      <c r="Y449">
        <v>7.8993749999999991</v>
      </c>
      <c r="AA449">
        <v>0</v>
      </c>
      <c r="AB449">
        <v>882.14</v>
      </c>
      <c r="AC449">
        <v>607.70000000000005</v>
      </c>
      <c r="AD449">
        <v>0</v>
      </c>
      <c r="AE449">
        <v>0</v>
      </c>
      <c r="AF449">
        <v>65.260000000000005</v>
      </c>
      <c r="AG449">
        <v>20.04</v>
      </c>
      <c r="AH449">
        <v>0</v>
      </c>
      <c r="AI449">
        <v>1</v>
      </c>
      <c r="AJ449">
        <v>11.34</v>
      </c>
      <c r="AK449">
        <v>25.44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143</v>
      </c>
      <c r="AT449">
        <v>6.3194999999999997</v>
      </c>
      <c r="AU449" t="s">
        <v>169</v>
      </c>
      <c r="AV449">
        <v>0</v>
      </c>
      <c r="AW449">
        <v>2</v>
      </c>
      <c r="AX449">
        <v>31714917</v>
      </c>
      <c r="AY449">
        <v>1</v>
      </c>
      <c r="AZ449">
        <v>0</v>
      </c>
      <c r="BA449">
        <v>472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Y449*Source!I797</f>
        <v>6.3984937500000001</v>
      </c>
      <c r="CY449">
        <f>AB449</f>
        <v>882.14</v>
      </c>
      <c r="CZ449">
        <f>AF449</f>
        <v>65.260000000000005</v>
      </c>
      <c r="DA449">
        <f>AJ449</f>
        <v>11.34</v>
      </c>
      <c r="DB449">
        <f>ROUND((ROUND(AT449*CZ449,2)*1.25),6)</f>
        <v>515.51250000000005</v>
      </c>
      <c r="DC449">
        <f>ROUND((ROUND(AT449*AG449,2)*1.25),6)</f>
        <v>158.30000000000001</v>
      </c>
    </row>
    <row r="450" spans="1:107" x14ac:dyDescent="0.25">
      <c r="A450">
        <f>ROW(Source!A798)</f>
        <v>798</v>
      </c>
      <c r="B450">
        <v>31709269</v>
      </c>
      <c r="C450">
        <v>31714173</v>
      </c>
      <c r="D450">
        <v>26286009</v>
      </c>
      <c r="E450">
        <v>26229697</v>
      </c>
      <c r="F450">
        <v>1</v>
      </c>
      <c r="G450">
        <v>26229697</v>
      </c>
      <c r="H450">
        <v>1</v>
      </c>
      <c r="I450" t="s">
        <v>875</v>
      </c>
      <c r="J450" t="s">
        <v>143</v>
      </c>
      <c r="K450" t="s">
        <v>876</v>
      </c>
      <c r="L450">
        <v>1191</v>
      </c>
      <c r="N450">
        <v>1013</v>
      </c>
      <c r="O450" t="s">
        <v>877</v>
      </c>
      <c r="P450" t="s">
        <v>877</v>
      </c>
      <c r="Q450">
        <v>1</v>
      </c>
      <c r="W450">
        <v>0</v>
      </c>
      <c r="X450">
        <v>476480486</v>
      </c>
      <c r="Y450">
        <v>256.04750000000001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143</v>
      </c>
      <c r="AT450">
        <v>222.65</v>
      </c>
      <c r="AU450" t="s">
        <v>170</v>
      </c>
      <c r="AV450">
        <v>1</v>
      </c>
      <c r="AW450">
        <v>2</v>
      </c>
      <c r="AX450">
        <v>31714918</v>
      </c>
      <c r="AY450">
        <v>1</v>
      </c>
      <c r="AZ450">
        <v>0</v>
      </c>
      <c r="BA450">
        <v>473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Y450*Source!I798</f>
        <v>23.044274999999999</v>
      </c>
      <c r="CY450">
        <f>AD450</f>
        <v>0</v>
      </c>
      <c r="CZ450">
        <f>AH450</f>
        <v>0</v>
      </c>
      <c r="DA450">
        <f>AL450</f>
        <v>1</v>
      </c>
      <c r="DB450">
        <f>ROUND((ROUND(AT450*CZ450,2)*1.15),6)</f>
        <v>0</v>
      </c>
      <c r="DC450">
        <f>ROUND((ROUND(AT450*AG450,2)*1.15),6)</f>
        <v>0</v>
      </c>
    </row>
    <row r="451" spans="1:107" x14ac:dyDescent="0.25">
      <c r="A451">
        <f>ROW(Source!A799)</f>
        <v>799</v>
      </c>
      <c r="B451">
        <v>31709269</v>
      </c>
      <c r="C451">
        <v>31714176</v>
      </c>
      <c r="D451">
        <v>26286009</v>
      </c>
      <c r="E451">
        <v>26229697</v>
      </c>
      <c r="F451">
        <v>1</v>
      </c>
      <c r="G451">
        <v>26229697</v>
      </c>
      <c r="H451">
        <v>1</v>
      </c>
      <c r="I451" t="s">
        <v>875</v>
      </c>
      <c r="J451" t="s">
        <v>143</v>
      </c>
      <c r="K451" t="s">
        <v>876</v>
      </c>
      <c r="L451">
        <v>1191</v>
      </c>
      <c r="N451">
        <v>1013</v>
      </c>
      <c r="O451" t="s">
        <v>877</v>
      </c>
      <c r="P451" t="s">
        <v>877</v>
      </c>
      <c r="Q451">
        <v>1</v>
      </c>
      <c r="W451">
        <v>0</v>
      </c>
      <c r="X451">
        <v>476480486</v>
      </c>
      <c r="Y451">
        <v>12.42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143</v>
      </c>
      <c r="AT451">
        <v>10.8</v>
      </c>
      <c r="AU451" t="s">
        <v>170</v>
      </c>
      <c r="AV451">
        <v>1</v>
      </c>
      <c r="AW451">
        <v>2</v>
      </c>
      <c r="AX451">
        <v>31714919</v>
      </c>
      <c r="AY451">
        <v>1</v>
      </c>
      <c r="AZ451">
        <v>0</v>
      </c>
      <c r="BA451">
        <v>474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Y451*Source!I799</f>
        <v>11.178000000000001</v>
      </c>
      <c r="CY451">
        <f>AD451</f>
        <v>0</v>
      </c>
      <c r="CZ451">
        <f>AH451</f>
        <v>0</v>
      </c>
      <c r="DA451">
        <f>AL451</f>
        <v>1</v>
      </c>
      <c r="DB451">
        <f>ROUND((ROUND(AT451*CZ451,2)*1.15),6)</f>
        <v>0</v>
      </c>
      <c r="DC451">
        <f>ROUND((ROUND(AT451*AG451,2)*1.15),6)</f>
        <v>0</v>
      </c>
    </row>
    <row r="452" spans="1:107" x14ac:dyDescent="0.25">
      <c r="A452">
        <f>ROW(Source!A799)</f>
        <v>799</v>
      </c>
      <c r="B452">
        <v>31709269</v>
      </c>
      <c r="C452">
        <v>31714176</v>
      </c>
      <c r="D452">
        <v>26366011</v>
      </c>
      <c r="E452">
        <v>1</v>
      </c>
      <c r="F452">
        <v>1</v>
      </c>
      <c r="G452">
        <v>26229697</v>
      </c>
      <c r="H452">
        <v>2</v>
      </c>
      <c r="I452" t="s">
        <v>897</v>
      </c>
      <c r="J452" t="s">
        <v>939</v>
      </c>
      <c r="K452" t="s">
        <v>940</v>
      </c>
      <c r="L452">
        <v>1367</v>
      </c>
      <c r="N452">
        <v>1011</v>
      </c>
      <c r="O452" t="s">
        <v>881</v>
      </c>
      <c r="P452" t="s">
        <v>881</v>
      </c>
      <c r="Q452">
        <v>1</v>
      </c>
      <c r="W452">
        <v>0</v>
      </c>
      <c r="X452">
        <v>2125593233</v>
      </c>
      <c r="Y452">
        <v>13.125</v>
      </c>
      <c r="AA452">
        <v>0</v>
      </c>
      <c r="AB452">
        <v>797.24</v>
      </c>
      <c r="AC452">
        <v>492.23</v>
      </c>
      <c r="AD452">
        <v>0</v>
      </c>
      <c r="AE452">
        <v>0</v>
      </c>
      <c r="AF452">
        <v>60.77</v>
      </c>
      <c r="AG452">
        <v>18.48</v>
      </c>
      <c r="AH452">
        <v>0</v>
      </c>
      <c r="AI452">
        <v>1</v>
      </c>
      <c r="AJ452">
        <v>12.53</v>
      </c>
      <c r="AK452">
        <v>25.44</v>
      </c>
      <c r="AL452">
        <v>1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143</v>
      </c>
      <c r="AT452">
        <v>10.5</v>
      </c>
      <c r="AU452" t="s">
        <v>169</v>
      </c>
      <c r="AV452">
        <v>0</v>
      </c>
      <c r="AW452">
        <v>2</v>
      </c>
      <c r="AX452">
        <v>31714920</v>
      </c>
      <c r="AY452">
        <v>1</v>
      </c>
      <c r="AZ452">
        <v>0</v>
      </c>
      <c r="BA452">
        <v>475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Y452*Source!I799</f>
        <v>11.8125</v>
      </c>
      <c r="CY452">
        <f>AB452</f>
        <v>797.24</v>
      </c>
      <c r="CZ452">
        <f>AF452</f>
        <v>60.77</v>
      </c>
      <c r="DA452">
        <f>AJ452</f>
        <v>12.53</v>
      </c>
      <c r="DB452">
        <f>ROUND((ROUND(AT452*CZ452,2)*1.25),6)</f>
        <v>797.61249999999995</v>
      </c>
      <c r="DC452">
        <f>ROUND((ROUND(AT452*AG452,2)*1.25),6)</f>
        <v>242.55</v>
      </c>
    </row>
    <row r="453" spans="1:107" x14ac:dyDescent="0.25">
      <c r="A453">
        <f>ROW(Source!A799)</f>
        <v>799</v>
      </c>
      <c r="B453">
        <v>31709269</v>
      </c>
      <c r="C453">
        <v>31714176</v>
      </c>
      <c r="D453">
        <v>26366428</v>
      </c>
      <c r="E453">
        <v>1</v>
      </c>
      <c r="F453">
        <v>1</v>
      </c>
      <c r="G453">
        <v>26229697</v>
      </c>
      <c r="H453">
        <v>2</v>
      </c>
      <c r="I453" t="s">
        <v>941</v>
      </c>
      <c r="J453" t="s">
        <v>942</v>
      </c>
      <c r="K453" t="s">
        <v>943</v>
      </c>
      <c r="L453">
        <v>1367</v>
      </c>
      <c r="N453">
        <v>1011</v>
      </c>
      <c r="O453" t="s">
        <v>881</v>
      </c>
      <c r="P453" t="s">
        <v>881</v>
      </c>
      <c r="Q453">
        <v>1</v>
      </c>
      <c r="W453">
        <v>0</v>
      </c>
      <c r="X453">
        <v>1280158331</v>
      </c>
      <c r="Y453">
        <v>13.125</v>
      </c>
      <c r="AA453">
        <v>0</v>
      </c>
      <c r="AB453">
        <v>4.04</v>
      </c>
      <c r="AC453">
        <v>2.4</v>
      </c>
      <c r="AD453">
        <v>0</v>
      </c>
      <c r="AE453">
        <v>0</v>
      </c>
      <c r="AF453">
        <v>0.56000000000000005</v>
      </c>
      <c r="AG453">
        <v>0.09</v>
      </c>
      <c r="AH453">
        <v>0</v>
      </c>
      <c r="AI453">
        <v>1</v>
      </c>
      <c r="AJ453">
        <v>6.89</v>
      </c>
      <c r="AK453">
        <v>25.44</v>
      </c>
      <c r="AL453">
        <v>1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143</v>
      </c>
      <c r="AT453">
        <v>10.5</v>
      </c>
      <c r="AU453" t="s">
        <v>169</v>
      </c>
      <c r="AV453">
        <v>0</v>
      </c>
      <c r="AW453">
        <v>2</v>
      </c>
      <c r="AX453">
        <v>31714921</v>
      </c>
      <c r="AY453">
        <v>1</v>
      </c>
      <c r="AZ453">
        <v>0</v>
      </c>
      <c r="BA453">
        <v>476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Y453*Source!I799</f>
        <v>11.8125</v>
      </c>
      <c r="CY453">
        <f>AB453</f>
        <v>4.04</v>
      </c>
      <c r="CZ453">
        <f>AF453</f>
        <v>0.56000000000000005</v>
      </c>
      <c r="DA453">
        <f>AJ453</f>
        <v>6.89</v>
      </c>
      <c r="DB453">
        <f>ROUND((ROUND(AT453*CZ453,2)*1.25),6)</f>
        <v>7.35</v>
      </c>
      <c r="DC453">
        <f>ROUND((ROUND(AT453*AG453,2)*1.25),6)</f>
        <v>1.1875</v>
      </c>
    </row>
    <row r="454" spans="1:107" x14ac:dyDescent="0.25">
      <c r="A454">
        <f>ROW(Source!A800)</f>
        <v>800</v>
      </c>
      <c r="B454">
        <v>31709269</v>
      </c>
      <c r="C454">
        <v>31714183</v>
      </c>
      <c r="D454">
        <v>26286009</v>
      </c>
      <c r="E454">
        <v>26229697</v>
      </c>
      <c r="F454">
        <v>1</v>
      </c>
      <c r="G454">
        <v>26229697</v>
      </c>
      <c r="H454">
        <v>1</v>
      </c>
      <c r="I454" t="s">
        <v>875</v>
      </c>
      <c r="J454" t="s">
        <v>143</v>
      </c>
      <c r="K454" t="s">
        <v>876</v>
      </c>
      <c r="L454">
        <v>1191</v>
      </c>
      <c r="N454">
        <v>1013</v>
      </c>
      <c r="O454" t="s">
        <v>877</v>
      </c>
      <c r="P454" t="s">
        <v>877</v>
      </c>
      <c r="Q454">
        <v>1</v>
      </c>
      <c r="W454">
        <v>0</v>
      </c>
      <c r="X454">
        <v>476480486</v>
      </c>
      <c r="Y454">
        <v>0.89699999999999991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1</v>
      </c>
      <c r="AQ454">
        <v>0</v>
      </c>
      <c r="AR454">
        <v>0</v>
      </c>
      <c r="AS454" t="s">
        <v>143</v>
      </c>
      <c r="AT454">
        <v>0.78</v>
      </c>
      <c r="AU454" t="s">
        <v>170</v>
      </c>
      <c r="AV454">
        <v>1</v>
      </c>
      <c r="AW454">
        <v>2</v>
      </c>
      <c r="AX454">
        <v>31714922</v>
      </c>
      <c r="AY454">
        <v>1</v>
      </c>
      <c r="AZ454">
        <v>0</v>
      </c>
      <c r="BA454">
        <v>477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Y454*Source!I800</f>
        <v>20.182499999999997</v>
      </c>
      <c r="CY454">
        <f>AD454</f>
        <v>0</v>
      </c>
      <c r="CZ454">
        <f>AH454</f>
        <v>0</v>
      </c>
      <c r="DA454">
        <f>AL454</f>
        <v>1</v>
      </c>
      <c r="DB454">
        <f>ROUND((ROUND(AT454*CZ454,2)*1.15),6)</f>
        <v>0</v>
      </c>
      <c r="DC454">
        <f>ROUND((ROUND(AT454*AG454,2)*1.15),6)</f>
        <v>0</v>
      </c>
    </row>
    <row r="455" spans="1:107" x14ac:dyDescent="0.25">
      <c r="A455">
        <f>ROW(Source!A800)</f>
        <v>800</v>
      </c>
      <c r="B455">
        <v>31709269</v>
      </c>
      <c r="C455">
        <v>31714183</v>
      </c>
      <c r="D455">
        <v>26366010</v>
      </c>
      <c r="E455">
        <v>1</v>
      </c>
      <c r="F455">
        <v>1</v>
      </c>
      <c r="G455">
        <v>26229697</v>
      </c>
      <c r="H455">
        <v>2</v>
      </c>
      <c r="I455" t="s">
        <v>944</v>
      </c>
      <c r="J455" t="s">
        <v>945</v>
      </c>
      <c r="K455" t="s">
        <v>946</v>
      </c>
      <c r="L455">
        <v>1367</v>
      </c>
      <c r="N455">
        <v>1011</v>
      </c>
      <c r="O455" t="s">
        <v>881</v>
      </c>
      <c r="P455" t="s">
        <v>881</v>
      </c>
      <c r="Q455">
        <v>1</v>
      </c>
      <c r="W455">
        <v>0</v>
      </c>
      <c r="X455">
        <v>-668768829</v>
      </c>
      <c r="Y455">
        <v>0.22499999999999998</v>
      </c>
      <c r="AA455">
        <v>0</v>
      </c>
      <c r="AB455">
        <v>511.15</v>
      </c>
      <c r="AC455">
        <v>355.05</v>
      </c>
      <c r="AD455">
        <v>0</v>
      </c>
      <c r="AE455">
        <v>0</v>
      </c>
      <c r="AF455">
        <v>41.62</v>
      </c>
      <c r="AG455">
        <v>13.33</v>
      </c>
      <c r="AH455">
        <v>0</v>
      </c>
      <c r="AI455">
        <v>1</v>
      </c>
      <c r="AJ455">
        <v>11.73</v>
      </c>
      <c r="AK455">
        <v>25.44</v>
      </c>
      <c r="AL455">
        <v>1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143</v>
      </c>
      <c r="AT455">
        <v>0.18</v>
      </c>
      <c r="AU455" t="s">
        <v>169</v>
      </c>
      <c r="AV455">
        <v>0</v>
      </c>
      <c r="AW455">
        <v>2</v>
      </c>
      <c r="AX455">
        <v>31714923</v>
      </c>
      <c r="AY455">
        <v>1</v>
      </c>
      <c r="AZ455">
        <v>0</v>
      </c>
      <c r="BA455">
        <v>478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Y455*Source!I800</f>
        <v>5.0624999999999991</v>
      </c>
      <c r="CY455">
        <f>AB455</f>
        <v>511.15</v>
      </c>
      <c r="CZ455">
        <f>AF455</f>
        <v>41.62</v>
      </c>
      <c r="DA455">
        <f>AJ455</f>
        <v>11.73</v>
      </c>
      <c r="DB455">
        <f>ROUND((ROUND(AT455*CZ455,2)*1.25),6)</f>
        <v>9.3625000000000007</v>
      </c>
      <c r="DC455">
        <f>ROUND((ROUND(AT455*AG455,2)*1.25),6)</f>
        <v>3</v>
      </c>
    </row>
    <row r="456" spans="1:107" x14ac:dyDescent="0.25">
      <c r="A456">
        <f>ROW(Source!A800)</f>
        <v>800</v>
      </c>
      <c r="B456">
        <v>31709269</v>
      </c>
      <c r="C456">
        <v>31714183</v>
      </c>
      <c r="D456">
        <v>26366428</v>
      </c>
      <c r="E456">
        <v>1</v>
      </c>
      <c r="F456">
        <v>1</v>
      </c>
      <c r="G456">
        <v>26229697</v>
      </c>
      <c r="H456">
        <v>2</v>
      </c>
      <c r="I456" t="s">
        <v>941</v>
      </c>
      <c r="J456" t="s">
        <v>942</v>
      </c>
      <c r="K456" t="s">
        <v>943</v>
      </c>
      <c r="L456">
        <v>1367</v>
      </c>
      <c r="N456">
        <v>1011</v>
      </c>
      <c r="O456" t="s">
        <v>881</v>
      </c>
      <c r="P456" t="s">
        <v>881</v>
      </c>
      <c r="Q456">
        <v>1</v>
      </c>
      <c r="W456">
        <v>0</v>
      </c>
      <c r="X456">
        <v>1280158331</v>
      </c>
      <c r="Y456">
        <v>0.44999999999999996</v>
      </c>
      <c r="AA456">
        <v>0</v>
      </c>
      <c r="AB456">
        <v>4.04</v>
      </c>
      <c r="AC456">
        <v>2.4</v>
      </c>
      <c r="AD456">
        <v>0</v>
      </c>
      <c r="AE456">
        <v>0</v>
      </c>
      <c r="AF456">
        <v>0.56000000000000005</v>
      </c>
      <c r="AG456">
        <v>0.09</v>
      </c>
      <c r="AH456">
        <v>0</v>
      </c>
      <c r="AI456">
        <v>1</v>
      </c>
      <c r="AJ456">
        <v>6.89</v>
      </c>
      <c r="AK456">
        <v>25.44</v>
      </c>
      <c r="AL456">
        <v>1</v>
      </c>
      <c r="AN456">
        <v>0</v>
      </c>
      <c r="AO456">
        <v>1</v>
      </c>
      <c r="AP456">
        <v>1</v>
      </c>
      <c r="AQ456">
        <v>0</v>
      </c>
      <c r="AR456">
        <v>0</v>
      </c>
      <c r="AS456" t="s">
        <v>143</v>
      </c>
      <c r="AT456">
        <v>0.36</v>
      </c>
      <c r="AU456" t="s">
        <v>169</v>
      </c>
      <c r="AV456">
        <v>0</v>
      </c>
      <c r="AW456">
        <v>2</v>
      </c>
      <c r="AX456">
        <v>31714924</v>
      </c>
      <c r="AY456">
        <v>1</v>
      </c>
      <c r="AZ456">
        <v>0</v>
      </c>
      <c r="BA456">
        <v>479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Y456*Source!I800</f>
        <v>10.124999999999998</v>
      </c>
      <c r="CY456">
        <f>AB456</f>
        <v>4.04</v>
      </c>
      <c r="CZ456">
        <f>AF456</f>
        <v>0.56000000000000005</v>
      </c>
      <c r="DA456">
        <f>AJ456</f>
        <v>6.89</v>
      </c>
      <c r="DB456">
        <f>ROUND((ROUND(AT456*CZ456,2)*1.25),6)</f>
        <v>0.25</v>
      </c>
      <c r="DC456">
        <f>ROUND((ROUND(AT456*AG456,2)*1.25),6)</f>
        <v>3.7499999999999999E-2</v>
      </c>
    </row>
    <row r="457" spans="1:107" x14ac:dyDescent="0.25">
      <c r="A457">
        <f>ROW(Source!A800)</f>
        <v>800</v>
      </c>
      <c r="B457">
        <v>31709269</v>
      </c>
      <c r="C457">
        <v>31714183</v>
      </c>
      <c r="D457">
        <v>26365726</v>
      </c>
      <c r="E457">
        <v>1</v>
      </c>
      <c r="F457">
        <v>1</v>
      </c>
      <c r="G457">
        <v>26229697</v>
      </c>
      <c r="H457">
        <v>2</v>
      </c>
      <c r="I457" t="s">
        <v>947</v>
      </c>
      <c r="J457" t="s">
        <v>948</v>
      </c>
      <c r="K457" t="s">
        <v>949</v>
      </c>
      <c r="L457">
        <v>1367</v>
      </c>
      <c r="N457">
        <v>1011</v>
      </c>
      <c r="O457" t="s">
        <v>881</v>
      </c>
      <c r="P457" t="s">
        <v>881</v>
      </c>
      <c r="Q457">
        <v>1</v>
      </c>
      <c r="W457">
        <v>0</v>
      </c>
      <c r="X457">
        <v>1022351366</v>
      </c>
      <c r="Y457">
        <v>8.7500000000000008E-2</v>
      </c>
      <c r="AA457">
        <v>0</v>
      </c>
      <c r="AB457">
        <v>1278.5</v>
      </c>
      <c r="AC457">
        <v>511.41</v>
      </c>
      <c r="AD457">
        <v>0</v>
      </c>
      <c r="AE457">
        <v>0</v>
      </c>
      <c r="AF457">
        <v>106.74</v>
      </c>
      <c r="AG457">
        <v>19.2</v>
      </c>
      <c r="AH457">
        <v>0</v>
      </c>
      <c r="AI457">
        <v>1</v>
      </c>
      <c r="AJ457">
        <v>11.44</v>
      </c>
      <c r="AK457">
        <v>25.44</v>
      </c>
      <c r="AL457">
        <v>1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143</v>
      </c>
      <c r="AT457">
        <v>7.0000000000000007E-2</v>
      </c>
      <c r="AU457" t="s">
        <v>169</v>
      </c>
      <c r="AV457">
        <v>0</v>
      </c>
      <c r="AW457">
        <v>2</v>
      </c>
      <c r="AX457">
        <v>31714925</v>
      </c>
      <c r="AY457">
        <v>1</v>
      </c>
      <c r="AZ457">
        <v>0</v>
      </c>
      <c r="BA457">
        <v>480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Y457*Source!I800</f>
        <v>1.9687500000000002</v>
      </c>
      <c r="CY457">
        <f>AB457</f>
        <v>1278.5</v>
      </c>
      <c r="CZ457">
        <f>AF457</f>
        <v>106.74</v>
      </c>
      <c r="DA457">
        <f>AJ457</f>
        <v>11.44</v>
      </c>
      <c r="DB457">
        <f>ROUND((ROUND(AT457*CZ457,2)*1.25),6)</f>
        <v>9.3375000000000004</v>
      </c>
      <c r="DC457">
        <f>ROUND((ROUND(AT457*AG457,2)*1.25),6)</f>
        <v>1.675</v>
      </c>
    </row>
    <row r="458" spans="1:107" x14ac:dyDescent="0.25">
      <c r="A458">
        <f>ROW(Source!A800)</f>
        <v>800</v>
      </c>
      <c r="B458">
        <v>31709269</v>
      </c>
      <c r="C458">
        <v>31714183</v>
      </c>
      <c r="D458">
        <v>26344835</v>
      </c>
      <c r="E458">
        <v>1</v>
      </c>
      <c r="F458">
        <v>1</v>
      </c>
      <c r="G458">
        <v>26229697</v>
      </c>
      <c r="H458">
        <v>3</v>
      </c>
      <c r="I458" t="s">
        <v>427</v>
      </c>
      <c r="J458" t="s">
        <v>429</v>
      </c>
      <c r="K458" t="s">
        <v>428</v>
      </c>
      <c r="L458">
        <v>1339</v>
      </c>
      <c r="N458">
        <v>1007</v>
      </c>
      <c r="O458" t="s">
        <v>323</v>
      </c>
      <c r="P458" t="s">
        <v>323</v>
      </c>
      <c r="Q458">
        <v>1</v>
      </c>
      <c r="W458">
        <v>0</v>
      </c>
      <c r="X458">
        <v>-862991314</v>
      </c>
      <c r="Y458">
        <v>0.15</v>
      </c>
      <c r="AA458">
        <v>35.39</v>
      </c>
      <c r="AB458">
        <v>0</v>
      </c>
      <c r="AC458">
        <v>0</v>
      </c>
      <c r="AD458">
        <v>0</v>
      </c>
      <c r="AE458">
        <v>7.07</v>
      </c>
      <c r="AF458">
        <v>0</v>
      </c>
      <c r="AG458">
        <v>0</v>
      </c>
      <c r="AH458">
        <v>0</v>
      </c>
      <c r="AI458">
        <v>4.99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143</v>
      </c>
      <c r="AT458">
        <v>0.15</v>
      </c>
      <c r="AU458" t="s">
        <v>143</v>
      </c>
      <c r="AV458">
        <v>0</v>
      </c>
      <c r="AW458">
        <v>2</v>
      </c>
      <c r="AX458">
        <v>31714926</v>
      </c>
      <c r="AY458">
        <v>1</v>
      </c>
      <c r="AZ458">
        <v>0</v>
      </c>
      <c r="BA458">
        <v>481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Y458*Source!I800</f>
        <v>3.375</v>
      </c>
      <c r="CY458">
        <f>AA458</f>
        <v>35.39</v>
      </c>
      <c r="CZ458">
        <f>AE458</f>
        <v>7.07</v>
      </c>
      <c r="DA458">
        <f>AI458</f>
        <v>4.99</v>
      </c>
      <c r="DB458">
        <f>ROUND(ROUND(AT458*CZ458,2),6)</f>
        <v>1.06</v>
      </c>
      <c r="DC458">
        <f>ROUND(ROUND(AT458*AG458,2),6)</f>
        <v>0</v>
      </c>
    </row>
    <row r="459" spans="1:107" x14ac:dyDescent="0.25">
      <c r="A459">
        <f>ROW(Source!A800)</f>
        <v>800</v>
      </c>
      <c r="B459">
        <v>31709269</v>
      </c>
      <c r="C459">
        <v>31714183</v>
      </c>
      <c r="D459">
        <v>26344276</v>
      </c>
      <c r="E459">
        <v>1</v>
      </c>
      <c r="F459">
        <v>1</v>
      </c>
      <c r="G459">
        <v>26229697</v>
      </c>
      <c r="H459">
        <v>3</v>
      </c>
      <c r="I459" t="s">
        <v>321</v>
      </c>
      <c r="J459" t="s">
        <v>324</v>
      </c>
      <c r="K459" t="s">
        <v>322</v>
      </c>
      <c r="L459">
        <v>1339</v>
      </c>
      <c r="N459">
        <v>1007</v>
      </c>
      <c r="O459" t="s">
        <v>323</v>
      </c>
      <c r="P459" t="s">
        <v>323</v>
      </c>
      <c r="Q459">
        <v>1</v>
      </c>
      <c r="W459">
        <v>0</v>
      </c>
      <c r="X459">
        <v>2069056849</v>
      </c>
      <c r="Y459">
        <v>1.1000000000000001</v>
      </c>
      <c r="AA459">
        <v>553.9</v>
      </c>
      <c r="AB459">
        <v>0</v>
      </c>
      <c r="AC459">
        <v>0</v>
      </c>
      <c r="AD459">
        <v>0</v>
      </c>
      <c r="AE459">
        <v>104.99</v>
      </c>
      <c r="AF459">
        <v>0</v>
      </c>
      <c r="AG459">
        <v>0</v>
      </c>
      <c r="AH459">
        <v>0</v>
      </c>
      <c r="AI459">
        <v>5.26</v>
      </c>
      <c r="AJ459">
        <v>1</v>
      </c>
      <c r="AK459">
        <v>1</v>
      </c>
      <c r="AL459">
        <v>1</v>
      </c>
      <c r="AN459">
        <v>0</v>
      </c>
      <c r="AO459">
        <v>0</v>
      </c>
      <c r="AP459">
        <v>0</v>
      </c>
      <c r="AQ459">
        <v>0</v>
      </c>
      <c r="AR459">
        <v>0</v>
      </c>
      <c r="AS459" t="s">
        <v>143</v>
      </c>
      <c r="AT459">
        <v>1.1000000000000001</v>
      </c>
      <c r="AU459" t="s">
        <v>143</v>
      </c>
      <c r="AV459">
        <v>0</v>
      </c>
      <c r="AW459">
        <v>1</v>
      </c>
      <c r="AX459">
        <v>-1</v>
      </c>
      <c r="AY459">
        <v>0</v>
      </c>
      <c r="AZ459">
        <v>0</v>
      </c>
      <c r="BA459" t="s">
        <v>143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Y459*Source!I800</f>
        <v>24.750000000000004</v>
      </c>
      <c r="CY459">
        <f>AA459</f>
        <v>553.9</v>
      </c>
      <c r="CZ459">
        <f>AE459</f>
        <v>104.99</v>
      </c>
      <c r="DA459">
        <f>AI459</f>
        <v>5.26</v>
      </c>
      <c r="DB459">
        <f>ROUND(ROUND(AT459*CZ459,2),6)</f>
        <v>115.49</v>
      </c>
      <c r="DC459">
        <f>ROUND(ROUND(AT459*AG459,2),6)</f>
        <v>0</v>
      </c>
    </row>
    <row r="460" spans="1:107" x14ac:dyDescent="0.25">
      <c r="A460">
        <f>ROW(Source!A802)</f>
        <v>802</v>
      </c>
      <c r="B460">
        <v>31709269</v>
      </c>
      <c r="C460">
        <v>31714197</v>
      </c>
      <c r="D460">
        <v>26286009</v>
      </c>
      <c r="E460">
        <v>26229697</v>
      </c>
      <c r="F460">
        <v>1</v>
      </c>
      <c r="G460">
        <v>26229697</v>
      </c>
      <c r="H460">
        <v>1</v>
      </c>
      <c r="I460" t="s">
        <v>875</v>
      </c>
      <c r="J460" t="s">
        <v>143</v>
      </c>
      <c r="K460" t="s">
        <v>876</v>
      </c>
      <c r="L460">
        <v>1191</v>
      </c>
      <c r="N460">
        <v>1013</v>
      </c>
      <c r="O460" t="s">
        <v>877</v>
      </c>
      <c r="P460" t="s">
        <v>877</v>
      </c>
      <c r="Q460">
        <v>1</v>
      </c>
      <c r="W460">
        <v>0</v>
      </c>
      <c r="X460">
        <v>476480486</v>
      </c>
      <c r="Y460">
        <v>0.97749999999999992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143</v>
      </c>
      <c r="AT460">
        <v>0.85</v>
      </c>
      <c r="AU460" t="s">
        <v>170</v>
      </c>
      <c r="AV460">
        <v>1</v>
      </c>
      <c r="AW460">
        <v>2</v>
      </c>
      <c r="AX460">
        <v>31714928</v>
      </c>
      <c r="AY460">
        <v>1</v>
      </c>
      <c r="AZ460">
        <v>0</v>
      </c>
      <c r="BA460">
        <v>483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Y460*Source!I802</f>
        <v>13.196249999999999</v>
      </c>
      <c r="CY460">
        <f>AD460</f>
        <v>0</v>
      </c>
      <c r="CZ460">
        <f>AH460</f>
        <v>0</v>
      </c>
      <c r="DA460">
        <f>AL460</f>
        <v>1</v>
      </c>
      <c r="DB460">
        <f>ROUND((ROUND(AT460*CZ460,2)*1.15),6)</f>
        <v>0</v>
      </c>
      <c r="DC460">
        <f>ROUND((ROUND(AT460*AG460,2)*1.15),6)</f>
        <v>0</v>
      </c>
    </row>
    <row r="461" spans="1:107" x14ac:dyDescent="0.25">
      <c r="A461">
        <f>ROW(Source!A802)</f>
        <v>802</v>
      </c>
      <c r="B461">
        <v>31709269</v>
      </c>
      <c r="C461">
        <v>31714197</v>
      </c>
      <c r="D461">
        <v>26366010</v>
      </c>
      <c r="E461">
        <v>1</v>
      </c>
      <c r="F461">
        <v>1</v>
      </c>
      <c r="G461">
        <v>26229697</v>
      </c>
      <c r="H461">
        <v>2</v>
      </c>
      <c r="I461" t="s">
        <v>944</v>
      </c>
      <c r="J461" t="s">
        <v>945</v>
      </c>
      <c r="K461" t="s">
        <v>946</v>
      </c>
      <c r="L461">
        <v>1367</v>
      </c>
      <c r="N461">
        <v>1011</v>
      </c>
      <c r="O461" t="s">
        <v>881</v>
      </c>
      <c r="P461" t="s">
        <v>881</v>
      </c>
      <c r="Q461">
        <v>1</v>
      </c>
      <c r="W461">
        <v>0</v>
      </c>
      <c r="X461">
        <v>-668768829</v>
      </c>
      <c r="Y461">
        <v>0.25</v>
      </c>
      <c r="AA461">
        <v>0</v>
      </c>
      <c r="AB461">
        <v>511.15</v>
      </c>
      <c r="AC461">
        <v>355.05</v>
      </c>
      <c r="AD461">
        <v>0</v>
      </c>
      <c r="AE461">
        <v>0</v>
      </c>
      <c r="AF461">
        <v>41.62</v>
      </c>
      <c r="AG461">
        <v>13.33</v>
      </c>
      <c r="AH461">
        <v>0</v>
      </c>
      <c r="AI461">
        <v>1</v>
      </c>
      <c r="AJ461">
        <v>11.73</v>
      </c>
      <c r="AK461">
        <v>25.44</v>
      </c>
      <c r="AL461">
        <v>1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143</v>
      </c>
      <c r="AT461">
        <v>0.2</v>
      </c>
      <c r="AU461" t="s">
        <v>169</v>
      </c>
      <c r="AV461">
        <v>0</v>
      </c>
      <c r="AW461">
        <v>2</v>
      </c>
      <c r="AX461">
        <v>31714929</v>
      </c>
      <c r="AY461">
        <v>1</v>
      </c>
      <c r="AZ461">
        <v>0</v>
      </c>
      <c r="BA461">
        <v>484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Y461*Source!I802</f>
        <v>3.375</v>
      </c>
      <c r="CY461">
        <f>AB461</f>
        <v>511.15</v>
      </c>
      <c r="CZ461">
        <f>AF461</f>
        <v>41.62</v>
      </c>
      <c r="DA461">
        <f>AJ461</f>
        <v>11.73</v>
      </c>
      <c r="DB461">
        <f>ROUND((ROUND(AT461*CZ461,2)*1.25),6)</f>
        <v>10.4</v>
      </c>
      <c r="DC461">
        <f>ROUND((ROUND(AT461*AG461,2)*1.25),6)</f>
        <v>3.3374999999999999</v>
      </c>
    </row>
    <row r="462" spans="1:107" x14ac:dyDescent="0.25">
      <c r="A462">
        <f>ROW(Source!A802)</f>
        <v>802</v>
      </c>
      <c r="B462">
        <v>31709269</v>
      </c>
      <c r="C462">
        <v>31714197</v>
      </c>
      <c r="D462">
        <v>26366428</v>
      </c>
      <c r="E462">
        <v>1</v>
      </c>
      <c r="F462">
        <v>1</v>
      </c>
      <c r="G462">
        <v>26229697</v>
      </c>
      <c r="H462">
        <v>2</v>
      </c>
      <c r="I462" t="s">
        <v>941</v>
      </c>
      <c r="J462" t="s">
        <v>942</v>
      </c>
      <c r="K462" t="s">
        <v>943</v>
      </c>
      <c r="L462">
        <v>1367</v>
      </c>
      <c r="N462">
        <v>1011</v>
      </c>
      <c r="O462" t="s">
        <v>881</v>
      </c>
      <c r="P462" t="s">
        <v>881</v>
      </c>
      <c r="Q462">
        <v>1</v>
      </c>
      <c r="W462">
        <v>0</v>
      </c>
      <c r="X462">
        <v>1280158331</v>
      </c>
      <c r="Y462">
        <v>0.5</v>
      </c>
      <c r="AA462">
        <v>0</v>
      </c>
      <c r="AB462">
        <v>4.04</v>
      </c>
      <c r="AC462">
        <v>2.4</v>
      </c>
      <c r="AD462">
        <v>0</v>
      </c>
      <c r="AE462">
        <v>0</v>
      </c>
      <c r="AF462">
        <v>0.56000000000000005</v>
      </c>
      <c r="AG462">
        <v>0.09</v>
      </c>
      <c r="AH462">
        <v>0</v>
      </c>
      <c r="AI462">
        <v>1</v>
      </c>
      <c r="AJ462">
        <v>6.89</v>
      </c>
      <c r="AK462">
        <v>25.44</v>
      </c>
      <c r="AL462">
        <v>1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143</v>
      </c>
      <c r="AT462">
        <v>0.4</v>
      </c>
      <c r="AU462" t="s">
        <v>169</v>
      </c>
      <c r="AV462">
        <v>0</v>
      </c>
      <c r="AW462">
        <v>2</v>
      </c>
      <c r="AX462">
        <v>31714930</v>
      </c>
      <c r="AY462">
        <v>1</v>
      </c>
      <c r="AZ462">
        <v>0</v>
      </c>
      <c r="BA462">
        <v>485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Y462*Source!I802</f>
        <v>6.75</v>
      </c>
      <c r="CY462">
        <f>AB462</f>
        <v>4.04</v>
      </c>
      <c r="CZ462">
        <f>AF462</f>
        <v>0.56000000000000005</v>
      </c>
      <c r="DA462">
        <f>AJ462</f>
        <v>6.89</v>
      </c>
      <c r="DB462">
        <f>ROUND((ROUND(AT462*CZ462,2)*1.25),6)</f>
        <v>0.27500000000000002</v>
      </c>
      <c r="DC462">
        <f>ROUND((ROUND(AT462*AG462,2)*1.25),6)</f>
        <v>0.05</v>
      </c>
    </row>
    <row r="463" spans="1:107" x14ac:dyDescent="0.25">
      <c r="A463">
        <f>ROW(Source!A802)</f>
        <v>802</v>
      </c>
      <c r="B463">
        <v>31709269</v>
      </c>
      <c r="C463">
        <v>31714197</v>
      </c>
      <c r="D463">
        <v>26365726</v>
      </c>
      <c r="E463">
        <v>1</v>
      </c>
      <c r="F463">
        <v>1</v>
      </c>
      <c r="G463">
        <v>26229697</v>
      </c>
      <c r="H463">
        <v>2</v>
      </c>
      <c r="I463" t="s">
        <v>947</v>
      </c>
      <c r="J463" t="s">
        <v>948</v>
      </c>
      <c r="K463" t="s">
        <v>949</v>
      </c>
      <c r="L463">
        <v>1367</v>
      </c>
      <c r="N463">
        <v>1011</v>
      </c>
      <c r="O463" t="s">
        <v>881</v>
      </c>
      <c r="P463" t="s">
        <v>881</v>
      </c>
      <c r="Q463">
        <v>1</v>
      </c>
      <c r="W463">
        <v>0</v>
      </c>
      <c r="X463">
        <v>1022351366</v>
      </c>
      <c r="Y463">
        <v>8.7500000000000008E-2</v>
      </c>
      <c r="AA463">
        <v>0</v>
      </c>
      <c r="AB463">
        <v>1278.5</v>
      </c>
      <c r="AC463">
        <v>511.41</v>
      </c>
      <c r="AD463">
        <v>0</v>
      </c>
      <c r="AE463">
        <v>0</v>
      </c>
      <c r="AF463">
        <v>106.74</v>
      </c>
      <c r="AG463">
        <v>19.2</v>
      </c>
      <c r="AH463">
        <v>0</v>
      </c>
      <c r="AI463">
        <v>1</v>
      </c>
      <c r="AJ463">
        <v>11.44</v>
      </c>
      <c r="AK463">
        <v>25.44</v>
      </c>
      <c r="AL463">
        <v>1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143</v>
      </c>
      <c r="AT463">
        <v>7.0000000000000007E-2</v>
      </c>
      <c r="AU463" t="s">
        <v>169</v>
      </c>
      <c r="AV463">
        <v>0</v>
      </c>
      <c r="AW463">
        <v>2</v>
      </c>
      <c r="AX463">
        <v>31714931</v>
      </c>
      <c r="AY463">
        <v>1</v>
      </c>
      <c r="AZ463">
        <v>0</v>
      </c>
      <c r="BA463">
        <v>486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Y463*Source!I802</f>
        <v>1.1812500000000001</v>
      </c>
      <c r="CY463">
        <f>AB463</f>
        <v>1278.5</v>
      </c>
      <c r="CZ463">
        <f>AF463</f>
        <v>106.74</v>
      </c>
      <c r="DA463">
        <f>AJ463</f>
        <v>11.44</v>
      </c>
      <c r="DB463">
        <f>ROUND((ROUND(AT463*CZ463,2)*1.25),6)</f>
        <v>9.3375000000000004</v>
      </c>
      <c r="DC463">
        <f>ROUND((ROUND(AT463*AG463,2)*1.25),6)</f>
        <v>1.675</v>
      </c>
    </row>
    <row r="464" spans="1:107" x14ac:dyDescent="0.25">
      <c r="A464">
        <f>ROW(Source!A802)</f>
        <v>802</v>
      </c>
      <c r="B464">
        <v>31709269</v>
      </c>
      <c r="C464">
        <v>31714197</v>
      </c>
      <c r="D464">
        <v>26344835</v>
      </c>
      <c r="E464">
        <v>1</v>
      </c>
      <c r="F464">
        <v>1</v>
      </c>
      <c r="G464">
        <v>26229697</v>
      </c>
      <c r="H464">
        <v>3</v>
      </c>
      <c r="I464" t="s">
        <v>427</v>
      </c>
      <c r="J464" t="s">
        <v>429</v>
      </c>
      <c r="K464" t="s">
        <v>428</v>
      </c>
      <c r="L464">
        <v>1339</v>
      </c>
      <c r="N464">
        <v>1007</v>
      </c>
      <c r="O464" t="s">
        <v>323</v>
      </c>
      <c r="P464" t="s">
        <v>323</v>
      </c>
      <c r="Q464">
        <v>1</v>
      </c>
      <c r="W464">
        <v>0</v>
      </c>
      <c r="X464">
        <v>-862991314</v>
      </c>
      <c r="Y464">
        <v>0.15</v>
      </c>
      <c r="AA464">
        <v>35.39</v>
      </c>
      <c r="AB464">
        <v>0</v>
      </c>
      <c r="AC464">
        <v>0</v>
      </c>
      <c r="AD464">
        <v>0</v>
      </c>
      <c r="AE464">
        <v>7.07</v>
      </c>
      <c r="AF464">
        <v>0</v>
      </c>
      <c r="AG464">
        <v>0</v>
      </c>
      <c r="AH464">
        <v>0</v>
      </c>
      <c r="AI464">
        <v>4.99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143</v>
      </c>
      <c r="AT464">
        <v>0.15</v>
      </c>
      <c r="AU464" t="s">
        <v>143</v>
      </c>
      <c r="AV464">
        <v>0</v>
      </c>
      <c r="AW464">
        <v>2</v>
      </c>
      <c r="AX464">
        <v>31714932</v>
      </c>
      <c r="AY464">
        <v>1</v>
      </c>
      <c r="AZ464">
        <v>0</v>
      </c>
      <c r="BA464">
        <v>487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Y464*Source!I802</f>
        <v>2.0249999999999999</v>
      </c>
      <c r="CY464">
        <f>AA464</f>
        <v>35.39</v>
      </c>
      <c r="CZ464">
        <f>AE464</f>
        <v>7.07</v>
      </c>
      <c r="DA464">
        <f>AI464</f>
        <v>4.99</v>
      </c>
      <c r="DB464">
        <f>ROUND(ROUND(AT464*CZ464,2),6)</f>
        <v>1.06</v>
      </c>
      <c r="DC464">
        <f>ROUND(ROUND(AT464*AG464,2),6)</f>
        <v>0</v>
      </c>
    </row>
    <row r="465" spans="1:107" x14ac:dyDescent="0.25">
      <c r="A465">
        <f>ROW(Source!A802)</f>
        <v>802</v>
      </c>
      <c r="B465">
        <v>31709269</v>
      </c>
      <c r="C465">
        <v>31714197</v>
      </c>
      <c r="D465">
        <v>26343559</v>
      </c>
      <c r="E465">
        <v>1</v>
      </c>
      <c r="F465">
        <v>1</v>
      </c>
      <c r="G465">
        <v>26229697</v>
      </c>
      <c r="H465">
        <v>3</v>
      </c>
      <c r="I465" t="s">
        <v>330</v>
      </c>
      <c r="J465" t="s">
        <v>332</v>
      </c>
      <c r="K465" t="s">
        <v>331</v>
      </c>
      <c r="L465">
        <v>1339</v>
      </c>
      <c r="N465">
        <v>1007</v>
      </c>
      <c r="O465" t="s">
        <v>323</v>
      </c>
      <c r="P465" t="s">
        <v>323</v>
      </c>
      <c r="Q465">
        <v>1</v>
      </c>
      <c r="W465">
        <v>0</v>
      </c>
      <c r="X465">
        <v>802244652</v>
      </c>
      <c r="Y465">
        <v>1.1499999999999999</v>
      </c>
      <c r="AA465">
        <v>2044.63</v>
      </c>
      <c r="AB465">
        <v>0</v>
      </c>
      <c r="AC465">
        <v>0</v>
      </c>
      <c r="AD465">
        <v>0</v>
      </c>
      <c r="AE465">
        <v>214.13</v>
      </c>
      <c r="AF465">
        <v>0</v>
      </c>
      <c r="AG465">
        <v>0</v>
      </c>
      <c r="AH465">
        <v>0</v>
      </c>
      <c r="AI465">
        <v>9.52</v>
      </c>
      <c r="AJ465">
        <v>1</v>
      </c>
      <c r="AK465">
        <v>1</v>
      </c>
      <c r="AL465">
        <v>1</v>
      </c>
      <c r="AN465">
        <v>0</v>
      </c>
      <c r="AO465">
        <v>0</v>
      </c>
      <c r="AP465">
        <v>0</v>
      </c>
      <c r="AQ465">
        <v>0</v>
      </c>
      <c r="AR465">
        <v>0</v>
      </c>
      <c r="AS465" t="s">
        <v>143</v>
      </c>
      <c r="AT465">
        <v>1.1499999999999999</v>
      </c>
      <c r="AU465" t="s">
        <v>143</v>
      </c>
      <c r="AV465">
        <v>0</v>
      </c>
      <c r="AW465">
        <v>1</v>
      </c>
      <c r="AX465">
        <v>-1</v>
      </c>
      <c r="AY465">
        <v>0</v>
      </c>
      <c r="AZ465">
        <v>0</v>
      </c>
      <c r="BA465" t="s">
        <v>143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Y465*Source!I802</f>
        <v>15.524999999999999</v>
      </c>
      <c r="CY465">
        <f>AA465</f>
        <v>2044.63</v>
      </c>
      <c r="CZ465">
        <f>AE465</f>
        <v>214.13</v>
      </c>
      <c r="DA465">
        <f>AI465</f>
        <v>9.52</v>
      </c>
      <c r="DB465">
        <f>ROUND(ROUND(AT465*CZ465,2),6)</f>
        <v>246.25</v>
      </c>
      <c r="DC465">
        <f>ROUND(ROUND(AT465*AG465,2),6)</f>
        <v>0</v>
      </c>
    </row>
    <row r="466" spans="1:107" x14ac:dyDescent="0.25">
      <c r="A466">
        <f>ROW(Source!A804)</f>
        <v>804</v>
      </c>
      <c r="B466">
        <v>31709269</v>
      </c>
      <c r="C466">
        <v>31714211</v>
      </c>
      <c r="D466">
        <v>26286009</v>
      </c>
      <c r="E466">
        <v>26229697</v>
      </c>
      <c r="F466">
        <v>1</v>
      </c>
      <c r="G466">
        <v>26229697</v>
      </c>
      <c r="H466">
        <v>1</v>
      </c>
      <c r="I466" t="s">
        <v>875</v>
      </c>
      <c r="J466" t="s">
        <v>143</v>
      </c>
      <c r="K466" t="s">
        <v>876</v>
      </c>
      <c r="L466">
        <v>1191</v>
      </c>
      <c r="N466">
        <v>1013</v>
      </c>
      <c r="O466" t="s">
        <v>877</v>
      </c>
      <c r="P466" t="s">
        <v>877</v>
      </c>
      <c r="Q466">
        <v>1</v>
      </c>
      <c r="W466">
        <v>0</v>
      </c>
      <c r="X466">
        <v>476480486</v>
      </c>
      <c r="Y466">
        <v>948.74999999999989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1</v>
      </c>
      <c r="AQ466">
        <v>0</v>
      </c>
      <c r="AR466">
        <v>0</v>
      </c>
      <c r="AS466" t="s">
        <v>143</v>
      </c>
      <c r="AT466">
        <v>825</v>
      </c>
      <c r="AU466" t="s">
        <v>170</v>
      </c>
      <c r="AV466">
        <v>1</v>
      </c>
      <c r="AW466">
        <v>2</v>
      </c>
      <c r="AX466">
        <v>31714934</v>
      </c>
      <c r="AY466">
        <v>1</v>
      </c>
      <c r="AZ466">
        <v>0</v>
      </c>
      <c r="BA466">
        <v>489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Y466*Source!I804</f>
        <v>512.32499999999993</v>
      </c>
      <c r="CY466">
        <f>AD466</f>
        <v>0</v>
      </c>
      <c r="CZ466">
        <f>AH466</f>
        <v>0</v>
      </c>
      <c r="DA466">
        <f>AL466</f>
        <v>1</v>
      </c>
      <c r="DB466">
        <f>ROUND((ROUND(AT466*CZ466,2)*1.15),6)</f>
        <v>0</v>
      </c>
      <c r="DC466">
        <f>ROUND((ROUND(AT466*AG466,2)*1.15),6)</f>
        <v>0</v>
      </c>
    </row>
    <row r="467" spans="1:107" x14ac:dyDescent="0.25">
      <c r="A467">
        <f>ROW(Source!A804)</f>
        <v>804</v>
      </c>
      <c r="B467">
        <v>31709269</v>
      </c>
      <c r="C467">
        <v>31714211</v>
      </c>
      <c r="D467">
        <v>26366109</v>
      </c>
      <c r="E467">
        <v>1</v>
      </c>
      <c r="F467">
        <v>1</v>
      </c>
      <c r="G467">
        <v>26229697</v>
      </c>
      <c r="H467">
        <v>2</v>
      </c>
      <c r="I467" t="s">
        <v>950</v>
      </c>
      <c r="J467" t="s">
        <v>951</v>
      </c>
      <c r="K467" t="s">
        <v>952</v>
      </c>
      <c r="L467">
        <v>1367</v>
      </c>
      <c r="N467">
        <v>1011</v>
      </c>
      <c r="O467" t="s">
        <v>881</v>
      </c>
      <c r="P467" t="s">
        <v>881</v>
      </c>
      <c r="Q467">
        <v>1</v>
      </c>
      <c r="W467">
        <v>0</v>
      </c>
      <c r="X467">
        <v>49912578</v>
      </c>
      <c r="Y467">
        <v>218.75</v>
      </c>
      <c r="AA467">
        <v>0</v>
      </c>
      <c r="AB467">
        <v>55.44</v>
      </c>
      <c r="AC467">
        <v>0.53</v>
      </c>
      <c r="AD467">
        <v>0</v>
      </c>
      <c r="AE467">
        <v>0</v>
      </c>
      <c r="AF467">
        <v>6.15</v>
      </c>
      <c r="AG467">
        <v>0.02</v>
      </c>
      <c r="AH467">
        <v>0</v>
      </c>
      <c r="AI467">
        <v>1</v>
      </c>
      <c r="AJ467">
        <v>8.61</v>
      </c>
      <c r="AK467">
        <v>25.44</v>
      </c>
      <c r="AL467">
        <v>1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143</v>
      </c>
      <c r="AT467">
        <v>175</v>
      </c>
      <c r="AU467" t="s">
        <v>169</v>
      </c>
      <c r="AV467">
        <v>0</v>
      </c>
      <c r="AW467">
        <v>2</v>
      </c>
      <c r="AX467">
        <v>31714935</v>
      </c>
      <c r="AY467">
        <v>1</v>
      </c>
      <c r="AZ467">
        <v>0</v>
      </c>
      <c r="BA467">
        <v>490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Y467*Source!I804</f>
        <v>118.12500000000001</v>
      </c>
      <c r="CY467">
        <f t="shared" ref="CY467:CY472" si="121">AB467</f>
        <v>55.44</v>
      </c>
      <c r="CZ467">
        <f t="shared" ref="CZ467:CZ472" si="122">AF467</f>
        <v>6.15</v>
      </c>
      <c r="DA467">
        <f t="shared" ref="DA467:DA472" si="123">AJ467</f>
        <v>8.61</v>
      </c>
      <c r="DB467">
        <f t="shared" ref="DB467:DB472" si="124">ROUND((ROUND(AT467*CZ467,2)*1.25),6)</f>
        <v>1345.3125</v>
      </c>
      <c r="DC467">
        <f t="shared" ref="DC467:DC472" si="125">ROUND((ROUND(AT467*AG467,2)*1.25),6)</f>
        <v>4.375</v>
      </c>
    </row>
    <row r="468" spans="1:107" x14ac:dyDescent="0.25">
      <c r="A468">
        <f>ROW(Source!A804)</f>
        <v>804</v>
      </c>
      <c r="B468">
        <v>31709269</v>
      </c>
      <c r="C468">
        <v>31714211</v>
      </c>
      <c r="D468">
        <v>26366393</v>
      </c>
      <c r="E468">
        <v>1</v>
      </c>
      <c r="F468">
        <v>1</v>
      </c>
      <c r="G468">
        <v>26229697</v>
      </c>
      <c r="H468">
        <v>2</v>
      </c>
      <c r="I468" t="s">
        <v>953</v>
      </c>
      <c r="J468" t="s">
        <v>954</v>
      </c>
      <c r="K468" t="s">
        <v>955</v>
      </c>
      <c r="L468">
        <v>1367</v>
      </c>
      <c r="N468">
        <v>1011</v>
      </c>
      <c r="O468" t="s">
        <v>881</v>
      </c>
      <c r="P468" t="s">
        <v>881</v>
      </c>
      <c r="Q468">
        <v>1</v>
      </c>
      <c r="W468">
        <v>0</v>
      </c>
      <c r="X468">
        <v>-628430174</v>
      </c>
      <c r="Y468">
        <v>1.4124999999999999</v>
      </c>
      <c r="AA468">
        <v>0</v>
      </c>
      <c r="AB468">
        <v>782.49</v>
      </c>
      <c r="AC468">
        <v>382.49</v>
      </c>
      <c r="AD468">
        <v>0</v>
      </c>
      <c r="AE468">
        <v>0</v>
      </c>
      <c r="AF468">
        <v>76.81</v>
      </c>
      <c r="AG468">
        <v>14.36</v>
      </c>
      <c r="AH468">
        <v>0</v>
      </c>
      <c r="AI468">
        <v>1</v>
      </c>
      <c r="AJ468">
        <v>9.73</v>
      </c>
      <c r="AK468">
        <v>25.44</v>
      </c>
      <c r="AL468">
        <v>1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143</v>
      </c>
      <c r="AT468">
        <v>1.1299999999999999</v>
      </c>
      <c r="AU468" t="s">
        <v>169</v>
      </c>
      <c r="AV468">
        <v>0</v>
      </c>
      <c r="AW468">
        <v>2</v>
      </c>
      <c r="AX468">
        <v>31714936</v>
      </c>
      <c r="AY468">
        <v>1</v>
      </c>
      <c r="AZ468">
        <v>0</v>
      </c>
      <c r="BA468">
        <v>491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Y468*Source!I804</f>
        <v>0.76274999999999993</v>
      </c>
      <c r="CY468">
        <f t="shared" si="121"/>
        <v>782.49</v>
      </c>
      <c r="CZ468">
        <f t="shared" si="122"/>
        <v>76.81</v>
      </c>
      <c r="DA468">
        <f t="shared" si="123"/>
        <v>9.73</v>
      </c>
      <c r="DB468">
        <f t="shared" si="124"/>
        <v>108.5</v>
      </c>
      <c r="DC468">
        <f t="shared" si="125"/>
        <v>20.287500000000001</v>
      </c>
    </row>
    <row r="469" spans="1:107" x14ac:dyDescent="0.25">
      <c r="A469">
        <f>ROW(Source!A804)</f>
        <v>804</v>
      </c>
      <c r="B469">
        <v>31709269</v>
      </c>
      <c r="C469">
        <v>31714211</v>
      </c>
      <c r="D469">
        <v>26365635</v>
      </c>
      <c r="E469">
        <v>1</v>
      </c>
      <c r="F469">
        <v>1</v>
      </c>
      <c r="G469">
        <v>26229697</v>
      </c>
      <c r="H469">
        <v>2</v>
      </c>
      <c r="I469" t="s">
        <v>956</v>
      </c>
      <c r="J469" t="s">
        <v>957</v>
      </c>
      <c r="K469" t="s">
        <v>958</v>
      </c>
      <c r="L469">
        <v>1367</v>
      </c>
      <c r="N469">
        <v>1011</v>
      </c>
      <c r="O469" t="s">
        <v>881</v>
      </c>
      <c r="P469" t="s">
        <v>881</v>
      </c>
      <c r="Q469">
        <v>1</v>
      </c>
      <c r="W469">
        <v>0</v>
      </c>
      <c r="X469">
        <v>-266174272</v>
      </c>
      <c r="Y469">
        <v>0.96250000000000002</v>
      </c>
      <c r="AA469">
        <v>0</v>
      </c>
      <c r="AB469">
        <v>1711.18</v>
      </c>
      <c r="AC469">
        <v>483.44</v>
      </c>
      <c r="AD469">
        <v>0</v>
      </c>
      <c r="AE469">
        <v>0</v>
      </c>
      <c r="AF469">
        <v>190.93</v>
      </c>
      <c r="AG469">
        <v>18.149999999999999</v>
      </c>
      <c r="AH469">
        <v>0</v>
      </c>
      <c r="AI469">
        <v>1</v>
      </c>
      <c r="AJ469">
        <v>8.56</v>
      </c>
      <c r="AK469">
        <v>25.44</v>
      </c>
      <c r="AL469">
        <v>1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143</v>
      </c>
      <c r="AT469">
        <v>0.77</v>
      </c>
      <c r="AU469" t="s">
        <v>169</v>
      </c>
      <c r="AV469">
        <v>0</v>
      </c>
      <c r="AW469">
        <v>2</v>
      </c>
      <c r="AX469">
        <v>31714937</v>
      </c>
      <c r="AY469">
        <v>1</v>
      </c>
      <c r="AZ469">
        <v>0</v>
      </c>
      <c r="BA469">
        <v>492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Y469*Source!I804</f>
        <v>0.51975000000000005</v>
      </c>
      <c r="CY469">
        <f t="shared" si="121"/>
        <v>1711.18</v>
      </c>
      <c r="CZ469">
        <f t="shared" si="122"/>
        <v>190.93</v>
      </c>
      <c r="DA469">
        <f t="shared" si="123"/>
        <v>8.56</v>
      </c>
      <c r="DB469">
        <f t="shared" si="124"/>
        <v>183.77500000000001</v>
      </c>
      <c r="DC469">
        <f t="shared" si="125"/>
        <v>17.475000000000001</v>
      </c>
    </row>
    <row r="470" spans="1:107" x14ac:dyDescent="0.25">
      <c r="A470">
        <f>ROW(Source!A804)</f>
        <v>804</v>
      </c>
      <c r="B470">
        <v>31709269</v>
      </c>
      <c r="C470">
        <v>31714211</v>
      </c>
      <c r="D470">
        <v>26365730</v>
      </c>
      <c r="E470">
        <v>1</v>
      </c>
      <c r="F470">
        <v>1</v>
      </c>
      <c r="G470">
        <v>26229697</v>
      </c>
      <c r="H470">
        <v>2</v>
      </c>
      <c r="I470" t="s">
        <v>959</v>
      </c>
      <c r="J470" t="s">
        <v>960</v>
      </c>
      <c r="K470" t="s">
        <v>961</v>
      </c>
      <c r="L470">
        <v>1367</v>
      </c>
      <c r="N470">
        <v>1011</v>
      </c>
      <c r="O470" t="s">
        <v>881</v>
      </c>
      <c r="P470" t="s">
        <v>881</v>
      </c>
      <c r="Q470">
        <v>1</v>
      </c>
      <c r="W470">
        <v>0</v>
      </c>
      <c r="X470">
        <v>482200787</v>
      </c>
      <c r="Y470">
        <v>0.3125</v>
      </c>
      <c r="AA470">
        <v>0</v>
      </c>
      <c r="AB470">
        <v>765.84</v>
      </c>
      <c r="AC470">
        <v>450.14</v>
      </c>
      <c r="AD470">
        <v>0</v>
      </c>
      <c r="AE470">
        <v>0</v>
      </c>
      <c r="AF470">
        <v>73</v>
      </c>
      <c r="AG470">
        <v>16.899999999999999</v>
      </c>
      <c r="AH470">
        <v>0</v>
      </c>
      <c r="AI470">
        <v>1</v>
      </c>
      <c r="AJ470">
        <v>10.02</v>
      </c>
      <c r="AK470">
        <v>25.44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143</v>
      </c>
      <c r="AT470">
        <v>0.25</v>
      </c>
      <c r="AU470" t="s">
        <v>169</v>
      </c>
      <c r="AV470">
        <v>0</v>
      </c>
      <c r="AW470">
        <v>2</v>
      </c>
      <c r="AX470">
        <v>31714938</v>
      </c>
      <c r="AY470">
        <v>1</v>
      </c>
      <c r="AZ470">
        <v>0</v>
      </c>
      <c r="BA470">
        <v>493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Y470*Source!I804</f>
        <v>0.16875000000000001</v>
      </c>
      <c r="CY470">
        <f t="shared" si="121"/>
        <v>765.84</v>
      </c>
      <c r="CZ470">
        <f t="shared" si="122"/>
        <v>73</v>
      </c>
      <c r="DA470">
        <f t="shared" si="123"/>
        <v>10.02</v>
      </c>
      <c r="DB470">
        <f t="shared" si="124"/>
        <v>22.8125</v>
      </c>
      <c r="DC470">
        <f t="shared" si="125"/>
        <v>5.2874999999999996</v>
      </c>
    </row>
    <row r="471" spans="1:107" x14ac:dyDescent="0.25">
      <c r="A471">
        <f>ROW(Source!A804)</f>
        <v>804</v>
      </c>
      <c r="B471">
        <v>31709269</v>
      </c>
      <c r="C471">
        <v>31714211</v>
      </c>
      <c r="D471">
        <v>26365922</v>
      </c>
      <c r="E471">
        <v>1</v>
      </c>
      <c r="F471">
        <v>1</v>
      </c>
      <c r="G471">
        <v>26229697</v>
      </c>
      <c r="H471">
        <v>2</v>
      </c>
      <c r="I471" t="s">
        <v>962</v>
      </c>
      <c r="J471" t="s">
        <v>963</v>
      </c>
      <c r="K471" t="s">
        <v>964</v>
      </c>
      <c r="L471">
        <v>1367</v>
      </c>
      <c r="N471">
        <v>1011</v>
      </c>
      <c r="O471" t="s">
        <v>881</v>
      </c>
      <c r="P471" t="s">
        <v>881</v>
      </c>
      <c r="Q471">
        <v>1</v>
      </c>
      <c r="W471">
        <v>0</v>
      </c>
      <c r="X471">
        <v>1059521099</v>
      </c>
      <c r="Y471">
        <v>51.5625</v>
      </c>
      <c r="AA471">
        <v>0</v>
      </c>
      <c r="AB471">
        <v>10.48</v>
      </c>
      <c r="AC471">
        <v>2.4</v>
      </c>
      <c r="AD471">
        <v>0</v>
      </c>
      <c r="AE471">
        <v>0</v>
      </c>
      <c r="AF471">
        <v>2.06</v>
      </c>
      <c r="AG471">
        <v>0.09</v>
      </c>
      <c r="AH471">
        <v>0</v>
      </c>
      <c r="AI471">
        <v>1</v>
      </c>
      <c r="AJ471">
        <v>4.8600000000000003</v>
      </c>
      <c r="AK471">
        <v>25.44</v>
      </c>
      <c r="AL471">
        <v>1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143</v>
      </c>
      <c r="AT471">
        <v>41.25</v>
      </c>
      <c r="AU471" t="s">
        <v>169</v>
      </c>
      <c r="AV471">
        <v>0</v>
      </c>
      <c r="AW471">
        <v>2</v>
      </c>
      <c r="AX471">
        <v>31714939</v>
      </c>
      <c r="AY471">
        <v>1</v>
      </c>
      <c r="AZ471">
        <v>0</v>
      </c>
      <c r="BA471">
        <v>494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Y471*Source!I804</f>
        <v>27.843750000000004</v>
      </c>
      <c r="CY471">
        <f t="shared" si="121"/>
        <v>10.48</v>
      </c>
      <c r="CZ471">
        <f t="shared" si="122"/>
        <v>2.06</v>
      </c>
      <c r="DA471">
        <f t="shared" si="123"/>
        <v>4.8600000000000003</v>
      </c>
      <c r="DB471">
        <f t="shared" si="124"/>
        <v>106.22499999999999</v>
      </c>
      <c r="DC471">
        <f t="shared" si="125"/>
        <v>4.6375000000000002</v>
      </c>
    </row>
    <row r="472" spans="1:107" x14ac:dyDescent="0.25">
      <c r="A472">
        <f>ROW(Source!A804)</f>
        <v>804</v>
      </c>
      <c r="B472">
        <v>31709269</v>
      </c>
      <c r="C472">
        <v>31714211</v>
      </c>
      <c r="D472">
        <v>26286008</v>
      </c>
      <c r="E472">
        <v>26229697</v>
      </c>
      <c r="F472">
        <v>1</v>
      </c>
      <c r="G472">
        <v>26229697</v>
      </c>
      <c r="H472">
        <v>2</v>
      </c>
      <c r="I472" t="s">
        <v>906</v>
      </c>
      <c r="J472" t="s">
        <v>143</v>
      </c>
      <c r="K472" t="s">
        <v>907</v>
      </c>
      <c r="L472">
        <v>1344</v>
      </c>
      <c r="N472">
        <v>1008</v>
      </c>
      <c r="O472" t="s">
        <v>908</v>
      </c>
      <c r="P472" t="s">
        <v>908</v>
      </c>
      <c r="Q472">
        <v>1</v>
      </c>
      <c r="W472">
        <v>0</v>
      </c>
      <c r="X472">
        <v>-1180195794</v>
      </c>
      <c r="Y472">
        <v>2.5000000000000001E-2</v>
      </c>
      <c r="AA472">
        <v>0</v>
      </c>
      <c r="AB472">
        <v>1.05</v>
      </c>
      <c r="AC472">
        <v>0</v>
      </c>
      <c r="AD472">
        <v>0</v>
      </c>
      <c r="AE472">
        <v>0</v>
      </c>
      <c r="AF472">
        <v>1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143</v>
      </c>
      <c r="AT472">
        <v>0.02</v>
      </c>
      <c r="AU472" t="s">
        <v>169</v>
      </c>
      <c r="AV472">
        <v>0</v>
      </c>
      <c r="AW472">
        <v>2</v>
      </c>
      <c r="AX472">
        <v>31714940</v>
      </c>
      <c r="AY472">
        <v>1</v>
      </c>
      <c r="AZ472">
        <v>0</v>
      </c>
      <c r="BA472">
        <v>495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Y472*Source!I804</f>
        <v>1.3500000000000002E-2</v>
      </c>
      <c r="CY472">
        <f t="shared" si="121"/>
        <v>1.05</v>
      </c>
      <c r="CZ472">
        <f t="shared" si="122"/>
        <v>1</v>
      </c>
      <c r="DA472">
        <f t="shared" si="123"/>
        <v>1</v>
      </c>
      <c r="DB472">
        <f t="shared" si="124"/>
        <v>2.5000000000000001E-2</v>
      </c>
      <c r="DC472">
        <f t="shared" si="125"/>
        <v>0</v>
      </c>
    </row>
    <row r="473" spans="1:107" x14ac:dyDescent="0.25">
      <c r="A473">
        <f>ROW(Source!A804)</f>
        <v>804</v>
      </c>
      <c r="B473">
        <v>31709269</v>
      </c>
      <c r="C473">
        <v>31714211</v>
      </c>
      <c r="D473">
        <v>26344835</v>
      </c>
      <c r="E473">
        <v>1</v>
      </c>
      <c r="F473">
        <v>1</v>
      </c>
      <c r="G473">
        <v>26229697</v>
      </c>
      <c r="H473">
        <v>3</v>
      </c>
      <c r="I473" t="s">
        <v>427</v>
      </c>
      <c r="J473" t="s">
        <v>429</v>
      </c>
      <c r="K473" t="s">
        <v>428</v>
      </c>
      <c r="L473">
        <v>1339</v>
      </c>
      <c r="N473">
        <v>1007</v>
      </c>
      <c r="O473" t="s">
        <v>323</v>
      </c>
      <c r="P473" t="s">
        <v>323</v>
      </c>
      <c r="Q473">
        <v>1</v>
      </c>
      <c r="W473">
        <v>0</v>
      </c>
      <c r="X473">
        <v>-862991314</v>
      </c>
      <c r="Y473">
        <v>0.12</v>
      </c>
      <c r="AA473">
        <v>36.06</v>
      </c>
      <c r="AB473">
        <v>0</v>
      </c>
      <c r="AC473">
        <v>0</v>
      </c>
      <c r="AD473">
        <v>0</v>
      </c>
      <c r="AE473">
        <v>7.07</v>
      </c>
      <c r="AF473">
        <v>0</v>
      </c>
      <c r="AG473">
        <v>0</v>
      </c>
      <c r="AH473">
        <v>0</v>
      </c>
      <c r="AI473">
        <v>4.99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143</v>
      </c>
      <c r="AT473">
        <v>0.12</v>
      </c>
      <c r="AU473" t="s">
        <v>143</v>
      </c>
      <c r="AV473">
        <v>0</v>
      </c>
      <c r="AW473">
        <v>2</v>
      </c>
      <c r="AX473">
        <v>31714942</v>
      </c>
      <c r="AY473">
        <v>1</v>
      </c>
      <c r="AZ473">
        <v>0</v>
      </c>
      <c r="BA473">
        <v>497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Y473*Source!I804</f>
        <v>6.4799999999999996E-2</v>
      </c>
      <c r="CY473">
        <f t="shared" ref="CY473:CY482" si="126">AA473</f>
        <v>36.06</v>
      </c>
      <c r="CZ473">
        <f t="shared" ref="CZ473:CZ482" si="127">AE473</f>
        <v>7.07</v>
      </c>
      <c r="DA473">
        <f t="shared" ref="DA473:DA482" si="128">AI473</f>
        <v>4.99</v>
      </c>
      <c r="DB473">
        <f t="shared" ref="DB473:DB486" si="129">ROUND(ROUND(AT473*CZ473,2),6)</f>
        <v>0.85</v>
      </c>
      <c r="DC473">
        <f t="shared" ref="DC473:DC486" si="130">ROUND(ROUND(AT473*AG473,2),6)</f>
        <v>0</v>
      </c>
    </row>
    <row r="474" spans="1:107" x14ac:dyDescent="0.25">
      <c r="A474">
        <f>ROW(Source!A804)</f>
        <v>804</v>
      </c>
      <c r="B474">
        <v>31709269</v>
      </c>
      <c r="C474">
        <v>31714211</v>
      </c>
      <c r="D474">
        <v>26344822</v>
      </c>
      <c r="E474">
        <v>1</v>
      </c>
      <c r="F474">
        <v>1</v>
      </c>
      <c r="G474">
        <v>26229697</v>
      </c>
      <c r="H474">
        <v>3</v>
      </c>
      <c r="I474" t="s">
        <v>965</v>
      </c>
      <c r="J474" t="s">
        <v>966</v>
      </c>
      <c r="K474" t="s">
        <v>967</v>
      </c>
      <c r="L474">
        <v>1348</v>
      </c>
      <c r="N474">
        <v>1009</v>
      </c>
      <c r="O474" t="s">
        <v>205</v>
      </c>
      <c r="P474" t="s">
        <v>205</v>
      </c>
      <c r="Q474">
        <v>1000</v>
      </c>
      <c r="W474">
        <v>0</v>
      </c>
      <c r="X474">
        <v>563176784</v>
      </c>
      <c r="Y474">
        <v>3.6999999999999998E-2</v>
      </c>
      <c r="AA474">
        <v>59650.78</v>
      </c>
      <c r="AB474">
        <v>0</v>
      </c>
      <c r="AC474">
        <v>0</v>
      </c>
      <c r="AD474">
        <v>0</v>
      </c>
      <c r="AE474">
        <v>6521.42</v>
      </c>
      <c r="AF474">
        <v>0</v>
      </c>
      <c r="AG474">
        <v>0</v>
      </c>
      <c r="AH474">
        <v>0</v>
      </c>
      <c r="AI474">
        <v>8.9499999999999993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143</v>
      </c>
      <c r="AT474">
        <v>3.6999999999999998E-2</v>
      </c>
      <c r="AU474" t="s">
        <v>143</v>
      </c>
      <c r="AV474">
        <v>0</v>
      </c>
      <c r="AW474">
        <v>2</v>
      </c>
      <c r="AX474">
        <v>31714943</v>
      </c>
      <c r="AY474">
        <v>1</v>
      </c>
      <c r="AZ474">
        <v>0</v>
      </c>
      <c r="BA474">
        <v>498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Y474*Source!I804</f>
        <v>1.9980000000000001E-2</v>
      </c>
      <c r="CY474">
        <f t="shared" si="126"/>
        <v>59650.78</v>
      </c>
      <c r="CZ474">
        <f t="shared" si="127"/>
        <v>6521.42</v>
      </c>
      <c r="DA474">
        <f t="shared" si="128"/>
        <v>8.9499999999999993</v>
      </c>
      <c r="DB474">
        <f t="shared" si="129"/>
        <v>241.29</v>
      </c>
      <c r="DC474">
        <f t="shared" si="130"/>
        <v>0</v>
      </c>
    </row>
    <row r="475" spans="1:107" x14ac:dyDescent="0.25">
      <c r="A475">
        <f>ROW(Source!A804)</f>
        <v>804</v>
      </c>
      <c r="B475">
        <v>31709269</v>
      </c>
      <c r="C475">
        <v>31714211</v>
      </c>
      <c r="D475">
        <v>26343523</v>
      </c>
      <c r="E475">
        <v>1</v>
      </c>
      <c r="F475">
        <v>1</v>
      </c>
      <c r="G475">
        <v>26229697</v>
      </c>
      <c r="H475">
        <v>3</v>
      </c>
      <c r="I475" t="s">
        <v>968</v>
      </c>
      <c r="J475" t="s">
        <v>969</v>
      </c>
      <c r="K475" t="s">
        <v>970</v>
      </c>
      <c r="L475">
        <v>1348</v>
      </c>
      <c r="N475">
        <v>1009</v>
      </c>
      <c r="O475" t="s">
        <v>205</v>
      </c>
      <c r="P475" t="s">
        <v>205</v>
      </c>
      <c r="Q475">
        <v>1000</v>
      </c>
      <c r="W475">
        <v>0</v>
      </c>
      <c r="X475">
        <v>1310716689</v>
      </c>
      <c r="Y475">
        <v>0.25</v>
      </c>
      <c r="AA475">
        <v>128331.52</v>
      </c>
      <c r="AB475">
        <v>0</v>
      </c>
      <c r="AC475">
        <v>0</v>
      </c>
      <c r="AD475">
        <v>0</v>
      </c>
      <c r="AE475">
        <v>7191.81</v>
      </c>
      <c r="AF475">
        <v>0</v>
      </c>
      <c r="AG475">
        <v>0</v>
      </c>
      <c r="AH475">
        <v>0</v>
      </c>
      <c r="AI475">
        <v>17.46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143</v>
      </c>
      <c r="AT475">
        <v>0.25</v>
      </c>
      <c r="AU475" t="s">
        <v>143</v>
      </c>
      <c r="AV475">
        <v>0</v>
      </c>
      <c r="AW475">
        <v>2</v>
      </c>
      <c r="AX475">
        <v>31714944</v>
      </c>
      <c r="AY475">
        <v>1</v>
      </c>
      <c r="AZ475">
        <v>0</v>
      </c>
      <c r="BA475">
        <v>499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Y475*Source!I804</f>
        <v>0.13500000000000001</v>
      </c>
      <c r="CY475">
        <f t="shared" si="126"/>
        <v>128331.52</v>
      </c>
      <c r="CZ475">
        <f t="shared" si="127"/>
        <v>7191.81</v>
      </c>
      <c r="DA475">
        <f t="shared" si="128"/>
        <v>17.46</v>
      </c>
      <c r="DB475">
        <f t="shared" si="129"/>
        <v>1797.95</v>
      </c>
      <c r="DC475">
        <f t="shared" si="130"/>
        <v>0</v>
      </c>
    </row>
    <row r="476" spans="1:107" x14ac:dyDescent="0.25">
      <c r="A476">
        <f>ROW(Source!A804)</f>
        <v>804</v>
      </c>
      <c r="B476">
        <v>31709269</v>
      </c>
      <c r="C476">
        <v>31714211</v>
      </c>
      <c r="D476">
        <v>26344731</v>
      </c>
      <c r="E476">
        <v>1</v>
      </c>
      <c r="F476">
        <v>1</v>
      </c>
      <c r="G476">
        <v>26229697</v>
      </c>
      <c r="H476">
        <v>3</v>
      </c>
      <c r="I476" t="s">
        <v>971</v>
      </c>
      <c r="J476" t="s">
        <v>972</v>
      </c>
      <c r="K476" t="s">
        <v>973</v>
      </c>
      <c r="L476">
        <v>1339</v>
      </c>
      <c r="N476">
        <v>1007</v>
      </c>
      <c r="O476" t="s">
        <v>323</v>
      </c>
      <c r="P476" t="s">
        <v>323</v>
      </c>
      <c r="Q476">
        <v>1</v>
      </c>
      <c r="W476">
        <v>0</v>
      </c>
      <c r="X476">
        <v>-1939393675</v>
      </c>
      <c r="Y476">
        <v>0.81</v>
      </c>
      <c r="AA476">
        <v>7157.46</v>
      </c>
      <c r="AB476">
        <v>0</v>
      </c>
      <c r="AC476">
        <v>0</v>
      </c>
      <c r="AD476">
        <v>0</v>
      </c>
      <c r="AE476">
        <v>1828.56</v>
      </c>
      <c r="AF476">
        <v>0</v>
      </c>
      <c r="AG476">
        <v>0</v>
      </c>
      <c r="AH476">
        <v>0</v>
      </c>
      <c r="AI476">
        <v>3.83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143</v>
      </c>
      <c r="AT476">
        <v>0.81</v>
      </c>
      <c r="AU476" t="s">
        <v>143</v>
      </c>
      <c r="AV476">
        <v>0</v>
      </c>
      <c r="AW476">
        <v>2</v>
      </c>
      <c r="AX476">
        <v>31714945</v>
      </c>
      <c r="AY476">
        <v>1</v>
      </c>
      <c r="AZ476">
        <v>0</v>
      </c>
      <c r="BA476">
        <v>500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Y476*Source!I804</f>
        <v>0.43740000000000007</v>
      </c>
      <c r="CY476">
        <f t="shared" si="126"/>
        <v>7157.46</v>
      </c>
      <c r="CZ476">
        <f t="shared" si="127"/>
        <v>1828.56</v>
      </c>
      <c r="DA476">
        <f t="shared" si="128"/>
        <v>3.83</v>
      </c>
      <c r="DB476">
        <f t="shared" si="129"/>
        <v>1481.13</v>
      </c>
      <c r="DC476">
        <f t="shared" si="130"/>
        <v>0</v>
      </c>
    </row>
    <row r="477" spans="1:107" x14ac:dyDescent="0.25">
      <c r="A477">
        <f>ROW(Source!A804)</f>
        <v>804</v>
      </c>
      <c r="B477">
        <v>31709269</v>
      </c>
      <c r="C477">
        <v>31714211</v>
      </c>
      <c r="D477">
        <v>26344704</v>
      </c>
      <c r="E477">
        <v>1</v>
      </c>
      <c r="F477">
        <v>1</v>
      </c>
      <c r="G477">
        <v>26229697</v>
      </c>
      <c r="H477">
        <v>3</v>
      </c>
      <c r="I477" t="s">
        <v>974</v>
      </c>
      <c r="J477" t="s">
        <v>975</v>
      </c>
      <c r="K477" t="s">
        <v>976</v>
      </c>
      <c r="L477">
        <v>1348</v>
      </c>
      <c r="N477">
        <v>1009</v>
      </c>
      <c r="O477" t="s">
        <v>205</v>
      </c>
      <c r="P477" t="s">
        <v>205</v>
      </c>
      <c r="Q477">
        <v>1000</v>
      </c>
      <c r="W477">
        <v>0</v>
      </c>
      <c r="X477">
        <v>-1753839253</v>
      </c>
      <c r="Y477">
        <v>0.04</v>
      </c>
      <c r="AA477">
        <v>4780.17</v>
      </c>
      <c r="AB477">
        <v>0</v>
      </c>
      <c r="AC477">
        <v>0</v>
      </c>
      <c r="AD477">
        <v>0</v>
      </c>
      <c r="AE477">
        <v>1260.72</v>
      </c>
      <c r="AF477">
        <v>0</v>
      </c>
      <c r="AG477">
        <v>0</v>
      </c>
      <c r="AH477">
        <v>0</v>
      </c>
      <c r="AI477">
        <v>3.71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143</v>
      </c>
      <c r="AT477">
        <v>0.04</v>
      </c>
      <c r="AU477" t="s">
        <v>143</v>
      </c>
      <c r="AV477">
        <v>0</v>
      </c>
      <c r="AW477">
        <v>2</v>
      </c>
      <c r="AX477">
        <v>31714946</v>
      </c>
      <c r="AY477">
        <v>1</v>
      </c>
      <c r="AZ477">
        <v>0</v>
      </c>
      <c r="BA477">
        <v>501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Y477*Source!I804</f>
        <v>2.1600000000000001E-2</v>
      </c>
      <c r="CY477">
        <f t="shared" si="126"/>
        <v>4780.17</v>
      </c>
      <c r="CZ477">
        <f t="shared" si="127"/>
        <v>1260.72</v>
      </c>
      <c r="DA477">
        <f t="shared" si="128"/>
        <v>3.71</v>
      </c>
      <c r="DB477">
        <f t="shared" si="129"/>
        <v>50.43</v>
      </c>
      <c r="DC477">
        <f t="shared" si="130"/>
        <v>0</v>
      </c>
    </row>
    <row r="478" spans="1:107" x14ac:dyDescent="0.25">
      <c r="A478">
        <f>ROW(Source!A804)</f>
        <v>804</v>
      </c>
      <c r="B478">
        <v>31709269</v>
      </c>
      <c r="C478">
        <v>31714211</v>
      </c>
      <c r="D478">
        <v>26344624</v>
      </c>
      <c r="E478">
        <v>1</v>
      </c>
      <c r="F478">
        <v>1</v>
      </c>
      <c r="G478">
        <v>26229697</v>
      </c>
      <c r="H478">
        <v>3</v>
      </c>
      <c r="I478" t="s">
        <v>977</v>
      </c>
      <c r="J478" t="s">
        <v>978</v>
      </c>
      <c r="K478" t="s">
        <v>979</v>
      </c>
      <c r="L478">
        <v>1348</v>
      </c>
      <c r="N478">
        <v>1009</v>
      </c>
      <c r="O478" t="s">
        <v>205</v>
      </c>
      <c r="P478" t="s">
        <v>205</v>
      </c>
      <c r="Q478">
        <v>1000</v>
      </c>
      <c r="W478">
        <v>0</v>
      </c>
      <c r="X478">
        <v>-33964732</v>
      </c>
      <c r="Y478">
        <v>0.25</v>
      </c>
      <c r="AA478">
        <v>64372.26</v>
      </c>
      <c r="AB478">
        <v>0</v>
      </c>
      <c r="AC478">
        <v>0</v>
      </c>
      <c r="AD478">
        <v>0</v>
      </c>
      <c r="AE478">
        <v>4349.8999999999996</v>
      </c>
      <c r="AF478">
        <v>0</v>
      </c>
      <c r="AG478">
        <v>0</v>
      </c>
      <c r="AH478">
        <v>0</v>
      </c>
      <c r="AI478">
        <v>14.48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143</v>
      </c>
      <c r="AT478">
        <v>0.25</v>
      </c>
      <c r="AU478" t="s">
        <v>143</v>
      </c>
      <c r="AV478">
        <v>0</v>
      </c>
      <c r="AW478">
        <v>2</v>
      </c>
      <c r="AX478">
        <v>31714947</v>
      </c>
      <c r="AY478">
        <v>1</v>
      </c>
      <c r="AZ478">
        <v>0</v>
      </c>
      <c r="BA478">
        <v>502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Y478*Source!I804</f>
        <v>0.13500000000000001</v>
      </c>
      <c r="CY478">
        <f t="shared" si="126"/>
        <v>64372.26</v>
      </c>
      <c r="CZ478">
        <f t="shared" si="127"/>
        <v>4349.8999999999996</v>
      </c>
      <c r="DA478">
        <f t="shared" si="128"/>
        <v>14.48</v>
      </c>
      <c r="DB478">
        <f t="shared" si="129"/>
        <v>1087.48</v>
      </c>
      <c r="DC478">
        <f t="shared" si="130"/>
        <v>0</v>
      </c>
    </row>
    <row r="479" spans="1:107" x14ac:dyDescent="0.25">
      <c r="A479">
        <f>ROW(Source!A804)</f>
        <v>804</v>
      </c>
      <c r="B479">
        <v>31709269</v>
      </c>
      <c r="C479">
        <v>31714211</v>
      </c>
      <c r="D479">
        <v>26359724</v>
      </c>
      <c r="E479">
        <v>1</v>
      </c>
      <c r="F479">
        <v>1</v>
      </c>
      <c r="G479">
        <v>26229697</v>
      </c>
      <c r="H479">
        <v>3</v>
      </c>
      <c r="I479" t="s">
        <v>349</v>
      </c>
      <c r="J479" t="s">
        <v>351</v>
      </c>
      <c r="K479" t="s">
        <v>350</v>
      </c>
      <c r="L479">
        <v>1339</v>
      </c>
      <c r="N479">
        <v>1007</v>
      </c>
      <c r="O479" t="s">
        <v>323</v>
      </c>
      <c r="P479" t="s">
        <v>323</v>
      </c>
      <c r="Q479">
        <v>1</v>
      </c>
      <c r="W479">
        <v>0</v>
      </c>
      <c r="X479">
        <v>-940611887</v>
      </c>
      <c r="Y479">
        <v>101.5</v>
      </c>
      <c r="AA479">
        <v>4866.8599999999997</v>
      </c>
      <c r="AB479">
        <v>0</v>
      </c>
      <c r="AC479">
        <v>0</v>
      </c>
      <c r="AD479">
        <v>0</v>
      </c>
      <c r="AE479">
        <v>811.26</v>
      </c>
      <c r="AF479">
        <v>0</v>
      </c>
      <c r="AG479">
        <v>0</v>
      </c>
      <c r="AH479">
        <v>0</v>
      </c>
      <c r="AI479">
        <v>5.87</v>
      </c>
      <c r="AJ479">
        <v>1</v>
      </c>
      <c r="AK479">
        <v>1</v>
      </c>
      <c r="AL479">
        <v>1</v>
      </c>
      <c r="AN479">
        <v>0</v>
      </c>
      <c r="AO479">
        <v>0</v>
      </c>
      <c r="AP479">
        <v>0</v>
      </c>
      <c r="AQ479">
        <v>0</v>
      </c>
      <c r="AR479">
        <v>0</v>
      </c>
      <c r="AS479" t="s">
        <v>143</v>
      </c>
      <c r="AT479">
        <v>101.5</v>
      </c>
      <c r="AU479" t="s">
        <v>143</v>
      </c>
      <c r="AV479">
        <v>0</v>
      </c>
      <c r="AW479">
        <v>1</v>
      </c>
      <c r="AX479">
        <v>-1</v>
      </c>
      <c r="AY479">
        <v>0</v>
      </c>
      <c r="AZ479">
        <v>0</v>
      </c>
      <c r="BA479" t="s">
        <v>143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Y479*Source!I804</f>
        <v>54.81</v>
      </c>
      <c r="CY479">
        <f t="shared" si="126"/>
        <v>4866.8599999999997</v>
      </c>
      <c r="CZ479">
        <f t="shared" si="127"/>
        <v>811.26</v>
      </c>
      <c r="DA479">
        <f t="shared" si="128"/>
        <v>5.87</v>
      </c>
      <c r="DB479">
        <f t="shared" si="129"/>
        <v>82342.89</v>
      </c>
      <c r="DC479">
        <f t="shared" si="130"/>
        <v>0</v>
      </c>
    </row>
    <row r="480" spans="1:107" x14ac:dyDescent="0.25">
      <c r="A480">
        <f>ROW(Source!A804)</f>
        <v>804</v>
      </c>
      <c r="B480">
        <v>31709269</v>
      </c>
      <c r="C480">
        <v>31714211</v>
      </c>
      <c r="D480">
        <v>26360120</v>
      </c>
      <c r="E480">
        <v>1</v>
      </c>
      <c r="F480">
        <v>1</v>
      </c>
      <c r="G480">
        <v>26229697</v>
      </c>
      <c r="H480">
        <v>3</v>
      </c>
      <c r="I480" t="s">
        <v>345</v>
      </c>
      <c r="J480" t="s">
        <v>347</v>
      </c>
      <c r="K480" t="s">
        <v>346</v>
      </c>
      <c r="L480">
        <v>1348</v>
      </c>
      <c r="N480">
        <v>1009</v>
      </c>
      <c r="O480" t="s">
        <v>205</v>
      </c>
      <c r="P480" t="s">
        <v>205</v>
      </c>
      <c r="Q480">
        <v>1000</v>
      </c>
      <c r="W480">
        <v>0</v>
      </c>
      <c r="X480">
        <v>1168593635</v>
      </c>
      <c r="Y480">
        <v>2.5</v>
      </c>
      <c r="AA480">
        <v>80290.25</v>
      </c>
      <c r="AB480">
        <v>0</v>
      </c>
      <c r="AC480">
        <v>0</v>
      </c>
      <c r="AD480">
        <v>0</v>
      </c>
      <c r="AE480">
        <v>6340.75</v>
      </c>
      <c r="AF480">
        <v>0</v>
      </c>
      <c r="AG480">
        <v>0</v>
      </c>
      <c r="AH480">
        <v>0</v>
      </c>
      <c r="AI480">
        <v>12.39</v>
      </c>
      <c r="AJ480">
        <v>1</v>
      </c>
      <c r="AK480">
        <v>1</v>
      </c>
      <c r="AL480">
        <v>1</v>
      </c>
      <c r="AN480">
        <v>0</v>
      </c>
      <c r="AO480">
        <v>0</v>
      </c>
      <c r="AP480">
        <v>0</v>
      </c>
      <c r="AQ480">
        <v>0</v>
      </c>
      <c r="AR480">
        <v>0</v>
      </c>
      <c r="AS480" t="s">
        <v>143</v>
      </c>
      <c r="AT480">
        <v>2.5</v>
      </c>
      <c r="AU480" t="s">
        <v>143</v>
      </c>
      <c r="AV480">
        <v>0</v>
      </c>
      <c r="AW480">
        <v>1</v>
      </c>
      <c r="AX480">
        <v>-1</v>
      </c>
      <c r="AY480">
        <v>0</v>
      </c>
      <c r="AZ480">
        <v>0</v>
      </c>
      <c r="BA480" t="s">
        <v>143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Y480*Source!I804</f>
        <v>1.35</v>
      </c>
      <c r="CY480">
        <f t="shared" si="126"/>
        <v>80290.25</v>
      </c>
      <c r="CZ480">
        <f t="shared" si="127"/>
        <v>6340.75</v>
      </c>
      <c r="DA480">
        <f t="shared" si="128"/>
        <v>12.39</v>
      </c>
      <c r="DB480">
        <f t="shared" si="129"/>
        <v>15851.88</v>
      </c>
      <c r="DC480">
        <f t="shared" si="130"/>
        <v>0</v>
      </c>
    </row>
    <row r="481" spans="1:107" x14ac:dyDescent="0.25">
      <c r="A481">
        <f>ROW(Source!A804)</f>
        <v>804</v>
      </c>
      <c r="B481">
        <v>31709269</v>
      </c>
      <c r="C481">
        <v>31714211</v>
      </c>
      <c r="D481">
        <v>26360122</v>
      </c>
      <c r="E481">
        <v>1</v>
      </c>
      <c r="F481">
        <v>1</v>
      </c>
      <c r="G481">
        <v>26229697</v>
      </c>
      <c r="H481">
        <v>3</v>
      </c>
      <c r="I481" t="s">
        <v>341</v>
      </c>
      <c r="J481" t="s">
        <v>343</v>
      </c>
      <c r="K481" t="s">
        <v>342</v>
      </c>
      <c r="L481">
        <v>1348</v>
      </c>
      <c r="N481">
        <v>1009</v>
      </c>
      <c r="O481" t="s">
        <v>205</v>
      </c>
      <c r="P481" t="s">
        <v>205</v>
      </c>
      <c r="Q481">
        <v>1000</v>
      </c>
      <c r="W481">
        <v>0</v>
      </c>
      <c r="X481">
        <v>-222224623</v>
      </c>
      <c r="Y481">
        <v>10</v>
      </c>
      <c r="AA481">
        <v>79447.820000000007</v>
      </c>
      <c r="AB481">
        <v>0</v>
      </c>
      <c r="AC481">
        <v>0</v>
      </c>
      <c r="AD481">
        <v>0</v>
      </c>
      <c r="AE481">
        <v>6340.75</v>
      </c>
      <c r="AF481">
        <v>0</v>
      </c>
      <c r="AG481">
        <v>0</v>
      </c>
      <c r="AH481">
        <v>0</v>
      </c>
      <c r="AI481">
        <v>12.26</v>
      </c>
      <c r="AJ481">
        <v>1</v>
      </c>
      <c r="AK481">
        <v>1</v>
      </c>
      <c r="AL481">
        <v>1</v>
      </c>
      <c r="AN481">
        <v>0</v>
      </c>
      <c r="AO481">
        <v>0</v>
      </c>
      <c r="AP481">
        <v>0</v>
      </c>
      <c r="AQ481">
        <v>0</v>
      </c>
      <c r="AR481">
        <v>0</v>
      </c>
      <c r="AS481" t="s">
        <v>143</v>
      </c>
      <c r="AT481">
        <v>10</v>
      </c>
      <c r="AU481" t="s">
        <v>143</v>
      </c>
      <c r="AV481">
        <v>0</v>
      </c>
      <c r="AW481">
        <v>1</v>
      </c>
      <c r="AX481">
        <v>-1</v>
      </c>
      <c r="AY481">
        <v>0</v>
      </c>
      <c r="AZ481">
        <v>0</v>
      </c>
      <c r="BA481" t="s">
        <v>143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Y481*Source!I804</f>
        <v>5.4</v>
      </c>
      <c r="CY481">
        <f t="shared" si="126"/>
        <v>79447.820000000007</v>
      </c>
      <c r="CZ481">
        <f t="shared" si="127"/>
        <v>6340.75</v>
      </c>
      <c r="DA481">
        <f t="shared" si="128"/>
        <v>12.26</v>
      </c>
      <c r="DB481">
        <f t="shared" si="129"/>
        <v>63407.5</v>
      </c>
      <c r="DC481">
        <f t="shared" si="130"/>
        <v>0</v>
      </c>
    </row>
    <row r="482" spans="1:107" x14ac:dyDescent="0.25">
      <c r="A482">
        <f>ROW(Source!A804)</f>
        <v>804</v>
      </c>
      <c r="B482">
        <v>31709269</v>
      </c>
      <c r="C482">
        <v>31714211</v>
      </c>
      <c r="D482">
        <v>26364968</v>
      </c>
      <c r="E482">
        <v>1</v>
      </c>
      <c r="F482">
        <v>1</v>
      </c>
      <c r="G482">
        <v>26229697</v>
      </c>
      <c r="H482">
        <v>3</v>
      </c>
      <c r="I482" t="s">
        <v>980</v>
      </c>
      <c r="J482" t="s">
        <v>981</v>
      </c>
      <c r="K482" t="s">
        <v>982</v>
      </c>
      <c r="L482">
        <v>1327</v>
      </c>
      <c r="N482">
        <v>1005</v>
      </c>
      <c r="O482" t="s">
        <v>362</v>
      </c>
      <c r="P482" t="s">
        <v>362</v>
      </c>
      <c r="Q482">
        <v>1</v>
      </c>
      <c r="W482">
        <v>0</v>
      </c>
      <c r="X482">
        <v>603896569</v>
      </c>
      <c r="Y482">
        <v>77.900000000000006</v>
      </c>
      <c r="AA482">
        <v>241.53</v>
      </c>
      <c r="AB482">
        <v>0</v>
      </c>
      <c r="AC482">
        <v>0</v>
      </c>
      <c r="AD482">
        <v>0</v>
      </c>
      <c r="AE482">
        <v>60.91</v>
      </c>
      <c r="AF482">
        <v>0</v>
      </c>
      <c r="AG482">
        <v>0</v>
      </c>
      <c r="AH482">
        <v>0</v>
      </c>
      <c r="AI482">
        <v>3.88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143</v>
      </c>
      <c r="AT482">
        <v>77.900000000000006</v>
      </c>
      <c r="AU482" t="s">
        <v>143</v>
      </c>
      <c r="AV482">
        <v>0</v>
      </c>
      <c r="AW482">
        <v>2</v>
      </c>
      <c r="AX482">
        <v>31714948</v>
      </c>
      <c r="AY482">
        <v>1</v>
      </c>
      <c r="AZ482">
        <v>0</v>
      </c>
      <c r="BA482">
        <v>503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Y482*Source!I804</f>
        <v>42.066000000000003</v>
      </c>
      <c r="CY482">
        <f t="shared" si="126"/>
        <v>241.53</v>
      </c>
      <c r="CZ482">
        <f t="shared" si="127"/>
        <v>60.91</v>
      </c>
      <c r="DA482">
        <f t="shared" si="128"/>
        <v>3.88</v>
      </c>
      <c r="DB482">
        <f t="shared" si="129"/>
        <v>4744.8900000000003</v>
      </c>
      <c r="DC482">
        <f t="shared" si="130"/>
        <v>0</v>
      </c>
    </row>
    <row r="483" spans="1:107" x14ac:dyDescent="0.25">
      <c r="A483">
        <f>ROW(Source!A842)</f>
        <v>842</v>
      </c>
      <c r="B483">
        <v>31709269</v>
      </c>
      <c r="C483">
        <v>31714037</v>
      </c>
      <c r="D483">
        <v>26286009</v>
      </c>
      <c r="E483">
        <v>26229697</v>
      </c>
      <c r="F483">
        <v>1</v>
      </c>
      <c r="G483">
        <v>26229697</v>
      </c>
      <c r="H483">
        <v>1</v>
      </c>
      <c r="I483" t="s">
        <v>875</v>
      </c>
      <c r="J483" t="s">
        <v>143</v>
      </c>
      <c r="K483" t="s">
        <v>876</v>
      </c>
      <c r="L483">
        <v>1191</v>
      </c>
      <c r="N483">
        <v>1013</v>
      </c>
      <c r="O483" t="s">
        <v>877</v>
      </c>
      <c r="P483" t="s">
        <v>877</v>
      </c>
      <c r="Q483">
        <v>1</v>
      </c>
      <c r="W483">
        <v>0</v>
      </c>
      <c r="X483">
        <v>476480486</v>
      </c>
      <c r="Y483">
        <v>57.5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143</v>
      </c>
      <c r="AT483">
        <v>57.5</v>
      </c>
      <c r="AU483" t="s">
        <v>143</v>
      </c>
      <c r="AV483">
        <v>1</v>
      </c>
      <c r="AW483">
        <v>2</v>
      </c>
      <c r="AX483">
        <v>31714950</v>
      </c>
      <c r="AY483">
        <v>1</v>
      </c>
      <c r="AZ483">
        <v>0</v>
      </c>
      <c r="BA483">
        <v>505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Y483*Source!I842</f>
        <v>63.250000000000007</v>
      </c>
      <c r="CY483">
        <f>AD483</f>
        <v>0</v>
      </c>
      <c r="CZ483">
        <f>AH483</f>
        <v>0</v>
      </c>
      <c r="DA483">
        <f>AL483</f>
        <v>1</v>
      </c>
      <c r="DB483">
        <f t="shared" si="129"/>
        <v>0</v>
      </c>
      <c r="DC483">
        <f t="shared" si="130"/>
        <v>0</v>
      </c>
    </row>
    <row r="484" spans="1:107" x14ac:dyDescent="0.25">
      <c r="A484">
        <f>ROW(Source!A842)</f>
        <v>842</v>
      </c>
      <c r="B484">
        <v>31709269</v>
      </c>
      <c r="C484">
        <v>31714037</v>
      </c>
      <c r="D484">
        <v>0</v>
      </c>
      <c r="E484">
        <v>26229697</v>
      </c>
      <c r="F484">
        <v>1</v>
      </c>
      <c r="G484">
        <v>26229697</v>
      </c>
      <c r="H484">
        <v>3</v>
      </c>
      <c r="I484" t="s">
        <v>373</v>
      </c>
      <c r="J484" t="s">
        <v>143</v>
      </c>
      <c r="K484" t="s">
        <v>374</v>
      </c>
      <c r="L484">
        <v>1348</v>
      </c>
      <c r="N484">
        <v>1009</v>
      </c>
      <c r="O484" t="s">
        <v>205</v>
      </c>
      <c r="P484" t="s">
        <v>205</v>
      </c>
      <c r="Q484">
        <v>1000</v>
      </c>
      <c r="W484">
        <v>1</v>
      </c>
      <c r="X484">
        <v>-1685576198</v>
      </c>
      <c r="Y484">
        <v>4.5999999999999996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143</v>
      </c>
      <c r="AT484">
        <v>4.5999999999999996</v>
      </c>
      <c r="AU484" t="s">
        <v>143</v>
      </c>
      <c r="AV484">
        <v>0</v>
      </c>
      <c r="AW484">
        <v>1</v>
      </c>
      <c r="AX484">
        <v>-1</v>
      </c>
      <c r="AY484">
        <v>0</v>
      </c>
      <c r="AZ484">
        <v>0</v>
      </c>
      <c r="BA484" t="s">
        <v>143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Y484*Source!I842</f>
        <v>5.0599999999999996</v>
      </c>
      <c r="CY484">
        <f>AA484</f>
        <v>0</v>
      </c>
      <c r="CZ484">
        <f>AE484</f>
        <v>0</v>
      </c>
      <c r="DA484">
        <f>AI484</f>
        <v>1</v>
      </c>
      <c r="DB484">
        <f t="shared" si="129"/>
        <v>0</v>
      </c>
      <c r="DC484">
        <f t="shared" si="130"/>
        <v>0</v>
      </c>
    </row>
    <row r="485" spans="1:107" x14ac:dyDescent="0.25">
      <c r="A485">
        <f>ROW(Source!A846)</f>
        <v>846</v>
      </c>
      <c r="B485">
        <v>31709269</v>
      </c>
      <c r="C485">
        <v>31714045</v>
      </c>
      <c r="D485">
        <v>26366424</v>
      </c>
      <c r="E485">
        <v>1</v>
      </c>
      <c r="F485">
        <v>1</v>
      </c>
      <c r="G485">
        <v>26229697</v>
      </c>
      <c r="H485">
        <v>2</v>
      </c>
      <c r="I485" t="s">
        <v>933</v>
      </c>
      <c r="J485" t="s">
        <v>934</v>
      </c>
      <c r="K485" t="s">
        <v>935</v>
      </c>
      <c r="L485">
        <v>1367</v>
      </c>
      <c r="N485">
        <v>1011</v>
      </c>
      <c r="O485" t="s">
        <v>881</v>
      </c>
      <c r="P485" t="s">
        <v>881</v>
      </c>
      <c r="Q485">
        <v>1</v>
      </c>
      <c r="W485">
        <v>0</v>
      </c>
      <c r="X485">
        <v>-1132105959</v>
      </c>
      <c r="Y485">
        <v>1</v>
      </c>
      <c r="AA485">
        <v>0</v>
      </c>
      <c r="AB485">
        <v>1062.92</v>
      </c>
      <c r="AC485">
        <v>366.34</v>
      </c>
      <c r="AD485">
        <v>0</v>
      </c>
      <c r="AE485">
        <v>0</v>
      </c>
      <c r="AF485">
        <v>115.66</v>
      </c>
      <c r="AG485">
        <v>14.4</v>
      </c>
      <c r="AH485">
        <v>0</v>
      </c>
      <c r="AI485">
        <v>1</v>
      </c>
      <c r="AJ485">
        <v>9.19</v>
      </c>
      <c r="AK485">
        <v>25.44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143</v>
      </c>
      <c r="AT485">
        <v>1</v>
      </c>
      <c r="AU485" t="s">
        <v>143</v>
      </c>
      <c r="AV485">
        <v>0</v>
      </c>
      <c r="AW485">
        <v>2</v>
      </c>
      <c r="AX485">
        <v>31714954</v>
      </c>
      <c r="AY485">
        <v>1</v>
      </c>
      <c r="AZ485">
        <v>0</v>
      </c>
      <c r="BA485">
        <v>509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Y485*Source!I846</f>
        <v>5.0599999999999996</v>
      </c>
      <c r="CY485">
        <f>AB485</f>
        <v>1062.92</v>
      </c>
      <c r="CZ485">
        <f>AF485</f>
        <v>115.66</v>
      </c>
      <c r="DA485">
        <f>AJ485</f>
        <v>9.19</v>
      </c>
      <c r="DB485">
        <f t="shared" si="129"/>
        <v>115.66</v>
      </c>
      <c r="DC485">
        <f t="shared" si="130"/>
        <v>14.4</v>
      </c>
    </row>
    <row r="486" spans="1:107" x14ac:dyDescent="0.25">
      <c r="A486">
        <f>ROW(Source!A847)</f>
        <v>847</v>
      </c>
      <c r="B486">
        <v>31709269</v>
      </c>
      <c r="C486">
        <v>31714048</v>
      </c>
      <c r="D486">
        <v>26286008</v>
      </c>
      <c r="E486">
        <v>26229697</v>
      </c>
      <c r="F486">
        <v>1</v>
      </c>
      <c r="G486">
        <v>26229697</v>
      </c>
      <c r="H486">
        <v>2</v>
      </c>
      <c r="I486" t="s">
        <v>906</v>
      </c>
      <c r="J486" t="s">
        <v>143</v>
      </c>
      <c r="K486" t="s">
        <v>907</v>
      </c>
      <c r="L486">
        <v>1344</v>
      </c>
      <c r="N486">
        <v>1008</v>
      </c>
      <c r="O486" t="s">
        <v>908</v>
      </c>
      <c r="P486" t="s">
        <v>908</v>
      </c>
      <c r="Q486">
        <v>1</v>
      </c>
      <c r="W486">
        <v>0</v>
      </c>
      <c r="X486">
        <v>-1180195794</v>
      </c>
      <c r="Y486">
        <v>31.67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1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143</v>
      </c>
      <c r="AT486">
        <v>31.67</v>
      </c>
      <c r="AU486" t="s">
        <v>143</v>
      </c>
      <c r="AV486">
        <v>0</v>
      </c>
      <c r="AW486">
        <v>2</v>
      </c>
      <c r="AX486">
        <v>31714955</v>
      </c>
      <c r="AY486">
        <v>1</v>
      </c>
      <c r="AZ486">
        <v>0</v>
      </c>
      <c r="BA486">
        <v>510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Y486*Source!I847</f>
        <v>160.25020000000001</v>
      </c>
      <c r="CY486">
        <f>AB486</f>
        <v>1</v>
      </c>
      <c r="CZ486">
        <f>AF486</f>
        <v>1</v>
      </c>
      <c r="DA486">
        <f>AJ486</f>
        <v>1</v>
      </c>
      <c r="DB486">
        <f t="shared" si="129"/>
        <v>31.67</v>
      </c>
      <c r="DC486">
        <f t="shared" si="130"/>
        <v>0</v>
      </c>
    </row>
    <row r="487" spans="1:107" x14ac:dyDescent="0.25">
      <c r="A487">
        <f>ROW(Source!A848)</f>
        <v>848</v>
      </c>
      <c r="B487">
        <v>31709269</v>
      </c>
      <c r="C487">
        <v>31714051</v>
      </c>
      <c r="D487">
        <v>26286009</v>
      </c>
      <c r="E487">
        <v>26229697</v>
      </c>
      <c r="F487">
        <v>1</v>
      </c>
      <c r="G487">
        <v>26229697</v>
      </c>
      <c r="H487">
        <v>1</v>
      </c>
      <c r="I487" t="s">
        <v>875</v>
      </c>
      <c r="J487" t="s">
        <v>143</v>
      </c>
      <c r="K487" t="s">
        <v>876</v>
      </c>
      <c r="L487">
        <v>1191</v>
      </c>
      <c r="N487">
        <v>1013</v>
      </c>
      <c r="O487" t="s">
        <v>877</v>
      </c>
      <c r="P487" t="s">
        <v>877</v>
      </c>
      <c r="Q487">
        <v>1</v>
      </c>
      <c r="W487">
        <v>0</v>
      </c>
      <c r="X487">
        <v>476480486</v>
      </c>
      <c r="Y487">
        <v>128.01799999999997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143</v>
      </c>
      <c r="AT487">
        <v>111.32</v>
      </c>
      <c r="AU487" t="s">
        <v>170</v>
      </c>
      <c r="AV487">
        <v>1</v>
      </c>
      <c r="AW487">
        <v>2</v>
      </c>
      <c r="AX487">
        <v>31714956</v>
      </c>
      <c r="AY487">
        <v>1</v>
      </c>
      <c r="AZ487">
        <v>0</v>
      </c>
      <c r="BA487">
        <v>511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Y487*Source!I848</f>
        <v>140.81979999999999</v>
      </c>
      <c r="CY487">
        <f>AD487</f>
        <v>0</v>
      </c>
      <c r="CZ487">
        <f>AH487</f>
        <v>0</v>
      </c>
      <c r="DA487">
        <f>AL487</f>
        <v>1</v>
      </c>
      <c r="DB487">
        <f>ROUND((ROUND(AT487*CZ487,2)*1.15),6)</f>
        <v>0</v>
      </c>
      <c r="DC487">
        <f>ROUND((ROUND(AT487*AG487,2)*1.15),6)</f>
        <v>0</v>
      </c>
    </row>
    <row r="488" spans="1:107" x14ac:dyDescent="0.25">
      <c r="A488">
        <f>ROW(Source!A848)</f>
        <v>848</v>
      </c>
      <c r="B488">
        <v>31709269</v>
      </c>
      <c r="C488">
        <v>31714051</v>
      </c>
      <c r="D488">
        <v>26366393</v>
      </c>
      <c r="E488">
        <v>1</v>
      </c>
      <c r="F488">
        <v>1</v>
      </c>
      <c r="G488">
        <v>26229697</v>
      </c>
      <c r="H488">
        <v>2</v>
      </c>
      <c r="I488" t="s">
        <v>953</v>
      </c>
      <c r="J488" t="s">
        <v>954</v>
      </c>
      <c r="K488" t="s">
        <v>955</v>
      </c>
      <c r="L488">
        <v>1367</v>
      </c>
      <c r="N488">
        <v>1011</v>
      </c>
      <c r="O488" t="s">
        <v>881</v>
      </c>
      <c r="P488" t="s">
        <v>881</v>
      </c>
      <c r="Q488">
        <v>1</v>
      </c>
      <c r="W488">
        <v>0</v>
      </c>
      <c r="X488">
        <v>-628430174</v>
      </c>
      <c r="Y488">
        <v>0.46250000000000002</v>
      </c>
      <c r="AA488">
        <v>0</v>
      </c>
      <c r="AB488">
        <v>782.49</v>
      </c>
      <c r="AC488">
        <v>382.49</v>
      </c>
      <c r="AD488">
        <v>0</v>
      </c>
      <c r="AE488">
        <v>0</v>
      </c>
      <c r="AF488">
        <v>76.81</v>
      </c>
      <c r="AG488">
        <v>14.36</v>
      </c>
      <c r="AH488">
        <v>0</v>
      </c>
      <c r="AI488">
        <v>1</v>
      </c>
      <c r="AJ488">
        <v>9.73</v>
      </c>
      <c r="AK488">
        <v>25.44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143</v>
      </c>
      <c r="AT488">
        <v>0.37</v>
      </c>
      <c r="AU488" t="s">
        <v>169</v>
      </c>
      <c r="AV488">
        <v>0</v>
      </c>
      <c r="AW488">
        <v>2</v>
      </c>
      <c r="AX488">
        <v>31714957</v>
      </c>
      <c r="AY488">
        <v>1</v>
      </c>
      <c r="AZ488">
        <v>0</v>
      </c>
      <c r="BA488">
        <v>512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Y488*Source!I848</f>
        <v>0.50875000000000004</v>
      </c>
      <c r="CY488">
        <f>AB488</f>
        <v>782.49</v>
      </c>
      <c r="CZ488">
        <f>AF488</f>
        <v>76.81</v>
      </c>
      <c r="DA488">
        <f>AJ488</f>
        <v>9.73</v>
      </c>
      <c r="DB488">
        <f>ROUND((ROUND(AT488*CZ488,2)*1.25),6)</f>
        <v>35.524999999999999</v>
      </c>
      <c r="DC488">
        <f>ROUND((ROUND(AT488*AG488,2)*1.25),6)</f>
        <v>6.6375000000000002</v>
      </c>
    </row>
    <row r="489" spans="1:107" x14ac:dyDescent="0.25">
      <c r="A489">
        <f>ROW(Source!A848)</f>
        <v>848</v>
      </c>
      <c r="B489">
        <v>31709269</v>
      </c>
      <c r="C489">
        <v>31714051</v>
      </c>
      <c r="D489">
        <v>26366479</v>
      </c>
      <c r="E489">
        <v>1</v>
      </c>
      <c r="F489">
        <v>1</v>
      </c>
      <c r="G489">
        <v>26229697</v>
      </c>
      <c r="H489">
        <v>2</v>
      </c>
      <c r="I489" t="s">
        <v>1050</v>
      </c>
      <c r="J489" t="s">
        <v>1051</v>
      </c>
      <c r="K489" t="s">
        <v>1052</v>
      </c>
      <c r="L489">
        <v>1367</v>
      </c>
      <c r="N489">
        <v>1011</v>
      </c>
      <c r="O489" t="s">
        <v>881</v>
      </c>
      <c r="P489" t="s">
        <v>881</v>
      </c>
      <c r="Q489">
        <v>1</v>
      </c>
      <c r="W489">
        <v>0</v>
      </c>
      <c r="X489">
        <v>926785503</v>
      </c>
      <c r="Y489">
        <v>44.362500000000004</v>
      </c>
      <c r="AA489">
        <v>0</v>
      </c>
      <c r="AB489">
        <v>5.71</v>
      </c>
      <c r="AC489">
        <v>1.07</v>
      </c>
      <c r="AD489">
        <v>0</v>
      </c>
      <c r="AE489">
        <v>0</v>
      </c>
      <c r="AF489">
        <v>0.64</v>
      </c>
      <c r="AG489">
        <v>0.04</v>
      </c>
      <c r="AH489">
        <v>0</v>
      </c>
      <c r="AI489">
        <v>1</v>
      </c>
      <c r="AJ489">
        <v>8.52</v>
      </c>
      <c r="AK489">
        <v>25.44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143</v>
      </c>
      <c r="AT489">
        <v>35.49</v>
      </c>
      <c r="AU489" t="s">
        <v>169</v>
      </c>
      <c r="AV489">
        <v>0</v>
      </c>
      <c r="AW489">
        <v>2</v>
      </c>
      <c r="AX489">
        <v>31714959</v>
      </c>
      <c r="AY489">
        <v>1</v>
      </c>
      <c r="AZ489">
        <v>0</v>
      </c>
      <c r="BA489">
        <v>513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Y489*Source!I848</f>
        <v>48.798750000000005</v>
      </c>
      <c r="CY489">
        <f>AB489</f>
        <v>5.71</v>
      </c>
      <c r="CZ489">
        <f>AF489</f>
        <v>0.64</v>
      </c>
      <c r="DA489">
        <f>AJ489</f>
        <v>8.52</v>
      </c>
      <c r="DB489">
        <f>ROUND((ROUND(AT489*CZ489,2)*1.25),6)</f>
        <v>28.387499999999999</v>
      </c>
      <c r="DC489">
        <f>ROUND((ROUND(AT489*AG489,2)*1.25),6)</f>
        <v>1.7749999999999999</v>
      </c>
    </row>
    <row r="490" spans="1:107" x14ac:dyDescent="0.25">
      <c r="A490">
        <f>ROW(Source!A848)</f>
        <v>848</v>
      </c>
      <c r="B490">
        <v>31709269</v>
      </c>
      <c r="C490">
        <v>31714051</v>
      </c>
      <c r="D490">
        <v>26366433</v>
      </c>
      <c r="E490">
        <v>1</v>
      </c>
      <c r="F490">
        <v>1</v>
      </c>
      <c r="G490">
        <v>26229697</v>
      </c>
      <c r="H490">
        <v>2</v>
      </c>
      <c r="I490" t="s">
        <v>1053</v>
      </c>
      <c r="J490" t="s">
        <v>1054</v>
      </c>
      <c r="K490" t="s">
        <v>1055</v>
      </c>
      <c r="L490">
        <v>1367</v>
      </c>
      <c r="N490">
        <v>1011</v>
      </c>
      <c r="O490" t="s">
        <v>881</v>
      </c>
      <c r="P490" t="s">
        <v>881</v>
      </c>
      <c r="Q490">
        <v>1</v>
      </c>
      <c r="W490">
        <v>0</v>
      </c>
      <c r="X490">
        <v>950854334</v>
      </c>
      <c r="Y490">
        <v>10.0625</v>
      </c>
      <c r="AA490">
        <v>0</v>
      </c>
      <c r="AB490">
        <v>34.020000000000003</v>
      </c>
      <c r="AC490">
        <v>2.66</v>
      </c>
      <c r="AD490">
        <v>0</v>
      </c>
      <c r="AE490">
        <v>0</v>
      </c>
      <c r="AF490">
        <v>2.36</v>
      </c>
      <c r="AG490">
        <v>0.1</v>
      </c>
      <c r="AH490">
        <v>0</v>
      </c>
      <c r="AI490">
        <v>1</v>
      </c>
      <c r="AJ490">
        <v>13.77</v>
      </c>
      <c r="AK490">
        <v>25.44</v>
      </c>
      <c r="AL490">
        <v>1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143</v>
      </c>
      <c r="AT490">
        <v>8.0500000000000007</v>
      </c>
      <c r="AU490" t="s">
        <v>169</v>
      </c>
      <c r="AV490">
        <v>0</v>
      </c>
      <c r="AW490">
        <v>2</v>
      </c>
      <c r="AX490">
        <v>31714960</v>
      </c>
      <c r="AY490">
        <v>1</v>
      </c>
      <c r="AZ490">
        <v>0</v>
      </c>
      <c r="BA490">
        <v>514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Y490*Source!I848</f>
        <v>11.068750000000001</v>
      </c>
      <c r="CY490">
        <f>AB490</f>
        <v>34.020000000000003</v>
      </c>
      <c r="CZ490">
        <f>AF490</f>
        <v>2.36</v>
      </c>
      <c r="DA490">
        <f>AJ490</f>
        <v>13.77</v>
      </c>
      <c r="DB490">
        <f>ROUND((ROUND(AT490*CZ490,2)*1.25),6)</f>
        <v>23.75</v>
      </c>
      <c r="DC490">
        <f>ROUND((ROUND(AT490*AG490,2)*1.25),6)</f>
        <v>1.0125</v>
      </c>
    </row>
    <row r="491" spans="1:107" x14ac:dyDescent="0.25">
      <c r="A491">
        <f>ROW(Source!A848)</f>
        <v>848</v>
      </c>
      <c r="B491">
        <v>31709269</v>
      </c>
      <c r="C491">
        <v>31714051</v>
      </c>
      <c r="D491">
        <v>26366499</v>
      </c>
      <c r="E491">
        <v>1</v>
      </c>
      <c r="F491">
        <v>1</v>
      </c>
      <c r="G491">
        <v>26229697</v>
      </c>
      <c r="H491">
        <v>2</v>
      </c>
      <c r="I491" t="s">
        <v>1056</v>
      </c>
      <c r="J491" t="s">
        <v>1057</v>
      </c>
      <c r="K491" t="s">
        <v>1058</v>
      </c>
      <c r="L491">
        <v>1367</v>
      </c>
      <c r="N491">
        <v>1011</v>
      </c>
      <c r="O491" t="s">
        <v>881</v>
      </c>
      <c r="P491" t="s">
        <v>881</v>
      </c>
      <c r="Q491">
        <v>1</v>
      </c>
      <c r="W491">
        <v>0</v>
      </c>
      <c r="X491">
        <v>265835050</v>
      </c>
      <c r="Y491">
        <v>4.9749999999999996</v>
      </c>
      <c r="AA491">
        <v>0</v>
      </c>
      <c r="AB491">
        <v>17.670000000000002</v>
      </c>
      <c r="AC491">
        <v>1.07</v>
      </c>
      <c r="AD491">
        <v>0</v>
      </c>
      <c r="AE491">
        <v>0</v>
      </c>
      <c r="AF491">
        <v>3.53</v>
      </c>
      <c r="AG491">
        <v>0.04</v>
      </c>
      <c r="AH491">
        <v>0</v>
      </c>
      <c r="AI491">
        <v>1</v>
      </c>
      <c r="AJ491">
        <v>4.78</v>
      </c>
      <c r="AK491">
        <v>25.44</v>
      </c>
      <c r="AL491">
        <v>1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143</v>
      </c>
      <c r="AT491">
        <v>3.98</v>
      </c>
      <c r="AU491" t="s">
        <v>169</v>
      </c>
      <c r="AV491">
        <v>0</v>
      </c>
      <c r="AW491">
        <v>2</v>
      </c>
      <c r="AX491">
        <v>31714961</v>
      </c>
      <c r="AY491">
        <v>1</v>
      </c>
      <c r="AZ491">
        <v>0</v>
      </c>
      <c r="BA491">
        <v>515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Y491*Source!I848</f>
        <v>5.4725000000000001</v>
      </c>
      <c r="CY491">
        <f>AB491</f>
        <v>17.670000000000002</v>
      </c>
      <c r="CZ491">
        <f>AF491</f>
        <v>3.53</v>
      </c>
      <c r="DA491">
        <f>AJ491</f>
        <v>4.78</v>
      </c>
      <c r="DB491">
        <f>ROUND((ROUND(AT491*CZ491,2)*1.25),6)</f>
        <v>17.5625</v>
      </c>
      <c r="DC491">
        <f>ROUND((ROUND(AT491*AG491,2)*1.25),6)</f>
        <v>0.2</v>
      </c>
    </row>
    <row r="492" spans="1:107" x14ac:dyDescent="0.25">
      <c r="A492">
        <f>ROW(Source!A848)</f>
        <v>848</v>
      </c>
      <c r="B492">
        <v>31709269</v>
      </c>
      <c r="C492">
        <v>31714051</v>
      </c>
      <c r="D492">
        <v>26365635</v>
      </c>
      <c r="E492">
        <v>1</v>
      </c>
      <c r="F492">
        <v>1</v>
      </c>
      <c r="G492">
        <v>26229697</v>
      </c>
      <c r="H492">
        <v>2</v>
      </c>
      <c r="I492" t="s">
        <v>956</v>
      </c>
      <c r="J492" t="s">
        <v>957</v>
      </c>
      <c r="K492" t="s">
        <v>958</v>
      </c>
      <c r="L492">
        <v>1367</v>
      </c>
      <c r="N492">
        <v>1011</v>
      </c>
      <c r="O492" t="s">
        <v>881</v>
      </c>
      <c r="P492" t="s">
        <v>881</v>
      </c>
      <c r="Q492">
        <v>1</v>
      </c>
      <c r="W492">
        <v>0</v>
      </c>
      <c r="X492">
        <v>-266174272</v>
      </c>
      <c r="Y492">
        <v>0.33750000000000002</v>
      </c>
      <c r="AA492">
        <v>0</v>
      </c>
      <c r="AB492">
        <v>1711.18</v>
      </c>
      <c r="AC492">
        <v>483.44</v>
      </c>
      <c r="AD492">
        <v>0</v>
      </c>
      <c r="AE492">
        <v>0</v>
      </c>
      <c r="AF492">
        <v>190.93</v>
      </c>
      <c r="AG492">
        <v>18.149999999999999</v>
      </c>
      <c r="AH492">
        <v>0</v>
      </c>
      <c r="AI492">
        <v>1</v>
      </c>
      <c r="AJ492">
        <v>8.56</v>
      </c>
      <c r="AK492">
        <v>25.44</v>
      </c>
      <c r="AL492">
        <v>1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143</v>
      </c>
      <c r="AT492">
        <v>0.27</v>
      </c>
      <c r="AU492" t="s">
        <v>169</v>
      </c>
      <c r="AV492">
        <v>0</v>
      </c>
      <c r="AW492">
        <v>2</v>
      </c>
      <c r="AX492">
        <v>31714958</v>
      </c>
      <c r="AY492">
        <v>1</v>
      </c>
      <c r="AZ492">
        <v>0</v>
      </c>
      <c r="BA492">
        <v>516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Y492*Source!I848</f>
        <v>0.37125000000000008</v>
      </c>
      <c r="CY492">
        <f>AB492</f>
        <v>1711.18</v>
      </c>
      <c r="CZ492">
        <f>AF492</f>
        <v>190.93</v>
      </c>
      <c r="DA492">
        <f>AJ492</f>
        <v>8.56</v>
      </c>
      <c r="DB492">
        <f>ROUND((ROUND(AT492*CZ492,2)*1.25),6)</f>
        <v>64.4375</v>
      </c>
      <c r="DC492">
        <f>ROUND((ROUND(AT492*AG492,2)*1.25),6)</f>
        <v>6.125</v>
      </c>
    </row>
    <row r="493" spans="1:107" x14ac:dyDescent="0.25">
      <c r="A493">
        <f>ROW(Source!A848)</f>
        <v>848</v>
      </c>
      <c r="B493">
        <v>31709269</v>
      </c>
      <c r="C493">
        <v>31714051</v>
      </c>
      <c r="D493">
        <v>26342533</v>
      </c>
      <c r="E493">
        <v>1</v>
      </c>
      <c r="F493">
        <v>1</v>
      </c>
      <c r="G493">
        <v>26229697</v>
      </c>
      <c r="H493">
        <v>3</v>
      </c>
      <c r="I493" t="s">
        <v>1059</v>
      </c>
      <c r="J493" t="s">
        <v>1060</v>
      </c>
      <c r="K493" t="s">
        <v>1061</v>
      </c>
      <c r="L493">
        <v>1355</v>
      </c>
      <c r="N493">
        <v>1010</v>
      </c>
      <c r="O493" t="s">
        <v>606</v>
      </c>
      <c r="P493" t="s">
        <v>606</v>
      </c>
      <c r="Q493">
        <v>100</v>
      </c>
      <c r="W493">
        <v>0</v>
      </c>
      <c r="X493">
        <v>-621705265</v>
      </c>
      <c r="Y493">
        <v>29</v>
      </c>
      <c r="AA493">
        <v>20.11</v>
      </c>
      <c r="AB493">
        <v>0</v>
      </c>
      <c r="AC493">
        <v>0</v>
      </c>
      <c r="AD493">
        <v>0</v>
      </c>
      <c r="AE493">
        <v>4.6100000000000003</v>
      </c>
      <c r="AF493">
        <v>0</v>
      </c>
      <c r="AG493">
        <v>0</v>
      </c>
      <c r="AH493">
        <v>0</v>
      </c>
      <c r="AI493">
        <v>4.3499999999999996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143</v>
      </c>
      <c r="AT493">
        <v>29</v>
      </c>
      <c r="AU493" t="s">
        <v>143</v>
      </c>
      <c r="AV493">
        <v>0</v>
      </c>
      <c r="AW493">
        <v>2</v>
      </c>
      <c r="AX493">
        <v>31714962</v>
      </c>
      <c r="AY493">
        <v>1</v>
      </c>
      <c r="AZ493">
        <v>0</v>
      </c>
      <c r="BA493">
        <v>517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Y493*Source!I848</f>
        <v>31.900000000000002</v>
      </c>
      <c r="CY493">
        <f t="shared" ref="CY493:CY500" si="131">AA493</f>
        <v>20.11</v>
      </c>
      <c r="CZ493">
        <f t="shared" ref="CZ493:CZ500" si="132">AE493</f>
        <v>4.6100000000000003</v>
      </c>
      <c r="DA493">
        <f t="shared" ref="DA493:DA500" si="133">AI493</f>
        <v>4.3499999999999996</v>
      </c>
      <c r="DB493">
        <f t="shared" ref="DB493:DB500" si="134">ROUND(ROUND(AT493*CZ493,2),6)</f>
        <v>133.69</v>
      </c>
      <c r="DC493">
        <f t="shared" ref="DC493:DC500" si="135">ROUND(ROUND(AT493*AG493,2),6)</f>
        <v>0</v>
      </c>
    </row>
    <row r="494" spans="1:107" x14ac:dyDescent="0.25">
      <c r="A494">
        <f>ROW(Source!A848)</f>
        <v>848</v>
      </c>
      <c r="B494">
        <v>31709269</v>
      </c>
      <c r="C494">
        <v>31714051</v>
      </c>
      <c r="D494">
        <v>26342051</v>
      </c>
      <c r="E494">
        <v>1</v>
      </c>
      <c r="F494">
        <v>1</v>
      </c>
      <c r="G494">
        <v>26229697</v>
      </c>
      <c r="H494">
        <v>3</v>
      </c>
      <c r="I494" t="s">
        <v>1062</v>
      </c>
      <c r="J494" t="s">
        <v>1063</v>
      </c>
      <c r="K494" t="s">
        <v>1064</v>
      </c>
      <c r="L494">
        <v>1355</v>
      </c>
      <c r="N494">
        <v>1010</v>
      </c>
      <c r="O494" t="s">
        <v>606</v>
      </c>
      <c r="P494" t="s">
        <v>606</v>
      </c>
      <c r="Q494">
        <v>100</v>
      </c>
      <c r="W494">
        <v>0</v>
      </c>
      <c r="X494">
        <v>1767626400</v>
      </c>
      <c r="Y494">
        <v>7</v>
      </c>
      <c r="AA494">
        <v>206.11</v>
      </c>
      <c r="AB494">
        <v>0</v>
      </c>
      <c r="AC494">
        <v>0</v>
      </c>
      <c r="AD494">
        <v>0</v>
      </c>
      <c r="AE494">
        <v>47.79</v>
      </c>
      <c r="AF494">
        <v>0</v>
      </c>
      <c r="AG494">
        <v>0</v>
      </c>
      <c r="AH494">
        <v>0</v>
      </c>
      <c r="AI494">
        <v>4.3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143</v>
      </c>
      <c r="AT494">
        <v>7</v>
      </c>
      <c r="AU494" t="s">
        <v>143</v>
      </c>
      <c r="AV494">
        <v>0</v>
      </c>
      <c r="AW494">
        <v>2</v>
      </c>
      <c r="AX494">
        <v>31714963</v>
      </c>
      <c r="AY494">
        <v>1</v>
      </c>
      <c r="AZ494">
        <v>0</v>
      </c>
      <c r="BA494">
        <v>518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Y494*Source!I848</f>
        <v>7.7000000000000011</v>
      </c>
      <c r="CY494">
        <f t="shared" si="131"/>
        <v>206.11</v>
      </c>
      <c r="CZ494">
        <f t="shared" si="132"/>
        <v>47.79</v>
      </c>
      <c r="DA494">
        <f t="shared" si="133"/>
        <v>4.3</v>
      </c>
      <c r="DB494">
        <f t="shared" si="134"/>
        <v>334.53</v>
      </c>
      <c r="DC494">
        <f t="shared" si="135"/>
        <v>0</v>
      </c>
    </row>
    <row r="495" spans="1:107" x14ac:dyDescent="0.25">
      <c r="A495">
        <f>ROW(Source!A848)</f>
        <v>848</v>
      </c>
      <c r="B495">
        <v>31709269</v>
      </c>
      <c r="C495">
        <v>31714051</v>
      </c>
      <c r="D495">
        <v>26364543</v>
      </c>
      <c r="E495">
        <v>1</v>
      </c>
      <c r="F495">
        <v>1</v>
      </c>
      <c r="G495">
        <v>26229697</v>
      </c>
      <c r="H495">
        <v>3</v>
      </c>
      <c r="I495" t="s">
        <v>579</v>
      </c>
      <c r="J495" t="s">
        <v>581</v>
      </c>
      <c r="K495" t="s">
        <v>580</v>
      </c>
      <c r="L495">
        <v>1327</v>
      </c>
      <c r="N495">
        <v>1005</v>
      </c>
      <c r="O495" t="s">
        <v>362</v>
      </c>
      <c r="P495" t="s">
        <v>362</v>
      </c>
      <c r="Q495">
        <v>1</v>
      </c>
      <c r="W495">
        <v>0</v>
      </c>
      <c r="X495">
        <v>-1454799168</v>
      </c>
      <c r="Y495">
        <v>116</v>
      </c>
      <c r="AA495">
        <v>316.86</v>
      </c>
      <c r="AB495">
        <v>0</v>
      </c>
      <c r="AC495">
        <v>0</v>
      </c>
      <c r="AD495">
        <v>0</v>
      </c>
      <c r="AE495">
        <v>114.46</v>
      </c>
      <c r="AF495">
        <v>0</v>
      </c>
      <c r="AG495">
        <v>0</v>
      </c>
      <c r="AH495">
        <v>0</v>
      </c>
      <c r="AI495">
        <v>2.76</v>
      </c>
      <c r="AJ495">
        <v>1</v>
      </c>
      <c r="AK495">
        <v>1</v>
      </c>
      <c r="AL495">
        <v>1</v>
      </c>
      <c r="AN495">
        <v>0</v>
      </c>
      <c r="AO495">
        <v>0</v>
      </c>
      <c r="AP495">
        <v>0</v>
      </c>
      <c r="AQ495">
        <v>0</v>
      </c>
      <c r="AR495">
        <v>0</v>
      </c>
      <c r="AS495" t="s">
        <v>143</v>
      </c>
      <c r="AT495">
        <v>116</v>
      </c>
      <c r="AU495" t="s">
        <v>143</v>
      </c>
      <c r="AV495">
        <v>0</v>
      </c>
      <c r="AW495">
        <v>1</v>
      </c>
      <c r="AX495">
        <v>-1</v>
      </c>
      <c r="AY495">
        <v>0</v>
      </c>
      <c r="AZ495">
        <v>0</v>
      </c>
      <c r="BA495" t="s">
        <v>143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Y495*Source!I848</f>
        <v>127.60000000000001</v>
      </c>
      <c r="CY495">
        <f t="shared" si="131"/>
        <v>316.86</v>
      </c>
      <c r="CZ495">
        <f t="shared" si="132"/>
        <v>114.46</v>
      </c>
      <c r="DA495">
        <f t="shared" si="133"/>
        <v>2.76</v>
      </c>
      <c r="DB495">
        <f t="shared" si="134"/>
        <v>13277.36</v>
      </c>
      <c r="DC495">
        <f t="shared" si="135"/>
        <v>0</v>
      </c>
    </row>
    <row r="496" spans="1:107" x14ac:dyDescent="0.25">
      <c r="A496">
        <f>ROW(Source!A848)</f>
        <v>848</v>
      </c>
      <c r="B496">
        <v>31709269</v>
      </c>
      <c r="C496">
        <v>31714051</v>
      </c>
      <c r="D496">
        <v>26364541</v>
      </c>
      <c r="E496">
        <v>1</v>
      </c>
      <c r="F496">
        <v>1</v>
      </c>
      <c r="G496">
        <v>26229697</v>
      </c>
      <c r="H496">
        <v>3</v>
      </c>
      <c r="I496" t="s">
        <v>592</v>
      </c>
      <c r="J496" t="s">
        <v>594</v>
      </c>
      <c r="K496" t="s">
        <v>593</v>
      </c>
      <c r="L496">
        <v>1301</v>
      </c>
      <c r="N496">
        <v>1003</v>
      </c>
      <c r="O496" t="s">
        <v>585</v>
      </c>
      <c r="P496" t="s">
        <v>585</v>
      </c>
      <c r="Q496">
        <v>1</v>
      </c>
      <c r="W496">
        <v>0</v>
      </c>
      <c r="X496">
        <v>-921509299</v>
      </c>
      <c r="Y496">
        <v>42</v>
      </c>
      <c r="AA496">
        <v>45.25</v>
      </c>
      <c r="AB496">
        <v>0</v>
      </c>
      <c r="AC496">
        <v>0</v>
      </c>
      <c r="AD496">
        <v>0</v>
      </c>
      <c r="AE496">
        <v>12.89</v>
      </c>
      <c r="AF496">
        <v>0</v>
      </c>
      <c r="AG496">
        <v>0</v>
      </c>
      <c r="AH496">
        <v>0</v>
      </c>
      <c r="AI496">
        <v>3.5</v>
      </c>
      <c r="AJ496">
        <v>1</v>
      </c>
      <c r="AK496">
        <v>1</v>
      </c>
      <c r="AL496">
        <v>1</v>
      </c>
      <c r="AN496">
        <v>0</v>
      </c>
      <c r="AO496">
        <v>0</v>
      </c>
      <c r="AP496">
        <v>0</v>
      </c>
      <c r="AQ496">
        <v>0</v>
      </c>
      <c r="AR496">
        <v>0</v>
      </c>
      <c r="AS496" t="s">
        <v>143</v>
      </c>
      <c r="AT496">
        <v>42</v>
      </c>
      <c r="AU496" t="s">
        <v>143</v>
      </c>
      <c r="AV496">
        <v>0</v>
      </c>
      <c r="AW496">
        <v>1</v>
      </c>
      <c r="AX496">
        <v>-1</v>
      </c>
      <c r="AY496">
        <v>0</v>
      </c>
      <c r="AZ496">
        <v>0</v>
      </c>
      <c r="BA496" t="s">
        <v>143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Y496*Source!I848</f>
        <v>46.2</v>
      </c>
      <c r="CY496">
        <f t="shared" si="131"/>
        <v>45.25</v>
      </c>
      <c r="CZ496">
        <f t="shared" si="132"/>
        <v>12.89</v>
      </c>
      <c r="DA496">
        <f t="shared" si="133"/>
        <v>3.5</v>
      </c>
      <c r="DB496">
        <f t="shared" si="134"/>
        <v>541.38</v>
      </c>
      <c r="DC496">
        <f t="shared" si="135"/>
        <v>0</v>
      </c>
    </row>
    <row r="497" spans="1:107" x14ac:dyDescent="0.25">
      <c r="A497">
        <f>ROW(Source!A848)</f>
        <v>848</v>
      </c>
      <c r="B497">
        <v>31709269</v>
      </c>
      <c r="C497">
        <v>31714051</v>
      </c>
      <c r="D497">
        <v>26364540</v>
      </c>
      <c r="E497">
        <v>1</v>
      </c>
      <c r="F497">
        <v>1</v>
      </c>
      <c r="G497">
        <v>26229697</v>
      </c>
      <c r="H497">
        <v>3</v>
      </c>
      <c r="I497" t="s">
        <v>583</v>
      </c>
      <c r="J497" t="s">
        <v>586</v>
      </c>
      <c r="K497" t="s">
        <v>584</v>
      </c>
      <c r="L497">
        <v>1301</v>
      </c>
      <c r="N497">
        <v>1003</v>
      </c>
      <c r="O497" t="s">
        <v>585</v>
      </c>
      <c r="P497" t="s">
        <v>585</v>
      </c>
      <c r="Q497">
        <v>1</v>
      </c>
      <c r="W497">
        <v>0</v>
      </c>
      <c r="X497">
        <v>8685955</v>
      </c>
      <c r="Y497">
        <v>12</v>
      </c>
      <c r="AA497">
        <v>136.75</v>
      </c>
      <c r="AB497">
        <v>0</v>
      </c>
      <c r="AC497">
        <v>0</v>
      </c>
      <c r="AD497">
        <v>0</v>
      </c>
      <c r="AE497">
        <v>42.08</v>
      </c>
      <c r="AF497">
        <v>0</v>
      </c>
      <c r="AG497">
        <v>0</v>
      </c>
      <c r="AH497">
        <v>0</v>
      </c>
      <c r="AI497">
        <v>3.24</v>
      </c>
      <c r="AJ497">
        <v>1</v>
      </c>
      <c r="AK497">
        <v>1</v>
      </c>
      <c r="AL497">
        <v>1</v>
      </c>
      <c r="AN497">
        <v>0</v>
      </c>
      <c r="AO497">
        <v>0</v>
      </c>
      <c r="AP497">
        <v>0</v>
      </c>
      <c r="AQ497">
        <v>0</v>
      </c>
      <c r="AR497">
        <v>0</v>
      </c>
      <c r="AS497" t="s">
        <v>143</v>
      </c>
      <c r="AT497">
        <v>12</v>
      </c>
      <c r="AU497" t="s">
        <v>143</v>
      </c>
      <c r="AV497">
        <v>0</v>
      </c>
      <c r="AW497">
        <v>1</v>
      </c>
      <c r="AX497">
        <v>-1</v>
      </c>
      <c r="AY497">
        <v>0</v>
      </c>
      <c r="AZ497">
        <v>0</v>
      </c>
      <c r="BA497" t="s">
        <v>143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Y497*Source!I848</f>
        <v>13.200000000000001</v>
      </c>
      <c r="CY497">
        <f t="shared" si="131"/>
        <v>136.75</v>
      </c>
      <c r="CZ497">
        <f t="shared" si="132"/>
        <v>42.08</v>
      </c>
      <c r="DA497">
        <f t="shared" si="133"/>
        <v>3.24</v>
      </c>
      <c r="DB497">
        <f t="shared" si="134"/>
        <v>504.96</v>
      </c>
      <c r="DC497">
        <f t="shared" si="135"/>
        <v>0</v>
      </c>
    </row>
    <row r="498" spans="1:107" x14ac:dyDescent="0.25">
      <c r="A498">
        <f>ROW(Source!A848)</f>
        <v>848</v>
      </c>
      <c r="B498">
        <v>31709269</v>
      </c>
      <c r="C498">
        <v>31714051</v>
      </c>
      <c r="D498">
        <v>26364538</v>
      </c>
      <c r="E498">
        <v>1</v>
      </c>
      <c r="F498">
        <v>1</v>
      </c>
      <c r="G498">
        <v>26229697</v>
      </c>
      <c r="H498">
        <v>3</v>
      </c>
      <c r="I498" t="s">
        <v>588</v>
      </c>
      <c r="J498" t="s">
        <v>590</v>
      </c>
      <c r="K498" t="s">
        <v>589</v>
      </c>
      <c r="L498">
        <v>1301</v>
      </c>
      <c r="N498">
        <v>1003</v>
      </c>
      <c r="O498" t="s">
        <v>585</v>
      </c>
      <c r="P498" t="s">
        <v>585</v>
      </c>
      <c r="Q498">
        <v>1</v>
      </c>
      <c r="W498">
        <v>0</v>
      </c>
      <c r="X498">
        <v>-1718192981</v>
      </c>
      <c r="Y498">
        <v>55</v>
      </c>
      <c r="AA498">
        <v>155.76</v>
      </c>
      <c r="AB498">
        <v>0</v>
      </c>
      <c r="AC498">
        <v>0</v>
      </c>
      <c r="AD498">
        <v>0</v>
      </c>
      <c r="AE498">
        <v>42.9</v>
      </c>
      <c r="AF498">
        <v>0</v>
      </c>
      <c r="AG498">
        <v>0</v>
      </c>
      <c r="AH498">
        <v>0</v>
      </c>
      <c r="AI498">
        <v>3.62</v>
      </c>
      <c r="AJ498">
        <v>1</v>
      </c>
      <c r="AK498">
        <v>1</v>
      </c>
      <c r="AL498">
        <v>1</v>
      </c>
      <c r="AN498">
        <v>0</v>
      </c>
      <c r="AO498">
        <v>0</v>
      </c>
      <c r="AP498">
        <v>0</v>
      </c>
      <c r="AQ498">
        <v>0</v>
      </c>
      <c r="AR498">
        <v>0</v>
      </c>
      <c r="AS498" t="s">
        <v>143</v>
      </c>
      <c r="AT498">
        <v>55</v>
      </c>
      <c r="AU498" t="s">
        <v>143</v>
      </c>
      <c r="AV498">
        <v>0</v>
      </c>
      <c r="AW498">
        <v>1</v>
      </c>
      <c r="AX498">
        <v>-1</v>
      </c>
      <c r="AY498">
        <v>0</v>
      </c>
      <c r="AZ498">
        <v>0</v>
      </c>
      <c r="BA498" t="s">
        <v>143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Y498*Source!I848</f>
        <v>60.500000000000007</v>
      </c>
      <c r="CY498">
        <f t="shared" si="131"/>
        <v>155.76</v>
      </c>
      <c r="CZ498">
        <f t="shared" si="132"/>
        <v>42.9</v>
      </c>
      <c r="DA498">
        <f t="shared" si="133"/>
        <v>3.62</v>
      </c>
      <c r="DB498">
        <f t="shared" si="134"/>
        <v>2359.5</v>
      </c>
      <c r="DC498">
        <f t="shared" si="135"/>
        <v>0</v>
      </c>
    </row>
    <row r="499" spans="1:107" x14ac:dyDescent="0.25">
      <c r="A499">
        <f>ROW(Source!A848)</f>
        <v>848</v>
      </c>
      <c r="B499">
        <v>31709269</v>
      </c>
      <c r="C499">
        <v>31714051</v>
      </c>
      <c r="D499">
        <v>26364537</v>
      </c>
      <c r="E499">
        <v>1</v>
      </c>
      <c r="F499">
        <v>1</v>
      </c>
      <c r="G499">
        <v>26229697</v>
      </c>
      <c r="H499">
        <v>3</v>
      </c>
      <c r="I499" t="s">
        <v>1065</v>
      </c>
      <c r="J499" t="s">
        <v>1066</v>
      </c>
      <c r="K499" t="s">
        <v>1067</v>
      </c>
      <c r="L499">
        <v>1354</v>
      </c>
      <c r="N499">
        <v>1010</v>
      </c>
      <c r="O499" t="s">
        <v>401</v>
      </c>
      <c r="P499" t="s">
        <v>401</v>
      </c>
      <c r="Q499">
        <v>1</v>
      </c>
      <c r="W499">
        <v>0</v>
      </c>
      <c r="X499">
        <v>-1229173272</v>
      </c>
      <c r="Y499">
        <v>350</v>
      </c>
      <c r="AA499">
        <v>14.74</v>
      </c>
      <c r="AB499">
        <v>0</v>
      </c>
      <c r="AC499">
        <v>0</v>
      </c>
      <c r="AD499">
        <v>0</v>
      </c>
      <c r="AE499">
        <v>7.86</v>
      </c>
      <c r="AF499">
        <v>0</v>
      </c>
      <c r="AG499">
        <v>0</v>
      </c>
      <c r="AH499">
        <v>0</v>
      </c>
      <c r="AI499">
        <v>1.87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143</v>
      </c>
      <c r="AT499">
        <v>350</v>
      </c>
      <c r="AU499" t="s">
        <v>143</v>
      </c>
      <c r="AV499">
        <v>0</v>
      </c>
      <c r="AW499">
        <v>2</v>
      </c>
      <c r="AX499">
        <v>31714964</v>
      </c>
      <c r="AY499">
        <v>1</v>
      </c>
      <c r="AZ499">
        <v>0</v>
      </c>
      <c r="BA499">
        <v>519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Y499*Source!I848</f>
        <v>385.00000000000006</v>
      </c>
      <c r="CY499">
        <f t="shared" si="131"/>
        <v>14.74</v>
      </c>
      <c r="CZ499">
        <f t="shared" si="132"/>
        <v>7.86</v>
      </c>
      <c r="DA499">
        <f t="shared" si="133"/>
        <v>1.87</v>
      </c>
      <c r="DB499">
        <f t="shared" si="134"/>
        <v>2751</v>
      </c>
      <c r="DC499">
        <f t="shared" si="135"/>
        <v>0</v>
      </c>
    </row>
    <row r="500" spans="1:107" x14ac:dyDescent="0.25">
      <c r="A500">
        <f>ROW(Source!A848)</f>
        <v>848</v>
      </c>
      <c r="B500">
        <v>31709269</v>
      </c>
      <c r="C500">
        <v>31714051</v>
      </c>
      <c r="D500">
        <v>26364122</v>
      </c>
      <c r="E500">
        <v>1</v>
      </c>
      <c r="F500">
        <v>1</v>
      </c>
      <c r="G500">
        <v>26229697</v>
      </c>
      <c r="H500">
        <v>3</v>
      </c>
      <c r="I500" t="s">
        <v>596</v>
      </c>
      <c r="J500" t="s">
        <v>598</v>
      </c>
      <c r="K500" t="s">
        <v>597</v>
      </c>
      <c r="L500">
        <v>1348</v>
      </c>
      <c r="N500">
        <v>1009</v>
      </c>
      <c r="O500" t="s">
        <v>205</v>
      </c>
      <c r="P500" t="s">
        <v>205</v>
      </c>
      <c r="Q500">
        <v>1000</v>
      </c>
      <c r="W500">
        <v>0</v>
      </c>
      <c r="X500">
        <v>-1629501050</v>
      </c>
      <c r="Y500">
        <v>0.14399999999999999</v>
      </c>
      <c r="AA500">
        <v>66845.83</v>
      </c>
      <c r="AB500">
        <v>0</v>
      </c>
      <c r="AC500">
        <v>0</v>
      </c>
      <c r="AD500">
        <v>0</v>
      </c>
      <c r="AE500">
        <v>27885.31</v>
      </c>
      <c r="AF500">
        <v>0</v>
      </c>
      <c r="AG500">
        <v>0</v>
      </c>
      <c r="AH500">
        <v>0</v>
      </c>
      <c r="AI500">
        <v>2.39</v>
      </c>
      <c r="AJ500">
        <v>1</v>
      </c>
      <c r="AK500">
        <v>1</v>
      </c>
      <c r="AL500">
        <v>1</v>
      </c>
      <c r="AN500">
        <v>0</v>
      </c>
      <c r="AO500">
        <v>0</v>
      </c>
      <c r="AP500">
        <v>0</v>
      </c>
      <c r="AQ500">
        <v>0</v>
      </c>
      <c r="AR500">
        <v>0</v>
      </c>
      <c r="AS500" t="s">
        <v>143</v>
      </c>
      <c r="AT500">
        <v>0.14399999999999999</v>
      </c>
      <c r="AU500" t="s">
        <v>143</v>
      </c>
      <c r="AV500">
        <v>0</v>
      </c>
      <c r="AW500">
        <v>1</v>
      </c>
      <c r="AX500">
        <v>-1</v>
      </c>
      <c r="AY500">
        <v>0</v>
      </c>
      <c r="AZ500">
        <v>0</v>
      </c>
      <c r="BA500" t="s">
        <v>143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Y500*Source!I848</f>
        <v>0.15840000000000001</v>
      </c>
      <c r="CY500">
        <f t="shared" si="131"/>
        <v>66845.83</v>
      </c>
      <c r="CZ500">
        <f t="shared" si="132"/>
        <v>27885.31</v>
      </c>
      <c r="DA500">
        <f t="shared" si="133"/>
        <v>2.39</v>
      </c>
      <c r="DB500">
        <f t="shared" si="134"/>
        <v>4015.48</v>
      </c>
      <c r="DC500">
        <f t="shared" si="135"/>
        <v>0</v>
      </c>
    </row>
    <row r="501" spans="1:107" x14ac:dyDescent="0.25">
      <c r="A501">
        <f>ROW(Source!A854)</f>
        <v>854</v>
      </c>
      <c r="B501">
        <v>31709269</v>
      </c>
      <c r="C501">
        <v>31714085</v>
      </c>
      <c r="D501">
        <v>26286009</v>
      </c>
      <c r="E501">
        <v>26229697</v>
      </c>
      <c r="F501">
        <v>1</v>
      </c>
      <c r="G501">
        <v>26229697</v>
      </c>
      <c r="H501">
        <v>1</v>
      </c>
      <c r="I501" t="s">
        <v>875</v>
      </c>
      <c r="J501" t="s">
        <v>143</v>
      </c>
      <c r="K501" t="s">
        <v>876</v>
      </c>
      <c r="L501">
        <v>1191</v>
      </c>
      <c r="N501">
        <v>1013</v>
      </c>
      <c r="O501" t="s">
        <v>877</v>
      </c>
      <c r="P501" t="s">
        <v>877</v>
      </c>
      <c r="Q501">
        <v>1</v>
      </c>
      <c r="W501">
        <v>0</v>
      </c>
      <c r="X501">
        <v>476480486</v>
      </c>
      <c r="Y501">
        <v>284.303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143</v>
      </c>
      <c r="AT501">
        <v>247.22</v>
      </c>
      <c r="AU501" t="s">
        <v>170</v>
      </c>
      <c r="AV501">
        <v>1</v>
      </c>
      <c r="AW501">
        <v>2</v>
      </c>
      <c r="AX501">
        <v>31714970</v>
      </c>
      <c r="AY501">
        <v>1</v>
      </c>
      <c r="AZ501">
        <v>0</v>
      </c>
      <c r="BA501">
        <v>525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Y501*Source!I854</f>
        <v>56.860600000000005</v>
      </c>
      <c r="CY501">
        <f>AD501</f>
        <v>0</v>
      </c>
      <c r="CZ501">
        <f>AH501</f>
        <v>0</v>
      </c>
      <c r="DA501">
        <f>AL501</f>
        <v>1</v>
      </c>
      <c r="DB501">
        <f>ROUND((ROUND(AT501*CZ501,2)*1.15),6)</f>
        <v>0</v>
      </c>
      <c r="DC501">
        <f>ROUND((ROUND(AT501*AG501,2)*1.15),6)</f>
        <v>0</v>
      </c>
    </row>
    <row r="502" spans="1:107" x14ac:dyDescent="0.25">
      <c r="A502">
        <f>ROW(Source!A854)</f>
        <v>854</v>
      </c>
      <c r="B502">
        <v>31709269</v>
      </c>
      <c r="C502">
        <v>31714085</v>
      </c>
      <c r="D502">
        <v>26366393</v>
      </c>
      <c r="E502">
        <v>1</v>
      </c>
      <c r="F502">
        <v>1</v>
      </c>
      <c r="G502">
        <v>26229697</v>
      </c>
      <c r="H502">
        <v>2</v>
      </c>
      <c r="I502" t="s">
        <v>953</v>
      </c>
      <c r="J502" t="s">
        <v>954</v>
      </c>
      <c r="K502" t="s">
        <v>955</v>
      </c>
      <c r="L502">
        <v>1367</v>
      </c>
      <c r="N502">
        <v>1011</v>
      </c>
      <c r="O502" t="s">
        <v>881</v>
      </c>
      <c r="P502" t="s">
        <v>881</v>
      </c>
      <c r="Q502">
        <v>1</v>
      </c>
      <c r="W502">
        <v>0</v>
      </c>
      <c r="X502">
        <v>-628430174</v>
      </c>
      <c r="Y502">
        <v>0.77500000000000002</v>
      </c>
      <c r="AA502">
        <v>0</v>
      </c>
      <c r="AB502">
        <v>782.49</v>
      </c>
      <c r="AC502">
        <v>382.49</v>
      </c>
      <c r="AD502">
        <v>0</v>
      </c>
      <c r="AE502">
        <v>0</v>
      </c>
      <c r="AF502">
        <v>76.81</v>
      </c>
      <c r="AG502">
        <v>14.36</v>
      </c>
      <c r="AH502">
        <v>0</v>
      </c>
      <c r="AI502">
        <v>1</v>
      </c>
      <c r="AJ502">
        <v>9.73</v>
      </c>
      <c r="AK502">
        <v>25.44</v>
      </c>
      <c r="AL502">
        <v>1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143</v>
      </c>
      <c r="AT502">
        <v>0.62</v>
      </c>
      <c r="AU502" t="s">
        <v>169</v>
      </c>
      <c r="AV502">
        <v>0</v>
      </c>
      <c r="AW502">
        <v>2</v>
      </c>
      <c r="AX502">
        <v>31714971</v>
      </c>
      <c r="AY502">
        <v>1</v>
      </c>
      <c r="AZ502">
        <v>0</v>
      </c>
      <c r="BA502">
        <v>526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Y502*Source!I854</f>
        <v>0.15500000000000003</v>
      </c>
      <c r="CY502">
        <f>AB502</f>
        <v>782.49</v>
      </c>
      <c r="CZ502">
        <f>AF502</f>
        <v>76.81</v>
      </c>
      <c r="DA502">
        <f>AJ502</f>
        <v>9.73</v>
      </c>
      <c r="DB502">
        <f>ROUND((ROUND(AT502*CZ502,2)*1.25),6)</f>
        <v>59.524999999999999</v>
      </c>
      <c r="DC502">
        <f>ROUND((ROUND(AT502*AG502,2)*1.25),6)</f>
        <v>11.125</v>
      </c>
    </row>
    <row r="503" spans="1:107" x14ac:dyDescent="0.25">
      <c r="A503">
        <f>ROW(Source!A854)</f>
        <v>854</v>
      </c>
      <c r="B503">
        <v>31709269</v>
      </c>
      <c r="C503">
        <v>31714085</v>
      </c>
      <c r="D503">
        <v>26366522</v>
      </c>
      <c r="E503">
        <v>1</v>
      </c>
      <c r="F503">
        <v>1</v>
      </c>
      <c r="G503">
        <v>26229697</v>
      </c>
      <c r="H503">
        <v>2</v>
      </c>
      <c r="I503" t="s">
        <v>985</v>
      </c>
      <c r="J503" t="s">
        <v>986</v>
      </c>
      <c r="K503" t="s">
        <v>987</v>
      </c>
      <c r="L503">
        <v>1367</v>
      </c>
      <c r="N503">
        <v>1011</v>
      </c>
      <c r="O503" t="s">
        <v>881</v>
      </c>
      <c r="P503" t="s">
        <v>881</v>
      </c>
      <c r="Q503">
        <v>1</v>
      </c>
      <c r="W503">
        <v>0</v>
      </c>
      <c r="X503">
        <v>593980231</v>
      </c>
      <c r="Y503">
        <v>27.5</v>
      </c>
      <c r="AA503">
        <v>0</v>
      </c>
      <c r="AB503">
        <v>9.07</v>
      </c>
      <c r="AC503">
        <v>1.07</v>
      </c>
      <c r="AD503">
        <v>0</v>
      </c>
      <c r="AE503">
        <v>0</v>
      </c>
      <c r="AF503">
        <v>2.36</v>
      </c>
      <c r="AG503">
        <v>0.04</v>
      </c>
      <c r="AH503">
        <v>0</v>
      </c>
      <c r="AI503">
        <v>1</v>
      </c>
      <c r="AJ503">
        <v>3.67</v>
      </c>
      <c r="AK503">
        <v>25.44</v>
      </c>
      <c r="AL503">
        <v>1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143</v>
      </c>
      <c r="AT503">
        <v>22</v>
      </c>
      <c r="AU503" t="s">
        <v>169</v>
      </c>
      <c r="AV503">
        <v>0</v>
      </c>
      <c r="AW503">
        <v>2</v>
      </c>
      <c r="AX503">
        <v>31714972</v>
      </c>
      <c r="AY503">
        <v>1</v>
      </c>
      <c r="AZ503">
        <v>0</v>
      </c>
      <c r="BA503">
        <v>527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Y503*Source!I854</f>
        <v>5.5</v>
      </c>
      <c r="CY503">
        <f>AB503</f>
        <v>9.07</v>
      </c>
      <c r="CZ503">
        <f>AF503</f>
        <v>2.36</v>
      </c>
      <c r="DA503">
        <f>AJ503</f>
        <v>3.67</v>
      </c>
      <c r="DB503">
        <f>ROUND((ROUND(AT503*CZ503,2)*1.25),6)</f>
        <v>64.900000000000006</v>
      </c>
      <c r="DC503">
        <f>ROUND((ROUND(AT503*AG503,2)*1.25),6)</f>
        <v>1.1000000000000001</v>
      </c>
    </row>
    <row r="504" spans="1:107" x14ac:dyDescent="0.25">
      <c r="A504">
        <f>ROW(Source!A854)</f>
        <v>854</v>
      </c>
      <c r="B504">
        <v>31709269</v>
      </c>
      <c r="C504">
        <v>31714085</v>
      </c>
      <c r="D504">
        <v>26366479</v>
      </c>
      <c r="E504">
        <v>1</v>
      </c>
      <c r="F504">
        <v>1</v>
      </c>
      <c r="G504">
        <v>26229697</v>
      </c>
      <c r="H504">
        <v>2</v>
      </c>
      <c r="I504" t="s">
        <v>1050</v>
      </c>
      <c r="J504" t="s">
        <v>1051</v>
      </c>
      <c r="K504" t="s">
        <v>1052</v>
      </c>
      <c r="L504">
        <v>1367</v>
      </c>
      <c r="N504">
        <v>1011</v>
      </c>
      <c r="O504" t="s">
        <v>881</v>
      </c>
      <c r="P504" t="s">
        <v>881</v>
      </c>
      <c r="Q504">
        <v>1</v>
      </c>
      <c r="W504">
        <v>0</v>
      </c>
      <c r="X504">
        <v>926785503</v>
      </c>
      <c r="Y504">
        <v>6.4124999999999996</v>
      </c>
      <c r="AA504">
        <v>0</v>
      </c>
      <c r="AB504">
        <v>5.71</v>
      </c>
      <c r="AC504">
        <v>1.07</v>
      </c>
      <c r="AD504">
        <v>0</v>
      </c>
      <c r="AE504">
        <v>0</v>
      </c>
      <c r="AF504">
        <v>0.64</v>
      </c>
      <c r="AG504">
        <v>0.04</v>
      </c>
      <c r="AH504">
        <v>0</v>
      </c>
      <c r="AI504">
        <v>1</v>
      </c>
      <c r="AJ504">
        <v>8.52</v>
      </c>
      <c r="AK504">
        <v>25.44</v>
      </c>
      <c r="AL504">
        <v>1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143</v>
      </c>
      <c r="AT504">
        <v>5.13</v>
      </c>
      <c r="AU504" t="s">
        <v>169</v>
      </c>
      <c r="AV504">
        <v>0</v>
      </c>
      <c r="AW504">
        <v>2</v>
      </c>
      <c r="AX504">
        <v>31714973</v>
      </c>
      <c r="AY504">
        <v>1</v>
      </c>
      <c r="AZ504">
        <v>0</v>
      </c>
      <c r="BA504">
        <v>528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Y504*Source!I854</f>
        <v>1.2825</v>
      </c>
      <c r="CY504">
        <f>AB504</f>
        <v>5.71</v>
      </c>
      <c r="CZ504">
        <f>AF504</f>
        <v>0.64</v>
      </c>
      <c r="DA504">
        <f>AJ504</f>
        <v>8.52</v>
      </c>
      <c r="DB504">
        <f>ROUND((ROUND(AT504*CZ504,2)*1.25),6)</f>
        <v>4.0999999999999996</v>
      </c>
      <c r="DC504">
        <f>ROUND((ROUND(AT504*AG504,2)*1.25),6)</f>
        <v>0.26250000000000001</v>
      </c>
    </row>
    <row r="505" spans="1:107" x14ac:dyDescent="0.25">
      <c r="A505">
        <f>ROW(Source!A854)</f>
        <v>854</v>
      </c>
      <c r="B505">
        <v>31709269</v>
      </c>
      <c r="C505">
        <v>31714085</v>
      </c>
      <c r="D505">
        <v>26366433</v>
      </c>
      <c r="E505">
        <v>1</v>
      </c>
      <c r="F505">
        <v>1</v>
      </c>
      <c r="G505">
        <v>26229697</v>
      </c>
      <c r="H505">
        <v>2</v>
      </c>
      <c r="I505" t="s">
        <v>1053</v>
      </c>
      <c r="J505" t="s">
        <v>1054</v>
      </c>
      <c r="K505" t="s">
        <v>1055</v>
      </c>
      <c r="L505">
        <v>1367</v>
      </c>
      <c r="N505">
        <v>1011</v>
      </c>
      <c r="O505" t="s">
        <v>881</v>
      </c>
      <c r="P505" t="s">
        <v>881</v>
      </c>
      <c r="Q505">
        <v>1</v>
      </c>
      <c r="W505">
        <v>0</v>
      </c>
      <c r="X505">
        <v>950854334</v>
      </c>
      <c r="Y505">
        <v>30.299999999999997</v>
      </c>
      <c r="AA505">
        <v>0</v>
      </c>
      <c r="AB505">
        <v>34.020000000000003</v>
      </c>
      <c r="AC505">
        <v>2.66</v>
      </c>
      <c r="AD505">
        <v>0</v>
      </c>
      <c r="AE505">
        <v>0</v>
      </c>
      <c r="AF505">
        <v>2.36</v>
      </c>
      <c r="AG505">
        <v>0.1</v>
      </c>
      <c r="AH505">
        <v>0</v>
      </c>
      <c r="AI505">
        <v>1</v>
      </c>
      <c r="AJ505">
        <v>13.77</v>
      </c>
      <c r="AK505">
        <v>25.44</v>
      </c>
      <c r="AL505">
        <v>1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143</v>
      </c>
      <c r="AT505">
        <v>24.24</v>
      </c>
      <c r="AU505" t="s">
        <v>169</v>
      </c>
      <c r="AV505">
        <v>0</v>
      </c>
      <c r="AW505">
        <v>2</v>
      </c>
      <c r="AX505">
        <v>31714974</v>
      </c>
      <c r="AY505">
        <v>1</v>
      </c>
      <c r="AZ505">
        <v>0</v>
      </c>
      <c r="BA505">
        <v>529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Y505*Source!I854</f>
        <v>6.06</v>
      </c>
      <c r="CY505">
        <f>AB505</f>
        <v>34.020000000000003</v>
      </c>
      <c r="CZ505">
        <f>AF505</f>
        <v>2.36</v>
      </c>
      <c r="DA505">
        <f>AJ505</f>
        <v>13.77</v>
      </c>
      <c r="DB505">
        <f>ROUND((ROUND(AT505*CZ505,2)*1.25),6)</f>
        <v>71.512500000000003</v>
      </c>
      <c r="DC505">
        <f>ROUND((ROUND(AT505*AG505,2)*1.25),6)</f>
        <v>3.0249999999999999</v>
      </c>
    </row>
    <row r="506" spans="1:107" x14ac:dyDescent="0.25">
      <c r="A506">
        <f>ROW(Source!A854)</f>
        <v>854</v>
      </c>
      <c r="B506">
        <v>31709269</v>
      </c>
      <c r="C506">
        <v>31714085</v>
      </c>
      <c r="D506">
        <v>26366499</v>
      </c>
      <c r="E506">
        <v>1</v>
      </c>
      <c r="F506">
        <v>1</v>
      </c>
      <c r="G506">
        <v>26229697</v>
      </c>
      <c r="H506">
        <v>2</v>
      </c>
      <c r="I506" t="s">
        <v>1056</v>
      </c>
      <c r="J506" t="s">
        <v>1057</v>
      </c>
      <c r="K506" t="s">
        <v>1058</v>
      </c>
      <c r="L506">
        <v>1367</v>
      </c>
      <c r="N506">
        <v>1011</v>
      </c>
      <c r="O506" t="s">
        <v>881</v>
      </c>
      <c r="P506" t="s">
        <v>881</v>
      </c>
      <c r="Q506">
        <v>1</v>
      </c>
      <c r="W506">
        <v>0</v>
      </c>
      <c r="X506">
        <v>265835050</v>
      </c>
      <c r="Y506">
        <v>1.6375000000000002</v>
      </c>
      <c r="AA506">
        <v>0</v>
      </c>
      <c r="AB506">
        <v>17.670000000000002</v>
      </c>
      <c r="AC506">
        <v>1.07</v>
      </c>
      <c r="AD506">
        <v>0</v>
      </c>
      <c r="AE506">
        <v>0</v>
      </c>
      <c r="AF506">
        <v>3.53</v>
      </c>
      <c r="AG506">
        <v>0.04</v>
      </c>
      <c r="AH506">
        <v>0</v>
      </c>
      <c r="AI506">
        <v>1</v>
      </c>
      <c r="AJ506">
        <v>4.78</v>
      </c>
      <c r="AK506">
        <v>25.44</v>
      </c>
      <c r="AL506">
        <v>1</v>
      </c>
      <c r="AN506">
        <v>0</v>
      </c>
      <c r="AO506">
        <v>1</v>
      </c>
      <c r="AP506">
        <v>1</v>
      </c>
      <c r="AQ506">
        <v>0</v>
      </c>
      <c r="AR506">
        <v>0</v>
      </c>
      <c r="AS506" t="s">
        <v>143</v>
      </c>
      <c r="AT506">
        <v>1.31</v>
      </c>
      <c r="AU506" t="s">
        <v>169</v>
      </c>
      <c r="AV506">
        <v>0</v>
      </c>
      <c r="AW506">
        <v>2</v>
      </c>
      <c r="AX506">
        <v>31714975</v>
      </c>
      <c r="AY506">
        <v>1</v>
      </c>
      <c r="AZ506">
        <v>0</v>
      </c>
      <c r="BA506">
        <v>530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Y506*Source!I854</f>
        <v>0.32750000000000007</v>
      </c>
      <c r="CY506">
        <f>AB506</f>
        <v>17.670000000000002</v>
      </c>
      <c r="CZ506">
        <f>AF506</f>
        <v>3.53</v>
      </c>
      <c r="DA506">
        <f>AJ506</f>
        <v>4.78</v>
      </c>
      <c r="DB506">
        <f>ROUND((ROUND(AT506*CZ506,2)*1.25),6)</f>
        <v>5.7750000000000004</v>
      </c>
      <c r="DC506">
        <f>ROUND((ROUND(AT506*AG506,2)*1.25),6)</f>
        <v>6.25E-2</v>
      </c>
    </row>
    <row r="507" spans="1:107" x14ac:dyDescent="0.25">
      <c r="A507">
        <f>ROW(Source!A854)</f>
        <v>854</v>
      </c>
      <c r="B507">
        <v>31709269</v>
      </c>
      <c r="C507">
        <v>31714085</v>
      </c>
      <c r="D507">
        <v>26344837</v>
      </c>
      <c r="E507">
        <v>1</v>
      </c>
      <c r="F507">
        <v>1</v>
      </c>
      <c r="G507">
        <v>26229697</v>
      </c>
      <c r="H507">
        <v>3</v>
      </c>
      <c r="I507" t="s">
        <v>1068</v>
      </c>
      <c r="J507" t="s">
        <v>1069</v>
      </c>
      <c r="K507" t="s">
        <v>1070</v>
      </c>
      <c r="L507">
        <v>1346</v>
      </c>
      <c r="N507">
        <v>1009</v>
      </c>
      <c r="O507" t="s">
        <v>432</v>
      </c>
      <c r="P507" t="s">
        <v>432</v>
      </c>
      <c r="Q507">
        <v>1</v>
      </c>
      <c r="W507">
        <v>0</v>
      </c>
      <c r="X507">
        <v>1860659199</v>
      </c>
      <c r="Y507">
        <v>1.68</v>
      </c>
      <c r="AA507">
        <v>172.41</v>
      </c>
      <c r="AB507">
        <v>0</v>
      </c>
      <c r="AC507">
        <v>0</v>
      </c>
      <c r="AD507">
        <v>0</v>
      </c>
      <c r="AE507">
        <v>48.15</v>
      </c>
      <c r="AF507">
        <v>0</v>
      </c>
      <c r="AG507">
        <v>0</v>
      </c>
      <c r="AH507">
        <v>0</v>
      </c>
      <c r="AI507">
        <v>3.57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143</v>
      </c>
      <c r="AT507">
        <v>1.68</v>
      </c>
      <c r="AU507" t="s">
        <v>143</v>
      </c>
      <c r="AV507">
        <v>0</v>
      </c>
      <c r="AW507">
        <v>2</v>
      </c>
      <c r="AX507">
        <v>31714976</v>
      </c>
      <c r="AY507">
        <v>1</v>
      </c>
      <c r="AZ507">
        <v>0</v>
      </c>
      <c r="BA507">
        <v>531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Y507*Source!I854</f>
        <v>0.33600000000000002</v>
      </c>
      <c r="CY507">
        <f t="shared" ref="CY507:CY516" si="136">AA507</f>
        <v>172.41</v>
      </c>
      <c r="CZ507">
        <f t="shared" ref="CZ507:CZ516" si="137">AE507</f>
        <v>48.15</v>
      </c>
      <c r="DA507">
        <f t="shared" ref="DA507:DA516" si="138">AI507</f>
        <v>3.57</v>
      </c>
      <c r="DB507">
        <f t="shared" ref="DB507:DB516" si="139">ROUND(ROUND(AT507*CZ507,2),6)</f>
        <v>80.89</v>
      </c>
      <c r="DC507">
        <f t="shared" ref="DC507:DC516" si="140">ROUND(ROUND(AT507*AG507,2),6)</f>
        <v>0</v>
      </c>
    </row>
    <row r="508" spans="1:107" x14ac:dyDescent="0.25">
      <c r="A508">
        <f>ROW(Source!A854)</f>
        <v>854</v>
      </c>
      <c r="B508">
        <v>31709269</v>
      </c>
      <c r="C508">
        <v>31714085</v>
      </c>
      <c r="D508">
        <v>26341489</v>
      </c>
      <c r="E508">
        <v>1</v>
      </c>
      <c r="F508">
        <v>1</v>
      </c>
      <c r="G508">
        <v>26229697</v>
      </c>
      <c r="H508">
        <v>3</v>
      </c>
      <c r="I508" t="s">
        <v>604</v>
      </c>
      <c r="J508" t="s">
        <v>607</v>
      </c>
      <c r="K508" t="s">
        <v>605</v>
      </c>
      <c r="L508">
        <v>1355</v>
      </c>
      <c r="N508">
        <v>1010</v>
      </c>
      <c r="O508" t="s">
        <v>606</v>
      </c>
      <c r="P508" t="s">
        <v>606</v>
      </c>
      <c r="Q508">
        <v>100</v>
      </c>
      <c r="W508">
        <v>0</v>
      </c>
      <c r="X508">
        <v>1167762237</v>
      </c>
      <c r="Y508">
        <v>13.7</v>
      </c>
      <c r="AA508">
        <v>2160.4</v>
      </c>
      <c r="AB508">
        <v>0</v>
      </c>
      <c r="AC508">
        <v>0</v>
      </c>
      <c r="AD508">
        <v>0</v>
      </c>
      <c r="AE508">
        <v>425.68</v>
      </c>
      <c r="AF508">
        <v>0</v>
      </c>
      <c r="AG508">
        <v>0</v>
      </c>
      <c r="AH508">
        <v>0</v>
      </c>
      <c r="AI508">
        <v>5.0599999999999996</v>
      </c>
      <c r="AJ508">
        <v>1</v>
      </c>
      <c r="AK508">
        <v>1</v>
      </c>
      <c r="AL508">
        <v>1</v>
      </c>
      <c r="AN508">
        <v>0</v>
      </c>
      <c r="AO508">
        <v>0</v>
      </c>
      <c r="AP508">
        <v>0</v>
      </c>
      <c r="AQ508">
        <v>0</v>
      </c>
      <c r="AR508">
        <v>0</v>
      </c>
      <c r="AS508" t="s">
        <v>143</v>
      </c>
      <c r="AT508">
        <v>13.7</v>
      </c>
      <c r="AU508" t="s">
        <v>143</v>
      </c>
      <c r="AV508">
        <v>0</v>
      </c>
      <c r="AW508">
        <v>1</v>
      </c>
      <c r="AX508">
        <v>-1</v>
      </c>
      <c r="AY508">
        <v>0</v>
      </c>
      <c r="AZ508">
        <v>0</v>
      </c>
      <c r="BA508" t="s">
        <v>143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Y508*Source!I854</f>
        <v>2.74</v>
      </c>
      <c r="CY508">
        <f t="shared" si="136"/>
        <v>2160.4</v>
      </c>
      <c r="CZ508">
        <f t="shared" si="137"/>
        <v>425.68</v>
      </c>
      <c r="DA508">
        <f t="shared" si="138"/>
        <v>5.0599999999999996</v>
      </c>
      <c r="DB508">
        <f t="shared" si="139"/>
        <v>5831.82</v>
      </c>
      <c r="DC508">
        <f t="shared" si="140"/>
        <v>0</v>
      </c>
    </row>
    <row r="509" spans="1:107" x14ac:dyDescent="0.25">
      <c r="A509">
        <f>ROW(Source!A854)</f>
        <v>854</v>
      </c>
      <c r="B509">
        <v>31709269</v>
      </c>
      <c r="C509">
        <v>31714085</v>
      </c>
      <c r="D509">
        <v>26364570</v>
      </c>
      <c r="E509">
        <v>1</v>
      </c>
      <c r="F509">
        <v>1</v>
      </c>
      <c r="G509">
        <v>26229697</v>
      </c>
      <c r="H509">
        <v>3</v>
      </c>
      <c r="I509" t="s">
        <v>629</v>
      </c>
      <c r="J509" t="s">
        <v>631</v>
      </c>
      <c r="K509" t="s">
        <v>630</v>
      </c>
      <c r="L509">
        <v>1354</v>
      </c>
      <c r="N509">
        <v>1010</v>
      </c>
      <c r="O509" t="s">
        <v>401</v>
      </c>
      <c r="P509" t="s">
        <v>401</v>
      </c>
      <c r="Q509">
        <v>1</v>
      </c>
      <c r="W509">
        <v>0</v>
      </c>
      <c r="X509">
        <v>432746128</v>
      </c>
      <c r="Y509">
        <v>645</v>
      </c>
      <c r="AA509">
        <v>253.77</v>
      </c>
      <c r="AB509">
        <v>0</v>
      </c>
      <c r="AC509">
        <v>0</v>
      </c>
      <c r="AD509">
        <v>0</v>
      </c>
      <c r="AE509">
        <v>48.47</v>
      </c>
      <c r="AF509">
        <v>0</v>
      </c>
      <c r="AG509">
        <v>0</v>
      </c>
      <c r="AH509">
        <v>0</v>
      </c>
      <c r="AI509">
        <v>5.22</v>
      </c>
      <c r="AJ509">
        <v>1</v>
      </c>
      <c r="AK509">
        <v>1</v>
      </c>
      <c r="AL509">
        <v>1</v>
      </c>
      <c r="AN509">
        <v>0</v>
      </c>
      <c r="AO509">
        <v>0</v>
      </c>
      <c r="AP509">
        <v>0</v>
      </c>
      <c r="AQ509">
        <v>0</v>
      </c>
      <c r="AR509">
        <v>0</v>
      </c>
      <c r="AS509" t="s">
        <v>143</v>
      </c>
      <c r="AT509">
        <v>645</v>
      </c>
      <c r="AU509" t="s">
        <v>143</v>
      </c>
      <c r="AV509">
        <v>0</v>
      </c>
      <c r="AW509">
        <v>1</v>
      </c>
      <c r="AX509">
        <v>-1</v>
      </c>
      <c r="AY509">
        <v>0</v>
      </c>
      <c r="AZ509">
        <v>0</v>
      </c>
      <c r="BA509" t="s">
        <v>143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Y509*Source!I854</f>
        <v>129</v>
      </c>
      <c r="CY509">
        <f t="shared" si="136"/>
        <v>253.77</v>
      </c>
      <c r="CZ509">
        <f t="shared" si="137"/>
        <v>48.47</v>
      </c>
      <c r="DA509">
        <f t="shared" si="138"/>
        <v>5.22</v>
      </c>
      <c r="DB509">
        <f t="shared" si="139"/>
        <v>31263.15</v>
      </c>
      <c r="DC509">
        <f t="shared" si="140"/>
        <v>0</v>
      </c>
    </row>
    <row r="510" spans="1:107" x14ac:dyDescent="0.25">
      <c r="A510">
        <f>ROW(Source!A854)</f>
        <v>854</v>
      </c>
      <c r="B510">
        <v>31709269</v>
      </c>
      <c r="C510">
        <v>31714085</v>
      </c>
      <c r="D510">
        <v>26364567</v>
      </c>
      <c r="E510">
        <v>1</v>
      </c>
      <c r="F510">
        <v>1</v>
      </c>
      <c r="G510">
        <v>26229697</v>
      </c>
      <c r="H510">
        <v>3</v>
      </c>
      <c r="I510" t="s">
        <v>609</v>
      </c>
      <c r="J510" t="s">
        <v>611</v>
      </c>
      <c r="K510" t="s">
        <v>610</v>
      </c>
      <c r="L510">
        <v>1327</v>
      </c>
      <c r="N510">
        <v>1005</v>
      </c>
      <c r="O510" t="s">
        <v>362</v>
      </c>
      <c r="P510" t="s">
        <v>362</v>
      </c>
      <c r="Q510">
        <v>1</v>
      </c>
      <c r="W510">
        <v>0</v>
      </c>
      <c r="X510">
        <v>-1312219370</v>
      </c>
      <c r="Y510">
        <v>100</v>
      </c>
      <c r="AA510">
        <v>656.2</v>
      </c>
      <c r="AB510">
        <v>0</v>
      </c>
      <c r="AC510">
        <v>0</v>
      </c>
      <c r="AD510">
        <v>0</v>
      </c>
      <c r="AE510">
        <v>232</v>
      </c>
      <c r="AF510">
        <v>0</v>
      </c>
      <c r="AG510">
        <v>0</v>
      </c>
      <c r="AH510">
        <v>0</v>
      </c>
      <c r="AI510">
        <v>2.82</v>
      </c>
      <c r="AJ510">
        <v>1</v>
      </c>
      <c r="AK510">
        <v>1</v>
      </c>
      <c r="AL510">
        <v>1</v>
      </c>
      <c r="AN510">
        <v>0</v>
      </c>
      <c r="AO510">
        <v>0</v>
      </c>
      <c r="AP510">
        <v>0</v>
      </c>
      <c r="AQ510">
        <v>0</v>
      </c>
      <c r="AR510">
        <v>0</v>
      </c>
      <c r="AS510" t="s">
        <v>143</v>
      </c>
      <c r="AT510">
        <v>100</v>
      </c>
      <c r="AU510" t="s">
        <v>143</v>
      </c>
      <c r="AV510">
        <v>0</v>
      </c>
      <c r="AW510">
        <v>1</v>
      </c>
      <c r="AX510">
        <v>-1</v>
      </c>
      <c r="AY510">
        <v>0</v>
      </c>
      <c r="AZ510">
        <v>0</v>
      </c>
      <c r="BA510" t="s">
        <v>143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Y510*Source!I854</f>
        <v>20</v>
      </c>
      <c r="CY510">
        <f t="shared" si="136"/>
        <v>656.2</v>
      </c>
      <c r="CZ510">
        <f t="shared" si="137"/>
        <v>232</v>
      </c>
      <c r="DA510">
        <f t="shared" si="138"/>
        <v>2.82</v>
      </c>
      <c r="DB510">
        <f t="shared" si="139"/>
        <v>23200</v>
      </c>
      <c r="DC510">
        <f t="shared" si="140"/>
        <v>0</v>
      </c>
    </row>
    <row r="511" spans="1:107" x14ac:dyDescent="0.25">
      <c r="A511">
        <f>ROW(Source!A854)</f>
        <v>854</v>
      </c>
      <c r="B511">
        <v>31709269</v>
      </c>
      <c r="C511">
        <v>31714085</v>
      </c>
      <c r="D511">
        <v>26364566</v>
      </c>
      <c r="E511">
        <v>1</v>
      </c>
      <c r="F511">
        <v>1</v>
      </c>
      <c r="G511">
        <v>26229697</v>
      </c>
      <c r="H511">
        <v>3</v>
      </c>
      <c r="I511" t="s">
        <v>621</v>
      </c>
      <c r="J511" t="s">
        <v>623</v>
      </c>
      <c r="K511" t="s">
        <v>622</v>
      </c>
      <c r="L511">
        <v>1301</v>
      </c>
      <c r="N511">
        <v>1003</v>
      </c>
      <c r="O511" t="s">
        <v>585</v>
      </c>
      <c r="P511" t="s">
        <v>585</v>
      </c>
      <c r="Q511">
        <v>1</v>
      </c>
      <c r="W511">
        <v>0</v>
      </c>
      <c r="X511">
        <v>1950529217</v>
      </c>
      <c r="Y511">
        <v>80.61</v>
      </c>
      <c r="AA511">
        <v>271.39999999999998</v>
      </c>
      <c r="AB511">
        <v>0</v>
      </c>
      <c r="AC511">
        <v>0</v>
      </c>
      <c r="AD511">
        <v>0</v>
      </c>
      <c r="AE511">
        <v>85.36</v>
      </c>
      <c r="AF511">
        <v>0</v>
      </c>
      <c r="AG511">
        <v>0</v>
      </c>
      <c r="AH511">
        <v>0</v>
      </c>
      <c r="AI511">
        <v>3.17</v>
      </c>
      <c r="AJ511">
        <v>1</v>
      </c>
      <c r="AK511">
        <v>1</v>
      </c>
      <c r="AL511">
        <v>1</v>
      </c>
      <c r="AN511">
        <v>0</v>
      </c>
      <c r="AO511">
        <v>0</v>
      </c>
      <c r="AP511">
        <v>0</v>
      </c>
      <c r="AQ511">
        <v>0</v>
      </c>
      <c r="AR511">
        <v>0</v>
      </c>
      <c r="AS511" t="s">
        <v>143</v>
      </c>
      <c r="AT511">
        <v>80.61</v>
      </c>
      <c r="AU511" t="s">
        <v>143</v>
      </c>
      <c r="AV511">
        <v>0</v>
      </c>
      <c r="AW511">
        <v>1</v>
      </c>
      <c r="AX511">
        <v>-1</v>
      </c>
      <c r="AY511">
        <v>0</v>
      </c>
      <c r="AZ511">
        <v>0</v>
      </c>
      <c r="BA511" t="s">
        <v>143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Y511*Source!I854</f>
        <v>16.122</v>
      </c>
      <c r="CY511">
        <f t="shared" si="136"/>
        <v>271.39999999999998</v>
      </c>
      <c r="CZ511">
        <f t="shared" si="137"/>
        <v>85.36</v>
      </c>
      <c r="DA511">
        <f t="shared" si="138"/>
        <v>3.17</v>
      </c>
      <c r="DB511">
        <f t="shared" si="139"/>
        <v>6880.87</v>
      </c>
      <c r="DC511">
        <f t="shared" si="140"/>
        <v>0</v>
      </c>
    </row>
    <row r="512" spans="1:107" x14ac:dyDescent="0.25">
      <c r="A512">
        <f>ROW(Source!A854)</f>
        <v>854</v>
      </c>
      <c r="B512">
        <v>31709269</v>
      </c>
      <c r="C512">
        <v>31714085</v>
      </c>
      <c r="D512">
        <v>26364562</v>
      </c>
      <c r="E512">
        <v>1</v>
      </c>
      <c r="F512">
        <v>1</v>
      </c>
      <c r="G512">
        <v>26229697</v>
      </c>
      <c r="H512">
        <v>3</v>
      </c>
      <c r="I512" t="s">
        <v>613</v>
      </c>
      <c r="J512" t="s">
        <v>615</v>
      </c>
      <c r="K512" t="s">
        <v>614</v>
      </c>
      <c r="L512">
        <v>1301</v>
      </c>
      <c r="N512">
        <v>1003</v>
      </c>
      <c r="O512" t="s">
        <v>585</v>
      </c>
      <c r="P512" t="s">
        <v>585</v>
      </c>
      <c r="Q512">
        <v>1</v>
      </c>
      <c r="W512">
        <v>0</v>
      </c>
      <c r="X512">
        <v>309293968</v>
      </c>
      <c r="Y512">
        <v>42.6</v>
      </c>
      <c r="AA512">
        <v>398.51</v>
      </c>
      <c r="AB512">
        <v>0</v>
      </c>
      <c r="AC512">
        <v>0</v>
      </c>
      <c r="AD512">
        <v>0</v>
      </c>
      <c r="AE512">
        <v>50.23</v>
      </c>
      <c r="AF512">
        <v>0</v>
      </c>
      <c r="AG512">
        <v>0</v>
      </c>
      <c r="AH512">
        <v>0</v>
      </c>
      <c r="AI512">
        <v>7.91</v>
      </c>
      <c r="AJ512">
        <v>1</v>
      </c>
      <c r="AK512">
        <v>1</v>
      </c>
      <c r="AL512">
        <v>1</v>
      </c>
      <c r="AN512">
        <v>0</v>
      </c>
      <c r="AO512">
        <v>0</v>
      </c>
      <c r="AP512">
        <v>0</v>
      </c>
      <c r="AQ512">
        <v>0</v>
      </c>
      <c r="AR512">
        <v>0</v>
      </c>
      <c r="AS512" t="s">
        <v>143</v>
      </c>
      <c r="AT512">
        <v>42.6</v>
      </c>
      <c r="AU512" t="s">
        <v>143</v>
      </c>
      <c r="AV512">
        <v>0</v>
      </c>
      <c r="AW512">
        <v>1</v>
      </c>
      <c r="AX512">
        <v>-1</v>
      </c>
      <c r="AY512">
        <v>0</v>
      </c>
      <c r="AZ512">
        <v>0</v>
      </c>
      <c r="BA512" t="s">
        <v>143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Y512*Source!I854</f>
        <v>8.5200000000000014</v>
      </c>
      <c r="CY512">
        <f t="shared" si="136"/>
        <v>398.51</v>
      </c>
      <c r="CZ512">
        <f t="shared" si="137"/>
        <v>50.23</v>
      </c>
      <c r="DA512">
        <f t="shared" si="138"/>
        <v>7.91</v>
      </c>
      <c r="DB512">
        <f t="shared" si="139"/>
        <v>2139.8000000000002</v>
      </c>
      <c r="DC512">
        <f t="shared" si="140"/>
        <v>0</v>
      </c>
    </row>
    <row r="513" spans="1:107" x14ac:dyDescent="0.25">
      <c r="A513">
        <f>ROW(Source!A854)</f>
        <v>854</v>
      </c>
      <c r="B513">
        <v>31709269</v>
      </c>
      <c r="C513">
        <v>31714085</v>
      </c>
      <c r="D513">
        <v>26364561</v>
      </c>
      <c r="E513">
        <v>1</v>
      </c>
      <c r="F513">
        <v>1</v>
      </c>
      <c r="G513">
        <v>26229697</v>
      </c>
      <c r="H513">
        <v>3</v>
      </c>
      <c r="I513" t="s">
        <v>617</v>
      </c>
      <c r="J513" t="s">
        <v>619</v>
      </c>
      <c r="K513" t="s">
        <v>618</v>
      </c>
      <c r="L513">
        <v>1301</v>
      </c>
      <c r="N513">
        <v>1003</v>
      </c>
      <c r="O513" t="s">
        <v>585</v>
      </c>
      <c r="P513" t="s">
        <v>585</v>
      </c>
      <c r="Q513">
        <v>1</v>
      </c>
      <c r="W513">
        <v>0</v>
      </c>
      <c r="X513">
        <v>585071224</v>
      </c>
      <c r="Y513">
        <v>42.6</v>
      </c>
      <c r="AA513">
        <v>106.04</v>
      </c>
      <c r="AB513">
        <v>0</v>
      </c>
      <c r="AC513">
        <v>0</v>
      </c>
      <c r="AD513">
        <v>0</v>
      </c>
      <c r="AE513">
        <v>20.45</v>
      </c>
      <c r="AF513">
        <v>0</v>
      </c>
      <c r="AG513">
        <v>0</v>
      </c>
      <c r="AH513">
        <v>0</v>
      </c>
      <c r="AI513">
        <v>5.17</v>
      </c>
      <c r="AJ513">
        <v>1</v>
      </c>
      <c r="AK513">
        <v>1</v>
      </c>
      <c r="AL513">
        <v>1</v>
      </c>
      <c r="AN513">
        <v>0</v>
      </c>
      <c r="AO513">
        <v>0</v>
      </c>
      <c r="AP513">
        <v>0</v>
      </c>
      <c r="AQ513">
        <v>0</v>
      </c>
      <c r="AR513">
        <v>0</v>
      </c>
      <c r="AS513" t="s">
        <v>143</v>
      </c>
      <c r="AT513">
        <v>42.6</v>
      </c>
      <c r="AU513" t="s">
        <v>143</v>
      </c>
      <c r="AV513">
        <v>0</v>
      </c>
      <c r="AW513">
        <v>1</v>
      </c>
      <c r="AX513">
        <v>-1</v>
      </c>
      <c r="AY513">
        <v>0</v>
      </c>
      <c r="AZ513">
        <v>0</v>
      </c>
      <c r="BA513" t="s">
        <v>143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Y513*Source!I854</f>
        <v>8.5200000000000014</v>
      </c>
      <c r="CY513">
        <f t="shared" si="136"/>
        <v>106.04</v>
      </c>
      <c r="CZ513">
        <f t="shared" si="137"/>
        <v>20.45</v>
      </c>
      <c r="DA513">
        <f t="shared" si="138"/>
        <v>5.17</v>
      </c>
      <c r="DB513">
        <f t="shared" si="139"/>
        <v>871.17</v>
      </c>
      <c r="DC513">
        <f t="shared" si="140"/>
        <v>0</v>
      </c>
    </row>
    <row r="514" spans="1:107" x14ac:dyDescent="0.25">
      <c r="A514">
        <f>ROW(Source!A854)</f>
        <v>854</v>
      </c>
      <c r="B514">
        <v>31709269</v>
      </c>
      <c r="C514">
        <v>31714085</v>
      </c>
      <c r="D514">
        <v>26364553</v>
      </c>
      <c r="E514">
        <v>1</v>
      </c>
      <c r="F514">
        <v>1</v>
      </c>
      <c r="G514">
        <v>26229697</v>
      </c>
      <c r="H514">
        <v>3</v>
      </c>
      <c r="I514" t="s">
        <v>625</v>
      </c>
      <c r="J514" t="s">
        <v>627</v>
      </c>
      <c r="K514" t="s">
        <v>626</v>
      </c>
      <c r="L514">
        <v>1301</v>
      </c>
      <c r="N514">
        <v>1003</v>
      </c>
      <c r="O514" t="s">
        <v>585</v>
      </c>
      <c r="P514" t="s">
        <v>585</v>
      </c>
      <c r="Q514">
        <v>1</v>
      </c>
      <c r="W514">
        <v>0</v>
      </c>
      <c r="X514">
        <v>-244276458</v>
      </c>
      <c r="Y514">
        <v>80.61</v>
      </c>
      <c r="AA514">
        <v>286.14999999999998</v>
      </c>
      <c r="AB514">
        <v>0</v>
      </c>
      <c r="AC514">
        <v>0</v>
      </c>
      <c r="AD514">
        <v>0</v>
      </c>
      <c r="AE514">
        <v>49.02</v>
      </c>
      <c r="AF514">
        <v>0</v>
      </c>
      <c r="AG514">
        <v>0</v>
      </c>
      <c r="AH514">
        <v>0</v>
      </c>
      <c r="AI514">
        <v>5.82</v>
      </c>
      <c r="AJ514">
        <v>1</v>
      </c>
      <c r="AK514">
        <v>1</v>
      </c>
      <c r="AL514">
        <v>1</v>
      </c>
      <c r="AN514">
        <v>0</v>
      </c>
      <c r="AO514">
        <v>0</v>
      </c>
      <c r="AP514">
        <v>0</v>
      </c>
      <c r="AQ514">
        <v>0</v>
      </c>
      <c r="AR514">
        <v>0</v>
      </c>
      <c r="AS514" t="s">
        <v>143</v>
      </c>
      <c r="AT514">
        <v>80.61</v>
      </c>
      <c r="AU514" t="s">
        <v>143</v>
      </c>
      <c r="AV514">
        <v>0</v>
      </c>
      <c r="AW514">
        <v>1</v>
      </c>
      <c r="AX514">
        <v>-1</v>
      </c>
      <c r="AY514">
        <v>0</v>
      </c>
      <c r="AZ514">
        <v>0</v>
      </c>
      <c r="BA514" t="s">
        <v>143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Y514*Source!I854</f>
        <v>16.122</v>
      </c>
      <c r="CY514">
        <f t="shared" si="136"/>
        <v>286.14999999999998</v>
      </c>
      <c r="CZ514">
        <f t="shared" si="137"/>
        <v>49.02</v>
      </c>
      <c r="DA514">
        <f t="shared" si="138"/>
        <v>5.82</v>
      </c>
      <c r="DB514">
        <f t="shared" si="139"/>
        <v>3951.5</v>
      </c>
      <c r="DC514">
        <f t="shared" si="140"/>
        <v>0</v>
      </c>
    </row>
    <row r="515" spans="1:107" x14ac:dyDescent="0.25">
      <c r="A515">
        <f>ROW(Source!A854)</f>
        <v>854</v>
      </c>
      <c r="B515">
        <v>31709269</v>
      </c>
      <c r="C515">
        <v>31714085</v>
      </c>
      <c r="D515">
        <v>26364202</v>
      </c>
      <c r="E515">
        <v>1</v>
      </c>
      <c r="F515">
        <v>1</v>
      </c>
      <c r="G515">
        <v>26229697</v>
      </c>
      <c r="H515">
        <v>3</v>
      </c>
      <c r="I515" t="s">
        <v>1071</v>
      </c>
      <c r="J515" t="s">
        <v>1072</v>
      </c>
      <c r="K515" t="s">
        <v>1073</v>
      </c>
      <c r="L515">
        <v>1354</v>
      </c>
      <c r="N515">
        <v>1010</v>
      </c>
      <c r="O515" t="s">
        <v>401</v>
      </c>
      <c r="P515" t="s">
        <v>401</v>
      </c>
      <c r="Q515">
        <v>1</v>
      </c>
      <c r="W515">
        <v>0</v>
      </c>
      <c r="X515">
        <v>-418211135</v>
      </c>
      <c r="Y515">
        <v>13</v>
      </c>
      <c r="AA515">
        <v>63.47</v>
      </c>
      <c r="AB515">
        <v>0</v>
      </c>
      <c r="AC515">
        <v>0</v>
      </c>
      <c r="AD515">
        <v>0</v>
      </c>
      <c r="AE515">
        <v>7.68</v>
      </c>
      <c r="AF515">
        <v>0</v>
      </c>
      <c r="AG515">
        <v>0</v>
      </c>
      <c r="AH515">
        <v>0</v>
      </c>
      <c r="AI515">
        <v>8.24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143</v>
      </c>
      <c r="AT515">
        <v>13</v>
      </c>
      <c r="AU515" t="s">
        <v>143</v>
      </c>
      <c r="AV515">
        <v>0</v>
      </c>
      <c r="AW515">
        <v>2</v>
      </c>
      <c r="AX515">
        <v>31714977</v>
      </c>
      <c r="AY515">
        <v>1</v>
      </c>
      <c r="AZ515">
        <v>0</v>
      </c>
      <c r="BA515">
        <v>532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Y515*Source!I854</f>
        <v>2.6</v>
      </c>
      <c r="CY515">
        <f t="shared" si="136"/>
        <v>63.47</v>
      </c>
      <c r="CZ515">
        <f t="shared" si="137"/>
        <v>7.68</v>
      </c>
      <c r="DA515">
        <f t="shared" si="138"/>
        <v>8.24</v>
      </c>
      <c r="DB515">
        <f t="shared" si="139"/>
        <v>99.84</v>
      </c>
      <c r="DC515">
        <f t="shared" si="140"/>
        <v>0</v>
      </c>
    </row>
    <row r="516" spans="1:107" x14ac:dyDescent="0.25">
      <c r="A516">
        <f>ROW(Source!A854)</f>
        <v>854</v>
      </c>
      <c r="B516">
        <v>31709269</v>
      </c>
      <c r="C516">
        <v>31714085</v>
      </c>
      <c r="D516">
        <v>26363979</v>
      </c>
      <c r="E516">
        <v>1</v>
      </c>
      <c r="F516">
        <v>1</v>
      </c>
      <c r="G516">
        <v>26229697</v>
      </c>
      <c r="H516">
        <v>3</v>
      </c>
      <c r="I516" t="s">
        <v>1074</v>
      </c>
      <c r="J516" t="s">
        <v>1075</v>
      </c>
      <c r="K516" t="s">
        <v>1076</v>
      </c>
      <c r="L516">
        <v>1355</v>
      </c>
      <c r="N516">
        <v>1010</v>
      </c>
      <c r="O516" t="s">
        <v>606</v>
      </c>
      <c r="P516" t="s">
        <v>606</v>
      </c>
      <c r="Q516">
        <v>100</v>
      </c>
      <c r="W516">
        <v>0</v>
      </c>
      <c r="X516">
        <v>-96000665</v>
      </c>
      <c r="Y516">
        <v>6.45</v>
      </c>
      <c r="AA516">
        <v>3991.11</v>
      </c>
      <c r="AB516">
        <v>0</v>
      </c>
      <c r="AC516">
        <v>0</v>
      </c>
      <c r="AD516">
        <v>0</v>
      </c>
      <c r="AE516">
        <v>341.56</v>
      </c>
      <c r="AF516">
        <v>0</v>
      </c>
      <c r="AG516">
        <v>0</v>
      </c>
      <c r="AH516">
        <v>0</v>
      </c>
      <c r="AI516">
        <v>11.65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143</v>
      </c>
      <c r="AT516">
        <v>6.45</v>
      </c>
      <c r="AU516" t="s">
        <v>143</v>
      </c>
      <c r="AV516">
        <v>0</v>
      </c>
      <c r="AW516">
        <v>2</v>
      </c>
      <c r="AX516">
        <v>31714978</v>
      </c>
      <c r="AY516">
        <v>1</v>
      </c>
      <c r="AZ516">
        <v>0</v>
      </c>
      <c r="BA516">
        <v>533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Y516*Source!I854</f>
        <v>1.29</v>
      </c>
      <c r="CY516">
        <f t="shared" si="136"/>
        <v>3991.11</v>
      </c>
      <c r="CZ516">
        <f t="shared" si="137"/>
        <v>341.56</v>
      </c>
      <c r="DA516">
        <f t="shared" si="138"/>
        <v>11.65</v>
      </c>
      <c r="DB516">
        <f t="shared" si="139"/>
        <v>2203.06</v>
      </c>
      <c r="DC516">
        <f t="shared" si="140"/>
        <v>0</v>
      </c>
    </row>
    <row r="517" spans="1:107" x14ac:dyDescent="0.25">
      <c r="A517">
        <f>ROW(Source!A862)</f>
        <v>862</v>
      </c>
      <c r="B517">
        <v>31709269</v>
      </c>
      <c r="C517">
        <v>31714123</v>
      </c>
      <c r="D517">
        <v>26286009</v>
      </c>
      <c r="E517">
        <v>26229697</v>
      </c>
      <c r="F517">
        <v>1</v>
      </c>
      <c r="G517">
        <v>26229697</v>
      </c>
      <c r="H517">
        <v>1</v>
      </c>
      <c r="I517" t="s">
        <v>875</v>
      </c>
      <c r="J517" t="s">
        <v>143</v>
      </c>
      <c r="K517" t="s">
        <v>876</v>
      </c>
      <c r="L517">
        <v>1191</v>
      </c>
      <c r="N517">
        <v>1013</v>
      </c>
      <c r="O517" t="s">
        <v>877</v>
      </c>
      <c r="P517" t="s">
        <v>877</v>
      </c>
      <c r="Q517">
        <v>1</v>
      </c>
      <c r="W517">
        <v>0</v>
      </c>
      <c r="X517">
        <v>476480486</v>
      </c>
      <c r="Y517">
        <v>169.39500000000001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143</v>
      </c>
      <c r="AT517">
        <v>147.30000000000001</v>
      </c>
      <c r="AU517" t="s">
        <v>170</v>
      </c>
      <c r="AV517">
        <v>1</v>
      </c>
      <c r="AW517">
        <v>2</v>
      </c>
      <c r="AX517">
        <v>31714984</v>
      </c>
      <c r="AY517">
        <v>1</v>
      </c>
      <c r="AZ517">
        <v>0</v>
      </c>
      <c r="BA517">
        <v>539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Y517*Source!I862</f>
        <v>54.206400000000002</v>
      </c>
      <c r="CY517">
        <f>AD517</f>
        <v>0</v>
      </c>
      <c r="CZ517">
        <f>AH517</f>
        <v>0</v>
      </c>
      <c r="DA517">
        <f>AL517</f>
        <v>1</v>
      </c>
      <c r="DB517">
        <f>ROUND((ROUND(AT517*CZ517,2)*1.15),6)</f>
        <v>0</v>
      </c>
      <c r="DC517">
        <f>ROUND((ROUND(AT517*AG517,2)*1.15),6)</f>
        <v>0</v>
      </c>
    </row>
    <row r="518" spans="1:107" x14ac:dyDescent="0.25">
      <c r="A518">
        <f>ROW(Source!A862)</f>
        <v>862</v>
      </c>
      <c r="B518">
        <v>31709269</v>
      </c>
      <c r="C518">
        <v>31714123</v>
      </c>
      <c r="D518">
        <v>26366393</v>
      </c>
      <c r="E518">
        <v>1</v>
      </c>
      <c r="F518">
        <v>1</v>
      </c>
      <c r="G518">
        <v>26229697</v>
      </c>
      <c r="H518">
        <v>2</v>
      </c>
      <c r="I518" t="s">
        <v>953</v>
      </c>
      <c r="J518" t="s">
        <v>954</v>
      </c>
      <c r="K518" t="s">
        <v>955</v>
      </c>
      <c r="L518">
        <v>1367</v>
      </c>
      <c r="N518">
        <v>1011</v>
      </c>
      <c r="O518" t="s">
        <v>881</v>
      </c>
      <c r="P518" t="s">
        <v>881</v>
      </c>
      <c r="Q518">
        <v>1</v>
      </c>
      <c r="W518">
        <v>0</v>
      </c>
      <c r="X518">
        <v>-628430174</v>
      </c>
      <c r="Y518">
        <v>0.63749999999999996</v>
      </c>
      <c r="AA518">
        <v>0</v>
      </c>
      <c r="AB518">
        <v>782.49</v>
      </c>
      <c r="AC518">
        <v>382.49</v>
      </c>
      <c r="AD518">
        <v>0</v>
      </c>
      <c r="AE518">
        <v>0</v>
      </c>
      <c r="AF518">
        <v>76.81</v>
      </c>
      <c r="AG518">
        <v>14.36</v>
      </c>
      <c r="AH518">
        <v>0</v>
      </c>
      <c r="AI518">
        <v>1</v>
      </c>
      <c r="AJ518">
        <v>9.73</v>
      </c>
      <c r="AK518">
        <v>25.44</v>
      </c>
      <c r="AL518">
        <v>1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143</v>
      </c>
      <c r="AT518">
        <v>0.51</v>
      </c>
      <c r="AU518" t="s">
        <v>169</v>
      </c>
      <c r="AV518">
        <v>0</v>
      </c>
      <c r="AW518">
        <v>2</v>
      </c>
      <c r="AX518">
        <v>31714985</v>
      </c>
      <c r="AY518">
        <v>1</v>
      </c>
      <c r="AZ518">
        <v>0</v>
      </c>
      <c r="BA518">
        <v>540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Y518*Source!I862</f>
        <v>0.20399999999999999</v>
      </c>
      <c r="CY518">
        <f>AB518</f>
        <v>782.49</v>
      </c>
      <c r="CZ518">
        <f>AF518</f>
        <v>76.81</v>
      </c>
      <c r="DA518">
        <f>AJ518</f>
        <v>9.73</v>
      </c>
      <c r="DB518">
        <f>ROUND((ROUND(AT518*CZ518,2)*1.25),6)</f>
        <v>48.962499999999999</v>
      </c>
      <c r="DC518">
        <f>ROUND((ROUND(AT518*AG518,2)*1.25),6)</f>
        <v>9.15</v>
      </c>
    </row>
    <row r="519" spans="1:107" x14ac:dyDescent="0.25">
      <c r="A519">
        <f>ROW(Source!A862)</f>
        <v>862</v>
      </c>
      <c r="B519">
        <v>31709269</v>
      </c>
      <c r="C519">
        <v>31714123</v>
      </c>
      <c r="D519">
        <v>26366522</v>
      </c>
      <c r="E519">
        <v>1</v>
      </c>
      <c r="F519">
        <v>1</v>
      </c>
      <c r="G519">
        <v>26229697</v>
      </c>
      <c r="H519">
        <v>2</v>
      </c>
      <c r="I519" t="s">
        <v>985</v>
      </c>
      <c r="J519" t="s">
        <v>986</v>
      </c>
      <c r="K519" t="s">
        <v>987</v>
      </c>
      <c r="L519">
        <v>1367</v>
      </c>
      <c r="N519">
        <v>1011</v>
      </c>
      <c r="O519" t="s">
        <v>881</v>
      </c>
      <c r="P519" t="s">
        <v>881</v>
      </c>
      <c r="Q519">
        <v>1</v>
      </c>
      <c r="W519">
        <v>0</v>
      </c>
      <c r="X519">
        <v>593980231</v>
      </c>
      <c r="Y519">
        <v>28.224999999999998</v>
      </c>
      <c r="AA519">
        <v>0</v>
      </c>
      <c r="AB519">
        <v>9.07</v>
      </c>
      <c r="AC519">
        <v>1.07</v>
      </c>
      <c r="AD519">
        <v>0</v>
      </c>
      <c r="AE519">
        <v>0</v>
      </c>
      <c r="AF519">
        <v>2.36</v>
      </c>
      <c r="AG519">
        <v>0.04</v>
      </c>
      <c r="AH519">
        <v>0</v>
      </c>
      <c r="AI519">
        <v>1</v>
      </c>
      <c r="AJ519">
        <v>3.67</v>
      </c>
      <c r="AK519">
        <v>25.44</v>
      </c>
      <c r="AL519">
        <v>1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143</v>
      </c>
      <c r="AT519">
        <v>22.58</v>
      </c>
      <c r="AU519" t="s">
        <v>169</v>
      </c>
      <c r="AV519">
        <v>0</v>
      </c>
      <c r="AW519">
        <v>2</v>
      </c>
      <c r="AX519">
        <v>31714986</v>
      </c>
      <c r="AY519">
        <v>1</v>
      </c>
      <c r="AZ519">
        <v>0</v>
      </c>
      <c r="BA519">
        <v>541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Y519*Source!I862</f>
        <v>9.032</v>
      </c>
      <c r="CY519">
        <f>AB519</f>
        <v>9.07</v>
      </c>
      <c r="CZ519">
        <f>AF519</f>
        <v>2.36</v>
      </c>
      <c r="DA519">
        <f>AJ519</f>
        <v>3.67</v>
      </c>
      <c r="DB519">
        <f>ROUND((ROUND(AT519*CZ519,2)*1.25),6)</f>
        <v>66.612499999999997</v>
      </c>
      <c r="DC519">
        <f>ROUND((ROUND(AT519*AG519,2)*1.25),6)</f>
        <v>1.125</v>
      </c>
    </row>
    <row r="520" spans="1:107" x14ac:dyDescent="0.25">
      <c r="A520">
        <f>ROW(Source!A862)</f>
        <v>862</v>
      </c>
      <c r="B520">
        <v>31709269</v>
      </c>
      <c r="C520">
        <v>31714123</v>
      </c>
      <c r="D520">
        <v>26366479</v>
      </c>
      <c r="E520">
        <v>1</v>
      </c>
      <c r="F520">
        <v>1</v>
      </c>
      <c r="G520">
        <v>26229697</v>
      </c>
      <c r="H520">
        <v>2</v>
      </c>
      <c r="I520" t="s">
        <v>1050</v>
      </c>
      <c r="J520" t="s">
        <v>1051</v>
      </c>
      <c r="K520" t="s">
        <v>1052</v>
      </c>
      <c r="L520">
        <v>1367</v>
      </c>
      <c r="N520">
        <v>1011</v>
      </c>
      <c r="O520" t="s">
        <v>881</v>
      </c>
      <c r="P520" t="s">
        <v>881</v>
      </c>
      <c r="Q520">
        <v>1</v>
      </c>
      <c r="W520">
        <v>0</v>
      </c>
      <c r="X520">
        <v>926785503</v>
      </c>
      <c r="Y520">
        <v>2.7875000000000001</v>
      </c>
      <c r="AA520">
        <v>0</v>
      </c>
      <c r="AB520">
        <v>5.71</v>
      </c>
      <c r="AC520">
        <v>1.07</v>
      </c>
      <c r="AD520">
        <v>0</v>
      </c>
      <c r="AE520">
        <v>0</v>
      </c>
      <c r="AF520">
        <v>0.64</v>
      </c>
      <c r="AG520">
        <v>0.04</v>
      </c>
      <c r="AH520">
        <v>0</v>
      </c>
      <c r="AI520">
        <v>1</v>
      </c>
      <c r="AJ520">
        <v>8.52</v>
      </c>
      <c r="AK520">
        <v>25.44</v>
      </c>
      <c r="AL520">
        <v>1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143</v>
      </c>
      <c r="AT520">
        <v>2.23</v>
      </c>
      <c r="AU520" t="s">
        <v>169</v>
      </c>
      <c r="AV520">
        <v>0</v>
      </c>
      <c r="AW520">
        <v>2</v>
      </c>
      <c r="AX520">
        <v>31714987</v>
      </c>
      <c r="AY520">
        <v>1</v>
      </c>
      <c r="AZ520">
        <v>0</v>
      </c>
      <c r="BA520">
        <v>542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Y520*Source!I862</f>
        <v>0.89200000000000002</v>
      </c>
      <c r="CY520">
        <f>AB520</f>
        <v>5.71</v>
      </c>
      <c r="CZ520">
        <f>AF520</f>
        <v>0.64</v>
      </c>
      <c r="DA520">
        <f>AJ520</f>
        <v>8.52</v>
      </c>
      <c r="DB520">
        <f>ROUND((ROUND(AT520*CZ520,2)*1.25),6)</f>
        <v>1.7875000000000001</v>
      </c>
      <c r="DC520">
        <f>ROUND((ROUND(AT520*AG520,2)*1.25),6)</f>
        <v>0.1125</v>
      </c>
    </row>
    <row r="521" spans="1:107" x14ac:dyDescent="0.25">
      <c r="A521">
        <f>ROW(Source!A862)</f>
        <v>862</v>
      </c>
      <c r="B521">
        <v>31709269</v>
      </c>
      <c r="C521">
        <v>31714123</v>
      </c>
      <c r="D521">
        <v>26366433</v>
      </c>
      <c r="E521">
        <v>1</v>
      </c>
      <c r="F521">
        <v>1</v>
      </c>
      <c r="G521">
        <v>26229697</v>
      </c>
      <c r="H521">
        <v>2</v>
      </c>
      <c r="I521" t="s">
        <v>1053</v>
      </c>
      <c r="J521" t="s">
        <v>1054</v>
      </c>
      <c r="K521" t="s">
        <v>1055</v>
      </c>
      <c r="L521">
        <v>1367</v>
      </c>
      <c r="N521">
        <v>1011</v>
      </c>
      <c r="O521" t="s">
        <v>881</v>
      </c>
      <c r="P521" t="s">
        <v>881</v>
      </c>
      <c r="Q521">
        <v>1</v>
      </c>
      <c r="W521">
        <v>0</v>
      </c>
      <c r="X521">
        <v>950854334</v>
      </c>
      <c r="Y521">
        <v>3.7874999999999996</v>
      </c>
      <c r="AA521">
        <v>0</v>
      </c>
      <c r="AB521">
        <v>34.020000000000003</v>
      </c>
      <c r="AC521">
        <v>2.66</v>
      </c>
      <c r="AD521">
        <v>0</v>
      </c>
      <c r="AE521">
        <v>0</v>
      </c>
      <c r="AF521">
        <v>2.36</v>
      </c>
      <c r="AG521">
        <v>0.1</v>
      </c>
      <c r="AH521">
        <v>0</v>
      </c>
      <c r="AI521">
        <v>1</v>
      </c>
      <c r="AJ521">
        <v>13.77</v>
      </c>
      <c r="AK521">
        <v>25.44</v>
      </c>
      <c r="AL521">
        <v>1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143</v>
      </c>
      <c r="AT521">
        <v>3.03</v>
      </c>
      <c r="AU521" t="s">
        <v>169</v>
      </c>
      <c r="AV521">
        <v>0</v>
      </c>
      <c r="AW521">
        <v>2</v>
      </c>
      <c r="AX521">
        <v>31714988</v>
      </c>
      <c r="AY521">
        <v>1</v>
      </c>
      <c r="AZ521">
        <v>0</v>
      </c>
      <c r="BA521">
        <v>543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Y521*Source!I862</f>
        <v>1.212</v>
      </c>
      <c r="CY521">
        <f>AB521</f>
        <v>34.020000000000003</v>
      </c>
      <c r="CZ521">
        <f>AF521</f>
        <v>2.36</v>
      </c>
      <c r="DA521">
        <f>AJ521</f>
        <v>13.77</v>
      </c>
      <c r="DB521">
        <f>ROUND((ROUND(AT521*CZ521,2)*1.25),6)</f>
        <v>8.9375</v>
      </c>
      <c r="DC521">
        <f>ROUND((ROUND(AT521*AG521,2)*1.25),6)</f>
        <v>0.375</v>
      </c>
    </row>
    <row r="522" spans="1:107" x14ac:dyDescent="0.25">
      <c r="A522">
        <f>ROW(Source!A862)</f>
        <v>862</v>
      </c>
      <c r="B522">
        <v>31709269</v>
      </c>
      <c r="C522">
        <v>31714123</v>
      </c>
      <c r="D522">
        <v>26366499</v>
      </c>
      <c r="E522">
        <v>1</v>
      </c>
      <c r="F522">
        <v>1</v>
      </c>
      <c r="G522">
        <v>26229697</v>
      </c>
      <c r="H522">
        <v>2</v>
      </c>
      <c r="I522" t="s">
        <v>1056</v>
      </c>
      <c r="J522" t="s">
        <v>1057</v>
      </c>
      <c r="K522" t="s">
        <v>1058</v>
      </c>
      <c r="L522">
        <v>1367</v>
      </c>
      <c r="N522">
        <v>1011</v>
      </c>
      <c r="O522" t="s">
        <v>881</v>
      </c>
      <c r="P522" t="s">
        <v>881</v>
      </c>
      <c r="Q522">
        <v>1</v>
      </c>
      <c r="W522">
        <v>0</v>
      </c>
      <c r="X522">
        <v>265835050</v>
      </c>
      <c r="Y522">
        <v>0.1</v>
      </c>
      <c r="AA522">
        <v>0</v>
      </c>
      <c r="AB522">
        <v>17.670000000000002</v>
      </c>
      <c r="AC522">
        <v>1.07</v>
      </c>
      <c r="AD522">
        <v>0</v>
      </c>
      <c r="AE522">
        <v>0</v>
      </c>
      <c r="AF522">
        <v>3.53</v>
      </c>
      <c r="AG522">
        <v>0.04</v>
      </c>
      <c r="AH522">
        <v>0</v>
      </c>
      <c r="AI522">
        <v>1</v>
      </c>
      <c r="AJ522">
        <v>4.78</v>
      </c>
      <c r="AK522">
        <v>25.44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143</v>
      </c>
      <c r="AT522">
        <v>0.08</v>
      </c>
      <c r="AU522" t="s">
        <v>169</v>
      </c>
      <c r="AV522">
        <v>0</v>
      </c>
      <c r="AW522">
        <v>2</v>
      </c>
      <c r="AX522">
        <v>31714989</v>
      </c>
      <c r="AY522">
        <v>1</v>
      </c>
      <c r="AZ522">
        <v>0</v>
      </c>
      <c r="BA522">
        <v>544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Y522*Source!I862</f>
        <v>3.2000000000000001E-2</v>
      </c>
      <c r="CY522">
        <f>AB522</f>
        <v>17.670000000000002</v>
      </c>
      <c r="CZ522">
        <f>AF522</f>
        <v>3.53</v>
      </c>
      <c r="DA522">
        <f>AJ522</f>
        <v>4.78</v>
      </c>
      <c r="DB522">
        <f>ROUND((ROUND(AT522*CZ522,2)*1.25),6)</f>
        <v>0.35</v>
      </c>
      <c r="DC522">
        <f>ROUND((ROUND(AT522*AG522,2)*1.25),6)</f>
        <v>0</v>
      </c>
    </row>
    <row r="523" spans="1:107" x14ac:dyDescent="0.25">
      <c r="A523">
        <f>ROW(Source!A862)</f>
        <v>862</v>
      </c>
      <c r="B523">
        <v>31709269</v>
      </c>
      <c r="C523">
        <v>31714123</v>
      </c>
      <c r="D523">
        <v>26341489</v>
      </c>
      <c r="E523">
        <v>1</v>
      </c>
      <c r="F523">
        <v>1</v>
      </c>
      <c r="G523">
        <v>26229697</v>
      </c>
      <c r="H523">
        <v>3</v>
      </c>
      <c r="I523" t="s">
        <v>604</v>
      </c>
      <c r="J523" t="s">
        <v>607</v>
      </c>
      <c r="K523" t="s">
        <v>605</v>
      </c>
      <c r="L523">
        <v>1355</v>
      </c>
      <c r="N523">
        <v>1010</v>
      </c>
      <c r="O523" t="s">
        <v>606</v>
      </c>
      <c r="P523" t="s">
        <v>606</v>
      </c>
      <c r="Q523">
        <v>100</v>
      </c>
      <c r="W523">
        <v>0</v>
      </c>
      <c r="X523">
        <v>1167762237</v>
      </c>
      <c r="Y523">
        <v>5.32</v>
      </c>
      <c r="AA523">
        <v>2160.4</v>
      </c>
      <c r="AB523">
        <v>0</v>
      </c>
      <c r="AC523">
        <v>0</v>
      </c>
      <c r="AD523">
        <v>0</v>
      </c>
      <c r="AE523">
        <v>425.68</v>
      </c>
      <c r="AF523">
        <v>0</v>
      </c>
      <c r="AG523">
        <v>0</v>
      </c>
      <c r="AH523">
        <v>0</v>
      </c>
      <c r="AI523">
        <v>5.0599999999999996</v>
      </c>
      <c r="AJ523">
        <v>1</v>
      </c>
      <c r="AK523">
        <v>1</v>
      </c>
      <c r="AL523">
        <v>1</v>
      </c>
      <c r="AN523">
        <v>0</v>
      </c>
      <c r="AO523">
        <v>0</v>
      </c>
      <c r="AP523">
        <v>0</v>
      </c>
      <c r="AQ523">
        <v>0</v>
      </c>
      <c r="AR523">
        <v>0</v>
      </c>
      <c r="AS523" t="s">
        <v>143</v>
      </c>
      <c r="AT523">
        <v>5.32</v>
      </c>
      <c r="AU523" t="s">
        <v>143</v>
      </c>
      <c r="AV523">
        <v>0</v>
      </c>
      <c r="AW523">
        <v>1</v>
      </c>
      <c r="AX523">
        <v>-1</v>
      </c>
      <c r="AY523">
        <v>0</v>
      </c>
      <c r="AZ523">
        <v>0</v>
      </c>
      <c r="BA523" t="s">
        <v>143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Y523*Source!I862</f>
        <v>1.7024000000000001</v>
      </c>
      <c r="CY523">
        <f>AA523</f>
        <v>2160.4</v>
      </c>
      <c r="CZ523">
        <f>AE523</f>
        <v>425.68</v>
      </c>
      <c r="DA523">
        <f>AI523</f>
        <v>5.0599999999999996</v>
      </c>
      <c r="DB523">
        <f>ROUND(ROUND(AT523*CZ523,2),6)</f>
        <v>2264.62</v>
      </c>
      <c r="DC523">
        <f>ROUND(ROUND(AT523*AG523,2),6)</f>
        <v>0</v>
      </c>
    </row>
    <row r="524" spans="1:107" x14ac:dyDescent="0.25">
      <c r="A524">
        <f>ROW(Source!A862)</f>
        <v>862</v>
      </c>
      <c r="B524">
        <v>31709269</v>
      </c>
      <c r="C524">
        <v>31714123</v>
      </c>
      <c r="D524">
        <v>26364567</v>
      </c>
      <c r="E524">
        <v>1</v>
      </c>
      <c r="F524">
        <v>1</v>
      </c>
      <c r="G524">
        <v>26229697</v>
      </c>
      <c r="H524">
        <v>3</v>
      </c>
      <c r="I524" t="s">
        <v>609</v>
      </c>
      <c r="J524" t="s">
        <v>611</v>
      </c>
      <c r="K524" t="s">
        <v>610</v>
      </c>
      <c r="L524">
        <v>1327</v>
      </c>
      <c r="N524">
        <v>1005</v>
      </c>
      <c r="O524" t="s">
        <v>362</v>
      </c>
      <c r="P524" t="s">
        <v>362</v>
      </c>
      <c r="Q524">
        <v>1</v>
      </c>
      <c r="W524">
        <v>0</v>
      </c>
      <c r="X524">
        <v>-1312219370</v>
      </c>
      <c r="Y524">
        <v>100</v>
      </c>
      <c r="AA524">
        <v>656.2</v>
      </c>
      <c r="AB524">
        <v>0</v>
      </c>
      <c r="AC524">
        <v>0</v>
      </c>
      <c r="AD524">
        <v>0</v>
      </c>
      <c r="AE524">
        <v>232</v>
      </c>
      <c r="AF524">
        <v>0</v>
      </c>
      <c r="AG524">
        <v>0</v>
      </c>
      <c r="AH524">
        <v>0</v>
      </c>
      <c r="AI524">
        <v>2.82</v>
      </c>
      <c r="AJ524">
        <v>1</v>
      </c>
      <c r="AK524">
        <v>1</v>
      </c>
      <c r="AL524">
        <v>1</v>
      </c>
      <c r="AN524">
        <v>0</v>
      </c>
      <c r="AO524">
        <v>0</v>
      </c>
      <c r="AP524">
        <v>0</v>
      </c>
      <c r="AQ524">
        <v>0</v>
      </c>
      <c r="AR524">
        <v>0</v>
      </c>
      <c r="AS524" t="s">
        <v>143</v>
      </c>
      <c r="AT524">
        <v>100</v>
      </c>
      <c r="AU524" t="s">
        <v>143</v>
      </c>
      <c r="AV524">
        <v>0</v>
      </c>
      <c r="AW524">
        <v>1</v>
      </c>
      <c r="AX524">
        <v>-1</v>
      </c>
      <c r="AY524">
        <v>0</v>
      </c>
      <c r="AZ524">
        <v>0</v>
      </c>
      <c r="BA524" t="s">
        <v>143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Y524*Source!I862</f>
        <v>32</v>
      </c>
      <c r="CY524">
        <f>AA524</f>
        <v>656.2</v>
      </c>
      <c r="CZ524">
        <f>AE524</f>
        <v>232</v>
      </c>
      <c r="DA524">
        <f>AI524</f>
        <v>2.82</v>
      </c>
      <c r="DB524">
        <f>ROUND(ROUND(AT524*CZ524,2),6)</f>
        <v>23200</v>
      </c>
      <c r="DC524">
        <f>ROUND(ROUND(AT524*AG524,2),6)</f>
        <v>0</v>
      </c>
    </row>
    <row r="525" spans="1:107" x14ac:dyDescent="0.25">
      <c r="A525">
        <f>ROW(Source!A862)</f>
        <v>862</v>
      </c>
      <c r="B525">
        <v>31709269</v>
      </c>
      <c r="C525">
        <v>31714123</v>
      </c>
      <c r="D525">
        <v>26364202</v>
      </c>
      <c r="E525">
        <v>1</v>
      </c>
      <c r="F525">
        <v>1</v>
      </c>
      <c r="G525">
        <v>26229697</v>
      </c>
      <c r="H525">
        <v>3</v>
      </c>
      <c r="I525" t="s">
        <v>1071</v>
      </c>
      <c r="J525" t="s">
        <v>1072</v>
      </c>
      <c r="K525" t="s">
        <v>1073</v>
      </c>
      <c r="L525">
        <v>1354</v>
      </c>
      <c r="N525">
        <v>1010</v>
      </c>
      <c r="O525" t="s">
        <v>401</v>
      </c>
      <c r="P525" t="s">
        <v>401</v>
      </c>
      <c r="Q525">
        <v>1</v>
      </c>
      <c r="W525">
        <v>0</v>
      </c>
      <c r="X525">
        <v>-418211135</v>
      </c>
      <c r="Y525">
        <v>14.7</v>
      </c>
      <c r="AA525">
        <v>63.47</v>
      </c>
      <c r="AB525">
        <v>0</v>
      </c>
      <c r="AC525">
        <v>0</v>
      </c>
      <c r="AD525">
        <v>0</v>
      </c>
      <c r="AE525">
        <v>7.68</v>
      </c>
      <c r="AF525">
        <v>0</v>
      </c>
      <c r="AG525">
        <v>0</v>
      </c>
      <c r="AH525">
        <v>0</v>
      </c>
      <c r="AI525">
        <v>8.24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143</v>
      </c>
      <c r="AT525">
        <v>14.7</v>
      </c>
      <c r="AU525" t="s">
        <v>143</v>
      </c>
      <c r="AV525">
        <v>0</v>
      </c>
      <c r="AW525">
        <v>2</v>
      </c>
      <c r="AX525">
        <v>31714990</v>
      </c>
      <c r="AY525">
        <v>1</v>
      </c>
      <c r="AZ525">
        <v>0</v>
      </c>
      <c r="BA525">
        <v>545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Y525*Source!I862</f>
        <v>4.7039999999999997</v>
      </c>
      <c r="CY525">
        <f>AA525</f>
        <v>63.47</v>
      </c>
      <c r="CZ525">
        <f>AE525</f>
        <v>7.68</v>
      </c>
      <c r="DA525">
        <f>AI525</f>
        <v>8.24</v>
      </c>
      <c r="DB525">
        <f>ROUND(ROUND(AT525*CZ525,2),6)</f>
        <v>112.9</v>
      </c>
      <c r="DC525">
        <f>ROUND(ROUND(AT525*AG525,2),6)</f>
        <v>0</v>
      </c>
    </row>
    <row r="526" spans="1:107" x14ac:dyDescent="0.25">
      <c r="A526">
        <f>ROW(Source!A862)</f>
        <v>862</v>
      </c>
      <c r="B526">
        <v>31709269</v>
      </c>
      <c r="C526">
        <v>31714123</v>
      </c>
      <c r="D526">
        <v>26363979</v>
      </c>
      <c r="E526">
        <v>1</v>
      </c>
      <c r="F526">
        <v>1</v>
      </c>
      <c r="G526">
        <v>26229697</v>
      </c>
      <c r="H526">
        <v>3</v>
      </c>
      <c r="I526" t="s">
        <v>1074</v>
      </c>
      <c r="J526" t="s">
        <v>1075</v>
      </c>
      <c r="K526" t="s">
        <v>1076</v>
      </c>
      <c r="L526">
        <v>1355</v>
      </c>
      <c r="N526">
        <v>1010</v>
      </c>
      <c r="O526" t="s">
        <v>606</v>
      </c>
      <c r="P526" t="s">
        <v>606</v>
      </c>
      <c r="Q526">
        <v>100</v>
      </c>
      <c r="W526">
        <v>0</v>
      </c>
      <c r="X526">
        <v>-96000665</v>
      </c>
      <c r="Y526">
        <v>7.35</v>
      </c>
      <c r="AA526">
        <v>3991.11</v>
      </c>
      <c r="AB526">
        <v>0</v>
      </c>
      <c r="AC526">
        <v>0</v>
      </c>
      <c r="AD526">
        <v>0</v>
      </c>
      <c r="AE526">
        <v>341.56</v>
      </c>
      <c r="AF526">
        <v>0</v>
      </c>
      <c r="AG526">
        <v>0</v>
      </c>
      <c r="AH526">
        <v>0</v>
      </c>
      <c r="AI526">
        <v>11.65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143</v>
      </c>
      <c r="AT526">
        <v>7.35</v>
      </c>
      <c r="AU526" t="s">
        <v>143</v>
      </c>
      <c r="AV526">
        <v>0</v>
      </c>
      <c r="AW526">
        <v>2</v>
      </c>
      <c r="AX526">
        <v>31714991</v>
      </c>
      <c r="AY526">
        <v>1</v>
      </c>
      <c r="AZ526">
        <v>0</v>
      </c>
      <c r="BA526">
        <v>546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Y526*Source!I862</f>
        <v>2.3519999999999999</v>
      </c>
      <c r="CY526">
        <f>AA526</f>
        <v>3991.11</v>
      </c>
      <c r="CZ526">
        <f>AE526</f>
        <v>341.56</v>
      </c>
      <c r="DA526">
        <f>AI526</f>
        <v>11.65</v>
      </c>
      <c r="DB526">
        <f>ROUND(ROUND(AT526*CZ526,2),6)</f>
        <v>2510.4699999999998</v>
      </c>
      <c r="DC526">
        <f>ROUND(ROUND(AT526*AG526,2),6)</f>
        <v>0</v>
      </c>
    </row>
    <row r="527" spans="1:107" x14ac:dyDescent="0.25">
      <c r="A527">
        <f>ROW(Source!A862)</f>
        <v>862</v>
      </c>
      <c r="B527">
        <v>31709269</v>
      </c>
      <c r="C527">
        <v>31714123</v>
      </c>
      <c r="D527">
        <v>26286007</v>
      </c>
      <c r="E527">
        <v>26229697</v>
      </c>
      <c r="F527">
        <v>1</v>
      </c>
      <c r="G527">
        <v>26229697</v>
      </c>
      <c r="H527">
        <v>3</v>
      </c>
      <c r="I527" t="s">
        <v>983</v>
      </c>
      <c r="J527" t="s">
        <v>143</v>
      </c>
      <c r="K527" t="s">
        <v>984</v>
      </c>
      <c r="L527">
        <v>1344</v>
      </c>
      <c r="N527">
        <v>1008</v>
      </c>
      <c r="O527" t="s">
        <v>908</v>
      </c>
      <c r="P527" t="s">
        <v>908</v>
      </c>
      <c r="Q527">
        <v>1</v>
      </c>
      <c r="W527">
        <v>0</v>
      </c>
      <c r="X527">
        <v>-94250534</v>
      </c>
      <c r="Y527">
        <v>0.01</v>
      </c>
      <c r="AA527">
        <v>1</v>
      </c>
      <c r="AB527">
        <v>0</v>
      </c>
      <c r="AC527">
        <v>0</v>
      </c>
      <c r="AD527">
        <v>0</v>
      </c>
      <c r="AE527">
        <v>1</v>
      </c>
      <c r="AF527">
        <v>0</v>
      </c>
      <c r="AG527">
        <v>0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143</v>
      </c>
      <c r="AT527">
        <v>0.01</v>
      </c>
      <c r="AU527" t="s">
        <v>143</v>
      </c>
      <c r="AV527">
        <v>0</v>
      </c>
      <c r="AW527">
        <v>2</v>
      </c>
      <c r="AX527">
        <v>31714994</v>
      </c>
      <c r="AY527">
        <v>1</v>
      </c>
      <c r="AZ527">
        <v>0</v>
      </c>
      <c r="BA527">
        <v>549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Y527*Source!I862</f>
        <v>3.2000000000000002E-3</v>
      </c>
      <c r="CY527">
        <f>AA527</f>
        <v>1</v>
      </c>
      <c r="CZ527">
        <f>AE527</f>
        <v>1</v>
      </c>
      <c r="DA527">
        <f>AI527</f>
        <v>1</v>
      </c>
      <c r="DB527">
        <f>ROUND(ROUND(AT527*CZ527,2),6)</f>
        <v>0.01</v>
      </c>
      <c r="DC527">
        <f>ROUND(ROUND(AT527*AG527,2),6)</f>
        <v>0</v>
      </c>
    </row>
    <row r="528" spans="1:107" x14ac:dyDescent="0.25">
      <c r="A528">
        <f>ROW(Source!A865)</f>
        <v>865</v>
      </c>
      <c r="B528">
        <v>31709269</v>
      </c>
      <c r="C528">
        <v>31714148</v>
      </c>
      <c r="D528">
        <v>26286009</v>
      </c>
      <c r="E528">
        <v>26229697</v>
      </c>
      <c r="F528">
        <v>1</v>
      </c>
      <c r="G528">
        <v>26229697</v>
      </c>
      <c r="H528">
        <v>1</v>
      </c>
      <c r="I528" t="s">
        <v>875</v>
      </c>
      <c r="J528" t="s">
        <v>143</v>
      </c>
      <c r="K528" t="s">
        <v>876</v>
      </c>
      <c r="L528">
        <v>1191</v>
      </c>
      <c r="N528">
        <v>1013</v>
      </c>
      <c r="O528" t="s">
        <v>877</v>
      </c>
      <c r="P528" t="s">
        <v>877</v>
      </c>
      <c r="Q528">
        <v>1</v>
      </c>
      <c r="W528">
        <v>0</v>
      </c>
      <c r="X528">
        <v>476480486</v>
      </c>
      <c r="Y528">
        <v>69.896999999999991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143</v>
      </c>
      <c r="AT528">
        <v>60.78</v>
      </c>
      <c r="AU528" t="s">
        <v>170</v>
      </c>
      <c r="AV528">
        <v>1</v>
      </c>
      <c r="AW528">
        <v>2</v>
      </c>
      <c r="AX528">
        <v>31714995</v>
      </c>
      <c r="AY528">
        <v>1</v>
      </c>
      <c r="AZ528">
        <v>0</v>
      </c>
      <c r="BA528">
        <v>550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Y528*Source!I865</f>
        <v>36.346439999999994</v>
      </c>
      <c r="CY528">
        <f>AD528</f>
        <v>0</v>
      </c>
      <c r="CZ528">
        <f>AH528</f>
        <v>0</v>
      </c>
      <c r="DA528">
        <f>AL528</f>
        <v>1</v>
      </c>
      <c r="DB528">
        <f>ROUND((ROUND(AT528*CZ528,2)*1.15),6)</f>
        <v>0</v>
      </c>
      <c r="DC528">
        <f>ROUND((ROUND(AT528*AG528,2)*1.15),6)</f>
        <v>0</v>
      </c>
    </row>
    <row r="529" spans="1:107" x14ac:dyDescent="0.25">
      <c r="A529">
        <f>ROW(Source!A865)</f>
        <v>865</v>
      </c>
      <c r="B529">
        <v>31709269</v>
      </c>
      <c r="C529">
        <v>31714148</v>
      </c>
      <c r="D529">
        <v>26366393</v>
      </c>
      <c r="E529">
        <v>1</v>
      </c>
      <c r="F529">
        <v>1</v>
      </c>
      <c r="G529">
        <v>26229697</v>
      </c>
      <c r="H529">
        <v>2</v>
      </c>
      <c r="I529" t="s">
        <v>953</v>
      </c>
      <c r="J529" t="s">
        <v>954</v>
      </c>
      <c r="K529" t="s">
        <v>955</v>
      </c>
      <c r="L529">
        <v>1367</v>
      </c>
      <c r="N529">
        <v>1011</v>
      </c>
      <c r="O529" t="s">
        <v>881</v>
      </c>
      <c r="P529" t="s">
        <v>881</v>
      </c>
      <c r="Q529">
        <v>1</v>
      </c>
      <c r="W529">
        <v>0</v>
      </c>
      <c r="X529">
        <v>-628430174</v>
      </c>
      <c r="Y529">
        <v>0.38750000000000001</v>
      </c>
      <c r="AA529">
        <v>0</v>
      </c>
      <c r="AB529">
        <v>782.49</v>
      </c>
      <c r="AC529">
        <v>382.49</v>
      </c>
      <c r="AD529">
        <v>0</v>
      </c>
      <c r="AE529">
        <v>0</v>
      </c>
      <c r="AF529">
        <v>76.81</v>
      </c>
      <c r="AG529">
        <v>14.36</v>
      </c>
      <c r="AH529">
        <v>0</v>
      </c>
      <c r="AI529">
        <v>1</v>
      </c>
      <c r="AJ529">
        <v>9.73</v>
      </c>
      <c r="AK529">
        <v>25.44</v>
      </c>
      <c r="AL529">
        <v>1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143</v>
      </c>
      <c r="AT529">
        <v>0.31</v>
      </c>
      <c r="AU529" t="s">
        <v>169</v>
      </c>
      <c r="AV529">
        <v>0</v>
      </c>
      <c r="AW529">
        <v>2</v>
      </c>
      <c r="AX529">
        <v>31714996</v>
      </c>
      <c r="AY529">
        <v>1</v>
      </c>
      <c r="AZ529">
        <v>0</v>
      </c>
      <c r="BA529">
        <v>551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Y529*Source!I865</f>
        <v>0.20150000000000001</v>
      </c>
      <c r="CY529">
        <f>AB529</f>
        <v>782.49</v>
      </c>
      <c r="CZ529">
        <f>AF529</f>
        <v>76.81</v>
      </c>
      <c r="DA529">
        <f>AJ529</f>
        <v>9.73</v>
      </c>
      <c r="DB529">
        <f>ROUND((ROUND(AT529*CZ529,2)*1.25),6)</f>
        <v>29.762499999999999</v>
      </c>
      <c r="DC529">
        <f>ROUND((ROUND(AT529*AG529,2)*1.25),6)</f>
        <v>5.5625</v>
      </c>
    </row>
    <row r="530" spans="1:107" x14ac:dyDescent="0.25">
      <c r="A530">
        <f>ROW(Source!A865)</f>
        <v>865</v>
      </c>
      <c r="B530">
        <v>31709269</v>
      </c>
      <c r="C530">
        <v>31714148</v>
      </c>
      <c r="D530">
        <v>26366521</v>
      </c>
      <c r="E530">
        <v>1</v>
      </c>
      <c r="F530">
        <v>1</v>
      </c>
      <c r="G530">
        <v>26229697</v>
      </c>
      <c r="H530">
        <v>2</v>
      </c>
      <c r="I530" t="s">
        <v>1077</v>
      </c>
      <c r="J530" t="s">
        <v>1078</v>
      </c>
      <c r="K530" t="s">
        <v>1079</v>
      </c>
      <c r="L530">
        <v>1367</v>
      </c>
      <c r="N530">
        <v>1011</v>
      </c>
      <c r="O530" t="s">
        <v>881</v>
      </c>
      <c r="P530" t="s">
        <v>881</v>
      </c>
      <c r="Q530">
        <v>1</v>
      </c>
      <c r="W530">
        <v>0</v>
      </c>
      <c r="X530">
        <v>1822400490</v>
      </c>
      <c r="Y530">
        <v>11.6875</v>
      </c>
      <c r="AA530">
        <v>0</v>
      </c>
      <c r="AB530">
        <v>7.75</v>
      </c>
      <c r="AC530">
        <v>1.07</v>
      </c>
      <c r="AD530">
        <v>0</v>
      </c>
      <c r="AE530">
        <v>0</v>
      </c>
      <c r="AF530">
        <v>2.21</v>
      </c>
      <c r="AG530">
        <v>0.04</v>
      </c>
      <c r="AH530">
        <v>0</v>
      </c>
      <c r="AI530">
        <v>1</v>
      </c>
      <c r="AJ530">
        <v>3.35</v>
      </c>
      <c r="AK530">
        <v>25.44</v>
      </c>
      <c r="AL530">
        <v>1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143</v>
      </c>
      <c r="AT530">
        <v>9.35</v>
      </c>
      <c r="AU530" t="s">
        <v>169</v>
      </c>
      <c r="AV530">
        <v>0</v>
      </c>
      <c r="AW530">
        <v>2</v>
      </c>
      <c r="AX530">
        <v>31714997</v>
      </c>
      <c r="AY530">
        <v>1</v>
      </c>
      <c r="AZ530">
        <v>0</v>
      </c>
      <c r="BA530">
        <v>552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Y530*Source!I865</f>
        <v>6.0775000000000006</v>
      </c>
      <c r="CY530">
        <f>AB530</f>
        <v>7.75</v>
      </c>
      <c r="CZ530">
        <f>AF530</f>
        <v>2.21</v>
      </c>
      <c r="DA530">
        <f>AJ530</f>
        <v>3.35</v>
      </c>
      <c r="DB530">
        <f>ROUND((ROUND(AT530*CZ530,2)*1.25),6)</f>
        <v>25.824999999999999</v>
      </c>
      <c r="DC530">
        <f>ROUND((ROUND(AT530*AG530,2)*1.25),6)</f>
        <v>0.46250000000000002</v>
      </c>
    </row>
    <row r="531" spans="1:107" x14ac:dyDescent="0.25">
      <c r="A531">
        <f>ROW(Source!A865)</f>
        <v>865</v>
      </c>
      <c r="B531">
        <v>31709269</v>
      </c>
      <c r="C531">
        <v>31714148</v>
      </c>
      <c r="D531">
        <v>26366525</v>
      </c>
      <c r="E531">
        <v>1</v>
      </c>
      <c r="F531">
        <v>1</v>
      </c>
      <c r="G531">
        <v>26229697</v>
      </c>
      <c r="H531">
        <v>2</v>
      </c>
      <c r="I531" t="s">
        <v>1080</v>
      </c>
      <c r="J531" t="s">
        <v>1081</v>
      </c>
      <c r="K531" t="s">
        <v>1082</v>
      </c>
      <c r="L531">
        <v>1367</v>
      </c>
      <c r="N531">
        <v>1011</v>
      </c>
      <c r="O531" t="s">
        <v>881</v>
      </c>
      <c r="P531" t="s">
        <v>881</v>
      </c>
      <c r="Q531">
        <v>1</v>
      </c>
      <c r="W531">
        <v>0</v>
      </c>
      <c r="X531">
        <v>-804085589</v>
      </c>
      <c r="Y531">
        <v>11.6875</v>
      </c>
      <c r="AA531">
        <v>0</v>
      </c>
      <c r="AB531">
        <v>5.87</v>
      </c>
      <c r="AC531">
        <v>0.27</v>
      </c>
      <c r="AD531">
        <v>0</v>
      </c>
      <c r="AE531">
        <v>0</v>
      </c>
      <c r="AF531">
        <v>1.64</v>
      </c>
      <c r="AG531">
        <v>0.01</v>
      </c>
      <c r="AH531">
        <v>0</v>
      </c>
      <c r="AI531">
        <v>1</v>
      </c>
      <c r="AJ531">
        <v>3.42</v>
      </c>
      <c r="AK531">
        <v>25.44</v>
      </c>
      <c r="AL531">
        <v>1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143</v>
      </c>
      <c r="AT531">
        <v>9.35</v>
      </c>
      <c r="AU531" t="s">
        <v>169</v>
      </c>
      <c r="AV531">
        <v>0</v>
      </c>
      <c r="AW531">
        <v>2</v>
      </c>
      <c r="AX531">
        <v>31714998</v>
      </c>
      <c r="AY531">
        <v>1</v>
      </c>
      <c r="AZ531">
        <v>0</v>
      </c>
      <c r="BA531">
        <v>553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Y531*Source!I865</f>
        <v>6.0775000000000006</v>
      </c>
      <c r="CY531">
        <f>AB531</f>
        <v>5.87</v>
      </c>
      <c r="CZ531">
        <f>AF531</f>
        <v>1.64</v>
      </c>
      <c r="DA531">
        <f>AJ531</f>
        <v>3.42</v>
      </c>
      <c r="DB531">
        <f>ROUND((ROUND(AT531*CZ531,2)*1.25),6)</f>
        <v>19.162500000000001</v>
      </c>
      <c r="DC531">
        <f>ROUND((ROUND(AT531*AG531,2)*1.25),6)</f>
        <v>0.1125</v>
      </c>
    </row>
    <row r="532" spans="1:107" x14ac:dyDescent="0.25">
      <c r="A532">
        <f>ROW(Source!A865)</f>
        <v>865</v>
      </c>
      <c r="B532">
        <v>31709269</v>
      </c>
      <c r="C532">
        <v>31714148</v>
      </c>
      <c r="D532">
        <v>26366445</v>
      </c>
      <c r="E532">
        <v>1</v>
      </c>
      <c r="F532">
        <v>1</v>
      </c>
      <c r="G532">
        <v>26229697</v>
      </c>
      <c r="H532">
        <v>2</v>
      </c>
      <c r="I532" t="s">
        <v>1083</v>
      </c>
      <c r="J532" t="s">
        <v>1084</v>
      </c>
      <c r="K532" t="s">
        <v>1085</v>
      </c>
      <c r="L532">
        <v>1367</v>
      </c>
      <c r="N532">
        <v>1011</v>
      </c>
      <c r="O532" t="s">
        <v>881</v>
      </c>
      <c r="P532" t="s">
        <v>881</v>
      </c>
      <c r="Q532">
        <v>1</v>
      </c>
      <c r="W532">
        <v>0</v>
      </c>
      <c r="X532">
        <v>-1780114133</v>
      </c>
      <c r="Y532">
        <v>22.25</v>
      </c>
      <c r="AA532">
        <v>0</v>
      </c>
      <c r="AB532">
        <v>2.8</v>
      </c>
      <c r="AC532">
        <v>0</v>
      </c>
      <c r="AD532">
        <v>0</v>
      </c>
      <c r="AE532">
        <v>0</v>
      </c>
      <c r="AF532">
        <v>0.44</v>
      </c>
      <c r="AG532">
        <v>0</v>
      </c>
      <c r="AH532">
        <v>0</v>
      </c>
      <c r="AI532">
        <v>1</v>
      </c>
      <c r="AJ532">
        <v>6.07</v>
      </c>
      <c r="AK532">
        <v>25.44</v>
      </c>
      <c r="AL532">
        <v>1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143</v>
      </c>
      <c r="AT532">
        <v>17.8</v>
      </c>
      <c r="AU532" t="s">
        <v>169</v>
      </c>
      <c r="AV532">
        <v>0</v>
      </c>
      <c r="AW532">
        <v>2</v>
      </c>
      <c r="AX532">
        <v>31714999</v>
      </c>
      <c r="AY532">
        <v>1</v>
      </c>
      <c r="AZ532">
        <v>0</v>
      </c>
      <c r="BA532">
        <v>554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Y532*Source!I865</f>
        <v>11.57</v>
      </c>
      <c r="CY532">
        <f>AB532</f>
        <v>2.8</v>
      </c>
      <c r="CZ532">
        <f>AF532</f>
        <v>0.44</v>
      </c>
      <c r="DA532">
        <f>AJ532</f>
        <v>6.07</v>
      </c>
      <c r="DB532">
        <f>ROUND((ROUND(AT532*CZ532,2)*1.25),6)</f>
        <v>9.7874999999999996</v>
      </c>
      <c r="DC532">
        <f>ROUND((ROUND(AT532*AG532,2)*1.25),6)</f>
        <v>0</v>
      </c>
    </row>
    <row r="533" spans="1:107" x14ac:dyDescent="0.25">
      <c r="A533">
        <f>ROW(Source!A865)</f>
        <v>865</v>
      </c>
      <c r="B533">
        <v>31709269</v>
      </c>
      <c r="C533">
        <v>31714148</v>
      </c>
      <c r="D533">
        <v>26343984</v>
      </c>
      <c r="E533">
        <v>1</v>
      </c>
      <c r="F533">
        <v>1</v>
      </c>
      <c r="G533">
        <v>26229697</v>
      </c>
      <c r="H533">
        <v>3</v>
      </c>
      <c r="I533" t="s">
        <v>1086</v>
      </c>
      <c r="J533" t="s">
        <v>1087</v>
      </c>
      <c r="K533" t="s">
        <v>1088</v>
      </c>
      <c r="L533">
        <v>1348</v>
      </c>
      <c r="N533">
        <v>1009</v>
      </c>
      <c r="O533" t="s">
        <v>205</v>
      </c>
      <c r="P533" t="s">
        <v>205</v>
      </c>
      <c r="Q533">
        <v>1000</v>
      </c>
      <c r="W533">
        <v>0</v>
      </c>
      <c r="X533">
        <v>-549458481</v>
      </c>
      <c r="Y533">
        <v>0.6028</v>
      </c>
      <c r="AA533">
        <v>110465.63</v>
      </c>
      <c r="AB533">
        <v>0</v>
      </c>
      <c r="AC533">
        <v>0</v>
      </c>
      <c r="AD533">
        <v>0</v>
      </c>
      <c r="AE533">
        <v>11791.78</v>
      </c>
      <c r="AF533">
        <v>0</v>
      </c>
      <c r="AG533">
        <v>0</v>
      </c>
      <c r="AH533">
        <v>0</v>
      </c>
      <c r="AI533">
        <v>9.34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143</v>
      </c>
      <c r="AT533">
        <v>0.6028</v>
      </c>
      <c r="AU533" t="s">
        <v>143</v>
      </c>
      <c r="AV533">
        <v>0</v>
      </c>
      <c r="AW533">
        <v>2</v>
      </c>
      <c r="AX533">
        <v>31715000</v>
      </c>
      <c r="AY533">
        <v>1</v>
      </c>
      <c r="AZ533">
        <v>0</v>
      </c>
      <c r="BA533">
        <v>555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Y533*Source!I865</f>
        <v>0.31345600000000001</v>
      </c>
      <c r="CY533">
        <f>AA533</f>
        <v>110465.63</v>
      </c>
      <c r="CZ533">
        <f>AE533</f>
        <v>11791.78</v>
      </c>
      <c r="DA533">
        <f>AI533</f>
        <v>9.34</v>
      </c>
      <c r="DB533">
        <f t="shared" ref="DB533:DB539" si="141">ROUND(ROUND(AT533*CZ533,2),6)</f>
        <v>7108.08</v>
      </c>
      <c r="DC533">
        <f t="shared" ref="DC533:DC539" si="142">ROUND(ROUND(AT533*AG533,2),6)</f>
        <v>0</v>
      </c>
    </row>
    <row r="534" spans="1:107" x14ac:dyDescent="0.25">
      <c r="A534">
        <f>ROW(Source!A865)</f>
        <v>865</v>
      </c>
      <c r="B534">
        <v>31709269</v>
      </c>
      <c r="C534">
        <v>31714148</v>
      </c>
      <c r="D534">
        <v>26341489</v>
      </c>
      <c r="E534">
        <v>1</v>
      </c>
      <c r="F534">
        <v>1</v>
      </c>
      <c r="G534">
        <v>26229697</v>
      </c>
      <c r="H534">
        <v>3</v>
      </c>
      <c r="I534" t="s">
        <v>604</v>
      </c>
      <c r="J534" t="s">
        <v>607</v>
      </c>
      <c r="K534" t="s">
        <v>605</v>
      </c>
      <c r="L534">
        <v>1355</v>
      </c>
      <c r="N534">
        <v>1010</v>
      </c>
      <c r="O534" t="s">
        <v>606</v>
      </c>
      <c r="P534" t="s">
        <v>606</v>
      </c>
      <c r="Q534">
        <v>100</v>
      </c>
      <c r="W534">
        <v>0</v>
      </c>
      <c r="X534">
        <v>1167762237</v>
      </c>
      <c r="Y534">
        <v>13.7</v>
      </c>
      <c r="AA534">
        <v>2160.4</v>
      </c>
      <c r="AB534">
        <v>0</v>
      </c>
      <c r="AC534">
        <v>0</v>
      </c>
      <c r="AD534">
        <v>0</v>
      </c>
      <c r="AE534">
        <v>425.68</v>
      </c>
      <c r="AF534">
        <v>0</v>
      </c>
      <c r="AG534">
        <v>0</v>
      </c>
      <c r="AH534">
        <v>0</v>
      </c>
      <c r="AI534">
        <v>5.0599999999999996</v>
      </c>
      <c r="AJ534">
        <v>1</v>
      </c>
      <c r="AK534">
        <v>1</v>
      </c>
      <c r="AL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 t="s">
        <v>143</v>
      </c>
      <c r="AT534">
        <v>13.7</v>
      </c>
      <c r="AU534" t="s">
        <v>143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143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Y534*Source!I865</f>
        <v>7.1239999999999997</v>
      </c>
      <c r="CY534">
        <f>AA534</f>
        <v>2160.4</v>
      </c>
      <c r="CZ534">
        <f>AE534</f>
        <v>425.68</v>
      </c>
      <c r="DA534">
        <f>AI534</f>
        <v>5.0599999999999996</v>
      </c>
      <c r="DB534">
        <f t="shared" si="141"/>
        <v>5831.82</v>
      </c>
      <c r="DC534">
        <f t="shared" si="142"/>
        <v>0</v>
      </c>
    </row>
    <row r="535" spans="1:107" x14ac:dyDescent="0.25">
      <c r="A535">
        <f>ROW(Source!A865)</f>
        <v>865</v>
      </c>
      <c r="B535">
        <v>31709269</v>
      </c>
      <c r="C535">
        <v>31714148</v>
      </c>
      <c r="D535">
        <v>26364247</v>
      </c>
      <c r="E535">
        <v>1</v>
      </c>
      <c r="F535">
        <v>1</v>
      </c>
      <c r="G535">
        <v>26229697</v>
      </c>
      <c r="H535">
        <v>3</v>
      </c>
      <c r="I535" t="s">
        <v>645</v>
      </c>
      <c r="J535" t="s">
        <v>647</v>
      </c>
      <c r="K535" t="s">
        <v>646</v>
      </c>
      <c r="L535">
        <v>1354</v>
      </c>
      <c r="N535">
        <v>1010</v>
      </c>
      <c r="O535" t="s">
        <v>401</v>
      </c>
      <c r="P535" t="s">
        <v>401</v>
      </c>
      <c r="Q535">
        <v>1</v>
      </c>
      <c r="W535">
        <v>0</v>
      </c>
      <c r="X535">
        <v>1978578417</v>
      </c>
      <c r="Y535">
        <v>2</v>
      </c>
      <c r="AA535">
        <v>5312.04</v>
      </c>
      <c r="AB535">
        <v>0</v>
      </c>
      <c r="AC535">
        <v>0</v>
      </c>
      <c r="AD535">
        <v>0</v>
      </c>
      <c r="AE535">
        <v>2634.9</v>
      </c>
      <c r="AF535">
        <v>0</v>
      </c>
      <c r="AG535">
        <v>0</v>
      </c>
      <c r="AH535">
        <v>0</v>
      </c>
      <c r="AI535">
        <v>2.0099999999999998</v>
      </c>
      <c r="AJ535">
        <v>1</v>
      </c>
      <c r="AK535">
        <v>1</v>
      </c>
      <c r="AL535">
        <v>1</v>
      </c>
      <c r="AN535">
        <v>0</v>
      </c>
      <c r="AO535">
        <v>0</v>
      </c>
      <c r="AP535">
        <v>0</v>
      </c>
      <c r="AQ535">
        <v>0</v>
      </c>
      <c r="AR535">
        <v>0</v>
      </c>
      <c r="AS535" t="s">
        <v>143</v>
      </c>
      <c r="AT535">
        <v>2</v>
      </c>
      <c r="AU535" t="s">
        <v>143</v>
      </c>
      <c r="AV535">
        <v>0</v>
      </c>
      <c r="AW535">
        <v>1</v>
      </c>
      <c r="AX535">
        <v>-1</v>
      </c>
      <c r="AY535">
        <v>0</v>
      </c>
      <c r="AZ535">
        <v>0</v>
      </c>
      <c r="BA535" t="s">
        <v>143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Y535*Source!I865</f>
        <v>1.04</v>
      </c>
      <c r="CY535">
        <f>AA535</f>
        <v>5312.04</v>
      </c>
      <c r="CZ535">
        <f>AE535</f>
        <v>2634.9</v>
      </c>
      <c r="DA535">
        <f>AI535</f>
        <v>2.0099999999999998</v>
      </c>
      <c r="DB535">
        <f t="shared" si="141"/>
        <v>5269.8</v>
      </c>
      <c r="DC535">
        <f t="shared" si="142"/>
        <v>0</v>
      </c>
    </row>
    <row r="536" spans="1:107" x14ac:dyDescent="0.25">
      <c r="A536">
        <f>ROW(Source!A902)</f>
        <v>902</v>
      </c>
      <c r="B536">
        <v>31709269</v>
      </c>
      <c r="C536">
        <v>31713968</v>
      </c>
      <c r="D536">
        <v>26286009</v>
      </c>
      <c r="E536">
        <v>26229697</v>
      </c>
      <c r="F536">
        <v>1</v>
      </c>
      <c r="G536">
        <v>26229697</v>
      </c>
      <c r="H536">
        <v>1</v>
      </c>
      <c r="I536" t="s">
        <v>875</v>
      </c>
      <c r="J536" t="s">
        <v>143</v>
      </c>
      <c r="K536" t="s">
        <v>876</v>
      </c>
      <c r="L536">
        <v>1191</v>
      </c>
      <c r="N536">
        <v>1013</v>
      </c>
      <c r="O536" t="s">
        <v>877</v>
      </c>
      <c r="P536" t="s">
        <v>877</v>
      </c>
      <c r="Q536">
        <v>1</v>
      </c>
      <c r="W536">
        <v>0</v>
      </c>
      <c r="X536">
        <v>476480486</v>
      </c>
      <c r="Y536">
        <v>57.5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143</v>
      </c>
      <c r="AT536">
        <v>57.5</v>
      </c>
      <c r="AU536" t="s">
        <v>143</v>
      </c>
      <c r="AV536">
        <v>1</v>
      </c>
      <c r="AW536">
        <v>2</v>
      </c>
      <c r="AX536">
        <v>31715003</v>
      </c>
      <c r="AY536">
        <v>1</v>
      </c>
      <c r="AZ536">
        <v>0</v>
      </c>
      <c r="BA536">
        <v>558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Y536*Source!I902</f>
        <v>20.7</v>
      </c>
      <c r="CY536">
        <f>AD536</f>
        <v>0</v>
      </c>
      <c r="CZ536">
        <f>AH536</f>
        <v>0</v>
      </c>
      <c r="DA536">
        <f>AL536</f>
        <v>1</v>
      </c>
      <c r="DB536">
        <f t="shared" si="141"/>
        <v>0</v>
      </c>
      <c r="DC536">
        <f t="shared" si="142"/>
        <v>0</v>
      </c>
    </row>
    <row r="537" spans="1:107" x14ac:dyDescent="0.25">
      <c r="A537">
        <f>ROW(Source!A902)</f>
        <v>902</v>
      </c>
      <c r="B537">
        <v>31709269</v>
      </c>
      <c r="C537">
        <v>31713968</v>
      </c>
      <c r="D537">
        <v>0</v>
      </c>
      <c r="E537">
        <v>26229697</v>
      </c>
      <c r="F537">
        <v>1</v>
      </c>
      <c r="G537">
        <v>26229697</v>
      </c>
      <c r="H537">
        <v>3</v>
      </c>
      <c r="I537" t="s">
        <v>373</v>
      </c>
      <c r="J537" t="s">
        <v>143</v>
      </c>
      <c r="K537" t="s">
        <v>374</v>
      </c>
      <c r="L537">
        <v>1348</v>
      </c>
      <c r="N537">
        <v>1009</v>
      </c>
      <c r="O537" t="s">
        <v>205</v>
      </c>
      <c r="P537" t="s">
        <v>205</v>
      </c>
      <c r="Q537">
        <v>1000</v>
      </c>
      <c r="W537">
        <v>1</v>
      </c>
      <c r="X537">
        <v>-1685576198</v>
      </c>
      <c r="Y537">
        <v>4.5999999999999996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143</v>
      </c>
      <c r="AT537">
        <v>4.5999999999999996</v>
      </c>
      <c r="AU537" t="s">
        <v>143</v>
      </c>
      <c r="AV537">
        <v>0</v>
      </c>
      <c r="AW537">
        <v>1</v>
      </c>
      <c r="AX537">
        <v>-1</v>
      </c>
      <c r="AY537">
        <v>0</v>
      </c>
      <c r="AZ537">
        <v>0</v>
      </c>
      <c r="BA537" t="s">
        <v>143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Y537*Source!I902</f>
        <v>1.6559999999999999</v>
      </c>
      <c r="CY537">
        <f>AA537</f>
        <v>0</v>
      </c>
      <c r="CZ537">
        <f>AE537</f>
        <v>0</v>
      </c>
      <c r="DA537">
        <f>AI537</f>
        <v>1</v>
      </c>
      <c r="DB537">
        <f t="shared" si="141"/>
        <v>0</v>
      </c>
      <c r="DC537">
        <f t="shared" si="142"/>
        <v>0</v>
      </c>
    </row>
    <row r="538" spans="1:107" x14ac:dyDescent="0.25">
      <c r="A538">
        <f>ROW(Source!A906)</f>
        <v>906</v>
      </c>
      <c r="B538">
        <v>31709269</v>
      </c>
      <c r="C538">
        <v>31713976</v>
      </c>
      <c r="D538">
        <v>26366424</v>
      </c>
      <c r="E538">
        <v>1</v>
      </c>
      <c r="F538">
        <v>1</v>
      </c>
      <c r="G538">
        <v>26229697</v>
      </c>
      <c r="H538">
        <v>2</v>
      </c>
      <c r="I538" t="s">
        <v>933</v>
      </c>
      <c r="J538" t="s">
        <v>934</v>
      </c>
      <c r="K538" t="s">
        <v>935</v>
      </c>
      <c r="L538">
        <v>1367</v>
      </c>
      <c r="N538">
        <v>1011</v>
      </c>
      <c r="O538" t="s">
        <v>881</v>
      </c>
      <c r="P538" t="s">
        <v>881</v>
      </c>
      <c r="Q538">
        <v>1</v>
      </c>
      <c r="W538">
        <v>0</v>
      </c>
      <c r="X538">
        <v>-1132105959</v>
      </c>
      <c r="Y538">
        <v>1</v>
      </c>
      <c r="AA538">
        <v>0</v>
      </c>
      <c r="AB538">
        <v>1062.92</v>
      </c>
      <c r="AC538">
        <v>366.34</v>
      </c>
      <c r="AD538">
        <v>0</v>
      </c>
      <c r="AE538">
        <v>0</v>
      </c>
      <c r="AF538">
        <v>115.66</v>
      </c>
      <c r="AG538">
        <v>14.4</v>
      </c>
      <c r="AH538">
        <v>0</v>
      </c>
      <c r="AI538">
        <v>1</v>
      </c>
      <c r="AJ538">
        <v>9.19</v>
      </c>
      <c r="AK538">
        <v>25.44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143</v>
      </c>
      <c r="AT538">
        <v>1</v>
      </c>
      <c r="AU538" t="s">
        <v>143</v>
      </c>
      <c r="AV538">
        <v>0</v>
      </c>
      <c r="AW538">
        <v>2</v>
      </c>
      <c r="AX538">
        <v>31715007</v>
      </c>
      <c r="AY538">
        <v>1</v>
      </c>
      <c r="AZ538">
        <v>0</v>
      </c>
      <c r="BA538">
        <v>562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Y538*Source!I906</f>
        <v>1.6559999999999999</v>
      </c>
      <c r="CY538">
        <f>AB538</f>
        <v>1062.92</v>
      </c>
      <c r="CZ538">
        <f>AF538</f>
        <v>115.66</v>
      </c>
      <c r="DA538">
        <f>AJ538</f>
        <v>9.19</v>
      </c>
      <c r="DB538">
        <f t="shared" si="141"/>
        <v>115.66</v>
      </c>
      <c r="DC538">
        <f t="shared" si="142"/>
        <v>14.4</v>
      </c>
    </row>
    <row r="539" spans="1:107" x14ac:dyDescent="0.25">
      <c r="A539">
        <f>ROW(Source!A907)</f>
        <v>907</v>
      </c>
      <c r="B539">
        <v>31709269</v>
      </c>
      <c r="C539">
        <v>31713979</v>
      </c>
      <c r="D539">
        <v>26286008</v>
      </c>
      <c r="E539">
        <v>26229697</v>
      </c>
      <c r="F539">
        <v>1</v>
      </c>
      <c r="G539">
        <v>26229697</v>
      </c>
      <c r="H539">
        <v>2</v>
      </c>
      <c r="I539" t="s">
        <v>906</v>
      </c>
      <c r="J539" t="s">
        <v>143</v>
      </c>
      <c r="K539" t="s">
        <v>907</v>
      </c>
      <c r="L539">
        <v>1344</v>
      </c>
      <c r="N539">
        <v>1008</v>
      </c>
      <c r="O539" t="s">
        <v>908</v>
      </c>
      <c r="P539" t="s">
        <v>908</v>
      </c>
      <c r="Q539">
        <v>1</v>
      </c>
      <c r="W539">
        <v>0</v>
      </c>
      <c r="X539">
        <v>-1180195794</v>
      </c>
      <c r="Y539">
        <v>31.67</v>
      </c>
      <c r="AA539">
        <v>0</v>
      </c>
      <c r="AB539">
        <v>1</v>
      </c>
      <c r="AC539">
        <v>0</v>
      </c>
      <c r="AD539">
        <v>0</v>
      </c>
      <c r="AE539">
        <v>0</v>
      </c>
      <c r="AF539">
        <v>1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143</v>
      </c>
      <c r="AT539">
        <v>31.67</v>
      </c>
      <c r="AU539" t="s">
        <v>143</v>
      </c>
      <c r="AV539">
        <v>0</v>
      </c>
      <c r="AW539">
        <v>2</v>
      </c>
      <c r="AX539">
        <v>31715008</v>
      </c>
      <c r="AY539">
        <v>1</v>
      </c>
      <c r="AZ539">
        <v>0</v>
      </c>
      <c r="BA539">
        <v>563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Y539*Source!I907</f>
        <v>52.445520000000002</v>
      </c>
      <c r="CY539">
        <f>AB539</f>
        <v>1</v>
      </c>
      <c r="CZ539">
        <f>AF539</f>
        <v>1</v>
      </c>
      <c r="DA539">
        <f>AJ539</f>
        <v>1</v>
      </c>
      <c r="DB539">
        <f t="shared" si="141"/>
        <v>31.67</v>
      </c>
      <c r="DC539">
        <f t="shared" si="142"/>
        <v>0</v>
      </c>
    </row>
    <row r="540" spans="1:107" x14ac:dyDescent="0.25">
      <c r="A540">
        <f>ROW(Source!A908)</f>
        <v>908</v>
      </c>
      <c r="B540">
        <v>31709269</v>
      </c>
      <c r="C540">
        <v>31713982</v>
      </c>
      <c r="D540">
        <v>26286009</v>
      </c>
      <c r="E540">
        <v>26229697</v>
      </c>
      <c r="F540">
        <v>1</v>
      </c>
      <c r="G540">
        <v>26229697</v>
      </c>
      <c r="H540">
        <v>1</v>
      </c>
      <c r="I540" t="s">
        <v>875</v>
      </c>
      <c r="J540" t="s">
        <v>143</v>
      </c>
      <c r="K540" t="s">
        <v>876</v>
      </c>
      <c r="L540">
        <v>1191</v>
      </c>
      <c r="N540">
        <v>1013</v>
      </c>
      <c r="O540" t="s">
        <v>877</v>
      </c>
      <c r="P540" t="s">
        <v>877</v>
      </c>
      <c r="Q540">
        <v>1</v>
      </c>
      <c r="W540">
        <v>0</v>
      </c>
      <c r="X540">
        <v>476480486</v>
      </c>
      <c r="Y540">
        <v>25.645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143</v>
      </c>
      <c r="AT540">
        <v>22.3</v>
      </c>
      <c r="AU540" t="s">
        <v>170</v>
      </c>
      <c r="AV540">
        <v>1</v>
      </c>
      <c r="AW540">
        <v>2</v>
      </c>
      <c r="AX540">
        <v>31715009</v>
      </c>
      <c r="AY540">
        <v>1</v>
      </c>
      <c r="AZ540">
        <v>0</v>
      </c>
      <c r="BA540">
        <v>564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Y540*Source!I908</f>
        <v>9.2321999999999989</v>
      </c>
      <c r="CY540">
        <f>AD540</f>
        <v>0</v>
      </c>
      <c r="CZ540">
        <f>AH540</f>
        <v>0</v>
      </c>
      <c r="DA540">
        <f>AL540</f>
        <v>1</v>
      </c>
      <c r="DB540">
        <f>ROUND((ROUND(AT540*CZ540,2)*1.15),6)</f>
        <v>0</v>
      </c>
      <c r="DC540">
        <f>ROUND((ROUND(AT540*AG540,2)*1.15),6)</f>
        <v>0</v>
      </c>
    </row>
    <row r="541" spans="1:107" x14ac:dyDescent="0.25">
      <c r="A541">
        <f>ROW(Source!A908)</f>
        <v>908</v>
      </c>
      <c r="B541">
        <v>31709269</v>
      </c>
      <c r="C541">
        <v>31713982</v>
      </c>
      <c r="D541">
        <v>26286008</v>
      </c>
      <c r="E541">
        <v>26229697</v>
      </c>
      <c r="F541">
        <v>1</v>
      </c>
      <c r="G541">
        <v>26229697</v>
      </c>
      <c r="H541">
        <v>2</v>
      </c>
      <c r="I541" t="s">
        <v>906</v>
      </c>
      <c r="J541" t="s">
        <v>143</v>
      </c>
      <c r="K541" t="s">
        <v>907</v>
      </c>
      <c r="L541">
        <v>1344</v>
      </c>
      <c r="N541">
        <v>1008</v>
      </c>
      <c r="O541" t="s">
        <v>908</v>
      </c>
      <c r="P541" t="s">
        <v>908</v>
      </c>
      <c r="Q541">
        <v>1</v>
      </c>
      <c r="W541">
        <v>0</v>
      </c>
      <c r="X541">
        <v>-1180195794</v>
      </c>
      <c r="Y541">
        <v>20.474999999999998</v>
      </c>
      <c r="AA541">
        <v>0</v>
      </c>
      <c r="AB541">
        <v>1.03</v>
      </c>
      <c r="AC541">
        <v>0</v>
      </c>
      <c r="AD541">
        <v>0</v>
      </c>
      <c r="AE541">
        <v>0</v>
      </c>
      <c r="AF541">
        <v>1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143</v>
      </c>
      <c r="AT541">
        <v>16.38</v>
      </c>
      <c r="AU541" t="s">
        <v>169</v>
      </c>
      <c r="AV541">
        <v>0</v>
      </c>
      <c r="AW541">
        <v>2</v>
      </c>
      <c r="AX541">
        <v>31715010</v>
      </c>
      <c r="AY541">
        <v>1</v>
      </c>
      <c r="AZ541">
        <v>0</v>
      </c>
      <c r="BA541">
        <v>565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Y541*Source!I908</f>
        <v>7.3709999999999987</v>
      </c>
      <c r="CY541">
        <f>AB541</f>
        <v>1.03</v>
      </c>
      <c r="CZ541">
        <f>AF541</f>
        <v>1</v>
      </c>
      <c r="DA541">
        <f>AJ541</f>
        <v>1</v>
      </c>
      <c r="DB541">
        <f>ROUND((ROUND(AT541*CZ541,2)*1.25),6)</f>
        <v>20.475000000000001</v>
      </c>
      <c r="DC541">
        <f>ROUND((ROUND(AT541*AG541,2)*1.25),6)</f>
        <v>0</v>
      </c>
    </row>
    <row r="542" spans="1:107" x14ac:dyDescent="0.25">
      <c r="A542">
        <f>ROW(Source!A908)</f>
        <v>908</v>
      </c>
      <c r="B542">
        <v>31709269</v>
      </c>
      <c r="C542">
        <v>31713982</v>
      </c>
      <c r="D542">
        <v>26344621</v>
      </c>
      <c r="E542">
        <v>1</v>
      </c>
      <c r="F542">
        <v>1</v>
      </c>
      <c r="G542">
        <v>26229697</v>
      </c>
      <c r="H542">
        <v>3</v>
      </c>
      <c r="I542" t="s">
        <v>419</v>
      </c>
      <c r="J542" t="s">
        <v>421</v>
      </c>
      <c r="K542" t="s">
        <v>420</v>
      </c>
      <c r="L542">
        <v>1348</v>
      </c>
      <c r="N542">
        <v>1009</v>
      </c>
      <c r="O542" t="s">
        <v>205</v>
      </c>
      <c r="P542" t="s">
        <v>205</v>
      </c>
      <c r="Q542">
        <v>1000</v>
      </c>
      <c r="W542">
        <v>0</v>
      </c>
      <c r="X542">
        <v>-223488198</v>
      </c>
      <c r="Y542">
        <v>0.36</v>
      </c>
      <c r="AA542">
        <v>62988.14</v>
      </c>
      <c r="AB542">
        <v>0</v>
      </c>
      <c r="AC542">
        <v>0</v>
      </c>
      <c r="AD542">
        <v>0</v>
      </c>
      <c r="AE542">
        <v>4350.01</v>
      </c>
      <c r="AF542">
        <v>0</v>
      </c>
      <c r="AG542">
        <v>0</v>
      </c>
      <c r="AH542">
        <v>0</v>
      </c>
      <c r="AI542">
        <v>14.48</v>
      </c>
      <c r="AJ542">
        <v>1</v>
      </c>
      <c r="AK542">
        <v>1</v>
      </c>
      <c r="AL542">
        <v>1</v>
      </c>
      <c r="AN542">
        <v>0</v>
      </c>
      <c r="AO542">
        <v>0</v>
      </c>
      <c r="AP542">
        <v>0</v>
      </c>
      <c r="AQ542">
        <v>0</v>
      </c>
      <c r="AR542">
        <v>0</v>
      </c>
      <c r="AS542" t="s">
        <v>143</v>
      </c>
      <c r="AT542">
        <v>0.36</v>
      </c>
      <c r="AU542" t="s">
        <v>143</v>
      </c>
      <c r="AV542">
        <v>0</v>
      </c>
      <c r="AW542">
        <v>1</v>
      </c>
      <c r="AX542">
        <v>-1</v>
      </c>
      <c r="AY542">
        <v>0</v>
      </c>
      <c r="AZ542">
        <v>0</v>
      </c>
      <c r="BA542" t="s">
        <v>143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Y542*Source!I908</f>
        <v>0.12959999999999999</v>
      </c>
      <c r="CY542">
        <f>AA542</f>
        <v>62988.14</v>
      </c>
      <c r="CZ542">
        <f>AE542</f>
        <v>4350.01</v>
      </c>
      <c r="DA542">
        <f>AI542</f>
        <v>14.48</v>
      </c>
      <c r="DB542">
        <f>ROUND(ROUND(AT542*CZ542,2),6)</f>
        <v>1566</v>
      </c>
      <c r="DC542">
        <f>ROUND(ROUND(AT542*AG542,2),6)</f>
        <v>0</v>
      </c>
    </row>
    <row r="543" spans="1:107" x14ac:dyDescent="0.25">
      <c r="A543">
        <f>ROW(Source!A908)</f>
        <v>908</v>
      </c>
      <c r="B543">
        <v>31709269</v>
      </c>
      <c r="C543">
        <v>31713982</v>
      </c>
      <c r="D543">
        <v>26286007</v>
      </c>
      <c r="E543">
        <v>26229697</v>
      </c>
      <c r="F543">
        <v>1</v>
      </c>
      <c r="G543">
        <v>26229697</v>
      </c>
      <c r="H543">
        <v>3</v>
      </c>
      <c r="I543" t="s">
        <v>983</v>
      </c>
      <c r="J543" t="s">
        <v>143</v>
      </c>
      <c r="K543" t="s">
        <v>984</v>
      </c>
      <c r="L543">
        <v>1344</v>
      </c>
      <c r="N543">
        <v>1008</v>
      </c>
      <c r="O543" t="s">
        <v>908</v>
      </c>
      <c r="P543" t="s">
        <v>908</v>
      </c>
      <c r="Q543">
        <v>1</v>
      </c>
      <c r="W543">
        <v>0</v>
      </c>
      <c r="X543">
        <v>-94250534</v>
      </c>
      <c r="Y543">
        <v>3.5</v>
      </c>
      <c r="AA543">
        <v>1</v>
      </c>
      <c r="AB543">
        <v>0</v>
      </c>
      <c r="AC543">
        <v>0</v>
      </c>
      <c r="AD543">
        <v>0</v>
      </c>
      <c r="AE543">
        <v>1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143</v>
      </c>
      <c r="AT543">
        <v>3.5</v>
      </c>
      <c r="AU543" t="s">
        <v>143</v>
      </c>
      <c r="AV543">
        <v>0</v>
      </c>
      <c r="AW543">
        <v>2</v>
      </c>
      <c r="AX543">
        <v>31715012</v>
      </c>
      <c r="AY543">
        <v>1</v>
      </c>
      <c r="AZ543">
        <v>0</v>
      </c>
      <c r="BA543">
        <v>567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Y543*Source!I908</f>
        <v>1.26</v>
      </c>
      <c r="CY543">
        <f>AA543</f>
        <v>1</v>
      </c>
      <c r="CZ543">
        <f>AE543</f>
        <v>1</v>
      </c>
      <c r="DA543">
        <f>AI543</f>
        <v>1</v>
      </c>
      <c r="DB543">
        <f>ROUND(ROUND(AT543*CZ543,2),6)</f>
        <v>3.5</v>
      </c>
      <c r="DC543">
        <f>ROUND(ROUND(AT543*AG543,2),6)</f>
        <v>0</v>
      </c>
    </row>
    <row r="544" spans="1:107" x14ac:dyDescent="0.25">
      <c r="A544">
        <f>ROW(Source!A910)</f>
        <v>910</v>
      </c>
      <c r="B544">
        <v>31709269</v>
      </c>
      <c r="C544">
        <v>31713992</v>
      </c>
      <c r="D544">
        <v>26286009</v>
      </c>
      <c r="E544">
        <v>26229697</v>
      </c>
      <c r="F544">
        <v>1</v>
      </c>
      <c r="G544">
        <v>26229697</v>
      </c>
      <c r="H544">
        <v>1</v>
      </c>
      <c r="I544" t="s">
        <v>875</v>
      </c>
      <c r="J544" t="s">
        <v>143</v>
      </c>
      <c r="K544" t="s">
        <v>876</v>
      </c>
      <c r="L544">
        <v>1191</v>
      </c>
      <c r="N544">
        <v>1013</v>
      </c>
      <c r="O544" t="s">
        <v>877</v>
      </c>
      <c r="P544" t="s">
        <v>877</v>
      </c>
      <c r="Q544">
        <v>1</v>
      </c>
      <c r="W544">
        <v>0</v>
      </c>
      <c r="X544">
        <v>476480486</v>
      </c>
      <c r="Y544">
        <v>152.94999999999999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143</v>
      </c>
      <c r="AT544">
        <v>133</v>
      </c>
      <c r="AU544" t="s">
        <v>170</v>
      </c>
      <c r="AV544">
        <v>1</v>
      </c>
      <c r="AW544">
        <v>2</v>
      </c>
      <c r="AX544">
        <v>31715013</v>
      </c>
      <c r="AY544">
        <v>1</v>
      </c>
      <c r="AZ544">
        <v>0</v>
      </c>
      <c r="BA544">
        <v>568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Y544*Source!I910</f>
        <v>55.061999999999991</v>
      </c>
      <c r="CY544">
        <f>AD544</f>
        <v>0</v>
      </c>
      <c r="CZ544">
        <f>AH544</f>
        <v>0</v>
      </c>
      <c r="DA544">
        <f>AL544</f>
        <v>1</v>
      </c>
      <c r="DB544">
        <f>ROUND((ROUND(AT544*CZ544,2)*1.15),6)</f>
        <v>0</v>
      </c>
      <c r="DC544">
        <f>ROUND((ROUND(AT544*AG544,2)*1.15),6)</f>
        <v>0</v>
      </c>
    </row>
    <row r="545" spans="1:107" x14ac:dyDescent="0.25">
      <c r="A545">
        <f>ROW(Source!A910)</f>
        <v>910</v>
      </c>
      <c r="B545">
        <v>31709269</v>
      </c>
      <c r="C545">
        <v>31713992</v>
      </c>
      <c r="D545">
        <v>26286008</v>
      </c>
      <c r="E545">
        <v>26229697</v>
      </c>
      <c r="F545">
        <v>1</v>
      </c>
      <c r="G545">
        <v>26229697</v>
      </c>
      <c r="H545">
        <v>2</v>
      </c>
      <c r="I545" t="s">
        <v>906</v>
      </c>
      <c r="J545" t="s">
        <v>143</v>
      </c>
      <c r="K545" t="s">
        <v>907</v>
      </c>
      <c r="L545">
        <v>1344</v>
      </c>
      <c r="N545">
        <v>1008</v>
      </c>
      <c r="O545" t="s">
        <v>908</v>
      </c>
      <c r="P545" t="s">
        <v>908</v>
      </c>
      <c r="Q545">
        <v>1</v>
      </c>
      <c r="W545">
        <v>0</v>
      </c>
      <c r="X545">
        <v>-1180195794</v>
      </c>
      <c r="Y545">
        <v>333.8125</v>
      </c>
      <c r="AA545">
        <v>0</v>
      </c>
      <c r="AB545">
        <v>1.03</v>
      </c>
      <c r="AC545">
        <v>0</v>
      </c>
      <c r="AD545">
        <v>0</v>
      </c>
      <c r="AE545">
        <v>0</v>
      </c>
      <c r="AF545">
        <v>1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143</v>
      </c>
      <c r="AT545">
        <v>267.05</v>
      </c>
      <c r="AU545" t="s">
        <v>169</v>
      </c>
      <c r="AV545">
        <v>0</v>
      </c>
      <c r="AW545">
        <v>2</v>
      </c>
      <c r="AX545">
        <v>31715014</v>
      </c>
      <c r="AY545">
        <v>1</v>
      </c>
      <c r="AZ545">
        <v>0</v>
      </c>
      <c r="BA545">
        <v>569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Y545*Source!I910</f>
        <v>120.1725</v>
      </c>
      <c r="CY545">
        <f>AB545</f>
        <v>1.03</v>
      </c>
      <c r="CZ545">
        <f>AF545</f>
        <v>1</v>
      </c>
      <c r="DA545">
        <f>AJ545</f>
        <v>1</v>
      </c>
      <c r="DB545">
        <f>ROUND((ROUND(AT545*CZ545,2)*1.25),6)</f>
        <v>333.8125</v>
      </c>
      <c r="DC545">
        <f>ROUND((ROUND(AT545*AG545,2)*1.25),6)</f>
        <v>0</v>
      </c>
    </row>
    <row r="546" spans="1:107" x14ac:dyDescent="0.25">
      <c r="A546">
        <f>ROW(Source!A910)</f>
        <v>910</v>
      </c>
      <c r="B546">
        <v>31709269</v>
      </c>
      <c r="C546">
        <v>31713992</v>
      </c>
      <c r="D546">
        <v>26344037</v>
      </c>
      <c r="E546">
        <v>1</v>
      </c>
      <c r="F546">
        <v>1</v>
      </c>
      <c r="G546">
        <v>26229697</v>
      </c>
      <c r="H546">
        <v>3</v>
      </c>
      <c r="I546" t="s">
        <v>994</v>
      </c>
      <c r="J546" t="s">
        <v>995</v>
      </c>
      <c r="K546" t="s">
        <v>996</v>
      </c>
      <c r="L546">
        <v>1327</v>
      </c>
      <c r="N546">
        <v>1005</v>
      </c>
      <c r="O546" t="s">
        <v>362</v>
      </c>
      <c r="P546" t="s">
        <v>362</v>
      </c>
      <c r="Q546">
        <v>1</v>
      </c>
      <c r="W546">
        <v>0</v>
      </c>
      <c r="X546">
        <v>1732130389</v>
      </c>
      <c r="Y546">
        <v>108</v>
      </c>
      <c r="AA546">
        <v>645.02</v>
      </c>
      <c r="AB546">
        <v>0</v>
      </c>
      <c r="AC546">
        <v>0</v>
      </c>
      <c r="AD546">
        <v>0</v>
      </c>
      <c r="AE546">
        <v>33.56</v>
      </c>
      <c r="AF546">
        <v>0</v>
      </c>
      <c r="AG546">
        <v>0</v>
      </c>
      <c r="AH546">
        <v>0</v>
      </c>
      <c r="AI546">
        <v>19.22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143</v>
      </c>
      <c r="AT546">
        <v>108</v>
      </c>
      <c r="AU546" t="s">
        <v>143</v>
      </c>
      <c r="AV546">
        <v>0</v>
      </c>
      <c r="AW546">
        <v>2</v>
      </c>
      <c r="AX546">
        <v>31715016</v>
      </c>
      <c r="AY546">
        <v>1</v>
      </c>
      <c r="AZ546">
        <v>0</v>
      </c>
      <c r="BA546">
        <v>571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Y546*Source!I910</f>
        <v>38.879999999999995</v>
      </c>
      <c r="CY546">
        <f t="shared" ref="CY546:CY552" si="143">AA546</f>
        <v>645.02</v>
      </c>
      <c r="CZ546">
        <f t="shared" ref="CZ546:CZ552" si="144">AE546</f>
        <v>33.56</v>
      </c>
      <c r="DA546">
        <f t="shared" ref="DA546:DA552" si="145">AI546</f>
        <v>19.22</v>
      </c>
      <c r="DB546">
        <f t="shared" ref="DB546:DB552" si="146">ROUND(ROUND(AT546*CZ546,2),6)</f>
        <v>3624.48</v>
      </c>
      <c r="DC546">
        <f t="shared" ref="DC546:DC552" si="147">ROUND(ROUND(AT546*AG546,2),6)</f>
        <v>0</v>
      </c>
    </row>
    <row r="547" spans="1:107" x14ac:dyDescent="0.25">
      <c r="A547">
        <f>ROW(Source!A910)</f>
        <v>910</v>
      </c>
      <c r="B547">
        <v>31709269</v>
      </c>
      <c r="C547">
        <v>31713992</v>
      </c>
      <c r="D547">
        <v>26344835</v>
      </c>
      <c r="E547">
        <v>1</v>
      </c>
      <c r="F547">
        <v>1</v>
      </c>
      <c r="G547">
        <v>26229697</v>
      </c>
      <c r="H547">
        <v>3</v>
      </c>
      <c r="I547" t="s">
        <v>427</v>
      </c>
      <c r="J547" t="s">
        <v>429</v>
      </c>
      <c r="K547" t="s">
        <v>428</v>
      </c>
      <c r="L547">
        <v>1339</v>
      </c>
      <c r="N547">
        <v>1007</v>
      </c>
      <c r="O547" t="s">
        <v>323</v>
      </c>
      <c r="P547" t="s">
        <v>323</v>
      </c>
      <c r="Q547">
        <v>1</v>
      </c>
      <c r="W547">
        <v>0</v>
      </c>
      <c r="X547">
        <v>-862991314</v>
      </c>
      <c r="Y547">
        <v>0.18228</v>
      </c>
      <c r="AA547">
        <v>35.28</v>
      </c>
      <c r="AB547">
        <v>0</v>
      </c>
      <c r="AC547">
        <v>0</v>
      </c>
      <c r="AD547">
        <v>0</v>
      </c>
      <c r="AE547">
        <v>7.07</v>
      </c>
      <c r="AF547">
        <v>0</v>
      </c>
      <c r="AG547">
        <v>0</v>
      </c>
      <c r="AH547">
        <v>0</v>
      </c>
      <c r="AI547">
        <v>4.99</v>
      </c>
      <c r="AJ547">
        <v>1</v>
      </c>
      <c r="AK547">
        <v>1</v>
      </c>
      <c r="AL547">
        <v>1</v>
      </c>
      <c r="AN547">
        <v>0</v>
      </c>
      <c r="AO547">
        <v>0</v>
      </c>
      <c r="AP547">
        <v>0</v>
      </c>
      <c r="AQ547">
        <v>0</v>
      </c>
      <c r="AR547">
        <v>0</v>
      </c>
      <c r="AS547" t="s">
        <v>143</v>
      </c>
      <c r="AT547">
        <v>0.18228</v>
      </c>
      <c r="AU547" t="s">
        <v>143</v>
      </c>
      <c r="AV547">
        <v>0</v>
      </c>
      <c r="AW547">
        <v>1</v>
      </c>
      <c r="AX547">
        <v>-1</v>
      </c>
      <c r="AY547">
        <v>0</v>
      </c>
      <c r="AZ547">
        <v>0</v>
      </c>
      <c r="BA547" t="s">
        <v>143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Y547*Source!I910</f>
        <v>6.5620799999999993E-2</v>
      </c>
      <c r="CY547">
        <f t="shared" si="143"/>
        <v>35.28</v>
      </c>
      <c r="CZ547">
        <f t="shared" si="144"/>
        <v>7.07</v>
      </c>
      <c r="DA547">
        <f t="shared" si="145"/>
        <v>4.99</v>
      </c>
      <c r="DB547">
        <f t="shared" si="146"/>
        <v>1.29</v>
      </c>
      <c r="DC547">
        <f t="shared" si="147"/>
        <v>0</v>
      </c>
    </row>
    <row r="548" spans="1:107" x14ac:dyDescent="0.25">
      <c r="A548">
        <f>ROW(Source!A910)</f>
        <v>910</v>
      </c>
      <c r="B548">
        <v>31709269</v>
      </c>
      <c r="C548">
        <v>31713992</v>
      </c>
      <c r="D548">
        <v>26344722</v>
      </c>
      <c r="E548">
        <v>1</v>
      </c>
      <c r="F548">
        <v>1</v>
      </c>
      <c r="G548">
        <v>26229697</v>
      </c>
      <c r="H548">
        <v>3</v>
      </c>
      <c r="I548" t="s">
        <v>997</v>
      </c>
      <c r="J548" t="s">
        <v>998</v>
      </c>
      <c r="K548" t="s">
        <v>999</v>
      </c>
      <c r="L548">
        <v>1348</v>
      </c>
      <c r="N548">
        <v>1009</v>
      </c>
      <c r="O548" t="s">
        <v>205</v>
      </c>
      <c r="P548" t="s">
        <v>205</v>
      </c>
      <c r="Q548">
        <v>1000</v>
      </c>
      <c r="W548">
        <v>0</v>
      </c>
      <c r="X548">
        <v>1693650758</v>
      </c>
      <c r="Y548">
        <v>2.5000000000000001E-3</v>
      </c>
      <c r="AA548">
        <v>177666.34</v>
      </c>
      <c r="AB548">
        <v>0</v>
      </c>
      <c r="AC548">
        <v>0</v>
      </c>
      <c r="AD548">
        <v>0</v>
      </c>
      <c r="AE548">
        <v>20166.439999999999</v>
      </c>
      <c r="AF548">
        <v>0</v>
      </c>
      <c r="AG548">
        <v>0</v>
      </c>
      <c r="AH548">
        <v>0</v>
      </c>
      <c r="AI548">
        <v>8.81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143</v>
      </c>
      <c r="AT548">
        <v>2.5000000000000001E-3</v>
      </c>
      <c r="AU548" t="s">
        <v>143</v>
      </c>
      <c r="AV548">
        <v>0</v>
      </c>
      <c r="AW548">
        <v>2</v>
      </c>
      <c r="AX548">
        <v>31715017</v>
      </c>
      <c r="AY548">
        <v>1</v>
      </c>
      <c r="AZ548">
        <v>0</v>
      </c>
      <c r="BA548">
        <v>572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Y548*Source!I910</f>
        <v>8.9999999999999998E-4</v>
      </c>
      <c r="CY548">
        <f t="shared" si="143"/>
        <v>177666.34</v>
      </c>
      <c r="CZ548">
        <f t="shared" si="144"/>
        <v>20166.439999999999</v>
      </c>
      <c r="DA548">
        <f t="shared" si="145"/>
        <v>8.81</v>
      </c>
      <c r="DB548">
        <f t="shared" si="146"/>
        <v>50.42</v>
      </c>
      <c r="DC548">
        <f t="shared" si="147"/>
        <v>0</v>
      </c>
    </row>
    <row r="549" spans="1:107" x14ac:dyDescent="0.25">
      <c r="A549">
        <f>ROW(Source!A910)</f>
        <v>910</v>
      </c>
      <c r="B549">
        <v>31709269</v>
      </c>
      <c r="C549">
        <v>31713992</v>
      </c>
      <c r="D549">
        <v>26344295</v>
      </c>
      <c r="E549">
        <v>1</v>
      </c>
      <c r="F549">
        <v>1</v>
      </c>
      <c r="G549">
        <v>26229697</v>
      </c>
      <c r="H549">
        <v>3</v>
      </c>
      <c r="I549" t="s">
        <v>1000</v>
      </c>
      <c r="J549" t="s">
        <v>1001</v>
      </c>
      <c r="K549" t="s">
        <v>1002</v>
      </c>
      <c r="L549">
        <v>1346</v>
      </c>
      <c r="N549">
        <v>1009</v>
      </c>
      <c r="O549" t="s">
        <v>432</v>
      </c>
      <c r="P549" t="s">
        <v>432</v>
      </c>
      <c r="Q549">
        <v>1</v>
      </c>
      <c r="W549">
        <v>0</v>
      </c>
      <c r="X549">
        <v>1241994263</v>
      </c>
      <c r="Y549">
        <v>12</v>
      </c>
      <c r="AA549">
        <v>72.77</v>
      </c>
      <c r="AB549">
        <v>0</v>
      </c>
      <c r="AC549">
        <v>0</v>
      </c>
      <c r="AD549">
        <v>0</v>
      </c>
      <c r="AE549">
        <v>9.86</v>
      </c>
      <c r="AF549">
        <v>0</v>
      </c>
      <c r="AG549">
        <v>0</v>
      </c>
      <c r="AH549">
        <v>0</v>
      </c>
      <c r="AI549">
        <v>7.38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143</v>
      </c>
      <c r="AT549">
        <v>12</v>
      </c>
      <c r="AU549" t="s">
        <v>143</v>
      </c>
      <c r="AV549">
        <v>0</v>
      </c>
      <c r="AW549">
        <v>2</v>
      </c>
      <c r="AX549">
        <v>31715018</v>
      </c>
      <c r="AY549">
        <v>1</v>
      </c>
      <c r="AZ549">
        <v>0</v>
      </c>
      <c r="BA549">
        <v>573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Y549*Source!I910</f>
        <v>4.32</v>
      </c>
      <c r="CY549">
        <f t="shared" si="143"/>
        <v>72.77</v>
      </c>
      <c r="CZ549">
        <f t="shared" si="144"/>
        <v>9.86</v>
      </c>
      <c r="DA549">
        <f t="shared" si="145"/>
        <v>7.38</v>
      </c>
      <c r="DB549">
        <f t="shared" si="146"/>
        <v>118.32</v>
      </c>
      <c r="DC549">
        <f t="shared" si="147"/>
        <v>0</v>
      </c>
    </row>
    <row r="550" spans="1:107" x14ac:dyDescent="0.25">
      <c r="A550">
        <f>ROW(Source!A910)</f>
        <v>910</v>
      </c>
      <c r="B550">
        <v>31709269</v>
      </c>
      <c r="C550">
        <v>31713992</v>
      </c>
      <c r="D550">
        <v>26359902</v>
      </c>
      <c r="E550">
        <v>1</v>
      </c>
      <c r="F550">
        <v>1</v>
      </c>
      <c r="G550">
        <v>26229697</v>
      </c>
      <c r="H550">
        <v>3</v>
      </c>
      <c r="I550" t="s">
        <v>431</v>
      </c>
      <c r="J550" t="s">
        <v>433</v>
      </c>
      <c r="K550" t="s">
        <v>48</v>
      </c>
      <c r="L550">
        <v>1346</v>
      </c>
      <c r="N550">
        <v>1009</v>
      </c>
      <c r="O550" t="s">
        <v>432</v>
      </c>
      <c r="P550" t="s">
        <v>432</v>
      </c>
      <c r="Q550">
        <v>1</v>
      </c>
      <c r="W550">
        <v>0</v>
      </c>
      <c r="X550">
        <v>-1890929938</v>
      </c>
      <c r="Y550">
        <v>1041.6000000000001</v>
      </c>
      <c r="AA550">
        <v>159.04</v>
      </c>
      <c r="AB550">
        <v>0</v>
      </c>
      <c r="AC550">
        <v>0</v>
      </c>
      <c r="AD550">
        <v>0</v>
      </c>
      <c r="AE550">
        <v>28.05</v>
      </c>
      <c r="AF550">
        <v>0</v>
      </c>
      <c r="AG550">
        <v>0</v>
      </c>
      <c r="AH550">
        <v>0</v>
      </c>
      <c r="AI550">
        <v>5.67</v>
      </c>
      <c r="AJ550">
        <v>1</v>
      </c>
      <c r="AK550">
        <v>1</v>
      </c>
      <c r="AL550">
        <v>1</v>
      </c>
      <c r="AN550">
        <v>0</v>
      </c>
      <c r="AO550">
        <v>0</v>
      </c>
      <c r="AP550">
        <v>0</v>
      </c>
      <c r="AQ550">
        <v>0</v>
      </c>
      <c r="AR550">
        <v>0</v>
      </c>
      <c r="AS550" t="s">
        <v>143</v>
      </c>
      <c r="AT550">
        <v>1041.6000000000001</v>
      </c>
      <c r="AU550" t="s">
        <v>143</v>
      </c>
      <c r="AV550">
        <v>0</v>
      </c>
      <c r="AW550">
        <v>1</v>
      </c>
      <c r="AX550">
        <v>-1</v>
      </c>
      <c r="AY550">
        <v>0</v>
      </c>
      <c r="AZ550">
        <v>0</v>
      </c>
      <c r="BA550" t="s">
        <v>143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Y550*Source!I910</f>
        <v>374.97600000000006</v>
      </c>
      <c r="CY550">
        <f t="shared" si="143"/>
        <v>159.04</v>
      </c>
      <c r="CZ550">
        <f t="shared" si="144"/>
        <v>28.05</v>
      </c>
      <c r="DA550">
        <f t="shared" si="145"/>
        <v>5.67</v>
      </c>
      <c r="DB550">
        <f t="shared" si="146"/>
        <v>29216.880000000001</v>
      </c>
      <c r="DC550">
        <f t="shared" si="147"/>
        <v>0</v>
      </c>
    </row>
    <row r="551" spans="1:107" x14ac:dyDescent="0.25">
      <c r="A551">
        <f>ROW(Source!A910)</f>
        <v>910</v>
      </c>
      <c r="B551">
        <v>31709269</v>
      </c>
      <c r="C551">
        <v>31713992</v>
      </c>
      <c r="D551">
        <v>26359843</v>
      </c>
      <c r="E551">
        <v>1</v>
      </c>
      <c r="F551">
        <v>1</v>
      </c>
      <c r="G551">
        <v>26229697</v>
      </c>
      <c r="H551">
        <v>3</v>
      </c>
      <c r="I551" t="s">
        <v>435</v>
      </c>
      <c r="J551" t="s">
        <v>437</v>
      </c>
      <c r="K551" t="s">
        <v>436</v>
      </c>
      <c r="L551">
        <v>1339</v>
      </c>
      <c r="N551">
        <v>1007</v>
      </c>
      <c r="O551" t="s">
        <v>323</v>
      </c>
      <c r="P551" t="s">
        <v>323</v>
      </c>
      <c r="Q551">
        <v>1</v>
      </c>
      <c r="W551">
        <v>0</v>
      </c>
      <c r="X551">
        <v>-1161195218</v>
      </c>
      <c r="Y551">
        <v>2.6040000000000001</v>
      </c>
      <c r="AA551">
        <v>3108.45</v>
      </c>
      <c r="AB551">
        <v>0</v>
      </c>
      <c r="AC551">
        <v>0</v>
      </c>
      <c r="AD551">
        <v>0</v>
      </c>
      <c r="AE551">
        <v>478.96</v>
      </c>
      <c r="AF551">
        <v>0</v>
      </c>
      <c r="AG551">
        <v>0</v>
      </c>
      <c r="AH551">
        <v>0</v>
      </c>
      <c r="AI551">
        <v>6.49</v>
      </c>
      <c r="AJ551">
        <v>1</v>
      </c>
      <c r="AK551">
        <v>1</v>
      </c>
      <c r="AL551">
        <v>1</v>
      </c>
      <c r="AN551">
        <v>0</v>
      </c>
      <c r="AO551">
        <v>0</v>
      </c>
      <c r="AP551">
        <v>0</v>
      </c>
      <c r="AQ551">
        <v>0</v>
      </c>
      <c r="AR551">
        <v>0</v>
      </c>
      <c r="AS551" t="s">
        <v>143</v>
      </c>
      <c r="AT551">
        <v>2.6040000000000001</v>
      </c>
      <c r="AU551" t="s">
        <v>143</v>
      </c>
      <c r="AV551">
        <v>0</v>
      </c>
      <c r="AW551">
        <v>1</v>
      </c>
      <c r="AX551">
        <v>-1</v>
      </c>
      <c r="AY551">
        <v>0</v>
      </c>
      <c r="AZ551">
        <v>0</v>
      </c>
      <c r="BA551" t="s">
        <v>143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Y551*Source!I910</f>
        <v>0.93744000000000005</v>
      </c>
      <c r="CY551">
        <f t="shared" si="143"/>
        <v>3108.45</v>
      </c>
      <c r="CZ551">
        <f t="shared" si="144"/>
        <v>478.96</v>
      </c>
      <c r="DA551">
        <f t="shared" si="145"/>
        <v>6.49</v>
      </c>
      <c r="DB551">
        <f t="shared" si="146"/>
        <v>1247.21</v>
      </c>
      <c r="DC551">
        <f t="shared" si="147"/>
        <v>0</v>
      </c>
    </row>
    <row r="552" spans="1:107" x14ac:dyDescent="0.25">
      <c r="A552">
        <f>ROW(Source!A910)</f>
        <v>910</v>
      </c>
      <c r="B552">
        <v>31709269</v>
      </c>
      <c r="C552">
        <v>31713992</v>
      </c>
      <c r="D552">
        <v>26286007</v>
      </c>
      <c r="E552">
        <v>26229697</v>
      </c>
      <c r="F552">
        <v>1</v>
      </c>
      <c r="G552">
        <v>26229697</v>
      </c>
      <c r="H552">
        <v>3</v>
      </c>
      <c r="I552" t="s">
        <v>983</v>
      </c>
      <c r="J552" t="s">
        <v>143</v>
      </c>
      <c r="K552" t="s">
        <v>984</v>
      </c>
      <c r="L552">
        <v>1344</v>
      </c>
      <c r="N552">
        <v>1008</v>
      </c>
      <c r="O552" t="s">
        <v>908</v>
      </c>
      <c r="P552" t="s">
        <v>908</v>
      </c>
      <c r="Q552">
        <v>1</v>
      </c>
      <c r="W552">
        <v>0</v>
      </c>
      <c r="X552">
        <v>-94250534</v>
      </c>
      <c r="Y552">
        <v>3</v>
      </c>
      <c r="AA552">
        <v>1</v>
      </c>
      <c r="AB552">
        <v>0</v>
      </c>
      <c r="AC552">
        <v>0</v>
      </c>
      <c r="AD552">
        <v>0</v>
      </c>
      <c r="AE552">
        <v>1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143</v>
      </c>
      <c r="AT552">
        <v>3</v>
      </c>
      <c r="AU552" t="s">
        <v>143</v>
      </c>
      <c r="AV552">
        <v>0</v>
      </c>
      <c r="AW552">
        <v>2</v>
      </c>
      <c r="AX552">
        <v>31715021</v>
      </c>
      <c r="AY552">
        <v>1</v>
      </c>
      <c r="AZ552">
        <v>0</v>
      </c>
      <c r="BA552">
        <v>576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Y552*Source!I910</f>
        <v>1.08</v>
      </c>
      <c r="CY552">
        <f t="shared" si="143"/>
        <v>1</v>
      </c>
      <c r="CZ552">
        <f t="shared" si="144"/>
        <v>1</v>
      </c>
      <c r="DA552">
        <f t="shared" si="145"/>
        <v>1</v>
      </c>
      <c r="DB552">
        <f t="shared" si="146"/>
        <v>3</v>
      </c>
      <c r="DC552">
        <f t="shared" si="147"/>
        <v>0</v>
      </c>
    </row>
    <row r="553" spans="1:107" x14ac:dyDescent="0.25">
      <c r="A553">
        <f>ROW(Source!A914)</f>
        <v>914</v>
      </c>
      <c r="B553">
        <v>31709269</v>
      </c>
      <c r="C553">
        <v>31714014</v>
      </c>
      <c r="D553">
        <v>26286009</v>
      </c>
      <c r="E553">
        <v>26229697</v>
      </c>
      <c r="F553">
        <v>1</v>
      </c>
      <c r="G553">
        <v>26229697</v>
      </c>
      <c r="H553">
        <v>1</v>
      </c>
      <c r="I553" t="s">
        <v>875</v>
      </c>
      <c r="J553" t="s">
        <v>143</v>
      </c>
      <c r="K553" t="s">
        <v>876</v>
      </c>
      <c r="L553">
        <v>1191</v>
      </c>
      <c r="N553">
        <v>1013</v>
      </c>
      <c r="O553" t="s">
        <v>877</v>
      </c>
      <c r="P553" t="s">
        <v>877</v>
      </c>
      <c r="Q553">
        <v>1</v>
      </c>
      <c r="W553">
        <v>0</v>
      </c>
      <c r="X553">
        <v>476480486</v>
      </c>
      <c r="Y553">
        <v>16.099999999999998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143</v>
      </c>
      <c r="AT553">
        <v>14</v>
      </c>
      <c r="AU553" t="s">
        <v>170</v>
      </c>
      <c r="AV553">
        <v>1</v>
      </c>
      <c r="AW553">
        <v>2</v>
      </c>
      <c r="AX553">
        <v>31715022</v>
      </c>
      <c r="AY553">
        <v>1</v>
      </c>
      <c r="AZ553">
        <v>0</v>
      </c>
      <c r="BA553">
        <v>577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Y553*Source!I914</f>
        <v>5.7959999999999994</v>
      </c>
      <c r="CY553">
        <f>AD553</f>
        <v>0</v>
      </c>
      <c r="CZ553">
        <f>AH553</f>
        <v>0</v>
      </c>
      <c r="DA553">
        <f>AL553</f>
        <v>1</v>
      </c>
      <c r="DB553">
        <f>ROUND((ROUND(AT553*CZ553,2)*1.15),6)</f>
        <v>0</v>
      </c>
      <c r="DC553">
        <f>ROUND((ROUND(AT553*AG553,2)*1.15),6)</f>
        <v>0</v>
      </c>
    </row>
    <row r="554" spans="1:107" x14ac:dyDescent="0.25">
      <c r="A554">
        <f>ROW(Source!A914)</f>
        <v>914</v>
      </c>
      <c r="B554">
        <v>31709269</v>
      </c>
      <c r="C554">
        <v>31714014</v>
      </c>
      <c r="D554">
        <v>26365916</v>
      </c>
      <c r="E554">
        <v>1</v>
      </c>
      <c r="F554">
        <v>1</v>
      </c>
      <c r="G554">
        <v>26229697</v>
      </c>
      <c r="H554">
        <v>2</v>
      </c>
      <c r="I554" t="s">
        <v>1003</v>
      </c>
      <c r="J554" t="s">
        <v>1004</v>
      </c>
      <c r="K554" t="s">
        <v>1005</v>
      </c>
      <c r="L554">
        <v>1367</v>
      </c>
      <c r="N554">
        <v>1011</v>
      </c>
      <c r="O554" t="s">
        <v>881</v>
      </c>
      <c r="P554" t="s">
        <v>881</v>
      </c>
      <c r="Q554">
        <v>1</v>
      </c>
      <c r="W554">
        <v>0</v>
      </c>
      <c r="X554">
        <v>1057260437</v>
      </c>
      <c r="Y554">
        <v>0.46250000000000002</v>
      </c>
      <c r="AA554">
        <v>0</v>
      </c>
      <c r="AB554">
        <v>481.22</v>
      </c>
      <c r="AC554">
        <v>96.69</v>
      </c>
      <c r="AD554">
        <v>0</v>
      </c>
      <c r="AE554">
        <v>0</v>
      </c>
      <c r="AF554">
        <v>45.87</v>
      </c>
      <c r="AG554">
        <v>3.63</v>
      </c>
      <c r="AH554">
        <v>0</v>
      </c>
      <c r="AI554">
        <v>1</v>
      </c>
      <c r="AJ554">
        <v>10.02</v>
      </c>
      <c r="AK554">
        <v>25.44</v>
      </c>
      <c r="AL554">
        <v>1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143</v>
      </c>
      <c r="AT554">
        <v>0.37</v>
      </c>
      <c r="AU554" t="s">
        <v>169</v>
      </c>
      <c r="AV554">
        <v>0</v>
      </c>
      <c r="AW554">
        <v>2</v>
      </c>
      <c r="AX554">
        <v>31715023</v>
      </c>
      <c r="AY554">
        <v>1</v>
      </c>
      <c r="AZ554">
        <v>0</v>
      </c>
      <c r="BA554">
        <v>578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Y554*Source!I914</f>
        <v>0.16650000000000001</v>
      </c>
      <c r="CY554">
        <f>AB554</f>
        <v>481.22</v>
      </c>
      <c r="CZ554">
        <f>AF554</f>
        <v>45.87</v>
      </c>
      <c r="DA554">
        <f>AJ554</f>
        <v>10.02</v>
      </c>
      <c r="DB554">
        <f>ROUND((ROUND(AT554*CZ554,2)*1.25),6)</f>
        <v>21.212499999999999</v>
      </c>
      <c r="DC554">
        <f>ROUND((ROUND(AT554*AG554,2)*1.25),6)</f>
        <v>1.675</v>
      </c>
    </row>
    <row r="555" spans="1:107" x14ac:dyDescent="0.25">
      <c r="A555">
        <f>ROW(Source!A914)</f>
        <v>914</v>
      </c>
      <c r="B555">
        <v>31709269</v>
      </c>
      <c r="C555">
        <v>31714014</v>
      </c>
      <c r="D555">
        <v>26286008</v>
      </c>
      <c r="E555">
        <v>26229697</v>
      </c>
      <c r="F555">
        <v>1</v>
      </c>
      <c r="G555">
        <v>26229697</v>
      </c>
      <c r="H555">
        <v>2</v>
      </c>
      <c r="I555" t="s">
        <v>906</v>
      </c>
      <c r="J555" t="s">
        <v>143</v>
      </c>
      <c r="K555" t="s">
        <v>907</v>
      </c>
      <c r="L555">
        <v>1344</v>
      </c>
      <c r="N555">
        <v>1008</v>
      </c>
      <c r="O555" t="s">
        <v>908</v>
      </c>
      <c r="P555" t="s">
        <v>908</v>
      </c>
      <c r="Q555">
        <v>1</v>
      </c>
      <c r="W555">
        <v>0</v>
      </c>
      <c r="X555">
        <v>-1180195794</v>
      </c>
      <c r="Y555">
        <v>9.375</v>
      </c>
      <c r="AA555">
        <v>0</v>
      </c>
      <c r="AB555">
        <v>1.05</v>
      </c>
      <c r="AC555">
        <v>0</v>
      </c>
      <c r="AD555">
        <v>0</v>
      </c>
      <c r="AE555">
        <v>0</v>
      </c>
      <c r="AF555">
        <v>1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143</v>
      </c>
      <c r="AT555">
        <v>7.5</v>
      </c>
      <c r="AU555" t="s">
        <v>169</v>
      </c>
      <c r="AV555">
        <v>0</v>
      </c>
      <c r="AW555">
        <v>2</v>
      </c>
      <c r="AX555">
        <v>31715024</v>
      </c>
      <c r="AY555">
        <v>1</v>
      </c>
      <c r="AZ555">
        <v>0</v>
      </c>
      <c r="BA555">
        <v>579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Y555*Source!I914</f>
        <v>3.375</v>
      </c>
      <c r="CY555">
        <f>AB555</f>
        <v>1.05</v>
      </c>
      <c r="CZ555">
        <f>AF555</f>
        <v>1</v>
      </c>
      <c r="DA555">
        <f>AJ555</f>
        <v>1</v>
      </c>
      <c r="DB555">
        <f>ROUND((ROUND(AT555*CZ555,2)*1.25),6)</f>
        <v>9.375</v>
      </c>
      <c r="DC555">
        <f>ROUND((ROUND(AT555*AG555,2)*1.25),6)</f>
        <v>0</v>
      </c>
    </row>
    <row r="556" spans="1:107" x14ac:dyDescent="0.25">
      <c r="A556">
        <f>ROW(Source!A914)</f>
        <v>914</v>
      </c>
      <c r="B556">
        <v>31709269</v>
      </c>
      <c r="C556">
        <v>31714014</v>
      </c>
      <c r="D556">
        <v>26344835</v>
      </c>
      <c r="E556">
        <v>1</v>
      </c>
      <c r="F556">
        <v>1</v>
      </c>
      <c r="G556">
        <v>26229697</v>
      </c>
      <c r="H556">
        <v>3</v>
      </c>
      <c r="I556" t="s">
        <v>427</v>
      </c>
      <c r="J556" t="s">
        <v>429</v>
      </c>
      <c r="K556" t="s">
        <v>428</v>
      </c>
      <c r="L556">
        <v>1339</v>
      </c>
      <c r="N556">
        <v>1007</v>
      </c>
      <c r="O556" t="s">
        <v>323</v>
      </c>
      <c r="P556" t="s">
        <v>323</v>
      </c>
      <c r="Q556">
        <v>1</v>
      </c>
      <c r="W556">
        <v>0</v>
      </c>
      <c r="X556">
        <v>-862991314</v>
      </c>
      <c r="Y556">
        <v>1.4E-2</v>
      </c>
      <c r="AA556">
        <v>35.39</v>
      </c>
      <c r="AB556">
        <v>0</v>
      </c>
      <c r="AC556">
        <v>0</v>
      </c>
      <c r="AD556">
        <v>0</v>
      </c>
      <c r="AE556">
        <v>7.07</v>
      </c>
      <c r="AF556">
        <v>0</v>
      </c>
      <c r="AG556">
        <v>0</v>
      </c>
      <c r="AH556">
        <v>0</v>
      </c>
      <c r="AI556">
        <v>4.99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143</v>
      </c>
      <c r="AT556">
        <v>1.4E-2</v>
      </c>
      <c r="AU556" t="s">
        <v>143</v>
      </c>
      <c r="AV556">
        <v>0</v>
      </c>
      <c r="AW556">
        <v>2</v>
      </c>
      <c r="AX556">
        <v>31715025</v>
      </c>
      <c r="AY556">
        <v>1</v>
      </c>
      <c r="AZ556">
        <v>0</v>
      </c>
      <c r="BA556">
        <v>580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Y556*Source!I914</f>
        <v>5.0400000000000002E-3</v>
      </c>
      <c r="CY556">
        <f t="shared" ref="CY556:CY561" si="148">AA556</f>
        <v>35.39</v>
      </c>
      <c r="CZ556">
        <f t="shared" ref="CZ556:CZ561" si="149">AE556</f>
        <v>7.07</v>
      </c>
      <c r="DA556">
        <f t="shared" ref="DA556:DA561" si="150">AI556</f>
        <v>4.99</v>
      </c>
      <c r="DB556">
        <f t="shared" ref="DB556:DB561" si="151">ROUND(ROUND(AT556*CZ556,2),6)</f>
        <v>0.1</v>
      </c>
      <c r="DC556">
        <f t="shared" ref="DC556:DC561" si="152">ROUND(ROUND(AT556*AG556,2),6)</f>
        <v>0</v>
      </c>
    </row>
    <row r="557" spans="1:107" x14ac:dyDescent="0.25">
      <c r="A557">
        <f>ROW(Source!A914)</f>
        <v>914</v>
      </c>
      <c r="B557">
        <v>31709269</v>
      </c>
      <c r="C557">
        <v>31714014</v>
      </c>
      <c r="D557">
        <v>26343503</v>
      </c>
      <c r="E557">
        <v>1</v>
      </c>
      <c r="F557">
        <v>1</v>
      </c>
      <c r="G557">
        <v>26229697</v>
      </c>
      <c r="H557">
        <v>3</v>
      </c>
      <c r="I557" t="s">
        <v>1006</v>
      </c>
      <c r="J557" t="s">
        <v>1007</v>
      </c>
      <c r="K557" t="s">
        <v>1008</v>
      </c>
      <c r="L557">
        <v>1348</v>
      </c>
      <c r="N557">
        <v>1009</v>
      </c>
      <c r="O557" t="s">
        <v>205</v>
      </c>
      <c r="P557" t="s">
        <v>205</v>
      </c>
      <c r="Q557">
        <v>1000</v>
      </c>
      <c r="W557">
        <v>0</v>
      </c>
      <c r="X557">
        <v>-1413328432</v>
      </c>
      <c r="Y557">
        <v>8.0000000000000002E-3</v>
      </c>
      <c r="AA557">
        <v>31597.13</v>
      </c>
      <c r="AB557">
        <v>0</v>
      </c>
      <c r="AC557">
        <v>0</v>
      </c>
      <c r="AD557">
        <v>0</v>
      </c>
      <c r="AE557">
        <v>4794.92</v>
      </c>
      <c r="AF557">
        <v>0</v>
      </c>
      <c r="AG557">
        <v>0</v>
      </c>
      <c r="AH557">
        <v>0</v>
      </c>
      <c r="AI557">
        <v>6.57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143</v>
      </c>
      <c r="AT557">
        <v>8.0000000000000002E-3</v>
      </c>
      <c r="AU557" t="s">
        <v>143</v>
      </c>
      <c r="AV557">
        <v>0</v>
      </c>
      <c r="AW557">
        <v>2</v>
      </c>
      <c r="AX557">
        <v>31715026</v>
      </c>
      <c r="AY557">
        <v>1</v>
      </c>
      <c r="AZ557">
        <v>0</v>
      </c>
      <c r="BA557">
        <v>581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Y557*Source!I914</f>
        <v>2.8799999999999997E-3</v>
      </c>
      <c r="CY557">
        <f t="shared" si="148"/>
        <v>31597.13</v>
      </c>
      <c r="CZ557">
        <f t="shared" si="149"/>
        <v>4794.92</v>
      </c>
      <c r="DA557">
        <f t="shared" si="150"/>
        <v>6.57</v>
      </c>
      <c r="DB557">
        <f t="shared" si="151"/>
        <v>38.36</v>
      </c>
      <c r="DC557">
        <f t="shared" si="152"/>
        <v>0</v>
      </c>
    </row>
    <row r="558" spans="1:107" x14ac:dyDescent="0.25">
      <c r="A558">
        <f>ROW(Source!A914)</f>
        <v>914</v>
      </c>
      <c r="B558">
        <v>31709269</v>
      </c>
      <c r="C558">
        <v>31714014</v>
      </c>
      <c r="D558">
        <v>26343499</v>
      </c>
      <c r="E558">
        <v>1</v>
      </c>
      <c r="F558">
        <v>1</v>
      </c>
      <c r="G558">
        <v>26229697</v>
      </c>
      <c r="H558">
        <v>3</v>
      </c>
      <c r="I558" t="s">
        <v>446</v>
      </c>
      <c r="J558" t="s">
        <v>448</v>
      </c>
      <c r="K558" t="s">
        <v>447</v>
      </c>
      <c r="L558">
        <v>1346</v>
      </c>
      <c r="N558">
        <v>1009</v>
      </c>
      <c r="O558" t="s">
        <v>432</v>
      </c>
      <c r="P558" t="s">
        <v>432</v>
      </c>
      <c r="Q558">
        <v>1</v>
      </c>
      <c r="W558">
        <v>0</v>
      </c>
      <c r="X558">
        <v>1634336773</v>
      </c>
      <c r="Y558">
        <v>97</v>
      </c>
      <c r="AA558">
        <v>123.14</v>
      </c>
      <c r="AB558">
        <v>0</v>
      </c>
      <c r="AC558">
        <v>0</v>
      </c>
      <c r="AD558">
        <v>0</v>
      </c>
      <c r="AE558">
        <v>50.11</v>
      </c>
      <c r="AF558">
        <v>0</v>
      </c>
      <c r="AG558">
        <v>0</v>
      </c>
      <c r="AH558">
        <v>0</v>
      </c>
      <c r="AI558">
        <v>2.4500000000000002</v>
      </c>
      <c r="AJ558">
        <v>1</v>
      </c>
      <c r="AK558">
        <v>1</v>
      </c>
      <c r="AL558">
        <v>1</v>
      </c>
      <c r="AN558">
        <v>0</v>
      </c>
      <c r="AO558">
        <v>0</v>
      </c>
      <c r="AP558">
        <v>0</v>
      </c>
      <c r="AQ558">
        <v>0</v>
      </c>
      <c r="AR558">
        <v>0</v>
      </c>
      <c r="AS558" t="s">
        <v>143</v>
      </c>
      <c r="AT558">
        <v>97</v>
      </c>
      <c r="AU558" t="s">
        <v>143</v>
      </c>
      <c r="AV558">
        <v>0</v>
      </c>
      <c r="AW558">
        <v>1</v>
      </c>
      <c r="AX558">
        <v>-1</v>
      </c>
      <c r="AY558">
        <v>0</v>
      </c>
      <c r="AZ558">
        <v>0</v>
      </c>
      <c r="BA558" t="s">
        <v>143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Y558*Source!I914</f>
        <v>34.92</v>
      </c>
      <c r="CY558">
        <f t="shared" si="148"/>
        <v>123.14</v>
      </c>
      <c r="CZ558">
        <f t="shared" si="149"/>
        <v>50.11</v>
      </c>
      <c r="DA558">
        <f t="shared" si="150"/>
        <v>2.4500000000000002</v>
      </c>
      <c r="DB558">
        <f t="shared" si="151"/>
        <v>4860.67</v>
      </c>
      <c r="DC558">
        <f t="shared" si="152"/>
        <v>0</v>
      </c>
    </row>
    <row r="559" spans="1:107" x14ac:dyDescent="0.25">
      <c r="A559">
        <f>ROW(Source!A914)</f>
        <v>914</v>
      </c>
      <c r="B559">
        <v>31709269</v>
      </c>
      <c r="C559">
        <v>31714014</v>
      </c>
      <c r="D559">
        <v>26344475</v>
      </c>
      <c r="E559">
        <v>1</v>
      </c>
      <c r="F559">
        <v>1</v>
      </c>
      <c r="G559">
        <v>26229697</v>
      </c>
      <c r="H559">
        <v>3</v>
      </c>
      <c r="I559" t="s">
        <v>1009</v>
      </c>
      <c r="J559" t="s">
        <v>1010</v>
      </c>
      <c r="K559" t="s">
        <v>1011</v>
      </c>
      <c r="L559">
        <v>1348</v>
      </c>
      <c r="N559">
        <v>1009</v>
      </c>
      <c r="O559" t="s">
        <v>205</v>
      </c>
      <c r="P559" t="s">
        <v>205</v>
      </c>
      <c r="Q559">
        <v>1000</v>
      </c>
      <c r="W559">
        <v>0</v>
      </c>
      <c r="X559">
        <v>2093535836</v>
      </c>
      <c r="Y559">
        <v>0.03</v>
      </c>
      <c r="AA559">
        <v>93291.15</v>
      </c>
      <c r="AB559">
        <v>0</v>
      </c>
      <c r="AC559">
        <v>0</v>
      </c>
      <c r="AD559">
        <v>0</v>
      </c>
      <c r="AE559">
        <v>13174.52</v>
      </c>
      <c r="AF559">
        <v>0</v>
      </c>
      <c r="AG559">
        <v>0</v>
      </c>
      <c r="AH559">
        <v>0</v>
      </c>
      <c r="AI559">
        <v>7.06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143</v>
      </c>
      <c r="AT559">
        <v>0.03</v>
      </c>
      <c r="AU559" t="s">
        <v>143</v>
      </c>
      <c r="AV559">
        <v>0</v>
      </c>
      <c r="AW559">
        <v>2</v>
      </c>
      <c r="AX559">
        <v>31715027</v>
      </c>
      <c r="AY559">
        <v>1</v>
      </c>
      <c r="AZ559">
        <v>0</v>
      </c>
      <c r="BA559">
        <v>582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Y559*Source!I914</f>
        <v>1.0799999999999999E-2</v>
      </c>
      <c r="CY559">
        <f t="shared" si="148"/>
        <v>93291.15</v>
      </c>
      <c r="CZ559">
        <f t="shared" si="149"/>
        <v>13174.52</v>
      </c>
      <c r="DA559">
        <f t="shared" si="150"/>
        <v>7.06</v>
      </c>
      <c r="DB559">
        <f t="shared" si="151"/>
        <v>395.24</v>
      </c>
      <c r="DC559">
        <f t="shared" si="152"/>
        <v>0</v>
      </c>
    </row>
    <row r="560" spans="1:107" x14ac:dyDescent="0.25">
      <c r="A560">
        <f>ROW(Source!A914)</f>
        <v>914</v>
      </c>
      <c r="B560">
        <v>31709269</v>
      </c>
      <c r="C560">
        <v>31714014</v>
      </c>
      <c r="D560">
        <v>26359902</v>
      </c>
      <c r="E560">
        <v>1</v>
      </c>
      <c r="F560">
        <v>1</v>
      </c>
      <c r="G560">
        <v>26229697</v>
      </c>
      <c r="H560">
        <v>3</v>
      </c>
      <c r="I560" t="s">
        <v>431</v>
      </c>
      <c r="J560" t="s">
        <v>433</v>
      </c>
      <c r="K560" t="s">
        <v>48</v>
      </c>
      <c r="L560">
        <v>1346</v>
      </c>
      <c r="N560">
        <v>1009</v>
      </c>
      <c r="O560" t="s">
        <v>432</v>
      </c>
      <c r="P560" t="s">
        <v>432</v>
      </c>
      <c r="Q560">
        <v>1</v>
      </c>
      <c r="W560">
        <v>0</v>
      </c>
      <c r="X560">
        <v>-1890929938</v>
      </c>
      <c r="Y560">
        <v>180</v>
      </c>
      <c r="AA560">
        <v>159.52000000000001</v>
      </c>
      <c r="AB560">
        <v>0</v>
      </c>
      <c r="AC560">
        <v>0</v>
      </c>
      <c r="AD560">
        <v>0</v>
      </c>
      <c r="AE560">
        <v>28.05</v>
      </c>
      <c r="AF560">
        <v>0</v>
      </c>
      <c r="AG560">
        <v>0</v>
      </c>
      <c r="AH560">
        <v>0</v>
      </c>
      <c r="AI560">
        <v>5.67</v>
      </c>
      <c r="AJ560">
        <v>1</v>
      </c>
      <c r="AK560">
        <v>1</v>
      </c>
      <c r="AL560">
        <v>1</v>
      </c>
      <c r="AN560">
        <v>0</v>
      </c>
      <c r="AO560">
        <v>0</v>
      </c>
      <c r="AP560">
        <v>0</v>
      </c>
      <c r="AQ560">
        <v>0</v>
      </c>
      <c r="AR560">
        <v>0</v>
      </c>
      <c r="AS560" t="s">
        <v>143</v>
      </c>
      <c r="AT560">
        <v>180</v>
      </c>
      <c r="AU560" t="s">
        <v>143</v>
      </c>
      <c r="AV560">
        <v>0</v>
      </c>
      <c r="AW560">
        <v>1</v>
      </c>
      <c r="AX560">
        <v>-1</v>
      </c>
      <c r="AY560">
        <v>0</v>
      </c>
      <c r="AZ560">
        <v>0</v>
      </c>
      <c r="BA560" t="s">
        <v>143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Y560*Source!I914</f>
        <v>64.8</v>
      </c>
      <c r="CY560">
        <f t="shared" si="148"/>
        <v>159.52000000000001</v>
      </c>
      <c r="CZ560">
        <f t="shared" si="149"/>
        <v>28.05</v>
      </c>
      <c r="DA560">
        <f t="shared" si="150"/>
        <v>5.67</v>
      </c>
      <c r="DB560">
        <f t="shared" si="151"/>
        <v>5049</v>
      </c>
      <c r="DC560">
        <f t="shared" si="152"/>
        <v>0</v>
      </c>
    </row>
    <row r="561" spans="1:107" x14ac:dyDescent="0.25">
      <c r="A561">
        <f>ROW(Source!A914)</f>
        <v>914</v>
      </c>
      <c r="B561">
        <v>31709269</v>
      </c>
      <c r="C561">
        <v>31714014</v>
      </c>
      <c r="D561">
        <v>26286007</v>
      </c>
      <c r="E561">
        <v>26229697</v>
      </c>
      <c r="F561">
        <v>1</v>
      </c>
      <c r="G561">
        <v>26229697</v>
      </c>
      <c r="H561">
        <v>3</v>
      </c>
      <c r="I561" t="s">
        <v>983</v>
      </c>
      <c r="J561" t="s">
        <v>143</v>
      </c>
      <c r="K561" t="s">
        <v>984</v>
      </c>
      <c r="L561">
        <v>1344</v>
      </c>
      <c r="N561">
        <v>1008</v>
      </c>
      <c r="O561" t="s">
        <v>908</v>
      </c>
      <c r="P561" t="s">
        <v>908</v>
      </c>
      <c r="Q561">
        <v>1</v>
      </c>
      <c r="W561">
        <v>0</v>
      </c>
      <c r="X561">
        <v>-94250534</v>
      </c>
      <c r="Y561">
        <v>0.2</v>
      </c>
      <c r="AA561">
        <v>1</v>
      </c>
      <c r="AB561">
        <v>0</v>
      </c>
      <c r="AC561">
        <v>0</v>
      </c>
      <c r="AD561">
        <v>0</v>
      </c>
      <c r="AE561">
        <v>1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143</v>
      </c>
      <c r="AT561">
        <v>0.2</v>
      </c>
      <c r="AU561" t="s">
        <v>143</v>
      </c>
      <c r="AV561">
        <v>0</v>
      </c>
      <c r="AW561">
        <v>2</v>
      </c>
      <c r="AX561">
        <v>31715030</v>
      </c>
      <c r="AY561">
        <v>1</v>
      </c>
      <c r="AZ561">
        <v>0</v>
      </c>
      <c r="BA561">
        <v>585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Y561*Source!I914</f>
        <v>7.1999999999999995E-2</v>
      </c>
      <c r="CY561">
        <f t="shared" si="148"/>
        <v>1</v>
      </c>
      <c r="CZ561">
        <f t="shared" si="149"/>
        <v>1</v>
      </c>
      <c r="DA561">
        <f t="shared" si="150"/>
        <v>1</v>
      </c>
      <c r="DB561">
        <f t="shared" si="151"/>
        <v>0.2</v>
      </c>
      <c r="DC561">
        <f t="shared" si="152"/>
        <v>0</v>
      </c>
    </row>
    <row r="562" spans="1:107" x14ac:dyDescent="0.25">
      <c r="A562">
        <f>ROW(Source!A951)</f>
        <v>951</v>
      </c>
      <c r="B562">
        <v>31709269</v>
      </c>
      <c r="C562">
        <v>31713904</v>
      </c>
      <c r="D562">
        <v>26286009</v>
      </c>
      <c r="E562">
        <v>26229697</v>
      </c>
      <c r="F562">
        <v>1</v>
      </c>
      <c r="G562">
        <v>26229697</v>
      </c>
      <c r="H562">
        <v>1</v>
      </c>
      <c r="I562" t="s">
        <v>875</v>
      </c>
      <c r="J562" t="s">
        <v>143</v>
      </c>
      <c r="K562" t="s">
        <v>876</v>
      </c>
      <c r="L562">
        <v>1191</v>
      </c>
      <c r="N562">
        <v>1013</v>
      </c>
      <c r="O562" t="s">
        <v>877</v>
      </c>
      <c r="P562" t="s">
        <v>877</v>
      </c>
      <c r="Q562">
        <v>1</v>
      </c>
      <c r="W562">
        <v>0</v>
      </c>
      <c r="X562">
        <v>476480486</v>
      </c>
      <c r="Y562">
        <v>12.695999999999998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143</v>
      </c>
      <c r="AT562">
        <v>11.04</v>
      </c>
      <c r="AU562" t="s">
        <v>170</v>
      </c>
      <c r="AV562">
        <v>1</v>
      </c>
      <c r="AW562">
        <v>2</v>
      </c>
      <c r="AX562">
        <v>31715031</v>
      </c>
      <c r="AY562">
        <v>1</v>
      </c>
      <c r="AZ562">
        <v>0</v>
      </c>
      <c r="BA562">
        <v>586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Y562*Source!I951</f>
        <v>0.50783999999999996</v>
      </c>
      <c r="CY562">
        <f>AD562</f>
        <v>0</v>
      </c>
      <c r="CZ562">
        <f>AH562</f>
        <v>0</v>
      </c>
      <c r="DA562">
        <f>AL562</f>
        <v>1</v>
      </c>
      <c r="DB562">
        <f>ROUND((ROUND(AT562*CZ562,2)*1.15),6)</f>
        <v>0</v>
      </c>
      <c r="DC562">
        <f>ROUND((ROUND(AT562*AG562,2)*1.15),6)</f>
        <v>0</v>
      </c>
    </row>
    <row r="563" spans="1:107" x14ac:dyDescent="0.25">
      <c r="A563">
        <f>ROW(Source!A951)</f>
        <v>951</v>
      </c>
      <c r="B563">
        <v>31709269</v>
      </c>
      <c r="C563">
        <v>31713904</v>
      </c>
      <c r="D563">
        <v>0</v>
      </c>
      <c r="E563">
        <v>26229697</v>
      </c>
      <c r="F563">
        <v>1</v>
      </c>
      <c r="G563">
        <v>26229697</v>
      </c>
      <c r="H563">
        <v>3</v>
      </c>
      <c r="I563" t="s">
        <v>373</v>
      </c>
      <c r="J563" t="s">
        <v>143</v>
      </c>
      <c r="K563" t="s">
        <v>374</v>
      </c>
      <c r="L563">
        <v>1348</v>
      </c>
      <c r="N563">
        <v>1009</v>
      </c>
      <c r="O563" t="s">
        <v>205</v>
      </c>
      <c r="P563" t="s">
        <v>205</v>
      </c>
      <c r="Q563">
        <v>1000</v>
      </c>
      <c r="W563">
        <v>1</v>
      </c>
      <c r="X563">
        <v>-1685576198</v>
      </c>
      <c r="Y563">
        <v>0.32500000000000001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143</v>
      </c>
      <c r="AT563">
        <v>0.32500000000000001</v>
      </c>
      <c r="AU563" t="s">
        <v>143</v>
      </c>
      <c r="AV563">
        <v>0</v>
      </c>
      <c r="AW563">
        <v>1</v>
      </c>
      <c r="AX563">
        <v>-1</v>
      </c>
      <c r="AY563">
        <v>0</v>
      </c>
      <c r="AZ563">
        <v>0</v>
      </c>
      <c r="BA563" t="s">
        <v>143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Y563*Source!I951</f>
        <v>1.3000000000000001E-2</v>
      </c>
      <c r="CY563">
        <f>AA563</f>
        <v>0</v>
      </c>
      <c r="CZ563">
        <f>AE563</f>
        <v>0</v>
      </c>
      <c r="DA563">
        <f>AI563</f>
        <v>1</v>
      </c>
      <c r="DB563">
        <f>ROUND(ROUND(AT563*CZ563,2),6)</f>
        <v>0</v>
      </c>
      <c r="DC563">
        <f>ROUND(ROUND(AT563*AG563,2),6)</f>
        <v>0</v>
      </c>
    </row>
    <row r="564" spans="1:107" x14ac:dyDescent="0.25">
      <c r="A564">
        <f>ROW(Source!A953)</f>
        <v>953</v>
      </c>
      <c r="B564">
        <v>31709269</v>
      </c>
      <c r="C564">
        <v>31713910</v>
      </c>
      <c r="D564">
        <v>26286009</v>
      </c>
      <c r="E564">
        <v>26229697</v>
      </c>
      <c r="F564">
        <v>1</v>
      </c>
      <c r="G564">
        <v>26229697</v>
      </c>
      <c r="H564">
        <v>1</v>
      </c>
      <c r="I564" t="s">
        <v>875</v>
      </c>
      <c r="J564" t="s">
        <v>143</v>
      </c>
      <c r="K564" t="s">
        <v>876</v>
      </c>
      <c r="L564">
        <v>1191</v>
      </c>
      <c r="N564">
        <v>1013</v>
      </c>
      <c r="O564" t="s">
        <v>877</v>
      </c>
      <c r="P564" t="s">
        <v>877</v>
      </c>
      <c r="Q564">
        <v>1</v>
      </c>
      <c r="W564">
        <v>0</v>
      </c>
      <c r="X564">
        <v>476480486</v>
      </c>
      <c r="Y564">
        <v>133.39999999999998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143</v>
      </c>
      <c r="AT564">
        <v>116</v>
      </c>
      <c r="AU564" t="s">
        <v>170</v>
      </c>
      <c r="AV564">
        <v>1</v>
      </c>
      <c r="AW564">
        <v>2</v>
      </c>
      <c r="AX564">
        <v>31715033</v>
      </c>
      <c r="AY564">
        <v>1</v>
      </c>
      <c r="AZ564">
        <v>0</v>
      </c>
      <c r="BA564">
        <v>588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Y564*Source!I953</f>
        <v>5.3359999999999994</v>
      </c>
      <c r="CY564">
        <f>AD564</f>
        <v>0</v>
      </c>
      <c r="CZ564">
        <f>AH564</f>
        <v>0</v>
      </c>
      <c r="DA564">
        <f>AL564</f>
        <v>1</v>
      </c>
      <c r="DB564">
        <f>ROUND((ROUND(AT564*CZ564,2)*1.15),6)</f>
        <v>0</v>
      </c>
      <c r="DC564">
        <f>ROUND((ROUND(AT564*AG564,2)*1.15),6)</f>
        <v>0</v>
      </c>
    </row>
    <row r="565" spans="1:107" x14ac:dyDescent="0.25">
      <c r="A565">
        <f>ROW(Source!A953)</f>
        <v>953</v>
      </c>
      <c r="B565">
        <v>31709269</v>
      </c>
      <c r="C565">
        <v>31713910</v>
      </c>
      <c r="D565">
        <v>26286008</v>
      </c>
      <c r="E565">
        <v>26229697</v>
      </c>
      <c r="F565">
        <v>1</v>
      </c>
      <c r="G565">
        <v>26229697</v>
      </c>
      <c r="H565">
        <v>2</v>
      </c>
      <c r="I565" t="s">
        <v>906</v>
      </c>
      <c r="J565" t="s">
        <v>143</v>
      </c>
      <c r="K565" t="s">
        <v>907</v>
      </c>
      <c r="L565">
        <v>1344</v>
      </c>
      <c r="N565">
        <v>1008</v>
      </c>
      <c r="O565" t="s">
        <v>908</v>
      </c>
      <c r="P565" t="s">
        <v>908</v>
      </c>
      <c r="Q565">
        <v>1</v>
      </c>
      <c r="W565">
        <v>0</v>
      </c>
      <c r="X565">
        <v>-1180195794</v>
      </c>
      <c r="Y565">
        <v>134.8125</v>
      </c>
      <c r="AA565">
        <v>0</v>
      </c>
      <c r="AB565">
        <v>1.0900000000000001</v>
      </c>
      <c r="AC565">
        <v>0</v>
      </c>
      <c r="AD565">
        <v>0</v>
      </c>
      <c r="AE565">
        <v>0</v>
      </c>
      <c r="AF565">
        <v>1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143</v>
      </c>
      <c r="AT565">
        <v>107.85</v>
      </c>
      <c r="AU565" t="s">
        <v>169</v>
      </c>
      <c r="AV565">
        <v>0</v>
      </c>
      <c r="AW565">
        <v>2</v>
      </c>
      <c r="AX565">
        <v>31715034</v>
      </c>
      <c r="AY565">
        <v>1</v>
      </c>
      <c r="AZ565">
        <v>0</v>
      </c>
      <c r="BA565">
        <v>589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Y565*Source!I953</f>
        <v>5.3925000000000001</v>
      </c>
      <c r="CY565">
        <f>AB565</f>
        <v>1.0900000000000001</v>
      </c>
      <c r="CZ565">
        <f>AF565</f>
        <v>1</v>
      </c>
      <c r="DA565">
        <f>AJ565</f>
        <v>1</v>
      </c>
      <c r="DB565">
        <f>ROUND((ROUND(AT565*CZ565,2)*1.25),6)</f>
        <v>134.8125</v>
      </c>
      <c r="DC565">
        <f>ROUND((ROUND(AT565*AG565,2)*1.25),6)</f>
        <v>0</v>
      </c>
    </row>
    <row r="566" spans="1:107" x14ac:dyDescent="0.25">
      <c r="A566">
        <f>ROW(Source!A953)</f>
        <v>953</v>
      </c>
      <c r="B566">
        <v>31709269</v>
      </c>
      <c r="C566">
        <v>31713910</v>
      </c>
      <c r="D566">
        <v>26364611</v>
      </c>
      <c r="E566">
        <v>1</v>
      </c>
      <c r="F566">
        <v>1</v>
      </c>
      <c r="G566">
        <v>26229697</v>
      </c>
      <c r="H566">
        <v>3</v>
      </c>
      <c r="I566" t="s">
        <v>703</v>
      </c>
      <c r="J566" t="s">
        <v>705</v>
      </c>
      <c r="K566" t="s">
        <v>704</v>
      </c>
      <c r="L566">
        <v>1354</v>
      </c>
      <c r="N566">
        <v>1010</v>
      </c>
      <c r="O566" t="s">
        <v>401</v>
      </c>
      <c r="P566" t="s">
        <v>401</v>
      </c>
      <c r="Q566">
        <v>1</v>
      </c>
      <c r="W566">
        <v>0</v>
      </c>
      <c r="X566">
        <v>2005230075</v>
      </c>
      <c r="Y566">
        <v>25</v>
      </c>
      <c r="AA566">
        <v>563.49</v>
      </c>
      <c r="AB566">
        <v>0</v>
      </c>
      <c r="AC566">
        <v>0</v>
      </c>
      <c r="AD566">
        <v>0</v>
      </c>
      <c r="AE566">
        <v>137.30000000000001</v>
      </c>
      <c r="AF566">
        <v>0</v>
      </c>
      <c r="AG566">
        <v>0</v>
      </c>
      <c r="AH566">
        <v>0</v>
      </c>
      <c r="AI566">
        <v>4.0999999999999996</v>
      </c>
      <c r="AJ566">
        <v>1</v>
      </c>
      <c r="AK566">
        <v>1</v>
      </c>
      <c r="AL566">
        <v>1</v>
      </c>
      <c r="AN566">
        <v>0</v>
      </c>
      <c r="AO566">
        <v>0</v>
      </c>
      <c r="AP566">
        <v>0</v>
      </c>
      <c r="AQ566">
        <v>0</v>
      </c>
      <c r="AR566">
        <v>0</v>
      </c>
      <c r="AS566" t="s">
        <v>143</v>
      </c>
      <c r="AT566">
        <v>25</v>
      </c>
      <c r="AU566" t="s">
        <v>143</v>
      </c>
      <c r="AV566">
        <v>0</v>
      </c>
      <c r="AW566">
        <v>1</v>
      </c>
      <c r="AX566">
        <v>-1</v>
      </c>
      <c r="AY566">
        <v>0</v>
      </c>
      <c r="AZ566">
        <v>0</v>
      </c>
      <c r="BA566" t="s">
        <v>143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Y566*Source!I953</f>
        <v>1</v>
      </c>
      <c r="CY566">
        <f t="shared" ref="CY566:CY572" si="153">AA566</f>
        <v>563.49</v>
      </c>
      <c r="CZ566">
        <f t="shared" ref="CZ566:CZ572" si="154">AE566</f>
        <v>137.30000000000001</v>
      </c>
      <c r="DA566">
        <f t="shared" ref="DA566:DA572" si="155">AI566</f>
        <v>4.0999999999999996</v>
      </c>
      <c r="DB566">
        <f t="shared" ref="DB566:DB572" si="156">ROUND(ROUND(AT566*CZ566,2),6)</f>
        <v>3432.5</v>
      </c>
      <c r="DC566">
        <f t="shared" ref="DC566:DC572" si="157">ROUND(ROUND(AT566*AG566,2),6)</f>
        <v>0</v>
      </c>
    </row>
    <row r="567" spans="1:107" x14ac:dyDescent="0.25">
      <c r="A567">
        <f>ROW(Source!A953)</f>
        <v>953</v>
      </c>
      <c r="B567">
        <v>31709269</v>
      </c>
      <c r="C567">
        <v>31713910</v>
      </c>
      <c r="D567">
        <v>26364608</v>
      </c>
      <c r="E567">
        <v>1</v>
      </c>
      <c r="F567">
        <v>1</v>
      </c>
      <c r="G567">
        <v>26229697</v>
      </c>
      <c r="H567">
        <v>3</v>
      </c>
      <c r="I567" t="s">
        <v>697</v>
      </c>
      <c r="J567" t="s">
        <v>699</v>
      </c>
      <c r="K567" t="s">
        <v>698</v>
      </c>
      <c r="L567">
        <v>1301</v>
      </c>
      <c r="N567">
        <v>1003</v>
      </c>
      <c r="O567" t="s">
        <v>585</v>
      </c>
      <c r="P567" t="s">
        <v>585</v>
      </c>
      <c r="Q567">
        <v>1</v>
      </c>
      <c r="W567">
        <v>0</v>
      </c>
      <c r="X567">
        <v>-1545163299</v>
      </c>
      <c r="Y567">
        <v>75</v>
      </c>
      <c r="AA567">
        <v>484.09</v>
      </c>
      <c r="AB567">
        <v>0</v>
      </c>
      <c r="AC567">
        <v>0</v>
      </c>
      <c r="AD567">
        <v>0</v>
      </c>
      <c r="AE567">
        <v>137</v>
      </c>
      <c r="AF567">
        <v>0</v>
      </c>
      <c r="AG567">
        <v>0</v>
      </c>
      <c r="AH567">
        <v>0</v>
      </c>
      <c r="AI567">
        <v>3.53</v>
      </c>
      <c r="AJ567">
        <v>1</v>
      </c>
      <c r="AK567">
        <v>1</v>
      </c>
      <c r="AL567">
        <v>1</v>
      </c>
      <c r="AN567">
        <v>0</v>
      </c>
      <c r="AO567">
        <v>0</v>
      </c>
      <c r="AP567">
        <v>0</v>
      </c>
      <c r="AQ567">
        <v>0</v>
      </c>
      <c r="AR567">
        <v>0</v>
      </c>
      <c r="AS567" t="s">
        <v>143</v>
      </c>
      <c r="AT567">
        <v>75</v>
      </c>
      <c r="AU567" t="s">
        <v>143</v>
      </c>
      <c r="AV567">
        <v>0</v>
      </c>
      <c r="AW567">
        <v>1</v>
      </c>
      <c r="AX567">
        <v>-1</v>
      </c>
      <c r="AY567">
        <v>0</v>
      </c>
      <c r="AZ567">
        <v>0</v>
      </c>
      <c r="BA567" t="s">
        <v>143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Y567*Source!I953</f>
        <v>3</v>
      </c>
      <c r="CY567">
        <f t="shared" si="153"/>
        <v>484.09</v>
      </c>
      <c r="CZ567">
        <f t="shared" si="154"/>
        <v>137</v>
      </c>
      <c r="DA567">
        <f t="shared" si="155"/>
        <v>3.53</v>
      </c>
      <c r="DB567">
        <f t="shared" si="156"/>
        <v>10275</v>
      </c>
      <c r="DC567">
        <f t="shared" si="157"/>
        <v>0</v>
      </c>
    </row>
    <row r="568" spans="1:107" x14ac:dyDescent="0.25">
      <c r="A568">
        <f>ROW(Source!A953)</f>
        <v>953</v>
      </c>
      <c r="B568">
        <v>31709269</v>
      </c>
      <c r="C568">
        <v>31713910</v>
      </c>
      <c r="D568">
        <v>26364608</v>
      </c>
      <c r="E568">
        <v>1</v>
      </c>
      <c r="F568">
        <v>1</v>
      </c>
      <c r="G568">
        <v>26229697</v>
      </c>
      <c r="H568">
        <v>3</v>
      </c>
      <c r="I568" t="s">
        <v>697</v>
      </c>
      <c r="J568" t="s">
        <v>699</v>
      </c>
      <c r="K568" t="s">
        <v>701</v>
      </c>
      <c r="L568">
        <v>1301</v>
      </c>
      <c r="N568">
        <v>1003</v>
      </c>
      <c r="O568" t="s">
        <v>585</v>
      </c>
      <c r="P568" t="s">
        <v>585</v>
      </c>
      <c r="Q568">
        <v>1</v>
      </c>
      <c r="W568">
        <v>0</v>
      </c>
      <c r="X568">
        <v>1244799094</v>
      </c>
      <c r="Y568">
        <v>25</v>
      </c>
      <c r="AA568">
        <v>484.09</v>
      </c>
      <c r="AB568">
        <v>0</v>
      </c>
      <c r="AC568">
        <v>0</v>
      </c>
      <c r="AD568">
        <v>0</v>
      </c>
      <c r="AE568">
        <v>137</v>
      </c>
      <c r="AF568">
        <v>0</v>
      </c>
      <c r="AG568">
        <v>0</v>
      </c>
      <c r="AH568">
        <v>0</v>
      </c>
      <c r="AI568">
        <v>3.53</v>
      </c>
      <c r="AJ568">
        <v>1</v>
      </c>
      <c r="AK568">
        <v>1</v>
      </c>
      <c r="AL568">
        <v>1</v>
      </c>
      <c r="AN568">
        <v>0</v>
      </c>
      <c r="AO568">
        <v>0</v>
      </c>
      <c r="AP568">
        <v>0</v>
      </c>
      <c r="AQ568">
        <v>0</v>
      </c>
      <c r="AR568">
        <v>0</v>
      </c>
      <c r="AS568" t="s">
        <v>143</v>
      </c>
      <c r="AT568">
        <v>25</v>
      </c>
      <c r="AU568" t="s">
        <v>143</v>
      </c>
      <c r="AV568">
        <v>0</v>
      </c>
      <c r="AW568">
        <v>1</v>
      </c>
      <c r="AX568">
        <v>-1</v>
      </c>
      <c r="AY568">
        <v>0</v>
      </c>
      <c r="AZ568">
        <v>0</v>
      </c>
      <c r="BA568" t="s">
        <v>143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Y568*Source!I953</f>
        <v>1</v>
      </c>
      <c r="CY568">
        <f t="shared" si="153"/>
        <v>484.09</v>
      </c>
      <c r="CZ568">
        <f t="shared" si="154"/>
        <v>137</v>
      </c>
      <c r="DA568">
        <f t="shared" si="155"/>
        <v>3.53</v>
      </c>
      <c r="DB568">
        <f t="shared" si="156"/>
        <v>3425</v>
      </c>
      <c r="DC568">
        <f t="shared" si="157"/>
        <v>0</v>
      </c>
    </row>
    <row r="569" spans="1:107" x14ac:dyDescent="0.25">
      <c r="A569">
        <f>ROW(Source!A953)</f>
        <v>953</v>
      </c>
      <c r="B569">
        <v>31709269</v>
      </c>
      <c r="C569">
        <v>31713910</v>
      </c>
      <c r="D569">
        <v>26364581</v>
      </c>
      <c r="E569">
        <v>1</v>
      </c>
      <c r="F569">
        <v>1</v>
      </c>
      <c r="G569">
        <v>26229697</v>
      </c>
      <c r="H569">
        <v>3</v>
      </c>
      <c r="I569" t="s">
        <v>689</v>
      </c>
      <c r="J569" t="s">
        <v>691</v>
      </c>
      <c r="K569" t="s">
        <v>690</v>
      </c>
      <c r="L569">
        <v>1354</v>
      </c>
      <c r="N569">
        <v>1010</v>
      </c>
      <c r="O569" t="s">
        <v>401</v>
      </c>
      <c r="P569" t="s">
        <v>401</v>
      </c>
      <c r="Q569">
        <v>1</v>
      </c>
      <c r="W569">
        <v>0</v>
      </c>
      <c r="X569">
        <v>1252079238</v>
      </c>
      <c r="Y569">
        <v>75</v>
      </c>
      <c r="AA569">
        <v>290.31</v>
      </c>
      <c r="AB569">
        <v>0</v>
      </c>
      <c r="AC569">
        <v>0</v>
      </c>
      <c r="AD569">
        <v>0</v>
      </c>
      <c r="AE569">
        <v>58.12</v>
      </c>
      <c r="AF569">
        <v>0</v>
      </c>
      <c r="AG569">
        <v>0</v>
      </c>
      <c r="AH569">
        <v>0</v>
      </c>
      <c r="AI569">
        <v>4.99</v>
      </c>
      <c r="AJ569">
        <v>1</v>
      </c>
      <c r="AK569">
        <v>1</v>
      </c>
      <c r="AL569">
        <v>1</v>
      </c>
      <c r="AN569">
        <v>0</v>
      </c>
      <c r="AO569">
        <v>0</v>
      </c>
      <c r="AP569">
        <v>0</v>
      </c>
      <c r="AQ569">
        <v>0</v>
      </c>
      <c r="AR569">
        <v>0</v>
      </c>
      <c r="AS569" t="s">
        <v>143</v>
      </c>
      <c r="AT569">
        <v>75</v>
      </c>
      <c r="AU569" t="s">
        <v>143</v>
      </c>
      <c r="AV569">
        <v>0</v>
      </c>
      <c r="AW569">
        <v>1</v>
      </c>
      <c r="AX569">
        <v>-1</v>
      </c>
      <c r="AY569">
        <v>0</v>
      </c>
      <c r="AZ569">
        <v>0</v>
      </c>
      <c r="BA569" t="s">
        <v>143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Y569*Source!I953</f>
        <v>3</v>
      </c>
      <c r="CY569">
        <f t="shared" si="153"/>
        <v>290.31</v>
      </c>
      <c r="CZ569">
        <f t="shared" si="154"/>
        <v>58.12</v>
      </c>
      <c r="DA569">
        <f t="shared" si="155"/>
        <v>4.99</v>
      </c>
      <c r="DB569">
        <f t="shared" si="156"/>
        <v>4359</v>
      </c>
      <c r="DC569">
        <f t="shared" si="157"/>
        <v>0</v>
      </c>
    </row>
    <row r="570" spans="1:107" x14ac:dyDescent="0.25">
      <c r="A570">
        <f>ROW(Source!A953)</f>
        <v>953</v>
      </c>
      <c r="B570">
        <v>31709269</v>
      </c>
      <c r="C570">
        <v>31713910</v>
      </c>
      <c r="D570">
        <v>26364580</v>
      </c>
      <c r="E570">
        <v>1</v>
      </c>
      <c r="F570">
        <v>1</v>
      </c>
      <c r="G570">
        <v>26229697</v>
      </c>
      <c r="H570">
        <v>3</v>
      </c>
      <c r="I570" t="s">
        <v>685</v>
      </c>
      <c r="J570" t="s">
        <v>687</v>
      </c>
      <c r="K570" t="s">
        <v>686</v>
      </c>
      <c r="L570">
        <v>1354</v>
      </c>
      <c r="N570">
        <v>1010</v>
      </c>
      <c r="O570" t="s">
        <v>401</v>
      </c>
      <c r="P570" t="s">
        <v>401</v>
      </c>
      <c r="Q570">
        <v>1</v>
      </c>
      <c r="W570">
        <v>0</v>
      </c>
      <c r="X570">
        <v>192038341</v>
      </c>
      <c r="Y570">
        <v>75</v>
      </c>
      <c r="AA570">
        <v>331.3</v>
      </c>
      <c r="AB570">
        <v>0</v>
      </c>
      <c r="AC570">
        <v>0</v>
      </c>
      <c r="AD570">
        <v>0</v>
      </c>
      <c r="AE570">
        <v>61.29</v>
      </c>
      <c r="AF570">
        <v>0</v>
      </c>
      <c r="AG570">
        <v>0</v>
      </c>
      <c r="AH570">
        <v>0</v>
      </c>
      <c r="AI570">
        <v>5.4</v>
      </c>
      <c r="AJ570">
        <v>1</v>
      </c>
      <c r="AK570">
        <v>1</v>
      </c>
      <c r="AL570">
        <v>1</v>
      </c>
      <c r="AN570">
        <v>0</v>
      </c>
      <c r="AO570">
        <v>0</v>
      </c>
      <c r="AP570">
        <v>0</v>
      </c>
      <c r="AQ570">
        <v>0</v>
      </c>
      <c r="AR570">
        <v>0</v>
      </c>
      <c r="AS570" t="s">
        <v>143</v>
      </c>
      <c r="AT570">
        <v>75</v>
      </c>
      <c r="AU570" t="s">
        <v>143</v>
      </c>
      <c r="AV570">
        <v>0</v>
      </c>
      <c r="AW570">
        <v>1</v>
      </c>
      <c r="AX570">
        <v>-1</v>
      </c>
      <c r="AY570">
        <v>0</v>
      </c>
      <c r="AZ570">
        <v>0</v>
      </c>
      <c r="BA570" t="s">
        <v>143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Y570*Source!I953</f>
        <v>3</v>
      </c>
      <c r="CY570">
        <f t="shared" si="153"/>
        <v>331.3</v>
      </c>
      <c r="CZ570">
        <f t="shared" si="154"/>
        <v>61.29</v>
      </c>
      <c r="DA570">
        <f t="shared" si="155"/>
        <v>5.4</v>
      </c>
      <c r="DB570">
        <f t="shared" si="156"/>
        <v>4596.75</v>
      </c>
      <c r="DC570">
        <f t="shared" si="157"/>
        <v>0</v>
      </c>
    </row>
    <row r="571" spans="1:107" x14ac:dyDescent="0.25">
      <c r="A571">
        <f>ROW(Source!A953)</f>
        <v>953</v>
      </c>
      <c r="B571">
        <v>31709269</v>
      </c>
      <c r="C571">
        <v>31713910</v>
      </c>
      <c r="D571">
        <v>26364578</v>
      </c>
      <c r="E571">
        <v>1</v>
      </c>
      <c r="F571">
        <v>1</v>
      </c>
      <c r="G571">
        <v>26229697</v>
      </c>
      <c r="H571">
        <v>3</v>
      </c>
      <c r="I571" t="s">
        <v>681</v>
      </c>
      <c r="J571" t="s">
        <v>683</v>
      </c>
      <c r="K571" t="s">
        <v>682</v>
      </c>
      <c r="L571">
        <v>1354</v>
      </c>
      <c r="N571">
        <v>1010</v>
      </c>
      <c r="O571" t="s">
        <v>401</v>
      </c>
      <c r="P571" t="s">
        <v>401</v>
      </c>
      <c r="Q571">
        <v>1</v>
      </c>
      <c r="W571">
        <v>0</v>
      </c>
      <c r="X571">
        <v>824433819</v>
      </c>
      <c r="Y571">
        <v>75</v>
      </c>
      <c r="AA571">
        <v>38.86</v>
      </c>
      <c r="AB571">
        <v>0</v>
      </c>
      <c r="AC571">
        <v>0</v>
      </c>
      <c r="AD571">
        <v>0</v>
      </c>
      <c r="AE571">
        <v>4.99</v>
      </c>
      <c r="AF571">
        <v>0</v>
      </c>
      <c r="AG571">
        <v>0</v>
      </c>
      <c r="AH571">
        <v>0</v>
      </c>
      <c r="AI571">
        <v>7.78</v>
      </c>
      <c r="AJ571">
        <v>1</v>
      </c>
      <c r="AK571">
        <v>1</v>
      </c>
      <c r="AL571">
        <v>1</v>
      </c>
      <c r="AN571">
        <v>0</v>
      </c>
      <c r="AO571">
        <v>0</v>
      </c>
      <c r="AP571">
        <v>0</v>
      </c>
      <c r="AQ571">
        <v>0</v>
      </c>
      <c r="AR571">
        <v>0</v>
      </c>
      <c r="AS571" t="s">
        <v>143</v>
      </c>
      <c r="AT571">
        <v>75</v>
      </c>
      <c r="AU571" t="s">
        <v>143</v>
      </c>
      <c r="AV571">
        <v>0</v>
      </c>
      <c r="AW571">
        <v>1</v>
      </c>
      <c r="AX571">
        <v>-1</v>
      </c>
      <c r="AY571">
        <v>0</v>
      </c>
      <c r="AZ571">
        <v>0</v>
      </c>
      <c r="BA571" t="s">
        <v>143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Y571*Source!I953</f>
        <v>3</v>
      </c>
      <c r="CY571">
        <f t="shared" si="153"/>
        <v>38.86</v>
      </c>
      <c r="CZ571">
        <f t="shared" si="154"/>
        <v>4.99</v>
      </c>
      <c r="DA571">
        <f t="shared" si="155"/>
        <v>7.78</v>
      </c>
      <c r="DB571">
        <f t="shared" si="156"/>
        <v>374.25</v>
      </c>
      <c r="DC571">
        <f t="shared" si="157"/>
        <v>0</v>
      </c>
    </row>
    <row r="572" spans="1:107" x14ac:dyDescent="0.25">
      <c r="A572">
        <f>ROW(Source!A953)</f>
        <v>953</v>
      </c>
      <c r="B572">
        <v>31709269</v>
      </c>
      <c r="C572">
        <v>31713910</v>
      </c>
      <c r="D572">
        <v>26364565</v>
      </c>
      <c r="E572">
        <v>1</v>
      </c>
      <c r="F572">
        <v>1</v>
      </c>
      <c r="G572">
        <v>26229697</v>
      </c>
      <c r="H572">
        <v>3</v>
      </c>
      <c r="I572" t="s">
        <v>693</v>
      </c>
      <c r="J572" t="s">
        <v>695</v>
      </c>
      <c r="K572" t="s">
        <v>694</v>
      </c>
      <c r="L572">
        <v>1301</v>
      </c>
      <c r="N572">
        <v>1003</v>
      </c>
      <c r="O572" t="s">
        <v>585</v>
      </c>
      <c r="P572" t="s">
        <v>585</v>
      </c>
      <c r="Q572">
        <v>1</v>
      </c>
      <c r="W572">
        <v>0</v>
      </c>
      <c r="X572">
        <v>-1878518707</v>
      </c>
      <c r="Y572">
        <v>25</v>
      </c>
      <c r="AA572">
        <v>104.09</v>
      </c>
      <c r="AB572">
        <v>0</v>
      </c>
      <c r="AC572">
        <v>0</v>
      </c>
      <c r="AD572">
        <v>0</v>
      </c>
      <c r="AE572">
        <v>32.700000000000003</v>
      </c>
      <c r="AF572">
        <v>0</v>
      </c>
      <c r="AG572">
        <v>0</v>
      </c>
      <c r="AH572">
        <v>0</v>
      </c>
      <c r="AI572">
        <v>3.18</v>
      </c>
      <c r="AJ572">
        <v>1</v>
      </c>
      <c r="AK572">
        <v>1</v>
      </c>
      <c r="AL572">
        <v>1</v>
      </c>
      <c r="AN572">
        <v>0</v>
      </c>
      <c r="AO572">
        <v>0</v>
      </c>
      <c r="AP572">
        <v>0</v>
      </c>
      <c r="AQ572">
        <v>0</v>
      </c>
      <c r="AR572">
        <v>0</v>
      </c>
      <c r="AS572" t="s">
        <v>143</v>
      </c>
      <c r="AT572">
        <v>25</v>
      </c>
      <c r="AU572" t="s">
        <v>143</v>
      </c>
      <c r="AV572">
        <v>0</v>
      </c>
      <c r="AW572">
        <v>1</v>
      </c>
      <c r="AX572">
        <v>-1</v>
      </c>
      <c r="AY572">
        <v>0</v>
      </c>
      <c r="AZ572">
        <v>0</v>
      </c>
      <c r="BA572" t="s">
        <v>143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Y572*Source!I953</f>
        <v>1</v>
      </c>
      <c r="CY572">
        <f t="shared" si="153"/>
        <v>104.09</v>
      </c>
      <c r="CZ572">
        <f t="shared" si="154"/>
        <v>32.700000000000003</v>
      </c>
      <c r="DA572">
        <f t="shared" si="155"/>
        <v>3.18</v>
      </c>
      <c r="DB572">
        <f t="shared" si="156"/>
        <v>817.5</v>
      </c>
      <c r="DC572">
        <f t="shared" si="157"/>
        <v>0</v>
      </c>
    </row>
    <row r="573" spans="1:107" x14ac:dyDescent="0.25">
      <c r="A573">
        <f>ROW(Source!A961)</f>
        <v>961</v>
      </c>
      <c r="B573">
        <v>31709269</v>
      </c>
      <c r="C573">
        <v>31713929</v>
      </c>
      <c r="D573">
        <v>26286009</v>
      </c>
      <c r="E573">
        <v>26229697</v>
      </c>
      <c r="F573">
        <v>1</v>
      </c>
      <c r="G573">
        <v>26229697</v>
      </c>
      <c r="H573">
        <v>1</v>
      </c>
      <c r="I573" t="s">
        <v>875</v>
      </c>
      <c r="J573" t="s">
        <v>143</v>
      </c>
      <c r="K573" t="s">
        <v>876</v>
      </c>
      <c r="L573">
        <v>1191</v>
      </c>
      <c r="N573">
        <v>1013</v>
      </c>
      <c r="O573" t="s">
        <v>877</v>
      </c>
      <c r="P573" t="s">
        <v>877</v>
      </c>
      <c r="Q573">
        <v>1</v>
      </c>
      <c r="W573">
        <v>0</v>
      </c>
      <c r="X573">
        <v>476480486</v>
      </c>
      <c r="Y573">
        <v>1.3684999999999998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1</v>
      </c>
      <c r="AQ573">
        <v>0</v>
      </c>
      <c r="AR573">
        <v>0</v>
      </c>
      <c r="AS573" t="s">
        <v>143</v>
      </c>
      <c r="AT573">
        <v>1.19</v>
      </c>
      <c r="AU573" t="s">
        <v>170</v>
      </c>
      <c r="AV573">
        <v>1</v>
      </c>
      <c r="AW573">
        <v>2</v>
      </c>
      <c r="AX573">
        <v>31715035</v>
      </c>
      <c r="AY573">
        <v>1</v>
      </c>
      <c r="AZ573">
        <v>0</v>
      </c>
      <c r="BA573">
        <v>590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Y573*Source!I961</f>
        <v>8.6215499999999987E-2</v>
      </c>
      <c r="CY573">
        <f>AD573</f>
        <v>0</v>
      </c>
      <c r="CZ573">
        <f>AH573</f>
        <v>0</v>
      </c>
      <c r="DA573">
        <f>AL573</f>
        <v>1</v>
      </c>
      <c r="DB573">
        <f>ROUND((ROUND(AT573*CZ573,2)*1.15),6)</f>
        <v>0</v>
      </c>
      <c r="DC573">
        <f>ROUND((ROUND(AT573*AG573,2)*1.15),6)</f>
        <v>0</v>
      </c>
    </row>
    <row r="574" spans="1:107" x14ac:dyDescent="0.25">
      <c r="A574">
        <f>ROW(Source!A961)</f>
        <v>961</v>
      </c>
      <c r="B574">
        <v>31709269</v>
      </c>
      <c r="C574">
        <v>31713929</v>
      </c>
      <c r="D574">
        <v>26365555</v>
      </c>
      <c r="E574">
        <v>1</v>
      </c>
      <c r="F574">
        <v>1</v>
      </c>
      <c r="G574">
        <v>26229697</v>
      </c>
      <c r="H574">
        <v>2</v>
      </c>
      <c r="I574" t="s">
        <v>936</v>
      </c>
      <c r="J574" t="s">
        <v>937</v>
      </c>
      <c r="K574" t="s">
        <v>938</v>
      </c>
      <c r="L574">
        <v>1367</v>
      </c>
      <c r="N574">
        <v>1011</v>
      </c>
      <c r="O574" t="s">
        <v>881</v>
      </c>
      <c r="P574" t="s">
        <v>881</v>
      </c>
      <c r="Q574">
        <v>1</v>
      </c>
      <c r="W574">
        <v>0</v>
      </c>
      <c r="X574">
        <v>851387592</v>
      </c>
      <c r="Y574">
        <v>7.8993749999999991</v>
      </c>
      <c r="AA574">
        <v>0</v>
      </c>
      <c r="AB574">
        <v>882.14</v>
      </c>
      <c r="AC574">
        <v>607.70000000000005</v>
      </c>
      <c r="AD574">
        <v>0</v>
      </c>
      <c r="AE574">
        <v>0</v>
      </c>
      <c r="AF574">
        <v>65.260000000000005</v>
      </c>
      <c r="AG574">
        <v>20.04</v>
      </c>
      <c r="AH574">
        <v>0</v>
      </c>
      <c r="AI574">
        <v>1</v>
      </c>
      <c r="AJ574">
        <v>11.34</v>
      </c>
      <c r="AK574">
        <v>25.44</v>
      </c>
      <c r="AL574">
        <v>1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143</v>
      </c>
      <c r="AT574">
        <v>6.3194999999999997</v>
      </c>
      <c r="AU574" t="s">
        <v>169</v>
      </c>
      <c r="AV574">
        <v>0</v>
      </c>
      <c r="AW574">
        <v>2</v>
      </c>
      <c r="AX574">
        <v>31715036</v>
      </c>
      <c r="AY574">
        <v>1</v>
      </c>
      <c r="AZ574">
        <v>0</v>
      </c>
      <c r="BA574">
        <v>591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Y574*Source!I961</f>
        <v>0.49766062499999997</v>
      </c>
      <c r="CY574">
        <f>AB574</f>
        <v>882.14</v>
      </c>
      <c r="CZ574">
        <f>AF574</f>
        <v>65.260000000000005</v>
      </c>
      <c r="DA574">
        <f>AJ574</f>
        <v>11.34</v>
      </c>
      <c r="DB574">
        <f>ROUND((ROUND(AT574*CZ574,2)*1.25),6)</f>
        <v>515.51250000000005</v>
      </c>
      <c r="DC574">
        <f>ROUND((ROUND(AT574*AG574,2)*1.25),6)</f>
        <v>158.30000000000001</v>
      </c>
    </row>
    <row r="575" spans="1:107" x14ac:dyDescent="0.25">
      <c r="A575">
        <f>ROW(Source!A962)</f>
        <v>962</v>
      </c>
      <c r="B575">
        <v>31709269</v>
      </c>
      <c r="C575">
        <v>31713934</v>
      </c>
      <c r="D575">
        <v>26286009</v>
      </c>
      <c r="E575">
        <v>26229697</v>
      </c>
      <c r="F575">
        <v>1</v>
      </c>
      <c r="G575">
        <v>26229697</v>
      </c>
      <c r="H575">
        <v>1</v>
      </c>
      <c r="I575" t="s">
        <v>875</v>
      </c>
      <c r="J575" t="s">
        <v>143</v>
      </c>
      <c r="K575" t="s">
        <v>876</v>
      </c>
      <c r="L575">
        <v>1191</v>
      </c>
      <c r="N575">
        <v>1013</v>
      </c>
      <c r="O575" t="s">
        <v>877</v>
      </c>
      <c r="P575" t="s">
        <v>877</v>
      </c>
      <c r="Q575">
        <v>1</v>
      </c>
      <c r="W575">
        <v>0</v>
      </c>
      <c r="X575">
        <v>476480486</v>
      </c>
      <c r="Y575">
        <v>256.04750000000001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143</v>
      </c>
      <c r="AT575">
        <v>222.65</v>
      </c>
      <c r="AU575" t="s">
        <v>170</v>
      </c>
      <c r="AV575">
        <v>1</v>
      </c>
      <c r="AW575">
        <v>2</v>
      </c>
      <c r="AX575">
        <v>31715037</v>
      </c>
      <c r="AY575">
        <v>1</v>
      </c>
      <c r="AZ575">
        <v>0</v>
      </c>
      <c r="BA575">
        <v>592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Y575*Source!I962</f>
        <v>1.7923325000000001</v>
      </c>
      <c r="CY575">
        <f>AD575</f>
        <v>0</v>
      </c>
      <c r="CZ575">
        <f>AH575</f>
        <v>0</v>
      </c>
      <c r="DA575">
        <f>AL575</f>
        <v>1</v>
      </c>
      <c r="DB575">
        <f>ROUND((ROUND(AT575*CZ575,2)*1.15),6)</f>
        <v>0</v>
      </c>
      <c r="DC575">
        <f>ROUND((ROUND(AT575*AG575,2)*1.15),6)</f>
        <v>0</v>
      </c>
    </row>
    <row r="576" spans="1:107" x14ac:dyDescent="0.25">
      <c r="A576">
        <f>ROW(Source!A963)</f>
        <v>963</v>
      </c>
      <c r="B576">
        <v>31709269</v>
      </c>
      <c r="C576">
        <v>31713937</v>
      </c>
      <c r="D576">
        <v>26286009</v>
      </c>
      <c r="E576">
        <v>26229697</v>
      </c>
      <c r="F576">
        <v>1</v>
      </c>
      <c r="G576">
        <v>26229697</v>
      </c>
      <c r="H576">
        <v>1</v>
      </c>
      <c r="I576" t="s">
        <v>875</v>
      </c>
      <c r="J576" t="s">
        <v>143</v>
      </c>
      <c r="K576" t="s">
        <v>876</v>
      </c>
      <c r="L576">
        <v>1191</v>
      </c>
      <c r="N576">
        <v>1013</v>
      </c>
      <c r="O576" t="s">
        <v>877</v>
      </c>
      <c r="P576" t="s">
        <v>877</v>
      </c>
      <c r="Q576">
        <v>1</v>
      </c>
      <c r="W576">
        <v>0</v>
      </c>
      <c r="X576">
        <v>476480486</v>
      </c>
      <c r="Y576">
        <v>12.42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143</v>
      </c>
      <c r="AT576">
        <v>10.8</v>
      </c>
      <c r="AU576" t="s">
        <v>170</v>
      </c>
      <c r="AV576">
        <v>1</v>
      </c>
      <c r="AW576">
        <v>2</v>
      </c>
      <c r="AX576">
        <v>31715038</v>
      </c>
      <c r="AY576">
        <v>1</v>
      </c>
      <c r="AZ576">
        <v>0</v>
      </c>
      <c r="BA576">
        <v>593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Y576*Source!I963</f>
        <v>0.86940000000000006</v>
      </c>
      <c r="CY576">
        <f>AD576</f>
        <v>0</v>
      </c>
      <c r="CZ576">
        <f>AH576</f>
        <v>0</v>
      </c>
      <c r="DA576">
        <f>AL576</f>
        <v>1</v>
      </c>
      <c r="DB576">
        <f>ROUND((ROUND(AT576*CZ576,2)*1.15),6)</f>
        <v>0</v>
      </c>
      <c r="DC576">
        <f>ROUND((ROUND(AT576*AG576,2)*1.15),6)</f>
        <v>0</v>
      </c>
    </row>
    <row r="577" spans="1:107" x14ac:dyDescent="0.25">
      <c r="A577">
        <f>ROW(Source!A963)</f>
        <v>963</v>
      </c>
      <c r="B577">
        <v>31709269</v>
      </c>
      <c r="C577">
        <v>31713937</v>
      </c>
      <c r="D577">
        <v>26366011</v>
      </c>
      <c r="E577">
        <v>1</v>
      </c>
      <c r="F577">
        <v>1</v>
      </c>
      <c r="G577">
        <v>26229697</v>
      </c>
      <c r="H577">
        <v>2</v>
      </c>
      <c r="I577" t="s">
        <v>897</v>
      </c>
      <c r="J577" t="s">
        <v>939</v>
      </c>
      <c r="K577" t="s">
        <v>940</v>
      </c>
      <c r="L577">
        <v>1367</v>
      </c>
      <c r="N577">
        <v>1011</v>
      </c>
      <c r="O577" t="s">
        <v>881</v>
      </c>
      <c r="P577" t="s">
        <v>881</v>
      </c>
      <c r="Q577">
        <v>1</v>
      </c>
      <c r="W577">
        <v>0</v>
      </c>
      <c r="X577">
        <v>2125593233</v>
      </c>
      <c r="Y577">
        <v>13.125</v>
      </c>
      <c r="AA577">
        <v>0</v>
      </c>
      <c r="AB577">
        <v>797.24</v>
      </c>
      <c r="AC577">
        <v>492.23</v>
      </c>
      <c r="AD577">
        <v>0</v>
      </c>
      <c r="AE577">
        <v>0</v>
      </c>
      <c r="AF577">
        <v>60.77</v>
      </c>
      <c r="AG577">
        <v>18.48</v>
      </c>
      <c r="AH577">
        <v>0</v>
      </c>
      <c r="AI577">
        <v>1</v>
      </c>
      <c r="AJ577">
        <v>12.53</v>
      </c>
      <c r="AK577">
        <v>25.44</v>
      </c>
      <c r="AL577">
        <v>1</v>
      </c>
      <c r="AN577">
        <v>0</v>
      </c>
      <c r="AO577">
        <v>1</v>
      </c>
      <c r="AP577">
        <v>1</v>
      </c>
      <c r="AQ577">
        <v>0</v>
      </c>
      <c r="AR577">
        <v>0</v>
      </c>
      <c r="AS577" t="s">
        <v>143</v>
      </c>
      <c r="AT577">
        <v>10.5</v>
      </c>
      <c r="AU577" t="s">
        <v>169</v>
      </c>
      <c r="AV577">
        <v>0</v>
      </c>
      <c r="AW577">
        <v>2</v>
      </c>
      <c r="AX577">
        <v>31715039</v>
      </c>
      <c r="AY577">
        <v>1</v>
      </c>
      <c r="AZ577">
        <v>0</v>
      </c>
      <c r="BA577">
        <v>594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Y577*Source!I963</f>
        <v>0.91875000000000007</v>
      </c>
      <c r="CY577">
        <f>AB577</f>
        <v>797.24</v>
      </c>
      <c r="CZ577">
        <f>AF577</f>
        <v>60.77</v>
      </c>
      <c r="DA577">
        <f>AJ577</f>
        <v>12.53</v>
      </c>
      <c r="DB577">
        <f>ROUND((ROUND(AT577*CZ577,2)*1.25),6)</f>
        <v>797.61249999999995</v>
      </c>
      <c r="DC577">
        <f>ROUND((ROUND(AT577*AG577,2)*1.25),6)</f>
        <v>242.55</v>
      </c>
    </row>
    <row r="578" spans="1:107" x14ac:dyDescent="0.25">
      <c r="A578">
        <f>ROW(Source!A963)</f>
        <v>963</v>
      </c>
      <c r="B578">
        <v>31709269</v>
      </c>
      <c r="C578">
        <v>31713937</v>
      </c>
      <c r="D578">
        <v>26366428</v>
      </c>
      <c r="E578">
        <v>1</v>
      </c>
      <c r="F578">
        <v>1</v>
      </c>
      <c r="G578">
        <v>26229697</v>
      </c>
      <c r="H578">
        <v>2</v>
      </c>
      <c r="I578" t="s">
        <v>941</v>
      </c>
      <c r="J578" t="s">
        <v>942</v>
      </c>
      <c r="K578" t="s">
        <v>943</v>
      </c>
      <c r="L578">
        <v>1367</v>
      </c>
      <c r="N578">
        <v>1011</v>
      </c>
      <c r="O578" t="s">
        <v>881</v>
      </c>
      <c r="P578" t="s">
        <v>881</v>
      </c>
      <c r="Q578">
        <v>1</v>
      </c>
      <c r="W578">
        <v>0</v>
      </c>
      <c r="X578">
        <v>1280158331</v>
      </c>
      <c r="Y578">
        <v>13.125</v>
      </c>
      <c r="AA578">
        <v>0</v>
      </c>
      <c r="AB578">
        <v>4.04</v>
      </c>
      <c r="AC578">
        <v>2.4</v>
      </c>
      <c r="AD578">
        <v>0</v>
      </c>
      <c r="AE578">
        <v>0</v>
      </c>
      <c r="AF578">
        <v>0.56000000000000005</v>
      </c>
      <c r="AG578">
        <v>0.09</v>
      </c>
      <c r="AH578">
        <v>0</v>
      </c>
      <c r="AI578">
        <v>1</v>
      </c>
      <c r="AJ578">
        <v>6.89</v>
      </c>
      <c r="AK578">
        <v>25.44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143</v>
      </c>
      <c r="AT578">
        <v>10.5</v>
      </c>
      <c r="AU578" t="s">
        <v>169</v>
      </c>
      <c r="AV578">
        <v>0</v>
      </c>
      <c r="AW578">
        <v>2</v>
      </c>
      <c r="AX578">
        <v>31715040</v>
      </c>
      <c r="AY578">
        <v>1</v>
      </c>
      <c r="AZ578">
        <v>0</v>
      </c>
      <c r="BA578">
        <v>595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Y578*Source!I963</f>
        <v>0.91875000000000007</v>
      </c>
      <c r="CY578">
        <f>AB578</f>
        <v>4.04</v>
      </c>
      <c r="CZ578">
        <f>AF578</f>
        <v>0.56000000000000005</v>
      </c>
      <c r="DA578">
        <f>AJ578</f>
        <v>6.89</v>
      </c>
      <c r="DB578">
        <f>ROUND((ROUND(AT578*CZ578,2)*1.25),6)</f>
        <v>7.35</v>
      </c>
      <c r="DC578">
        <f>ROUND((ROUND(AT578*AG578,2)*1.25),6)</f>
        <v>1.1875</v>
      </c>
    </row>
    <row r="579" spans="1:107" x14ac:dyDescent="0.25">
      <c r="A579">
        <f>ROW(Source!A964)</f>
        <v>964</v>
      </c>
      <c r="B579">
        <v>31709269</v>
      </c>
      <c r="C579">
        <v>31713944</v>
      </c>
      <c r="D579">
        <v>26286009</v>
      </c>
      <c r="E579">
        <v>26229697</v>
      </c>
      <c r="F579">
        <v>1</v>
      </c>
      <c r="G579">
        <v>26229697</v>
      </c>
      <c r="H579">
        <v>1</v>
      </c>
      <c r="I579" t="s">
        <v>875</v>
      </c>
      <c r="J579" t="s">
        <v>143</v>
      </c>
      <c r="K579" t="s">
        <v>876</v>
      </c>
      <c r="L579">
        <v>1191</v>
      </c>
      <c r="N579">
        <v>1013</v>
      </c>
      <c r="O579" t="s">
        <v>877</v>
      </c>
      <c r="P579" t="s">
        <v>877</v>
      </c>
      <c r="Q579">
        <v>1</v>
      </c>
      <c r="W579">
        <v>0</v>
      </c>
      <c r="X579">
        <v>476480486</v>
      </c>
      <c r="Y579">
        <v>0.89699999999999991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143</v>
      </c>
      <c r="AT579">
        <v>0.78</v>
      </c>
      <c r="AU579" t="s">
        <v>170</v>
      </c>
      <c r="AV579">
        <v>1</v>
      </c>
      <c r="AW579">
        <v>2</v>
      </c>
      <c r="AX579">
        <v>31715041</v>
      </c>
      <c r="AY579">
        <v>1</v>
      </c>
      <c r="AZ579">
        <v>0</v>
      </c>
      <c r="BA579">
        <v>596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Y579*Source!I964</f>
        <v>6.278999999999999</v>
      </c>
      <c r="CY579">
        <f>AD579</f>
        <v>0</v>
      </c>
      <c r="CZ579">
        <f>AH579</f>
        <v>0</v>
      </c>
      <c r="DA579">
        <f>AL579</f>
        <v>1</v>
      </c>
      <c r="DB579">
        <f>ROUND((ROUND(AT579*CZ579,2)*1.15),6)</f>
        <v>0</v>
      </c>
      <c r="DC579">
        <f>ROUND((ROUND(AT579*AG579,2)*1.15),6)</f>
        <v>0</v>
      </c>
    </row>
    <row r="580" spans="1:107" x14ac:dyDescent="0.25">
      <c r="A580">
        <f>ROW(Source!A964)</f>
        <v>964</v>
      </c>
      <c r="B580">
        <v>31709269</v>
      </c>
      <c r="C580">
        <v>31713944</v>
      </c>
      <c r="D580">
        <v>26366010</v>
      </c>
      <c r="E580">
        <v>1</v>
      </c>
      <c r="F580">
        <v>1</v>
      </c>
      <c r="G580">
        <v>26229697</v>
      </c>
      <c r="H580">
        <v>2</v>
      </c>
      <c r="I580" t="s">
        <v>944</v>
      </c>
      <c r="J580" t="s">
        <v>945</v>
      </c>
      <c r="K580" t="s">
        <v>946</v>
      </c>
      <c r="L580">
        <v>1367</v>
      </c>
      <c r="N580">
        <v>1011</v>
      </c>
      <c r="O580" t="s">
        <v>881</v>
      </c>
      <c r="P580" t="s">
        <v>881</v>
      </c>
      <c r="Q580">
        <v>1</v>
      </c>
      <c r="W580">
        <v>0</v>
      </c>
      <c r="X580">
        <v>-668768829</v>
      </c>
      <c r="Y580">
        <v>0.22499999999999998</v>
      </c>
      <c r="AA580">
        <v>0</v>
      </c>
      <c r="AB580">
        <v>511.15</v>
      </c>
      <c r="AC580">
        <v>355.05</v>
      </c>
      <c r="AD580">
        <v>0</v>
      </c>
      <c r="AE580">
        <v>0</v>
      </c>
      <c r="AF580">
        <v>41.62</v>
      </c>
      <c r="AG580">
        <v>13.33</v>
      </c>
      <c r="AH580">
        <v>0</v>
      </c>
      <c r="AI580">
        <v>1</v>
      </c>
      <c r="AJ580">
        <v>11.73</v>
      </c>
      <c r="AK580">
        <v>25.44</v>
      </c>
      <c r="AL580">
        <v>1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143</v>
      </c>
      <c r="AT580">
        <v>0.18</v>
      </c>
      <c r="AU580" t="s">
        <v>169</v>
      </c>
      <c r="AV580">
        <v>0</v>
      </c>
      <c r="AW580">
        <v>2</v>
      </c>
      <c r="AX580">
        <v>31715042</v>
      </c>
      <c r="AY580">
        <v>1</v>
      </c>
      <c r="AZ580">
        <v>0</v>
      </c>
      <c r="BA580">
        <v>597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Y580*Source!I964</f>
        <v>1.5749999999999997</v>
      </c>
      <c r="CY580">
        <f>AB580</f>
        <v>511.15</v>
      </c>
      <c r="CZ580">
        <f>AF580</f>
        <v>41.62</v>
      </c>
      <c r="DA580">
        <f>AJ580</f>
        <v>11.73</v>
      </c>
      <c r="DB580">
        <f>ROUND((ROUND(AT580*CZ580,2)*1.25),6)</f>
        <v>9.3625000000000007</v>
      </c>
      <c r="DC580">
        <f>ROUND((ROUND(AT580*AG580,2)*1.25),6)</f>
        <v>3</v>
      </c>
    </row>
    <row r="581" spans="1:107" x14ac:dyDescent="0.25">
      <c r="A581">
        <f>ROW(Source!A964)</f>
        <v>964</v>
      </c>
      <c r="B581">
        <v>31709269</v>
      </c>
      <c r="C581">
        <v>31713944</v>
      </c>
      <c r="D581">
        <v>26366428</v>
      </c>
      <c r="E581">
        <v>1</v>
      </c>
      <c r="F581">
        <v>1</v>
      </c>
      <c r="G581">
        <v>26229697</v>
      </c>
      <c r="H581">
        <v>2</v>
      </c>
      <c r="I581" t="s">
        <v>941</v>
      </c>
      <c r="J581" t="s">
        <v>942</v>
      </c>
      <c r="K581" t="s">
        <v>943</v>
      </c>
      <c r="L581">
        <v>1367</v>
      </c>
      <c r="N581">
        <v>1011</v>
      </c>
      <c r="O581" t="s">
        <v>881</v>
      </c>
      <c r="P581" t="s">
        <v>881</v>
      </c>
      <c r="Q581">
        <v>1</v>
      </c>
      <c r="W581">
        <v>0</v>
      </c>
      <c r="X581">
        <v>1280158331</v>
      </c>
      <c r="Y581">
        <v>0.44999999999999996</v>
      </c>
      <c r="AA581">
        <v>0</v>
      </c>
      <c r="AB581">
        <v>4.04</v>
      </c>
      <c r="AC581">
        <v>2.4</v>
      </c>
      <c r="AD581">
        <v>0</v>
      </c>
      <c r="AE581">
        <v>0</v>
      </c>
      <c r="AF581">
        <v>0.56000000000000005</v>
      </c>
      <c r="AG581">
        <v>0.09</v>
      </c>
      <c r="AH581">
        <v>0</v>
      </c>
      <c r="AI581">
        <v>1</v>
      </c>
      <c r="AJ581">
        <v>6.89</v>
      </c>
      <c r="AK581">
        <v>25.44</v>
      </c>
      <c r="AL581">
        <v>1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143</v>
      </c>
      <c r="AT581">
        <v>0.36</v>
      </c>
      <c r="AU581" t="s">
        <v>169</v>
      </c>
      <c r="AV581">
        <v>0</v>
      </c>
      <c r="AW581">
        <v>2</v>
      </c>
      <c r="AX581">
        <v>31715043</v>
      </c>
      <c r="AY581">
        <v>1</v>
      </c>
      <c r="AZ581">
        <v>0</v>
      </c>
      <c r="BA581">
        <v>598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Y581*Source!I964</f>
        <v>3.1499999999999995</v>
      </c>
      <c r="CY581">
        <f>AB581</f>
        <v>4.04</v>
      </c>
      <c r="CZ581">
        <f>AF581</f>
        <v>0.56000000000000005</v>
      </c>
      <c r="DA581">
        <f>AJ581</f>
        <v>6.89</v>
      </c>
      <c r="DB581">
        <f>ROUND((ROUND(AT581*CZ581,2)*1.25),6)</f>
        <v>0.25</v>
      </c>
      <c r="DC581">
        <f>ROUND((ROUND(AT581*AG581,2)*1.25),6)</f>
        <v>3.7499999999999999E-2</v>
      </c>
    </row>
    <row r="582" spans="1:107" x14ac:dyDescent="0.25">
      <c r="A582">
        <f>ROW(Source!A964)</f>
        <v>964</v>
      </c>
      <c r="B582">
        <v>31709269</v>
      </c>
      <c r="C582">
        <v>31713944</v>
      </c>
      <c r="D582">
        <v>26365726</v>
      </c>
      <c r="E582">
        <v>1</v>
      </c>
      <c r="F582">
        <v>1</v>
      </c>
      <c r="G582">
        <v>26229697</v>
      </c>
      <c r="H582">
        <v>2</v>
      </c>
      <c r="I582" t="s">
        <v>947</v>
      </c>
      <c r="J582" t="s">
        <v>948</v>
      </c>
      <c r="K582" t="s">
        <v>949</v>
      </c>
      <c r="L582">
        <v>1367</v>
      </c>
      <c r="N582">
        <v>1011</v>
      </c>
      <c r="O582" t="s">
        <v>881</v>
      </c>
      <c r="P582" t="s">
        <v>881</v>
      </c>
      <c r="Q582">
        <v>1</v>
      </c>
      <c r="W582">
        <v>0</v>
      </c>
      <c r="X582">
        <v>1022351366</v>
      </c>
      <c r="Y582">
        <v>8.7500000000000008E-2</v>
      </c>
      <c r="AA582">
        <v>0</v>
      </c>
      <c r="AB582">
        <v>1278.5</v>
      </c>
      <c r="AC582">
        <v>511.41</v>
      </c>
      <c r="AD582">
        <v>0</v>
      </c>
      <c r="AE582">
        <v>0</v>
      </c>
      <c r="AF582">
        <v>106.74</v>
      </c>
      <c r="AG582">
        <v>19.2</v>
      </c>
      <c r="AH582">
        <v>0</v>
      </c>
      <c r="AI582">
        <v>1</v>
      </c>
      <c r="AJ582">
        <v>11.44</v>
      </c>
      <c r="AK582">
        <v>25.44</v>
      </c>
      <c r="AL582">
        <v>1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143</v>
      </c>
      <c r="AT582">
        <v>7.0000000000000007E-2</v>
      </c>
      <c r="AU582" t="s">
        <v>169</v>
      </c>
      <c r="AV582">
        <v>0</v>
      </c>
      <c r="AW582">
        <v>2</v>
      </c>
      <c r="AX582">
        <v>31715044</v>
      </c>
      <c r="AY582">
        <v>1</v>
      </c>
      <c r="AZ582">
        <v>0</v>
      </c>
      <c r="BA582">
        <v>599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Y582*Source!I964</f>
        <v>0.61250000000000004</v>
      </c>
      <c r="CY582">
        <f>AB582</f>
        <v>1278.5</v>
      </c>
      <c r="CZ582">
        <f>AF582</f>
        <v>106.74</v>
      </c>
      <c r="DA582">
        <f>AJ582</f>
        <v>11.44</v>
      </c>
      <c r="DB582">
        <f>ROUND((ROUND(AT582*CZ582,2)*1.25),6)</f>
        <v>9.3375000000000004</v>
      </c>
      <c r="DC582">
        <f>ROUND((ROUND(AT582*AG582,2)*1.25),6)</f>
        <v>1.675</v>
      </c>
    </row>
    <row r="583" spans="1:107" x14ac:dyDescent="0.25">
      <c r="A583">
        <f>ROW(Source!A964)</f>
        <v>964</v>
      </c>
      <c r="B583">
        <v>31709269</v>
      </c>
      <c r="C583">
        <v>31713944</v>
      </c>
      <c r="D583">
        <v>26344835</v>
      </c>
      <c r="E583">
        <v>1</v>
      </c>
      <c r="F583">
        <v>1</v>
      </c>
      <c r="G583">
        <v>26229697</v>
      </c>
      <c r="H583">
        <v>3</v>
      </c>
      <c r="I583" t="s">
        <v>427</v>
      </c>
      <c r="J583" t="s">
        <v>429</v>
      </c>
      <c r="K583" t="s">
        <v>428</v>
      </c>
      <c r="L583">
        <v>1339</v>
      </c>
      <c r="N583">
        <v>1007</v>
      </c>
      <c r="O583" t="s">
        <v>323</v>
      </c>
      <c r="P583" t="s">
        <v>323</v>
      </c>
      <c r="Q583">
        <v>1</v>
      </c>
      <c r="W583">
        <v>0</v>
      </c>
      <c r="X583">
        <v>-862991314</v>
      </c>
      <c r="Y583">
        <v>0.15</v>
      </c>
      <c r="AA583">
        <v>35.39</v>
      </c>
      <c r="AB583">
        <v>0</v>
      </c>
      <c r="AC583">
        <v>0</v>
      </c>
      <c r="AD583">
        <v>0</v>
      </c>
      <c r="AE583">
        <v>7.07</v>
      </c>
      <c r="AF583">
        <v>0</v>
      </c>
      <c r="AG583">
        <v>0</v>
      </c>
      <c r="AH583">
        <v>0</v>
      </c>
      <c r="AI583">
        <v>4.99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143</v>
      </c>
      <c r="AT583">
        <v>0.15</v>
      </c>
      <c r="AU583" t="s">
        <v>143</v>
      </c>
      <c r="AV583">
        <v>0</v>
      </c>
      <c r="AW583">
        <v>2</v>
      </c>
      <c r="AX583">
        <v>31715045</v>
      </c>
      <c r="AY583">
        <v>1</v>
      </c>
      <c r="AZ583">
        <v>0</v>
      </c>
      <c r="BA583">
        <v>600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Y583*Source!I964</f>
        <v>1.05</v>
      </c>
      <c r="CY583">
        <f>AA583</f>
        <v>35.39</v>
      </c>
      <c r="CZ583">
        <f>AE583</f>
        <v>7.07</v>
      </c>
      <c r="DA583">
        <f>AI583</f>
        <v>4.99</v>
      </c>
      <c r="DB583">
        <f>ROUND(ROUND(AT583*CZ583,2),6)</f>
        <v>1.06</v>
      </c>
      <c r="DC583">
        <f>ROUND(ROUND(AT583*AG583,2),6)</f>
        <v>0</v>
      </c>
    </row>
    <row r="584" spans="1:107" x14ac:dyDescent="0.25">
      <c r="A584">
        <f>ROW(Source!A964)</f>
        <v>964</v>
      </c>
      <c r="B584">
        <v>31709269</v>
      </c>
      <c r="C584">
        <v>31713944</v>
      </c>
      <c r="D584">
        <v>26344276</v>
      </c>
      <c r="E584">
        <v>1</v>
      </c>
      <c r="F584">
        <v>1</v>
      </c>
      <c r="G584">
        <v>26229697</v>
      </c>
      <c r="H584">
        <v>3</v>
      </c>
      <c r="I584" t="s">
        <v>321</v>
      </c>
      <c r="J584" t="s">
        <v>324</v>
      </c>
      <c r="K584" t="s">
        <v>322</v>
      </c>
      <c r="L584">
        <v>1339</v>
      </c>
      <c r="N584">
        <v>1007</v>
      </c>
      <c r="O584" t="s">
        <v>323</v>
      </c>
      <c r="P584" t="s">
        <v>323</v>
      </c>
      <c r="Q584">
        <v>1</v>
      </c>
      <c r="W584">
        <v>0</v>
      </c>
      <c r="X584">
        <v>2069056849</v>
      </c>
      <c r="Y584">
        <v>1.1000000000000001</v>
      </c>
      <c r="AA584">
        <v>553.9</v>
      </c>
      <c r="AB584">
        <v>0</v>
      </c>
      <c r="AC584">
        <v>0</v>
      </c>
      <c r="AD584">
        <v>0</v>
      </c>
      <c r="AE584">
        <v>104.99</v>
      </c>
      <c r="AF584">
        <v>0</v>
      </c>
      <c r="AG584">
        <v>0</v>
      </c>
      <c r="AH584">
        <v>0</v>
      </c>
      <c r="AI584">
        <v>5.26</v>
      </c>
      <c r="AJ584">
        <v>1</v>
      </c>
      <c r="AK584">
        <v>1</v>
      </c>
      <c r="AL584">
        <v>1</v>
      </c>
      <c r="AN584">
        <v>0</v>
      </c>
      <c r="AO584">
        <v>0</v>
      </c>
      <c r="AP584">
        <v>0</v>
      </c>
      <c r="AQ584">
        <v>0</v>
      </c>
      <c r="AR584">
        <v>0</v>
      </c>
      <c r="AS584" t="s">
        <v>143</v>
      </c>
      <c r="AT584">
        <v>1.1000000000000001</v>
      </c>
      <c r="AU584" t="s">
        <v>143</v>
      </c>
      <c r="AV584">
        <v>0</v>
      </c>
      <c r="AW584">
        <v>1</v>
      </c>
      <c r="AX584">
        <v>-1</v>
      </c>
      <c r="AY584">
        <v>0</v>
      </c>
      <c r="AZ584">
        <v>0</v>
      </c>
      <c r="BA584" t="s">
        <v>143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Y584*Source!I964</f>
        <v>7.7000000000000011</v>
      </c>
      <c r="CY584">
        <f>AA584</f>
        <v>553.9</v>
      </c>
      <c r="CZ584">
        <f>AE584</f>
        <v>104.99</v>
      </c>
      <c r="DA584">
        <f>AI584</f>
        <v>5.26</v>
      </c>
      <c r="DB584">
        <f>ROUND(ROUND(AT584*CZ584,2),6)</f>
        <v>115.49</v>
      </c>
      <c r="DC584">
        <f>ROUND(ROUND(AT584*AG584,2),6)</f>
        <v>0</v>
      </c>
    </row>
    <row r="585" spans="1:107" x14ac:dyDescent="0.25">
      <c r="A585">
        <f>ROW(Source!A966)</f>
        <v>966</v>
      </c>
      <c r="B585">
        <v>31709269</v>
      </c>
      <c r="C585">
        <v>31713958</v>
      </c>
      <c r="D585">
        <v>26286009</v>
      </c>
      <c r="E585">
        <v>26229697</v>
      </c>
      <c r="F585">
        <v>1</v>
      </c>
      <c r="G585">
        <v>26229697</v>
      </c>
      <c r="H585">
        <v>1</v>
      </c>
      <c r="I585" t="s">
        <v>875</v>
      </c>
      <c r="J585" t="s">
        <v>143</v>
      </c>
      <c r="K585" t="s">
        <v>876</v>
      </c>
      <c r="L585">
        <v>1191</v>
      </c>
      <c r="N585">
        <v>1013</v>
      </c>
      <c r="O585" t="s">
        <v>877</v>
      </c>
      <c r="P585" t="s">
        <v>877</v>
      </c>
      <c r="Q585">
        <v>1</v>
      </c>
      <c r="W585">
        <v>0</v>
      </c>
      <c r="X585">
        <v>476480486</v>
      </c>
      <c r="Y585">
        <v>53.704999999999998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143</v>
      </c>
      <c r="AT585">
        <v>46.7</v>
      </c>
      <c r="AU585" t="s">
        <v>170</v>
      </c>
      <c r="AV585">
        <v>1</v>
      </c>
      <c r="AW585">
        <v>2</v>
      </c>
      <c r="AX585">
        <v>31715047</v>
      </c>
      <c r="AY585">
        <v>1</v>
      </c>
      <c r="AZ585">
        <v>0</v>
      </c>
      <c r="BA585">
        <v>602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Y585*Source!I966</f>
        <v>3.7593500000000004</v>
      </c>
      <c r="CY585">
        <f>AD585</f>
        <v>0</v>
      </c>
      <c r="CZ585">
        <f>AH585</f>
        <v>0</v>
      </c>
      <c r="DA585">
        <f>AL585</f>
        <v>1</v>
      </c>
      <c r="DB585">
        <f>ROUND((ROUND(AT585*CZ585,2)*1.15),6)</f>
        <v>0</v>
      </c>
      <c r="DC585">
        <f>ROUND((ROUND(AT585*AG585,2)*1.15),6)</f>
        <v>0</v>
      </c>
    </row>
    <row r="586" spans="1:107" x14ac:dyDescent="0.25">
      <c r="A586">
        <f>ROW(Source!A966)</f>
        <v>966</v>
      </c>
      <c r="B586">
        <v>31709269</v>
      </c>
      <c r="C586">
        <v>31713958</v>
      </c>
      <c r="D586">
        <v>26366393</v>
      </c>
      <c r="E586">
        <v>1</v>
      </c>
      <c r="F586">
        <v>1</v>
      </c>
      <c r="G586">
        <v>26229697</v>
      </c>
      <c r="H586">
        <v>2</v>
      </c>
      <c r="I586" t="s">
        <v>953</v>
      </c>
      <c r="J586" t="s">
        <v>954</v>
      </c>
      <c r="K586" t="s">
        <v>955</v>
      </c>
      <c r="L586">
        <v>1367</v>
      </c>
      <c r="N586">
        <v>1011</v>
      </c>
      <c r="O586" t="s">
        <v>881</v>
      </c>
      <c r="P586" t="s">
        <v>881</v>
      </c>
      <c r="Q586">
        <v>1</v>
      </c>
      <c r="W586">
        <v>0</v>
      </c>
      <c r="X586">
        <v>-628430174</v>
      </c>
      <c r="Y586">
        <v>1.2625</v>
      </c>
      <c r="AA586">
        <v>0</v>
      </c>
      <c r="AB586">
        <v>782.49</v>
      </c>
      <c r="AC586">
        <v>382.49</v>
      </c>
      <c r="AD586">
        <v>0</v>
      </c>
      <c r="AE586">
        <v>0</v>
      </c>
      <c r="AF586">
        <v>76.81</v>
      </c>
      <c r="AG586">
        <v>14.36</v>
      </c>
      <c r="AH586">
        <v>0</v>
      </c>
      <c r="AI586">
        <v>1</v>
      </c>
      <c r="AJ586">
        <v>9.73</v>
      </c>
      <c r="AK586">
        <v>25.44</v>
      </c>
      <c r="AL586">
        <v>1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143</v>
      </c>
      <c r="AT586">
        <v>1.01</v>
      </c>
      <c r="AU586" t="s">
        <v>169</v>
      </c>
      <c r="AV586">
        <v>0</v>
      </c>
      <c r="AW586">
        <v>2</v>
      </c>
      <c r="AX586">
        <v>31715048</v>
      </c>
      <c r="AY586">
        <v>1</v>
      </c>
      <c r="AZ586">
        <v>0</v>
      </c>
      <c r="BA586">
        <v>603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Y586*Source!I966</f>
        <v>8.8375000000000009E-2</v>
      </c>
      <c r="CY586">
        <f>AB586</f>
        <v>782.49</v>
      </c>
      <c r="CZ586">
        <f>AF586</f>
        <v>76.81</v>
      </c>
      <c r="DA586">
        <f>AJ586</f>
        <v>9.73</v>
      </c>
      <c r="DB586">
        <f>ROUND((ROUND(AT586*CZ586,2)*1.25),6)</f>
        <v>96.974999999999994</v>
      </c>
      <c r="DC586">
        <f>ROUND((ROUND(AT586*AG586,2)*1.25),6)</f>
        <v>18.125</v>
      </c>
    </row>
    <row r="587" spans="1:107" x14ac:dyDescent="0.25">
      <c r="A587">
        <f>ROW(Source!A966)</f>
        <v>966</v>
      </c>
      <c r="B587">
        <v>31709269</v>
      </c>
      <c r="C587">
        <v>31713958</v>
      </c>
      <c r="D587">
        <v>26366499</v>
      </c>
      <c r="E587">
        <v>1</v>
      </c>
      <c r="F587">
        <v>1</v>
      </c>
      <c r="G587">
        <v>26229697</v>
      </c>
      <c r="H587">
        <v>2</v>
      </c>
      <c r="I587" t="s">
        <v>1056</v>
      </c>
      <c r="J587" t="s">
        <v>1057</v>
      </c>
      <c r="K587" t="s">
        <v>1058</v>
      </c>
      <c r="L587">
        <v>1367</v>
      </c>
      <c r="N587">
        <v>1011</v>
      </c>
      <c r="O587" t="s">
        <v>881</v>
      </c>
      <c r="P587" t="s">
        <v>881</v>
      </c>
      <c r="Q587">
        <v>1</v>
      </c>
      <c r="W587">
        <v>0</v>
      </c>
      <c r="X587">
        <v>265835050</v>
      </c>
      <c r="Y587">
        <v>2.6374999999999997</v>
      </c>
      <c r="AA587">
        <v>0</v>
      </c>
      <c r="AB587">
        <v>17.670000000000002</v>
      </c>
      <c r="AC587">
        <v>1.07</v>
      </c>
      <c r="AD587">
        <v>0</v>
      </c>
      <c r="AE587">
        <v>0</v>
      </c>
      <c r="AF587">
        <v>3.53</v>
      </c>
      <c r="AG587">
        <v>0.04</v>
      </c>
      <c r="AH587">
        <v>0</v>
      </c>
      <c r="AI587">
        <v>1</v>
      </c>
      <c r="AJ587">
        <v>4.78</v>
      </c>
      <c r="AK587">
        <v>25.44</v>
      </c>
      <c r="AL587">
        <v>1</v>
      </c>
      <c r="AN587">
        <v>0</v>
      </c>
      <c r="AO587">
        <v>1</v>
      </c>
      <c r="AP587">
        <v>1</v>
      </c>
      <c r="AQ587">
        <v>0</v>
      </c>
      <c r="AR587">
        <v>0</v>
      </c>
      <c r="AS587" t="s">
        <v>143</v>
      </c>
      <c r="AT587">
        <v>2.11</v>
      </c>
      <c r="AU587" t="s">
        <v>169</v>
      </c>
      <c r="AV587">
        <v>0</v>
      </c>
      <c r="AW587">
        <v>2</v>
      </c>
      <c r="AX587">
        <v>31715049</v>
      </c>
      <c r="AY587">
        <v>1</v>
      </c>
      <c r="AZ587">
        <v>0</v>
      </c>
      <c r="BA587">
        <v>604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Y587*Source!I966</f>
        <v>0.18462500000000001</v>
      </c>
      <c r="CY587">
        <f>AB587</f>
        <v>17.670000000000002</v>
      </c>
      <c r="CZ587">
        <f>AF587</f>
        <v>3.53</v>
      </c>
      <c r="DA587">
        <f>AJ587</f>
        <v>4.78</v>
      </c>
      <c r="DB587">
        <f>ROUND((ROUND(AT587*CZ587,2)*1.25),6)</f>
        <v>9.3125</v>
      </c>
      <c r="DC587">
        <f>ROUND((ROUND(AT587*AG587,2)*1.25),6)</f>
        <v>0.1</v>
      </c>
    </row>
    <row r="588" spans="1:107" x14ac:dyDescent="0.25">
      <c r="A588">
        <f>ROW(Source!A966)</f>
        <v>966</v>
      </c>
      <c r="B588">
        <v>31709269</v>
      </c>
      <c r="C588">
        <v>31713958</v>
      </c>
      <c r="D588">
        <v>26341352</v>
      </c>
      <c r="E588">
        <v>1</v>
      </c>
      <c r="F588">
        <v>1</v>
      </c>
      <c r="G588">
        <v>26229697</v>
      </c>
      <c r="H588">
        <v>3</v>
      </c>
      <c r="I588" t="s">
        <v>721</v>
      </c>
      <c r="J588" t="s">
        <v>723</v>
      </c>
      <c r="K588" t="s">
        <v>722</v>
      </c>
      <c r="L588">
        <v>1301</v>
      </c>
      <c r="N588">
        <v>1003</v>
      </c>
      <c r="O588" t="s">
        <v>585</v>
      </c>
      <c r="P588" t="s">
        <v>585</v>
      </c>
      <c r="Q588">
        <v>1</v>
      </c>
      <c r="W588">
        <v>0</v>
      </c>
      <c r="X588">
        <v>-1156727523</v>
      </c>
      <c r="Y588">
        <v>104.5</v>
      </c>
      <c r="AA588">
        <v>5629.7</v>
      </c>
      <c r="AB588">
        <v>0</v>
      </c>
      <c r="AC588">
        <v>0</v>
      </c>
      <c r="AD588">
        <v>0</v>
      </c>
      <c r="AE588">
        <v>1833.78</v>
      </c>
      <c r="AF588">
        <v>0</v>
      </c>
      <c r="AG588">
        <v>0</v>
      </c>
      <c r="AH588">
        <v>0</v>
      </c>
      <c r="AI588">
        <v>3.07</v>
      </c>
      <c r="AJ588">
        <v>1</v>
      </c>
      <c r="AK588">
        <v>1</v>
      </c>
      <c r="AL588">
        <v>1</v>
      </c>
      <c r="AN588">
        <v>0</v>
      </c>
      <c r="AO588">
        <v>0</v>
      </c>
      <c r="AP588">
        <v>0</v>
      </c>
      <c r="AQ588">
        <v>0</v>
      </c>
      <c r="AR588">
        <v>0</v>
      </c>
      <c r="AS588" t="s">
        <v>143</v>
      </c>
      <c r="AT588">
        <v>104.5</v>
      </c>
      <c r="AU588" t="s">
        <v>143</v>
      </c>
      <c r="AV588">
        <v>0</v>
      </c>
      <c r="AW588">
        <v>1</v>
      </c>
      <c r="AX588">
        <v>-1</v>
      </c>
      <c r="AY588">
        <v>0</v>
      </c>
      <c r="AZ588">
        <v>0</v>
      </c>
      <c r="BA588" t="s">
        <v>143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Y588*Source!I966</f>
        <v>7.3150000000000004</v>
      </c>
      <c r="CY588">
        <f>AA588</f>
        <v>5629.7</v>
      </c>
      <c r="CZ588">
        <f>AE588</f>
        <v>1833.78</v>
      </c>
      <c r="DA588">
        <f>AI588</f>
        <v>3.07</v>
      </c>
      <c r="DB588">
        <f>ROUND(ROUND(AT588*CZ588,2),6)</f>
        <v>191630.01</v>
      </c>
      <c r="DC588">
        <f>ROUND(ROUND(AT588*AG588,2),6)</f>
        <v>0</v>
      </c>
    </row>
    <row r="589" spans="1:107" x14ac:dyDescent="0.25">
      <c r="A589">
        <f>ROW(Source!A1002)</f>
        <v>1002</v>
      </c>
      <c r="B589">
        <v>31709269</v>
      </c>
      <c r="C589">
        <v>31713652</v>
      </c>
      <c r="D589">
        <v>26286009</v>
      </c>
      <c r="E589">
        <v>26229697</v>
      </c>
      <c r="F589">
        <v>1</v>
      </c>
      <c r="G589">
        <v>26229697</v>
      </c>
      <c r="H589">
        <v>1</v>
      </c>
      <c r="I589" t="s">
        <v>875</v>
      </c>
      <c r="J589" t="s">
        <v>143</v>
      </c>
      <c r="K589" t="s">
        <v>876</v>
      </c>
      <c r="L589">
        <v>1191</v>
      </c>
      <c r="N589">
        <v>1013</v>
      </c>
      <c r="O589" t="s">
        <v>877</v>
      </c>
      <c r="P589" t="s">
        <v>877</v>
      </c>
      <c r="Q589">
        <v>1</v>
      </c>
      <c r="W589">
        <v>0</v>
      </c>
      <c r="X589">
        <v>476480486</v>
      </c>
      <c r="Y589">
        <v>16.559999999999999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143</v>
      </c>
      <c r="AT589">
        <v>14.4</v>
      </c>
      <c r="AU589" t="s">
        <v>170</v>
      </c>
      <c r="AV589">
        <v>1</v>
      </c>
      <c r="AW589">
        <v>2</v>
      </c>
      <c r="AX589">
        <v>31715051</v>
      </c>
      <c r="AY589">
        <v>1</v>
      </c>
      <c r="AZ589">
        <v>0</v>
      </c>
      <c r="BA589">
        <v>606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Y589*Source!I1002</f>
        <v>2.2355999999999998</v>
      </c>
      <c r="CY589">
        <f>AD589</f>
        <v>0</v>
      </c>
      <c r="CZ589">
        <f>AH589</f>
        <v>0</v>
      </c>
      <c r="DA589">
        <f>AL589</f>
        <v>1</v>
      </c>
      <c r="DB589">
        <f>ROUND((ROUND(AT589*CZ589,2)*1.15),6)</f>
        <v>0</v>
      </c>
      <c r="DC589">
        <f>ROUND((ROUND(AT589*AG589,2)*1.15),6)</f>
        <v>0</v>
      </c>
    </row>
    <row r="590" spans="1:107" x14ac:dyDescent="0.25">
      <c r="A590">
        <f>ROW(Source!A1002)</f>
        <v>1002</v>
      </c>
      <c r="B590">
        <v>31709269</v>
      </c>
      <c r="C590">
        <v>31713652</v>
      </c>
      <c r="D590">
        <v>26365588</v>
      </c>
      <c r="E590">
        <v>1</v>
      </c>
      <c r="F590">
        <v>1</v>
      </c>
      <c r="G590">
        <v>26229697</v>
      </c>
      <c r="H590">
        <v>2</v>
      </c>
      <c r="I590" t="s">
        <v>1012</v>
      </c>
      <c r="J590" t="s">
        <v>1013</v>
      </c>
      <c r="K590" t="s">
        <v>1014</v>
      </c>
      <c r="L590">
        <v>1367</v>
      </c>
      <c r="N590">
        <v>1011</v>
      </c>
      <c r="O590" t="s">
        <v>881</v>
      </c>
      <c r="P590" t="s">
        <v>881</v>
      </c>
      <c r="Q590">
        <v>1</v>
      </c>
      <c r="W590">
        <v>0</v>
      </c>
      <c r="X590">
        <v>1928543733</v>
      </c>
      <c r="Y590">
        <v>2.0749999999999997</v>
      </c>
      <c r="AA590">
        <v>0</v>
      </c>
      <c r="AB590">
        <v>1299.72</v>
      </c>
      <c r="AC590">
        <v>623.54</v>
      </c>
      <c r="AD590">
        <v>0</v>
      </c>
      <c r="AE590">
        <v>0</v>
      </c>
      <c r="AF590">
        <v>116.89</v>
      </c>
      <c r="AG590">
        <v>23.41</v>
      </c>
      <c r="AH590">
        <v>0</v>
      </c>
      <c r="AI590">
        <v>1</v>
      </c>
      <c r="AJ590">
        <v>10.62</v>
      </c>
      <c r="AK590">
        <v>25.44</v>
      </c>
      <c r="AL590">
        <v>1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143</v>
      </c>
      <c r="AT590">
        <v>1.66</v>
      </c>
      <c r="AU590" t="s">
        <v>169</v>
      </c>
      <c r="AV590">
        <v>0</v>
      </c>
      <c r="AW590">
        <v>2</v>
      </c>
      <c r="AX590">
        <v>31715052</v>
      </c>
      <c r="AY590">
        <v>1</v>
      </c>
      <c r="AZ590">
        <v>0</v>
      </c>
      <c r="BA590">
        <v>607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Y590*Source!I1002</f>
        <v>0.28012499999999996</v>
      </c>
      <c r="CY590">
        <f>AB590</f>
        <v>1299.72</v>
      </c>
      <c r="CZ590">
        <f>AF590</f>
        <v>116.89</v>
      </c>
      <c r="DA590">
        <f>AJ590</f>
        <v>10.62</v>
      </c>
      <c r="DB590">
        <f>ROUND((ROUND(AT590*CZ590,2)*1.25),6)</f>
        <v>242.55</v>
      </c>
      <c r="DC590">
        <f>ROUND((ROUND(AT590*AG590,2)*1.25),6)</f>
        <v>48.575000000000003</v>
      </c>
    </row>
    <row r="591" spans="1:107" x14ac:dyDescent="0.25">
      <c r="A591">
        <f>ROW(Source!A1002)</f>
        <v>1002</v>
      </c>
      <c r="B591">
        <v>31709269</v>
      </c>
      <c r="C591">
        <v>31713652</v>
      </c>
      <c r="D591">
        <v>26365813</v>
      </c>
      <c r="E591">
        <v>1</v>
      </c>
      <c r="F591">
        <v>1</v>
      </c>
      <c r="G591">
        <v>26229697</v>
      </c>
      <c r="H591">
        <v>2</v>
      </c>
      <c r="I591" t="s">
        <v>1015</v>
      </c>
      <c r="J591" t="s">
        <v>1016</v>
      </c>
      <c r="K591" t="s">
        <v>1017</v>
      </c>
      <c r="L591">
        <v>1367</v>
      </c>
      <c r="N591">
        <v>1011</v>
      </c>
      <c r="O591" t="s">
        <v>881</v>
      </c>
      <c r="P591" t="s">
        <v>881</v>
      </c>
      <c r="Q591">
        <v>1</v>
      </c>
      <c r="W591">
        <v>0</v>
      </c>
      <c r="X591">
        <v>142191915</v>
      </c>
      <c r="Y591">
        <v>2.0749999999999997</v>
      </c>
      <c r="AA591">
        <v>0</v>
      </c>
      <c r="AB591">
        <v>455.57</v>
      </c>
      <c r="AC591">
        <v>176.86</v>
      </c>
      <c r="AD591">
        <v>0</v>
      </c>
      <c r="AE591">
        <v>0</v>
      </c>
      <c r="AF591">
        <v>62.97</v>
      </c>
      <c r="AG591">
        <v>6.64</v>
      </c>
      <c r="AH591">
        <v>0</v>
      </c>
      <c r="AI591">
        <v>1</v>
      </c>
      <c r="AJ591">
        <v>6.91</v>
      </c>
      <c r="AK591">
        <v>25.44</v>
      </c>
      <c r="AL591">
        <v>1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143</v>
      </c>
      <c r="AT591">
        <v>1.66</v>
      </c>
      <c r="AU591" t="s">
        <v>169</v>
      </c>
      <c r="AV591">
        <v>0</v>
      </c>
      <c r="AW591">
        <v>2</v>
      </c>
      <c r="AX591">
        <v>31715053</v>
      </c>
      <c r="AY591">
        <v>1</v>
      </c>
      <c r="AZ591">
        <v>0</v>
      </c>
      <c r="BA591">
        <v>608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Y591*Source!I1002</f>
        <v>0.28012499999999996</v>
      </c>
      <c r="CY591">
        <f>AB591</f>
        <v>455.57</v>
      </c>
      <c r="CZ591">
        <f>AF591</f>
        <v>62.97</v>
      </c>
      <c r="DA591">
        <f>AJ591</f>
        <v>6.91</v>
      </c>
      <c r="DB591">
        <f>ROUND((ROUND(AT591*CZ591,2)*1.25),6)</f>
        <v>130.66249999999999</v>
      </c>
      <c r="DC591">
        <f>ROUND((ROUND(AT591*AG591,2)*1.25),6)</f>
        <v>13.775</v>
      </c>
    </row>
    <row r="592" spans="1:107" x14ac:dyDescent="0.25">
      <c r="A592">
        <f>ROW(Source!A1002)</f>
        <v>1002</v>
      </c>
      <c r="B592">
        <v>31709269</v>
      </c>
      <c r="C592">
        <v>31713652</v>
      </c>
      <c r="D592">
        <v>26365816</v>
      </c>
      <c r="E592">
        <v>1</v>
      </c>
      <c r="F592">
        <v>1</v>
      </c>
      <c r="G592">
        <v>26229697</v>
      </c>
      <c r="H592">
        <v>2</v>
      </c>
      <c r="I592" t="s">
        <v>882</v>
      </c>
      <c r="J592" t="s">
        <v>1018</v>
      </c>
      <c r="K592" t="s">
        <v>1019</v>
      </c>
      <c r="L592">
        <v>1367</v>
      </c>
      <c r="N592">
        <v>1011</v>
      </c>
      <c r="O592" t="s">
        <v>881</v>
      </c>
      <c r="P592" t="s">
        <v>881</v>
      </c>
      <c r="Q592">
        <v>1</v>
      </c>
      <c r="W592">
        <v>0</v>
      </c>
      <c r="X592">
        <v>378346098</v>
      </c>
      <c r="Y592">
        <v>0.8125</v>
      </c>
      <c r="AA592">
        <v>0</v>
      </c>
      <c r="AB592">
        <v>2117.85</v>
      </c>
      <c r="AC592">
        <v>356.12</v>
      </c>
      <c r="AD592">
        <v>0</v>
      </c>
      <c r="AE592">
        <v>0</v>
      </c>
      <c r="AF592">
        <v>246.68</v>
      </c>
      <c r="AG592">
        <v>13.37</v>
      </c>
      <c r="AH592">
        <v>0</v>
      </c>
      <c r="AI592">
        <v>1</v>
      </c>
      <c r="AJ592">
        <v>8.1999999999999993</v>
      </c>
      <c r="AK592">
        <v>25.44</v>
      </c>
      <c r="AL592">
        <v>1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143</v>
      </c>
      <c r="AT592">
        <v>0.65</v>
      </c>
      <c r="AU592" t="s">
        <v>169</v>
      </c>
      <c r="AV592">
        <v>0</v>
      </c>
      <c r="AW592">
        <v>2</v>
      </c>
      <c r="AX592">
        <v>31715054</v>
      </c>
      <c r="AY592">
        <v>1</v>
      </c>
      <c r="AZ592">
        <v>0</v>
      </c>
      <c r="BA592">
        <v>609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Y592*Source!I1002</f>
        <v>0.10968750000000001</v>
      </c>
      <c r="CY592">
        <f>AB592</f>
        <v>2117.85</v>
      </c>
      <c r="CZ592">
        <f>AF592</f>
        <v>246.68</v>
      </c>
      <c r="DA592">
        <f>AJ592</f>
        <v>8.1999999999999993</v>
      </c>
      <c r="DB592">
        <f>ROUND((ROUND(AT592*CZ592,2)*1.25),6)</f>
        <v>200.42500000000001</v>
      </c>
      <c r="DC592">
        <f>ROUND((ROUND(AT592*AG592,2)*1.25),6)</f>
        <v>10.862500000000001</v>
      </c>
    </row>
    <row r="593" spans="1:107" x14ac:dyDescent="0.25">
      <c r="A593">
        <f>ROW(Source!A1002)</f>
        <v>1002</v>
      </c>
      <c r="B593">
        <v>31709269</v>
      </c>
      <c r="C593">
        <v>31713652</v>
      </c>
      <c r="D593">
        <v>26365844</v>
      </c>
      <c r="E593">
        <v>1</v>
      </c>
      <c r="F593">
        <v>1</v>
      </c>
      <c r="G593">
        <v>26229697</v>
      </c>
      <c r="H593">
        <v>2</v>
      </c>
      <c r="I593" t="s">
        <v>903</v>
      </c>
      <c r="J593" t="s">
        <v>904</v>
      </c>
      <c r="K593" t="s">
        <v>905</v>
      </c>
      <c r="L593">
        <v>1367</v>
      </c>
      <c r="N593">
        <v>1011</v>
      </c>
      <c r="O593" t="s">
        <v>881</v>
      </c>
      <c r="P593" t="s">
        <v>881</v>
      </c>
      <c r="Q593">
        <v>1</v>
      </c>
      <c r="W593">
        <v>0</v>
      </c>
      <c r="X593">
        <v>856318566</v>
      </c>
      <c r="Y593">
        <v>1.9375</v>
      </c>
      <c r="AA593">
        <v>0</v>
      </c>
      <c r="AB593">
        <v>1587.85</v>
      </c>
      <c r="AC593">
        <v>658.97</v>
      </c>
      <c r="AD593">
        <v>0</v>
      </c>
      <c r="AE593">
        <v>0</v>
      </c>
      <c r="AF593">
        <v>125.13</v>
      </c>
      <c r="AG593">
        <v>24.74</v>
      </c>
      <c r="AH593">
        <v>0</v>
      </c>
      <c r="AI593">
        <v>1</v>
      </c>
      <c r="AJ593">
        <v>12.12</v>
      </c>
      <c r="AK593">
        <v>25.44</v>
      </c>
      <c r="AL593">
        <v>1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143</v>
      </c>
      <c r="AT593">
        <v>1.55</v>
      </c>
      <c r="AU593" t="s">
        <v>169</v>
      </c>
      <c r="AV593">
        <v>0</v>
      </c>
      <c r="AW593">
        <v>2</v>
      </c>
      <c r="AX593">
        <v>31715055</v>
      </c>
      <c r="AY593">
        <v>1</v>
      </c>
      <c r="AZ593">
        <v>0</v>
      </c>
      <c r="BA593">
        <v>610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Y593*Source!I1002</f>
        <v>0.26156250000000003</v>
      </c>
      <c r="CY593">
        <f>AB593</f>
        <v>1587.85</v>
      </c>
      <c r="CZ593">
        <f>AF593</f>
        <v>125.13</v>
      </c>
      <c r="DA593">
        <f>AJ593</f>
        <v>12.12</v>
      </c>
      <c r="DB593">
        <f>ROUND((ROUND(AT593*CZ593,2)*1.25),6)</f>
        <v>242.4375</v>
      </c>
      <c r="DC593">
        <f>ROUND((ROUND(AT593*AG593,2)*1.25),6)</f>
        <v>47.9375</v>
      </c>
    </row>
    <row r="594" spans="1:107" x14ac:dyDescent="0.25">
      <c r="A594">
        <f>ROW(Source!A1002)</f>
        <v>1002</v>
      </c>
      <c r="B594">
        <v>31709269</v>
      </c>
      <c r="C594">
        <v>31713652</v>
      </c>
      <c r="D594">
        <v>26365806</v>
      </c>
      <c r="E594">
        <v>1</v>
      </c>
      <c r="F594">
        <v>1</v>
      </c>
      <c r="G594">
        <v>26229697</v>
      </c>
      <c r="H594">
        <v>2</v>
      </c>
      <c r="I594" t="s">
        <v>1020</v>
      </c>
      <c r="J594" t="s">
        <v>1021</v>
      </c>
      <c r="K594" t="s">
        <v>1022</v>
      </c>
      <c r="L594">
        <v>1367</v>
      </c>
      <c r="N594">
        <v>1011</v>
      </c>
      <c r="O594" t="s">
        <v>881</v>
      </c>
      <c r="P594" t="s">
        <v>881</v>
      </c>
      <c r="Q594">
        <v>1</v>
      </c>
      <c r="W594">
        <v>0</v>
      </c>
      <c r="X594">
        <v>2023875219</v>
      </c>
      <c r="Y594">
        <v>0.65</v>
      </c>
      <c r="AA594">
        <v>0</v>
      </c>
      <c r="AB594">
        <v>1645.08</v>
      </c>
      <c r="AC594">
        <v>463.99</v>
      </c>
      <c r="AD594">
        <v>0</v>
      </c>
      <c r="AE594">
        <v>0</v>
      </c>
      <c r="AF594">
        <v>177.54</v>
      </c>
      <c r="AG594">
        <v>17.420000000000002</v>
      </c>
      <c r="AH594">
        <v>0</v>
      </c>
      <c r="AI594">
        <v>1</v>
      </c>
      <c r="AJ594">
        <v>8.85</v>
      </c>
      <c r="AK594">
        <v>25.44</v>
      </c>
      <c r="AL594">
        <v>1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143</v>
      </c>
      <c r="AT594">
        <v>0.52</v>
      </c>
      <c r="AU594" t="s">
        <v>169</v>
      </c>
      <c r="AV594">
        <v>0</v>
      </c>
      <c r="AW594">
        <v>2</v>
      </c>
      <c r="AX594">
        <v>31715056</v>
      </c>
      <c r="AY594">
        <v>1</v>
      </c>
      <c r="AZ594">
        <v>0</v>
      </c>
      <c r="BA594">
        <v>611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Y594*Source!I1002</f>
        <v>8.7750000000000009E-2</v>
      </c>
      <c r="CY594">
        <f>AB594</f>
        <v>1645.08</v>
      </c>
      <c r="CZ594">
        <f>AF594</f>
        <v>177.54</v>
      </c>
      <c r="DA594">
        <f>AJ594</f>
        <v>8.85</v>
      </c>
      <c r="DB594">
        <f>ROUND((ROUND(AT594*CZ594,2)*1.25),6)</f>
        <v>115.4</v>
      </c>
      <c r="DC594">
        <f>ROUND((ROUND(AT594*AG594,2)*1.25),6)</f>
        <v>11.324999999999999</v>
      </c>
    </row>
    <row r="595" spans="1:107" x14ac:dyDescent="0.25">
      <c r="A595">
        <f>ROW(Source!A1002)</f>
        <v>1002</v>
      </c>
      <c r="B595">
        <v>31709269</v>
      </c>
      <c r="C595">
        <v>31713652</v>
      </c>
      <c r="D595">
        <v>26344835</v>
      </c>
      <c r="E595">
        <v>1</v>
      </c>
      <c r="F595">
        <v>1</v>
      </c>
      <c r="G595">
        <v>26229697</v>
      </c>
      <c r="H595">
        <v>3</v>
      </c>
      <c r="I595" t="s">
        <v>427</v>
      </c>
      <c r="J595" t="s">
        <v>429</v>
      </c>
      <c r="K595" t="s">
        <v>428</v>
      </c>
      <c r="L595">
        <v>1339</v>
      </c>
      <c r="N595">
        <v>1007</v>
      </c>
      <c r="O595" t="s">
        <v>323</v>
      </c>
      <c r="P595" t="s">
        <v>323</v>
      </c>
      <c r="Q595">
        <v>1</v>
      </c>
      <c r="W595">
        <v>0</v>
      </c>
      <c r="X595">
        <v>-862991314</v>
      </c>
      <c r="Y595">
        <v>5</v>
      </c>
      <c r="AA595">
        <v>35.35</v>
      </c>
      <c r="AB595">
        <v>0</v>
      </c>
      <c r="AC595">
        <v>0</v>
      </c>
      <c r="AD595">
        <v>0</v>
      </c>
      <c r="AE595">
        <v>7.07</v>
      </c>
      <c r="AF595">
        <v>0</v>
      </c>
      <c r="AG595">
        <v>0</v>
      </c>
      <c r="AH595">
        <v>0</v>
      </c>
      <c r="AI595">
        <v>4.99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143</v>
      </c>
      <c r="AT595">
        <v>5</v>
      </c>
      <c r="AU595" t="s">
        <v>143</v>
      </c>
      <c r="AV595">
        <v>0</v>
      </c>
      <c r="AW595">
        <v>2</v>
      </c>
      <c r="AX595">
        <v>31715057</v>
      </c>
      <c r="AY595">
        <v>1</v>
      </c>
      <c r="AZ595">
        <v>0</v>
      </c>
      <c r="BA595">
        <v>612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Y595*Source!I1002</f>
        <v>0.67500000000000004</v>
      </c>
      <c r="CY595">
        <f>AA595</f>
        <v>35.35</v>
      </c>
      <c r="CZ595">
        <f>AE595</f>
        <v>7.07</v>
      </c>
      <c r="DA595">
        <f>AI595</f>
        <v>4.99</v>
      </c>
      <c r="DB595">
        <f>ROUND(ROUND(AT595*CZ595,2),6)</f>
        <v>35.35</v>
      </c>
      <c r="DC595">
        <f>ROUND(ROUND(AT595*AG595,2),6)</f>
        <v>0</v>
      </c>
    </row>
    <row r="596" spans="1:107" x14ac:dyDescent="0.25">
      <c r="A596">
        <f>ROW(Source!A1002)</f>
        <v>1002</v>
      </c>
      <c r="B596">
        <v>31709269</v>
      </c>
      <c r="C596">
        <v>31713652</v>
      </c>
      <c r="D596">
        <v>26344276</v>
      </c>
      <c r="E596">
        <v>1</v>
      </c>
      <c r="F596">
        <v>1</v>
      </c>
      <c r="G596">
        <v>26229697</v>
      </c>
      <c r="H596">
        <v>3</v>
      </c>
      <c r="I596" t="s">
        <v>321</v>
      </c>
      <c r="J596" t="s">
        <v>324</v>
      </c>
      <c r="K596" t="s">
        <v>322</v>
      </c>
      <c r="L596">
        <v>1339</v>
      </c>
      <c r="N596">
        <v>1007</v>
      </c>
      <c r="O596" t="s">
        <v>323</v>
      </c>
      <c r="P596" t="s">
        <v>323</v>
      </c>
      <c r="Q596">
        <v>1</v>
      </c>
      <c r="W596">
        <v>0</v>
      </c>
      <c r="X596">
        <v>2069056849</v>
      </c>
      <c r="Y596">
        <v>110</v>
      </c>
      <c r="AA596">
        <v>553.35</v>
      </c>
      <c r="AB596">
        <v>0</v>
      </c>
      <c r="AC596">
        <v>0</v>
      </c>
      <c r="AD596">
        <v>0</v>
      </c>
      <c r="AE596">
        <v>104.99</v>
      </c>
      <c r="AF596">
        <v>0</v>
      </c>
      <c r="AG596">
        <v>0</v>
      </c>
      <c r="AH596">
        <v>0</v>
      </c>
      <c r="AI596">
        <v>5.26</v>
      </c>
      <c r="AJ596">
        <v>1</v>
      </c>
      <c r="AK596">
        <v>1</v>
      </c>
      <c r="AL596">
        <v>1</v>
      </c>
      <c r="AN596">
        <v>0</v>
      </c>
      <c r="AO596">
        <v>0</v>
      </c>
      <c r="AP596">
        <v>0</v>
      </c>
      <c r="AQ596">
        <v>0</v>
      </c>
      <c r="AR596">
        <v>0</v>
      </c>
      <c r="AS596" t="s">
        <v>143</v>
      </c>
      <c r="AT596">
        <v>110</v>
      </c>
      <c r="AU596" t="s">
        <v>143</v>
      </c>
      <c r="AV596">
        <v>0</v>
      </c>
      <c r="AW596">
        <v>1</v>
      </c>
      <c r="AX596">
        <v>-1</v>
      </c>
      <c r="AY596">
        <v>0</v>
      </c>
      <c r="AZ596">
        <v>0</v>
      </c>
      <c r="BA596" t="s">
        <v>143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Y596*Source!I1002</f>
        <v>14.850000000000001</v>
      </c>
      <c r="CY596">
        <f>AA596</f>
        <v>553.35</v>
      </c>
      <c r="CZ596">
        <f>AE596</f>
        <v>104.99</v>
      </c>
      <c r="DA596">
        <f>AI596</f>
        <v>5.26</v>
      </c>
      <c r="DB596">
        <f>ROUND(ROUND(AT596*CZ596,2),6)</f>
        <v>11548.9</v>
      </c>
      <c r="DC596">
        <f>ROUND(ROUND(AT596*AG596,2),6)</f>
        <v>0</v>
      </c>
    </row>
    <row r="597" spans="1:107" x14ac:dyDescent="0.25">
      <c r="A597">
        <f>ROW(Source!A1004)</f>
        <v>1004</v>
      </c>
      <c r="B597">
        <v>31709269</v>
      </c>
      <c r="C597">
        <v>31713670</v>
      </c>
      <c r="D597">
        <v>26286009</v>
      </c>
      <c r="E597">
        <v>26229697</v>
      </c>
      <c r="F597">
        <v>1</v>
      </c>
      <c r="G597">
        <v>26229697</v>
      </c>
      <c r="H597">
        <v>1</v>
      </c>
      <c r="I597" t="s">
        <v>875</v>
      </c>
      <c r="J597" t="s">
        <v>143</v>
      </c>
      <c r="K597" t="s">
        <v>876</v>
      </c>
      <c r="L597">
        <v>1191</v>
      </c>
      <c r="N597">
        <v>1013</v>
      </c>
      <c r="O597" t="s">
        <v>877</v>
      </c>
      <c r="P597" t="s">
        <v>877</v>
      </c>
      <c r="Q597">
        <v>1</v>
      </c>
      <c r="W597">
        <v>0</v>
      </c>
      <c r="X597">
        <v>476480486</v>
      </c>
      <c r="Y597">
        <v>24.84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143</v>
      </c>
      <c r="AT597">
        <v>21.6</v>
      </c>
      <c r="AU597" t="s">
        <v>170</v>
      </c>
      <c r="AV597">
        <v>1</v>
      </c>
      <c r="AW597">
        <v>2</v>
      </c>
      <c r="AX597">
        <v>31715059</v>
      </c>
      <c r="AY597">
        <v>1</v>
      </c>
      <c r="AZ597">
        <v>0</v>
      </c>
      <c r="BA597">
        <v>614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Y597*Source!I1004</f>
        <v>2.2355999999999998</v>
      </c>
      <c r="CY597">
        <f>AD597</f>
        <v>0</v>
      </c>
      <c r="CZ597">
        <f>AH597</f>
        <v>0</v>
      </c>
      <c r="DA597">
        <f>AL597</f>
        <v>1</v>
      </c>
      <c r="DB597">
        <f>ROUND((ROUND(AT597*CZ597,2)*1.15),6)</f>
        <v>0</v>
      </c>
      <c r="DC597">
        <f>ROUND((ROUND(AT597*AG597,2)*1.15),6)</f>
        <v>0</v>
      </c>
    </row>
    <row r="598" spans="1:107" x14ac:dyDescent="0.25">
      <c r="A598">
        <f>ROW(Source!A1004)</f>
        <v>1004</v>
      </c>
      <c r="B598">
        <v>31709269</v>
      </c>
      <c r="C598">
        <v>31713670</v>
      </c>
      <c r="D598">
        <v>26365567</v>
      </c>
      <c r="E598">
        <v>1</v>
      </c>
      <c r="F598">
        <v>1</v>
      </c>
      <c r="G598">
        <v>26229697</v>
      </c>
      <c r="H598">
        <v>2</v>
      </c>
      <c r="I598" t="s">
        <v>909</v>
      </c>
      <c r="J598" t="s">
        <v>910</v>
      </c>
      <c r="K598" t="s">
        <v>911</v>
      </c>
      <c r="L598">
        <v>1367</v>
      </c>
      <c r="N598">
        <v>1011</v>
      </c>
      <c r="O598" t="s">
        <v>881</v>
      </c>
      <c r="P598" t="s">
        <v>881</v>
      </c>
      <c r="Q598">
        <v>1</v>
      </c>
      <c r="W598">
        <v>0</v>
      </c>
      <c r="X598">
        <v>1109083233</v>
      </c>
      <c r="Y598">
        <v>2.9375</v>
      </c>
      <c r="AA598">
        <v>0</v>
      </c>
      <c r="AB598">
        <v>1461.74</v>
      </c>
      <c r="AC598">
        <v>412.05</v>
      </c>
      <c r="AD598">
        <v>0</v>
      </c>
      <c r="AE598">
        <v>0</v>
      </c>
      <c r="AF598">
        <v>163.47999999999999</v>
      </c>
      <c r="AG598">
        <v>15.47</v>
      </c>
      <c r="AH598">
        <v>0</v>
      </c>
      <c r="AI598">
        <v>1</v>
      </c>
      <c r="AJ598">
        <v>8.5399999999999991</v>
      </c>
      <c r="AK598">
        <v>25.44</v>
      </c>
      <c r="AL598">
        <v>1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143</v>
      </c>
      <c r="AT598">
        <v>2.35</v>
      </c>
      <c r="AU598" t="s">
        <v>169</v>
      </c>
      <c r="AV598">
        <v>0</v>
      </c>
      <c r="AW598">
        <v>2</v>
      </c>
      <c r="AX598">
        <v>31715060</v>
      </c>
      <c r="AY598">
        <v>1</v>
      </c>
      <c r="AZ598">
        <v>0</v>
      </c>
      <c r="BA598">
        <v>615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Y598*Source!I1004</f>
        <v>0.26437499999999997</v>
      </c>
      <c r="CY598">
        <f t="shared" ref="CY598:CY603" si="158">AB598</f>
        <v>1461.74</v>
      </c>
      <c r="CZ598">
        <f t="shared" ref="CZ598:CZ603" si="159">AF598</f>
        <v>163.47999999999999</v>
      </c>
      <c r="DA598">
        <f t="shared" ref="DA598:DA603" si="160">AJ598</f>
        <v>8.5399999999999991</v>
      </c>
      <c r="DB598">
        <f t="shared" ref="DB598:DB603" si="161">ROUND((ROUND(AT598*CZ598,2)*1.25),6)</f>
        <v>480.22500000000002</v>
      </c>
      <c r="DC598">
        <f t="shared" ref="DC598:DC603" si="162">ROUND((ROUND(AT598*AG598,2)*1.25),6)</f>
        <v>45.4375</v>
      </c>
    </row>
    <row r="599" spans="1:107" x14ac:dyDescent="0.25">
      <c r="A599">
        <f>ROW(Source!A1004)</f>
        <v>1004</v>
      </c>
      <c r="B599">
        <v>31709269</v>
      </c>
      <c r="C599">
        <v>31713670</v>
      </c>
      <c r="D599">
        <v>26365816</v>
      </c>
      <c r="E599">
        <v>1</v>
      </c>
      <c r="F599">
        <v>1</v>
      </c>
      <c r="G599">
        <v>26229697</v>
      </c>
      <c r="H599">
        <v>2</v>
      </c>
      <c r="I599" t="s">
        <v>882</v>
      </c>
      <c r="J599" t="s">
        <v>1018</v>
      </c>
      <c r="K599" t="s">
        <v>1019</v>
      </c>
      <c r="L599">
        <v>1367</v>
      </c>
      <c r="N599">
        <v>1011</v>
      </c>
      <c r="O599" t="s">
        <v>881</v>
      </c>
      <c r="P599" t="s">
        <v>881</v>
      </c>
      <c r="Q599">
        <v>1</v>
      </c>
      <c r="W599">
        <v>0</v>
      </c>
      <c r="X599">
        <v>378346098</v>
      </c>
      <c r="Y599">
        <v>1.1375</v>
      </c>
      <c r="AA599">
        <v>0</v>
      </c>
      <c r="AB599">
        <v>2117.85</v>
      </c>
      <c r="AC599">
        <v>356.12</v>
      </c>
      <c r="AD599">
        <v>0</v>
      </c>
      <c r="AE599">
        <v>0</v>
      </c>
      <c r="AF599">
        <v>246.68</v>
      </c>
      <c r="AG599">
        <v>13.37</v>
      </c>
      <c r="AH599">
        <v>0</v>
      </c>
      <c r="AI599">
        <v>1</v>
      </c>
      <c r="AJ599">
        <v>8.1999999999999993</v>
      </c>
      <c r="AK599">
        <v>25.44</v>
      </c>
      <c r="AL599">
        <v>1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143</v>
      </c>
      <c r="AT599">
        <v>0.91</v>
      </c>
      <c r="AU599" t="s">
        <v>169</v>
      </c>
      <c r="AV599">
        <v>0</v>
      </c>
      <c r="AW599">
        <v>2</v>
      </c>
      <c r="AX599">
        <v>31715061</v>
      </c>
      <c r="AY599">
        <v>1</v>
      </c>
      <c r="AZ599">
        <v>0</v>
      </c>
      <c r="BA599">
        <v>616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Y599*Source!I1004</f>
        <v>0.10237499999999999</v>
      </c>
      <c r="CY599">
        <f t="shared" si="158"/>
        <v>2117.85</v>
      </c>
      <c r="CZ599">
        <f t="shared" si="159"/>
        <v>246.68</v>
      </c>
      <c r="DA599">
        <f t="shared" si="160"/>
        <v>8.1999999999999993</v>
      </c>
      <c r="DB599">
        <f t="shared" si="161"/>
        <v>280.60000000000002</v>
      </c>
      <c r="DC599">
        <f t="shared" si="162"/>
        <v>15.2125</v>
      </c>
    </row>
    <row r="600" spans="1:107" x14ac:dyDescent="0.25">
      <c r="A600">
        <f>ROW(Source!A1004)</f>
        <v>1004</v>
      </c>
      <c r="B600">
        <v>31709269</v>
      </c>
      <c r="C600">
        <v>31713670</v>
      </c>
      <c r="D600">
        <v>26365801</v>
      </c>
      <c r="E600">
        <v>1</v>
      </c>
      <c r="F600">
        <v>1</v>
      </c>
      <c r="G600">
        <v>26229697</v>
      </c>
      <c r="H600">
        <v>2</v>
      </c>
      <c r="I600" t="s">
        <v>1023</v>
      </c>
      <c r="J600" t="s">
        <v>1024</v>
      </c>
      <c r="K600" t="s">
        <v>1025</v>
      </c>
      <c r="L600">
        <v>1367</v>
      </c>
      <c r="N600">
        <v>1011</v>
      </c>
      <c r="O600" t="s">
        <v>881</v>
      </c>
      <c r="P600" t="s">
        <v>881</v>
      </c>
      <c r="Q600">
        <v>1</v>
      </c>
      <c r="W600">
        <v>0</v>
      </c>
      <c r="X600">
        <v>-251987950</v>
      </c>
      <c r="Y600">
        <v>8.9625000000000004</v>
      </c>
      <c r="AA600">
        <v>0</v>
      </c>
      <c r="AB600">
        <v>1509.71</v>
      </c>
      <c r="AC600">
        <v>400.07</v>
      </c>
      <c r="AD600">
        <v>0</v>
      </c>
      <c r="AE600">
        <v>0</v>
      </c>
      <c r="AF600">
        <v>169.44</v>
      </c>
      <c r="AG600">
        <v>15.02</v>
      </c>
      <c r="AH600">
        <v>0</v>
      </c>
      <c r="AI600">
        <v>1</v>
      </c>
      <c r="AJ600">
        <v>8.51</v>
      </c>
      <c r="AK600">
        <v>25.44</v>
      </c>
      <c r="AL600">
        <v>1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143</v>
      </c>
      <c r="AT600">
        <v>7.17</v>
      </c>
      <c r="AU600" t="s">
        <v>169</v>
      </c>
      <c r="AV600">
        <v>0</v>
      </c>
      <c r="AW600">
        <v>2</v>
      </c>
      <c r="AX600">
        <v>31715062</v>
      </c>
      <c r="AY600">
        <v>1</v>
      </c>
      <c r="AZ600">
        <v>0</v>
      </c>
      <c r="BA600">
        <v>617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Y600*Source!I1004</f>
        <v>0.80662500000000004</v>
      </c>
      <c r="CY600">
        <f t="shared" si="158"/>
        <v>1509.71</v>
      </c>
      <c r="CZ600">
        <f t="shared" si="159"/>
        <v>169.44</v>
      </c>
      <c r="DA600">
        <f t="shared" si="160"/>
        <v>8.51</v>
      </c>
      <c r="DB600">
        <f t="shared" si="161"/>
        <v>1518.6</v>
      </c>
      <c r="DC600">
        <f t="shared" si="162"/>
        <v>134.61250000000001</v>
      </c>
    </row>
    <row r="601" spans="1:107" x14ac:dyDescent="0.25">
      <c r="A601">
        <f>ROW(Source!A1004)</f>
        <v>1004</v>
      </c>
      <c r="B601">
        <v>31709269</v>
      </c>
      <c r="C601">
        <v>31713670</v>
      </c>
      <c r="D601">
        <v>26365802</v>
      </c>
      <c r="E601">
        <v>1</v>
      </c>
      <c r="F601">
        <v>1</v>
      </c>
      <c r="G601">
        <v>26229697</v>
      </c>
      <c r="H601">
        <v>2</v>
      </c>
      <c r="I601" t="s">
        <v>1026</v>
      </c>
      <c r="J601" t="s">
        <v>1027</v>
      </c>
      <c r="K601" t="s">
        <v>1028</v>
      </c>
      <c r="L601">
        <v>1367</v>
      </c>
      <c r="N601">
        <v>1011</v>
      </c>
      <c r="O601" t="s">
        <v>881</v>
      </c>
      <c r="P601" t="s">
        <v>881</v>
      </c>
      <c r="Q601">
        <v>1</v>
      </c>
      <c r="W601">
        <v>0</v>
      </c>
      <c r="X601">
        <v>205895447</v>
      </c>
      <c r="Y601">
        <v>18.25</v>
      </c>
      <c r="AA601">
        <v>0</v>
      </c>
      <c r="AB601">
        <v>1971.83</v>
      </c>
      <c r="AC601">
        <v>466.39</v>
      </c>
      <c r="AD601">
        <v>0</v>
      </c>
      <c r="AE601">
        <v>0</v>
      </c>
      <c r="AF601">
        <v>219.5</v>
      </c>
      <c r="AG601">
        <v>17.510000000000002</v>
      </c>
      <c r="AH601">
        <v>0</v>
      </c>
      <c r="AI601">
        <v>1</v>
      </c>
      <c r="AJ601">
        <v>8.58</v>
      </c>
      <c r="AK601">
        <v>25.44</v>
      </c>
      <c r="AL601">
        <v>1</v>
      </c>
      <c r="AN601">
        <v>0</v>
      </c>
      <c r="AO601">
        <v>1</v>
      </c>
      <c r="AP601">
        <v>1</v>
      </c>
      <c r="AQ601">
        <v>0</v>
      </c>
      <c r="AR601">
        <v>0</v>
      </c>
      <c r="AS601" t="s">
        <v>143</v>
      </c>
      <c r="AT601">
        <v>14.6</v>
      </c>
      <c r="AU601" t="s">
        <v>169</v>
      </c>
      <c r="AV601">
        <v>0</v>
      </c>
      <c r="AW601">
        <v>2</v>
      </c>
      <c r="AX601">
        <v>31715063</v>
      </c>
      <c r="AY601">
        <v>1</v>
      </c>
      <c r="AZ601">
        <v>0</v>
      </c>
      <c r="BA601">
        <v>618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Y601*Source!I1004</f>
        <v>1.6424999999999998</v>
      </c>
      <c r="CY601">
        <f t="shared" si="158"/>
        <v>1971.83</v>
      </c>
      <c r="CZ601">
        <f t="shared" si="159"/>
        <v>219.5</v>
      </c>
      <c r="DA601">
        <f t="shared" si="160"/>
        <v>8.58</v>
      </c>
      <c r="DB601">
        <f t="shared" si="161"/>
        <v>4005.875</v>
      </c>
      <c r="DC601">
        <f t="shared" si="162"/>
        <v>319.5625</v>
      </c>
    </row>
    <row r="602" spans="1:107" x14ac:dyDescent="0.25">
      <c r="A602">
        <f>ROW(Source!A1004)</f>
        <v>1004</v>
      </c>
      <c r="B602">
        <v>31709269</v>
      </c>
      <c r="C602">
        <v>31713670</v>
      </c>
      <c r="D602">
        <v>26365844</v>
      </c>
      <c r="E602">
        <v>1</v>
      </c>
      <c r="F602">
        <v>1</v>
      </c>
      <c r="G602">
        <v>26229697</v>
      </c>
      <c r="H602">
        <v>2</v>
      </c>
      <c r="I602" t="s">
        <v>903</v>
      </c>
      <c r="J602" t="s">
        <v>904</v>
      </c>
      <c r="K602" t="s">
        <v>905</v>
      </c>
      <c r="L602">
        <v>1367</v>
      </c>
      <c r="N602">
        <v>1011</v>
      </c>
      <c r="O602" t="s">
        <v>881</v>
      </c>
      <c r="P602" t="s">
        <v>881</v>
      </c>
      <c r="Q602">
        <v>1</v>
      </c>
      <c r="W602">
        <v>0</v>
      </c>
      <c r="X602">
        <v>856318566</v>
      </c>
      <c r="Y602">
        <v>2.2374999999999998</v>
      </c>
      <c r="AA602">
        <v>0</v>
      </c>
      <c r="AB602">
        <v>1587.85</v>
      </c>
      <c r="AC602">
        <v>658.97</v>
      </c>
      <c r="AD602">
        <v>0</v>
      </c>
      <c r="AE602">
        <v>0</v>
      </c>
      <c r="AF602">
        <v>125.13</v>
      </c>
      <c r="AG602">
        <v>24.74</v>
      </c>
      <c r="AH602">
        <v>0</v>
      </c>
      <c r="AI602">
        <v>1</v>
      </c>
      <c r="AJ602">
        <v>12.12</v>
      </c>
      <c r="AK602">
        <v>25.44</v>
      </c>
      <c r="AL602">
        <v>1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143</v>
      </c>
      <c r="AT602">
        <v>1.79</v>
      </c>
      <c r="AU602" t="s">
        <v>169</v>
      </c>
      <c r="AV602">
        <v>0</v>
      </c>
      <c r="AW602">
        <v>2</v>
      </c>
      <c r="AX602">
        <v>31715064</v>
      </c>
      <c r="AY602">
        <v>1</v>
      </c>
      <c r="AZ602">
        <v>0</v>
      </c>
      <c r="BA602">
        <v>619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Y602*Source!I1004</f>
        <v>0.20137499999999997</v>
      </c>
      <c r="CY602">
        <f t="shared" si="158"/>
        <v>1587.85</v>
      </c>
      <c r="CZ602">
        <f t="shared" si="159"/>
        <v>125.13</v>
      </c>
      <c r="DA602">
        <f t="shared" si="160"/>
        <v>12.12</v>
      </c>
      <c r="DB602">
        <f t="shared" si="161"/>
        <v>279.97500000000002</v>
      </c>
      <c r="DC602">
        <f t="shared" si="162"/>
        <v>55.35</v>
      </c>
    </row>
    <row r="603" spans="1:107" x14ac:dyDescent="0.25">
      <c r="A603">
        <f>ROW(Source!A1004)</f>
        <v>1004</v>
      </c>
      <c r="B603">
        <v>31709269</v>
      </c>
      <c r="C603">
        <v>31713670</v>
      </c>
      <c r="D603">
        <v>26365806</v>
      </c>
      <c r="E603">
        <v>1</v>
      </c>
      <c r="F603">
        <v>1</v>
      </c>
      <c r="G603">
        <v>26229697</v>
      </c>
      <c r="H603">
        <v>2</v>
      </c>
      <c r="I603" t="s">
        <v>1020</v>
      </c>
      <c r="J603" t="s">
        <v>1021</v>
      </c>
      <c r="K603" t="s">
        <v>1022</v>
      </c>
      <c r="L603">
        <v>1367</v>
      </c>
      <c r="N603">
        <v>1011</v>
      </c>
      <c r="O603" t="s">
        <v>881</v>
      </c>
      <c r="P603" t="s">
        <v>881</v>
      </c>
      <c r="Q603">
        <v>1</v>
      </c>
      <c r="W603">
        <v>0</v>
      </c>
      <c r="X603">
        <v>2023875219</v>
      </c>
      <c r="Y603">
        <v>0.65</v>
      </c>
      <c r="AA603">
        <v>0</v>
      </c>
      <c r="AB603">
        <v>1645.08</v>
      </c>
      <c r="AC603">
        <v>463.99</v>
      </c>
      <c r="AD603">
        <v>0</v>
      </c>
      <c r="AE603">
        <v>0</v>
      </c>
      <c r="AF603">
        <v>177.54</v>
      </c>
      <c r="AG603">
        <v>17.420000000000002</v>
      </c>
      <c r="AH603">
        <v>0</v>
      </c>
      <c r="AI603">
        <v>1</v>
      </c>
      <c r="AJ603">
        <v>8.85</v>
      </c>
      <c r="AK603">
        <v>25.44</v>
      </c>
      <c r="AL603">
        <v>1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143</v>
      </c>
      <c r="AT603">
        <v>0.52</v>
      </c>
      <c r="AU603" t="s">
        <v>169</v>
      </c>
      <c r="AV603">
        <v>0</v>
      </c>
      <c r="AW603">
        <v>2</v>
      </c>
      <c r="AX603">
        <v>31715065</v>
      </c>
      <c r="AY603">
        <v>1</v>
      </c>
      <c r="AZ603">
        <v>0</v>
      </c>
      <c r="BA603">
        <v>620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Y603*Source!I1004</f>
        <v>5.8499999999999996E-2</v>
      </c>
      <c r="CY603">
        <f t="shared" si="158"/>
        <v>1645.08</v>
      </c>
      <c r="CZ603">
        <f t="shared" si="159"/>
        <v>177.54</v>
      </c>
      <c r="DA603">
        <f t="shared" si="160"/>
        <v>8.85</v>
      </c>
      <c r="DB603">
        <f t="shared" si="161"/>
        <v>115.4</v>
      </c>
      <c r="DC603">
        <f t="shared" si="162"/>
        <v>11.324999999999999</v>
      </c>
    </row>
    <row r="604" spans="1:107" x14ac:dyDescent="0.25">
      <c r="A604">
        <f>ROW(Source!A1004)</f>
        <v>1004</v>
      </c>
      <c r="B604">
        <v>31709269</v>
      </c>
      <c r="C604">
        <v>31713670</v>
      </c>
      <c r="D604">
        <v>26344835</v>
      </c>
      <c r="E604">
        <v>1</v>
      </c>
      <c r="F604">
        <v>1</v>
      </c>
      <c r="G604">
        <v>26229697</v>
      </c>
      <c r="H604">
        <v>3</v>
      </c>
      <c r="I604" t="s">
        <v>427</v>
      </c>
      <c r="J604" t="s">
        <v>429</v>
      </c>
      <c r="K604" t="s">
        <v>428</v>
      </c>
      <c r="L604">
        <v>1339</v>
      </c>
      <c r="N604">
        <v>1007</v>
      </c>
      <c r="O604" t="s">
        <v>323</v>
      </c>
      <c r="P604" t="s">
        <v>323</v>
      </c>
      <c r="Q604">
        <v>1</v>
      </c>
      <c r="W604">
        <v>0</v>
      </c>
      <c r="X604">
        <v>-862991314</v>
      </c>
      <c r="Y604">
        <v>7</v>
      </c>
      <c r="AA604">
        <v>35.35</v>
      </c>
      <c r="AB604">
        <v>0</v>
      </c>
      <c r="AC604">
        <v>0</v>
      </c>
      <c r="AD604">
        <v>0</v>
      </c>
      <c r="AE604">
        <v>7.07</v>
      </c>
      <c r="AF604">
        <v>0</v>
      </c>
      <c r="AG604">
        <v>0</v>
      </c>
      <c r="AH604">
        <v>0</v>
      </c>
      <c r="AI604">
        <v>4.99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143</v>
      </c>
      <c r="AT604">
        <v>7</v>
      </c>
      <c r="AU604" t="s">
        <v>143</v>
      </c>
      <c r="AV604">
        <v>0</v>
      </c>
      <c r="AW604">
        <v>2</v>
      </c>
      <c r="AX604">
        <v>31715066</v>
      </c>
      <c r="AY604">
        <v>1</v>
      </c>
      <c r="AZ604">
        <v>0</v>
      </c>
      <c r="BA604">
        <v>621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Y604*Source!I1004</f>
        <v>0.63</v>
      </c>
      <c r="CY604">
        <f>AA604</f>
        <v>35.35</v>
      </c>
      <c r="CZ604">
        <f>AE604</f>
        <v>7.07</v>
      </c>
      <c r="DA604">
        <f>AI604</f>
        <v>4.99</v>
      </c>
      <c r="DB604">
        <f>ROUND(ROUND(AT604*CZ604,2),6)</f>
        <v>49.49</v>
      </c>
      <c r="DC604">
        <f>ROUND(ROUND(AT604*AG604,2),6)</f>
        <v>0</v>
      </c>
    </row>
    <row r="605" spans="1:107" x14ac:dyDescent="0.25">
      <c r="A605">
        <f>ROW(Source!A1004)</f>
        <v>1004</v>
      </c>
      <c r="B605">
        <v>31709269</v>
      </c>
      <c r="C605">
        <v>31713670</v>
      </c>
      <c r="D605">
        <v>26343536</v>
      </c>
      <c r="E605">
        <v>1</v>
      </c>
      <c r="F605">
        <v>1</v>
      </c>
      <c r="G605">
        <v>26229697</v>
      </c>
      <c r="H605">
        <v>3</v>
      </c>
      <c r="I605" t="s">
        <v>484</v>
      </c>
      <c r="J605" t="s">
        <v>486</v>
      </c>
      <c r="K605" t="s">
        <v>485</v>
      </c>
      <c r="L605">
        <v>1339</v>
      </c>
      <c r="N605">
        <v>1007</v>
      </c>
      <c r="O605" t="s">
        <v>323</v>
      </c>
      <c r="P605" t="s">
        <v>323</v>
      </c>
      <c r="Q605">
        <v>1</v>
      </c>
      <c r="W605">
        <v>0</v>
      </c>
      <c r="X605">
        <v>-754482120</v>
      </c>
      <c r="Y605">
        <v>126</v>
      </c>
      <c r="AA605">
        <v>2330.4299999999998</v>
      </c>
      <c r="AB605">
        <v>0</v>
      </c>
      <c r="AC605">
        <v>0</v>
      </c>
      <c r="AD605">
        <v>0</v>
      </c>
      <c r="AE605">
        <v>234.69</v>
      </c>
      <c r="AF605">
        <v>0</v>
      </c>
      <c r="AG605">
        <v>0</v>
      </c>
      <c r="AH605">
        <v>0</v>
      </c>
      <c r="AI605">
        <v>9.91</v>
      </c>
      <c r="AJ605">
        <v>1</v>
      </c>
      <c r="AK605">
        <v>1</v>
      </c>
      <c r="AL605">
        <v>1</v>
      </c>
      <c r="AN605">
        <v>0</v>
      </c>
      <c r="AO605">
        <v>0</v>
      </c>
      <c r="AP605">
        <v>0</v>
      </c>
      <c r="AQ605">
        <v>0</v>
      </c>
      <c r="AR605">
        <v>0</v>
      </c>
      <c r="AS605" t="s">
        <v>143</v>
      </c>
      <c r="AT605">
        <v>126</v>
      </c>
      <c r="AU605" t="s">
        <v>143</v>
      </c>
      <c r="AV605">
        <v>0</v>
      </c>
      <c r="AW605">
        <v>1</v>
      </c>
      <c r="AX605">
        <v>-1</v>
      </c>
      <c r="AY605">
        <v>0</v>
      </c>
      <c r="AZ605">
        <v>0</v>
      </c>
      <c r="BA605" t="s">
        <v>143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Y605*Source!I1004</f>
        <v>11.34</v>
      </c>
      <c r="CY605">
        <f>AA605</f>
        <v>2330.4299999999998</v>
      </c>
      <c r="CZ605">
        <f>AE605</f>
        <v>234.69</v>
      </c>
      <c r="DA605">
        <f>AI605</f>
        <v>9.91</v>
      </c>
      <c r="DB605">
        <f>ROUND(ROUND(AT605*CZ605,2),6)</f>
        <v>29570.94</v>
      </c>
      <c r="DC605">
        <f>ROUND(ROUND(AT605*AG605,2),6)</f>
        <v>0</v>
      </c>
    </row>
    <row r="606" spans="1:107" x14ac:dyDescent="0.25">
      <c r="A606">
        <f>ROW(Source!A1006)</f>
        <v>1006</v>
      </c>
      <c r="B606">
        <v>31709269</v>
      </c>
      <c r="C606">
        <v>31713690</v>
      </c>
      <c r="D606">
        <v>26286009</v>
      </c>
      <c r="E606">
        <v>26229697</v>
      </c>
      <c r="F606">
        <v>1</v>
      </c>
      <c r="G606">
        <v>26229697</v>
      </c>
      <c r="H606">
        <v>1</v>
      </c>
      <c r="I606" t="s">
        <v>875</v>
      </c>
      <c r="J606" t="s">
        <v>143</v>
      </c>
      <c r="K606" t="s">
        <v>876</v>
      </c>
      <c r="L606">
        <v>1191</v>
      </c>
      <c r="N606">
        <v>1013</v>
      </c>
      <c r="O606" t="s">
        <v>877</v>
      </c>
      <c r="P606" t="s">
        <v>877</v>
      </c>
      <c r="Q606">
        <v>1</v>
      </c>
      <c r="W606">
        <v>0</v>
      </c>
      <c r="X606">
        <v>476480486</v>
      </c>
      <c r="Y606">
        <v>307.04999999999995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143</v>
      </c>
      <c r="AT606">
        <v>267</v>
      </c>
      <c r="AU606" t="s">
        <v>170</v>
      </c>
      <c r="AV606">
        <v>1</v>
      </c>
      <c r="AW606">
        <v>2</v>
      </c>
      <c r="AX606">
        <v>31715068</v>
      </c>
      <c r="AY606">
        <v>1</v>
      </c>
      <c r="AZ606">
        <v>0</v>
      </c>
      <c r="BA606">
        <v>623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Y606*Source!I1006</f>
        <v>13.817249999999998</v>
      </c>
      <c r="CY606">
        <f>AD606</f>
        <v>0</v>
      </c>
      <c r="CZ606">
        <f>AH606</f>
        <v>0</v>
      </c>
      <c r="DA606">
        <f>AL606</f>
        <v>1</v>
      </c>
      <c r="DB606">
        <f>ROUND((ROUND(AT606*CZ606,2)*1.15),6)</f>
        <v>0</v>
      </c>
      <c r="DC606">
        <f>ROUND((ROUND(AT606*AG606,2)*1.15),6)</f>
        <v>0</v>
      </c>
    </row>
    <row r="607" spans="1:107" x14ac:dyDescent="0.25">
      <c r="A607">
        <f>ROW(Source!A1006)</f>
        <v>1006</v>
      </c>
      <c r="B607">
        <v>31709269</v>
      </c>
      <c r="C607">
        <v>31713690</v>
      </c>
      <c r="D607">
        <v>26365816</v>
      </c>
      <c r="E607">
        <v>1</v>
      </c>
      <c r="F607">
        <v>1</v>
      </c>
      <c r="G607">
        <v>26229697</v>
      </c>
      <c r="H607">
        <v>2</v>
      </c>
      <c r="I607" t="s">
        <v>882</v>
      </c>
      <c r="J607" t="s">
        <v>1018</v>
      </c>
      <c r="K607" t="s">
        <v>1019</v>
      </c>
      <c r="L607">
        <v>1367</v>
      </c>
      <c r="N607">
        <v>1011</v>
      </c>
      <c r="O607" t="s">
        <v>881</v>
      </c>
      <c r="P607" t="s">
        <v>881</v>
      </c>
      <c r="Q607">
        <v>1</v>
      </c>
      <c r="W607">
        <v>0</v>
      </c>
      <c r="X607">
        <v>378346098</v>
      </c>
      <c r="Y607">
        <v>14.7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  <c r="AJ607">
        <v>8.1999999999999993</v>
      </c>
      <c r="AK607">
        <v>25.44</v>
      </c>
      <c r="AL607">
        <v>1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143</v>
      </c>
      <c r="AT607">
        <v>11.76</v>
      </c>
      <c r="AU607" t="s">
        <v>169</v>
      </c>
      <c r="AV607">
        <v>0</v>
      </c>
      <c r="AW607">
        <v>2</v>
      </c>
      <c r="AX607">
        <v>31715069</v>
      </c>
      <c r="AY607">
        <v>2</v>
      </c>
      <c r="AZ607">
        <v>98304</v>
      </c>
      <c r="BA607">
        <v>624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Y607*Source!I1006</f>
        <v>0.66149999999999998</v>
      </c>
      <c r="CY607">
        <f>AB607</f>
        <v>0</v>
      </c>
      <c r="CZ607">
        <f>AF607</f>
        <v>0</v>
      </c>
      <c r="DA607">
        <f>AJ607</f>
        <v>8.1999999999999993</v>
      </c>
      <c r="DB607">
        <f>ROUND((ROUND(AT607*CZ607,2)*1.25),6)</f>
        <v>0</v>
      </c>
      <c r="DC607">
        <f>ROUND((ROUND(AT607*AG607,2)*1.25),6)</f>
        <v>0</v>
      </c>
    </row>
    <row r="608" spans="1:107" x14ac:dyDescent="0.25">
      <c r="A608">
        <f>ROW(Source!A1006)</f>
        <v>1006</v>
      </c>
      <c r="B608">
        <v>31709269</v>
      </c>
      <c r="C608">
        <v>31713690</v>
      </c>
      <c r="D608">
        <v>26365854</v>
      </c>
      <c r="E608">
        <v>1</v>
      </c>
      <c r="F608">
        <v>1</v>
      </c>
      <c r="G608">
        <v>26229697</v>
      </c>
      <c r="H608">
        <v>2</v>
      </c>
      <c r="I608" t="s">
        <v>1029</v>
      </c>
      <c r="J608" t="s">
        <v>1030</v>
      </c>
      <c r="K608" t="s">
        <v>1031</v>
      </c>
      <c r="L608">
        <v>1367</v>
      </c>
      <c r="N608">
        <v>1011</v>
      </c>
      <c r="O608" t="s">
        <v>881</v>
      </c>
      <c r="P608" t="s">
        <v>881</v>
      </c>
      <c r="Q608">
        <v>1</v>
      </c>
      <c r="W608">
        <v>0</v>
      </c>
      <c r="X608">
        <v>357248294</v>
      </c>
      <c r="Y608">
        <v>13.5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</v>
      </c>
      <c r="AJ608">
        <v>8.8800000000000008</v>
      </c>
      <c r="AK608">
        <v>25.44</v>
      </c>
      <c r="AL608">
        <v>1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143</v>
      </c>
      <c r="AT608">
        <v>10.8</v>
      </c>
      <c r="AU608" t="s">
        <v>169</v>
      </c>
      <c r="AV608">
        <v>0</v>
      </c>
      <c r="AW608">
        <v>2</v>
      </c>
      <c r="AX608">
        <v>31715070</v>
      </c>
      <c r="AY608">
        <v>2</v>
      </c>
      <c r="AZ608">
        <v>98304</v>
      </c>
      <c r="BA608">
        <v>625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Y608*Source!I1006</f>
        <v>0.60749999999999993</v>
      </c>
      <c r="CY608">
        <f>AB608</f>
        <v>0</v>
      </c>
      <c r="CZ608">
        <f>AF608</f>
        <v>0</v>
      </c>
      <c r="DA608">
        <f>AJ608</f>
        <v>8.8800000000000008</v>
      </c>
      <c r="DB608">
        <f>ROUND((ROUND(AT608*CZ608,2)*1.25),6)</f>
        <v>0</v>
      </c>
      <c r="DC608">
        <f>ROUND((ROUND(AT608*AG608,2)*1.25),6)</f>
        <v>0</v>
      </c>
    </row>
    <row r="609" spans="1:107" x14ac:dyDescent="0.25">
      <c r="A609">
        <f>ROW(Source!A1006)</f>
        <v>1006</v>
      </c>
      <c r="B609">
        <v>31709269</v>
      </c>
      <c r="C609">
        <v>31713690</v>
      </c>
      <c r="D609">
        <v>26286008</v>
      </c>
      <c r="E609">
        <v>26229697</v>
      </c>
      <c r="F609">
        <v>1</v>
      </c>
      <c r="G609">
        <v>26229697</v>
      </c>
      <c r="H609">
        <v>2</v>
      </c>
      <c r="I609" t="s">
        <v>906</v>
      </c>
      <c r="J609" t="s">
        <v>143</v>
      </c>
      <c r="K609" t="s">
        <v>907</v>
      </c>
      <c r="L609">
        <v>1344</v>
      </c>
      <c r="N609">
        <v>1008</v>
      </c>
      <c r="O609" t="s">
        <v>908</v>
      </c>
      <c r="P609" t="s">
        <v>908</v>
      </c>
      <c r="Q609">
        <v>1</v>
      </c>
      <c r="W609">
        <v>0</v>
      </c>
      <c r="X609">
        <v>-1180195794</v>
      </c>
      <c r="Y609">
        <v>5.9624999999999995</v>
      </c>
      <c r="AA609">
        <v>0</v>
      </c>
      <c r="AB609">
        <v>1.05</v>
      </c>
      <c r="AC609">
        <v>0</v>
      </c>
      <c r="AD609">
        <v>0</v>
      </c>
      <c r="AE609">
        <v>0</v>
      </c>
      <c r="AF609">
        <v>1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143</v>
      </c>
      <c r="AT609">
        <v>4.7699999999999996</v>
      </c>
      <c r="AU609" t="s">
        <v>169</v>
      </c>
      <c r="AV609">
        <v>0</v>
      </c>
      <c r="AW609">
        <v>2</v>
      </c>
      <c r="AX609">
        <v>31715071</v>
      </c>
      <c r="AY609">
        <v>1</v>
      </c>
      <c r="AZ609">
        <v>6144</v>
      </c>
      <c r="BA609">
        <v>626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Y609*Source!I1006</f>
        <v>0.26831249999999995</v>
      </c>
      <c r="CY609">
        <f>AB609</f>
        <v>1.05</v>
      </c>
      <c r="CZ609">
        <f>AF609</f>
        <v>1</v>
      </c>
      <c r="DA609">
        <f>AJ609</f>
        <v>1</v>
      </c>
      <c r="DB609">
        <f>ROUND((ROUND(AT609*CZ609,2)*1.25),6)</f>
        <v>5.9625000000000004</v>
      </c>
      <c r="DC609">
        <f>ROUND((ROUND(AT609*AG609,2)*1.25),6)</f>
        <v>0</v>
      </c>
    </row>
    <row r="610" spans="1:107" x14ac:dyDescent="0.25">
      <c r="A610">
        <f>ROW(Source!A1006)</f>
        <v>1006</v>
      </c>
      <c r="B610">
        <v>31709269</v>
      </c>
      <c r="C610">
        <v>31713690</v>
      </c>
      <c r="D610">
        <v>26344835</v>
      </c>
      <c r="E610">
        <v>1</v>
      </c>
      <c r="F610">
        <v>1</v>
      </c>
      <c r="G610">
        <v>26229697</v>
      </c>
      <c r="H610">
        <v>3</v>
      </c>
      <c r="I610" t="s">
        <v>427</v>
      </c>
      <c r="J610" t="s">
        <v>429</v>
      </c>
      <c r="K610" t="s">
        <v>428</v>
      </c>
      <c r="L610">
        <v>1339</v>
      </c>
      <c r="N610">
        <v>1007</v>
      </c>
      <c r="O610" t="s">
        <v>323</v>
      </c>
      <c r="P610" t="s">
        <v>323</v>
      </c>
      <c r="Q610">
        <v>1</v>
      </c>
      <c r="W610">
        <v>0</v>
      </c>
      <c r="X610">
        <v>-862991314</v>
      </c>
      <c r="Y610">
        <v>178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4.99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143</v>
      </c>
      <c r="AT610">
        <v>178</v>
      </c>
      <c r="AU610" t="s">
        <v>143</v>
      </c>
      <c r="AV610">
        <v>0</v>
      </c>
      <c r="AW610">
        <v>2</v>
      </c>
      <c r="AX610">
        <v>31715072</v>
      </c>
      <c r="AY610">
        <v>2</v>
      </c>
      <c r="AZ610">
        <v>16384</v>
      </c>
      <c r="BA610">
        <v>627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Y610*Source!I1006</f>
        <v>8.01</v>
      </c>
      <c r="CY610">
        <f t="shared" ref="CY610:CY615" si="163">AA610</f>
        <v>0</v>
      </c>
      <c r="CZ610">
        <f t="shared" ref="CZ610:CZ615" si="164">AE610</f>
        <v>0</v>
      </c>
      <c r="DA610">
        <f t="shared" ref="DA610:DA615" si="165">AI610</f>
        <v>4.99</v>
      </c>
      <c r="DB610">
        <f t="shared" ref="DB610:DB615" si="166">ROUND(ROUND(AT610*CZ610,2),6)</f>
        <v>0</v>
      </c>
      <c r="DC610">
        <f t="shared" ref="DC610:DC615" si="167">ROUND(ROUND(AT610*AG610,2),6)</f>
        <v>0</v>
      </c>
    </row>
    <row r="611" spans="1:107" x14ac:dyDescent="0.25">
      <c r="A611">
        <f>ROW(Source!A1006)</f>
        <v>1006</v>
      </c>
      <c r="B611">
        <v>31709269</v>
      </c>
      <c r="C611">
        <v>31713690</v>
      </c>
      <c r="D611">
        <v>26344901</v>
      </c>
      <c r="E611">
        <v>1</v>
      </c>
      <c r="F611">
        <v>1</v>
      </c>
      <c r="G611">
        <v>26229697</v>
      </c>
      <c r="H611">
        <v>3</v>
      </c>
      <c r="I611" t="s">
        <v>1032</v>
      </c>
      <c r="J611" t="s">
        <v>1033</v>
      </c>
      <c r="K611" t="s">
        <v>1034</v>
      </c>
      <c r="L611">
        <v>1348</v>
      </c>
      <c r="N611">
        <v>1009</v>
      </c>
      <c r="O611" t="s">
        <v>205</v>
      </c>
      <c r="P611" t="s">
        <v>205</v>
      </c>
      <c r="Q611">
        <v>1000</v>
      </c>
      <c r="W611">
        <v>0</v>
      </c>
      <c r="X611">
        <v>1324671590</v>
      </c>
      <c r="Y611">
        <v>0.09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6.23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143</v>
      </c>
      <c r="AT611">
        <v>0.09</v>
      </c>
      <c r="AU611" t="s">
        <v>143</v>
      </c>
      <c r="AV611">
        <v>0</v>
      </c>
      <c r="AW611">
        <v>2</v>
      </c>
      <c r="AX611">
        <v>31715073</v>
      </c>
      <c r="AY611">
        <v>2</v>
      </c>
      <c r="AZ611">
        <v>16384</v>
      </c>
      <c r="BA611">
        <v>628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Y611*Source!I1006</f>
        <v>4.0499999999999998E-3</v>
      </c>
      <c r="CY611">
        <f t="shared" si="163"/>
        <v>0</v>
      </c>
      <c r="CZ611">
        <f t="shared" si="164"/>
        <v>0</v>
      </c>
      <c r="DA611">
        <f t="shared" si="165"/>
        <v>6.23</v>
      </c>
      <c r="DB611">
        <f t="shared" si="166"/>
        <v>0</v>
      </c>
      <c r="DC611">
        <f t="shared" si="167"/>
        <v>0</v>
      </c>
    </row>
    <row r="612" spans="1:107" x14ac:dyDescent="0.25">
      <c r="A612">
        <f>ROW(Source!A1006)</f>
        <v>1006</v>
      </c>
      <c r="B612">
        <v>31709269</v>
      </c>
      <c r="C612">
        <v>31713690</v>
      </c>
      <c r="D612">
        <v>26344276</v>
      </c>
      <c r="E612">
        <v>1</v>
      </c>
      <c r="F612">
        <v>1</v>
      </c>
      <c r="G612">
        <v>26229697</v>
      </c>
      <c r="H612">
        <v>3</v>
      </c>
      <c r="I612" t="s">
        <v>321</v>
      </c>
      <c r="J612" t="s">
        <v>324</v>
      </c>
      <c r="K612" t="s">
        <v>322</v>
      </c>
      <c r="L612">
        <v>1339</v>
      </c>
      <c r="N612">
        <v>1007</v>
      </c>
      <c r="O612" t="s">
        <v>323</v>
      </c>
      <c r="P612" t="s">
        <v>323</v>
      </c>
      <c r="Q612">
        <v>1</v>
      </c>
      <c r="W612">
        <v>0</v>
      </c>
      <c r="X612">
        <v>2069056849</v>
      </c>
      <c r="Y612">
        <v>40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5.26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143</v>
      </c>
      <c r="AT612">
        <v>40</v>
      </c>
      <c r="AU612" t="s">
        <v>143</v>
      </c>
      <c r="AV612">
        <v>0</v>
      </c>
      <c r="AW612">
        <v>2</v>
      </c>
      <c r="AX612">
        <v>31715074</v>
      </c>
      <c r="AY612">
        <v>2</v>
      </c>
      <c r="AZ612">
        <v>16384</v>
      </c>
      <c r="BA612">
        <v>629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Y612*Source!I1006</f>
        <v>1.7999999999999998</v>
      </c>
      <c r="CY612">
        <f t="shared" si="163"/>
        <v>0</v>
      </c>
      <c r="CZ612">
        <f t="shared" si="164"/>
        <v>0</v>
      </c>
      <c r="DA612">
        <f t="shared" si="165"/>
        <v>5.26</v>
      </c>
      <c r="DB612">
        <f t="shared" si="166"/>
        <v>0</v>
      </c>
      <c r="DC612">
        <f t="shared" si="167"/>
        <v>0</v>
      </c>
    </row>
    <row r="613" spans="1:107" x14ac:dyDescent="0.25">
      <c r="A613">
        <f>ROW(Source!A1006)</f>
        <v>1006</v>
      </c>
      <c r="B613">
        <v>31709269</v>
      </c>
      <c r="C613">
        <v>31713690</v>
      </c>
      <c r="D613">
        <v>26359743</v>
      </c>
      <c r="E613">
        <v>1</v>
      </c>
      <c r="F613">
        <v>1</v>
      </c>
      <c r="G613">
        <v>26229697</v>
      </c>
      <c r="H613">
        <v>3</v>
      </c>
      <c r="I613" t="s">
        <v>495</v>
      </c>
      <c r="J613" t="s">
        <v>497</v>
      </c>
      <c r="K613" t="s">
        <v>496</v>
      </c>
      <c r="L613">
        <v>1339</v>
      </c>
      <c r="N613">
        <v>1007</v>
      </c>
      <c r="O613" t="s">
        <v>323</v>
      </c>
      <c r="P613" t="s">
        <v>323</v>
      </c>
      <c r="Q613">
        <v>1</v>
      </c>
      <c r="W613">
        <v>0</v>
      </c>
      <c r="X613">
        <v>-1406023826</v>
      </c>
      <c r="Y613">
        <v>162</v>
      </c>
      <c r="AA613">
        <v>3993.55</v>
      </c>
      <c r="AB613">
        <v>0</v>
      </c>
      <c r="AC613">
        <v>0</v>
      </c>
      <c r="AD613">
        <v>0</v>
      </c>
      <c r="AE613">
        <v>738.07</v>
      </c>
      <c r="AF613">
        <v>0</v>
      </c>
      <c r="AG613">
        <v>0</v>
      </c>
      <c r="AH613">
        <v>0</v>
      </c>
      <c r="AI613">
        <v>5.4</v>
      </c>
      <c r="AJ613">
        <v>1</v>
      </c>
      <c r="AK613">
        <v>1</v>
      </c>
      <c r="AL613">
        <v>1</v>
      </c>
      <c r="AN613">
        <v>0</v>
      </c>
      <c r="AO613">
        <v>0</v>
      </c>
      <c r="AP613">
        <v>0</v>
      </c>
      <c r="AQ613">
        <v>0</v>
      </c>
      <c r="AR613">
        <v>0</v>
      </c>
      <c r="AS613" t="s">
        <v>143</v>
      </c>
      <c r="AT613">
        <v>162</v>
      </c>
      <c r="AU613" t="s">
        <v>143</v>
      </c>
      <c r="AV613">
        <v>0</v>
      </c>
      <c r="AW613">
        <v>1</v>
      </c>
      <c r="AX613">
        <v>-1</v>
      </c>
      <c r="AY613">
        <v>0</v>
      </c>
      <c r="AZ613">
        <v>0</v>
      </c>
      <c r="BA613" t="s">
        <v>143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Y613*Source!I1006</f>
        <v>7.29</v>
      </c>
      <c r="CY613">
        <f t="shared" si="163"/>
        <v>3993.55</v>
      </c>
      <c r="CZ613">
        <f t="shared" si="164"/>
        <v>738.07</v>
      </c>
      <c r="DA613">
        <f t="shared" si="165"/>
        <v>5.4</v>
      </c>
      <c r="DB613">
        <f t="shared" si="166"/>
        <v>119567.34</v>
      </c>
      <c r="DC613">
        <f t="shared" si="167"/>
        <v>0</v>
      </c>
    </row>
    <row r="614" spans="1:107" x14ac:dyDescent="0.25">
      <c r="A614">
        <f>ROW(Source!A1006)</f>
        <v>1006</v>
      </c>
      <c r="B614">
        <v>31709269</v>
      </c>
      <c r="C614">
        <v>31713690</v>
      </c>
      <c r="D614">
        <v>26364967</v>
      </c>
      <c r="E614">
        <v>1</v>
      </c>
      <c r="F614">
        <v>1</v>
      </c>
      <c r="G614">
        <v>26229697</v>
      </c>
      <c r="H614">
        <v>3</v>
      </c>
      <c r="I614" t="s">
        <v>1035</v>
      </c>
      <c r="J614" t="s">
        <v>1036</v>
      </c>
      <c r="K614" t="s">
        <v>1037</v>
      </c>
      <c r="L614">
        <v>1327</v>
      </c>
      <c r="N614">
        <v>1005</v>
      </c>
      <c r="O614" t="s">
        <v>362</v>
      </c>
      <c r="P614" t="s">
        <v>362</v>
      </c>
      <c r="Q614">
        <v>1</v>
      </c>
      <c r="W614">
        <v>0</v>
      </c>
      <c r="X614">
        <v>-153668504</v>
      </c>
      <c r="Y614">
        <v>10.199999999999999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3.82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143</v>
      </c>
      <c r="AT614">
        <v>10.199999999999999</v>
      </c>
      <c r="AU614" t="s">
        <v>143</v>
      </c>
      <c r="AV614">
        <v>0</v>
      </c>
      <c r="AW614">
        <v>2</v>
      </c>
      <c r="AX614">
        <v>31715075</v>
      </c>
      <c r="AY614">
        <v>2</v>
      </c>
      <c r="AZ614">
        <v>16384</v>
      </c>
      <c r="BA614">
        <v>630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Y614*Source!I1006</f>
        <v>0.45899999999999996</v>
      </c>
      <c r="CY614">
        <f t="shared" si="163"/>
        <v>0</v>
      </c>
      <c r="CZ614">
        <f t="shared" si="164"/>
        <v>0</v>
      </c>
      <c r="DA614">
        <f t="shared" si="165"/>
        <v>3.82</v>
      </c>
      <c r="DB614">
        <f t="shared" si="166"/>
        <v>0</v>
      </c>
      <c r="DC614">
        <f t="shared" si="167"/>
        <v>0</v>
      </c>
    </row>
    <row r="615" spans="1:107" x14ac:dyDescent="0.25">
      <c r="A615">
        <f>ROW(Source!A1006)</f>
        <v>1006</v>
      </c>
      <c r="B615">
        <v>31709269</v>
      </c>
      <c r="C615">
        <v>31713690</v>
      </c>
      <c r="D615">
        <v>26286007</v>
      </c>
      <c r="E615">
        <v>26229697</v>
      </c>
      <c r="F615">
        <v>1</v>
      </c>
      <c r="G615">
        <v>26229697</v>
      </c>
      <c r="H615">
        <v>3</v>
      </c>
      <c r="I615" t="s">
        <v>983</v>
      </c>
      <c r="J615" t="s">
        <v>143</v>
      </c>
      <c r="K615" t="s">
        <v>984</v>
      </c>
      <c r="L615">
        <v>1344</v>
      </c>
      <c r="N615">
        <v>1008</v>
      </c>
      <c r="O615" t="s">
        <v>908</v>
      </c>
      <c r="P615" t="s">
        <v>908</v>
      </c>
      <c r="Q615">
        <v>1</v>
      </c>
      <c r="W615">
        <v>0</v>
      </c>
      <c r="X615">
        <v>-94250534</v>
      </c>
      <c r="Y615">
        <v>49.28</v>
      </c>
      <c r="AA615">
        <v>1</v>
      </c>
      <c r="AB615">
        <v>0</v>
      </c>
      <c r="AC615">
        <v>0</v>
      </c>
      <c r="AD615">
        <v>0</v>
      </c>
      <c r="AE615">
        <v>1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143</v>
      </c>
      <c r="AT615">
        <v>49.28</v>
      </c>
      <c r="AU615" t="s">
        <v>143</v>
      </c>
      <c r="AV615">
        <v>0</v>
      </c>
      <c r="AW615">
        <v>2</v>
      </c>
      <c r="AX615">
        <v>31715077</v>
      </c>
      <c r="AY615">
        <v>1</v>
      </c>
      <c r="AZ615">
        <v>0</v>
      </c>
      <c r="BA615">
        <v>632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Y615*Source!I1006</f>
        <v>2.2176</v>
      </c>
      <c r="CY615">
        <f t="shared" si="163"/>
        <v>1</v>
      </c>
      <c r="CZ615">
        <f t="shared" si="164"/>
        <v>1</v>
      </c>
      <c r="DA615">
        <f t="shared" si="165"/>
        <v>1</v>
      </c>
      <c r="DB615">
        <f t="shared" si="166"/>
        <v>49.28</v>
      </c>
      <c r="DC615">
        <f t="shared" si="167"/>
        <v>0</v>
      </c>
    </row>
    <row r="616" spans="1:107" x14ac:dyDescent="0.25">
      <c r="A616">
        <f>ROW(Source!A1008)</f>
        <v>1008</v>
      </c>
      <c r="B616">
        <v>31709269</v>
      </c>
      <c r="C616">
        <v>31713712</v>
      </c>
      <c r="D616">
        <v>26286009</v>
      </c>
      <c r="E616">
        <v>26229697</v>
      </c>
      <c r="F616">
        <v>1</v>
      </c>
      <c r="G616">
        <v>26229697</v>
      </c>
      <c r="H616">
        <v>1</v>
      </c>
      <c r="I616" t="s">
        <v>875</v>
      </c>
      <c r="J616" t="s">
        <v>143</v>
      </c>
      <c r="K616" t="s">
        <v>876</v>
      </c>
      <c r="L616">
        <v>1191</v>
      </c>
      <c r="N616">
        <v>1013</v>
      </c>
      <c r="O616" t="s">
        <v>877</v>
      </c>
      <c r="P616" t="s">
        <v>877</v>
      </c>
      <c r="Q616">
        <v>1</v>
      </c>
      <c r="W616">
        <v>0</v>
      </c>
      <c r="X616">
        <v>476480486</v>
      </c>
      <c r="Y616">
        <v>13.11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143</v>
      </c>
      <c r="AT616">
        <v>11.4</v>
      </c>
      <c r="AU616" t="s">
        <v>170</v>
      </c>
      <c r="AV616">
        <v>1</v>
      </c>
      <c r="AW616">
        <v>2</v>
      </c>
      <c r="AX616">
        <v>31715078</v>
      </c>
      <c r="AY616">
        <v>1</v>
      </c>
      <c r="AZ616">
        <v>0</v>
      </c>
      <c r="BA616">
        <v>633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Y616*Source!I1008</f>
        <v>0.58994999999999997</v>
      </c>
      <c r="CY616">
        <f>AD616</f>
        <v>0</v>
      </c>
      <c r="CZ616">
        <f>AH616</f>
        <v>0</v>
      </c>
      <c r="DA616">
        <f>AL616</f>
        <v>1</v>
      </c>
      <c r="DB616">
        <f>ROUND((ROUND(AT616*CZ616,2)*1.15),6)</f>
        <v>0</v>
      </c>
      <c r="DC616">
        <f>ROUND((ROUND(AT616*AG616,2)*1.15),6)</f>
        <v>0</v>
      </c>
    </row>
    <row r="617" spans="1:107" x14ac:dyDescent="0.25">
      <c r="A617">
        <f>ROW(Source!A1008)</f>
        <v>1008</v>
      </c>
      <c r="B617">
        <v>31709269</v>
      </c>
      <c r="C617">
        <v>31713712</v>
      </c>
      <c r="D617">
        <v>26343292</v>
      </c>
      <c r="E617">
        <v>1</v>
      </c>
      <c r="F617">
        <v>1</v>
      </c>
      <c r="G617">
        <v>26229697</v>
      </c>
      <c r="H617">
        <v>3</v>
      </c>
      <c r="I617" t="s">
        <v>391</v>
      </c>
      <c r="J617" t="s">
        <v>393</v>
      </c>
      <c r="K617" t="s">
        <v>392</v>
      </c>
      <c r="L617">
        <v>1327</v>
      </c>
      <c r="N617">
        <v>1005</v>
      </c>
      <c r="O617" t="s">
        <v>362</v>
      </c>
      <c r="P617" t="s">
        <v>362</v>
      </c>
      <c r="Q617">
        <v>1</v>
      </c>
      <c r="W617">
        <v>0</v>
      </c>
      <c r="X617">
        <v>2103007680</v>
      </c>
      <c r="Y617">
        <v>1150</v>
      </c>
      <c r="AA617">
        <v>139.13999999999999</v>
      </c>
      <c r="AB617">
        <v>0</v>
      </c>
      <c r="AC617">
        <v>0</v>
      </c>
      <c r="AD617">
        <v>0</v>
      </c>
      <c r="AE617">
        <v>21.14</v>
      </c>
      <c r="AF617">
        <v>0</v>
      </c>
      <c r="AG617">
        <v>0</v>
      </c>
      <c r="AH617">
        <v>0</v>
      </c>
      <c r="AI617">
        <v>6.39</v>
      </c>
      <c r="AJ617">
        <v>1</v>
      </c>
      <c r="AK617">
        <v>1</v>
      </c>
      <c r="AL617">
        <v>1</v>
      </c>
      <c r="AN617">
        <v>0</v>
      </c>
      <c r="AO617">
        <v>0</v>
      </c>
      <c r="AP617">
        <v>0</v>
      </c>
      <c r="AQ617">
        <v>0</v>
      </c>
      <c r="AR617">
        <v>0</v>
      </c>
      <c r="AS617" t="s">
        <v>143</v>
      </c>
      <c r="AT617">
        <v>1150</v>
      </c>
      <c r="AU617" t="s">
        <v>143</v>
      </c>
      <c r="AV617">
        <v>0</v>
      </c>
      <c r="AW617">
        <v>1</v>
      </c>
      <c r="AX617">
        <v>-1</v>
      </c>
      <c r="AY617">
        <v>0</v>
      </c>
      <c r="AZ617">
        <v>0</v>
      </c>
      <c r="BA617" t="s">
        <v>143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Y617*Source!I1008</f>
        <v>51.75</v>
      </c>
      <c r="CY617">
        <f>AA617</f>
        <v>139.13999999999999</v>
      </c>
      <c r="CZ617">
        <f>AE617</f>
        <v>21.14</v>
      </c>
      <c r="DA617">
        <f>AI617</f>
        <v>6.39</v>
      </c>
      <c r="DB617">
        <f>ROUND(ROUND(AT617*CZ617,2),6)</f>
        <v>24311</v>
      </c>
      <c r="DC617">
        <f>ROUND(ROUND(AT617*AG617,2),6)</f>
        <v>0</v>
      </c>
    </row>
    <row r="618" spans="1:107" x14ac:dyDescent="0.25">
      <c r="A618">
        <f>ROW(Source!A1010)</f>
        <v>1010</v>
      </c>
      <c r="B618">
        <v>31709269</v>
      </c>
      <c r="C618">
        <v>31713718</v>
      </c>
      <c r="D618">
        <v>26286009</v>
      </c>
      <c r="E618">
        <v>26229697</v>
      </c>
      <c r="F618">
        <v>1</v>
      </c>
      <c r="G618">
        <v>26229697</v>
      </c>
      <c r="H618">
        <v>1</v>
      </c>
      <c r="I618" t="s">
        <v>875</v>
      </c>
      <c r="J618" t="s">
        <v>143</v>
      </c>
      <c r="K618" t="s">
        <v>876</v>
      </c>
      <c r="L618">
        <v>1191</v>
      </c>
      <c r="N618">
        <v>1013</v>
      </c>
      <c r="O618" t="s">
        <v>877</v>
      </c>
      <c r="P618" t="s">
        <v>877</v>
      </c>
      <c r="Q618">
        <v>1</v>
      </c>
      <c r="W618">
        <v>0</v>
      </c>
      <c r="X618">
        <v>476480486</v>
      </c>
      <c r="Y618">
        <v>4.9334999999999996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143</v>
      </c>
      <c r="AT618">
        <v>4.29</v>
      </c>
      <c r="AU618" t="s">
        <v>170</v>
      </c>
      <c r="AV618">
        <v>1</v>
      </c>
      <c r="AW618">
        <v>2</v>
      </c>
      <c r="AX618">
        <v>31715080</v>
      </c>
      <c r="AY618">
        <v>1</v>
      </c>
      <c r="AZ618">
        <v>0</v>
      </c>
      <c r="BA618">
        <v>635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Y618*Source!I1010</f>
        <v>2.220075</v>
      </c>
      <c r="CY618">
        <f>AD618</f>
        <v>0</v>
      </c>
      <c r="CZ618">
        <f>AH618</f>
        <v>0</v>
      </c>
      <c r="DA618">
        <f>AL618</f>
        <v>1</v>
      </c>
      <c r="DB618">
        <f>ROUND((ROUND(AT618*CZ618,2)*1.15),6)</f>
        <v>0</v>
      </c>
      <c r="DC618">
        <f>ROUND((ROUND(AT618*AG618,2)*1.15),6)</f>
        <v>0</v>
      </c>
    </row>
    <row r="619" spans="1:107" x14ac:dyDescent="0.25">
      <c r="A619">
        <f>ROW(Source!A1010)</f>
        <v>1010</v>
      </c>
      <c r="B619">
        <v>31709269</v>
      </c>
      <c r="C619">
        <v>31713718</v>
      </c>
      <c r="D619">
        <v>26366011</v>
      </c>
      <c r="E619">
        <v>1</v>
      </c>
      <c r="F619">
        <v>1</v>
      </c>
      <c r="G619">
        <v>26229697</v>
      </c>
      <c r="H619">
        <v>2</v>
      </c>
      <c r="I619" t="s">
        <v>897</v>
      </c>
      <c r="J619" t="s">
        <v>898</v>
      </c>
      <c r="K619" t="s">
        <v>899</v>
      </c>
      <c r="L619">
        <v>1367</v>
      </c>
      <c r="N619">
        <v>1011</v>
      </c>
      <c r="O619" t="s">
        <v>881</v>
      </c>
      <c r="P619" t="s">
        <v>881</v>
      </c>
      <c r="Q619">
        <v>1</v>
      </c>
      <c r="W619">
        <v>0</v>
      </c>
      <c r="X619">
        <v>-1426791</v>
      </c>
      <c r="Y619">
        <v>0.375</v>
      </c>
      <c r="AA619">
        <v>0</v>
      </c>
      <c r="AB619">
        <v>797.24</v>
      </c>
      <c r="AC619">
        <v>492.23</v>
      </c>
      <c r="AD619">
        <v>0</v>
      </c>
      <c r="AE619">
        <v>0</v>
      </c>
      <c r="AF619">
        <v>60.77</v>
      </c>
      <c r="AG619">
        <v>18.48</v>
      </c>
      <c r="AH619">
        <v>0</v>
      </c>
      <c r="AI619">
        <v>1</v>
      </c>
      <c r="AJ619">
        <v>12.53</v>
      </c>
      <c r="AK619">
        <v>25.44</v>
      </c>
      <c r="AL619">
        <v>1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143</v>
      </c>
      <c r="AT619">
        <v>0.3</v>
      </c>
      <c r="AU619" t="s">
        <v>169</v>
      </c>
      <c r="AV619">
        <v>0</v>
      </c>
      <c r="AW619">
        <v>2</v>
      </c>
      <c r="AX619">
        <v>31715081</v>
      </c>
      <c r="AY619">
        <v>1</v>
      </c>
      <c r="AZ619">
        <v>0</v>
      </c>
      <c r="BA619">
        <v>636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Y619*Source!I1010</f>
        <v>0.16875000000000001</v>
      </c>
      <c r="CY619">
        <f t="shared" ref="CY619:CY626" si="168">AB619</f>
        <v>797.24</v>
      </c>
      <c r="CZ619">
        <f t="shared" ref="CZ619:CZ626" si="169">AF619</f>
        <v>60.77</v>
      </c>
      <c r="DA619">
        <f t="shared" ref="DA619:DA626" si="170">AJ619</f>
        <v>12.53</v>
      </c>
      <c r="DB619">
        <f t="shared" ref="DB619:DB626" si="171">ROUND((ROUND(AT619*CZ619,2)*1.25),6)</f>
        <v>22.787500000000001</v>
      </c>
      <c r="DC619">
        <f t="shared" ref="DC619:DC626" si="172">ROUND((ROUND(AT619*AG619,2)*1.25),6)</f>
        <v>6.9249999999999998</v>
      </c>
    </row>
    <row r="620" spans="1:107" x14ac:dyDescent="0.25">
      <c r="A620">
        <f>ROW(Source!A1010)</f>
        <v>1010</v>
      </c>
      <c r="B620">
        <v>31709269</v>
      </c>
      <c r="C620">
        <v>31713718</v>
      </c>
      <c r="D620">
        <v>26365726</v>
      </c>
      <c r="E620">
        <v>1</v>
      </c>
      <c r="F620">
        <v>1</v>
      </c>
      <c r="G620">
        <v>26229697</v>
      </c>
      <c r="H620">
        <v>2</v>
      </c>
      <c r="I620" t="s">
        <v>947</v>
      </c>
      <c r="J620" t="s">
        <v>948</v>
      </c>
      <c r="K620" t="s">
        <v>949</v>
      </c>
      <c r="L620">
        <v>1367</v>
      </c>
      <c r="N620">
        <v>1011</v>
      </c>
      <c r="O620" t="s">
        <v>881</v>
      </c>
      <c r="P620" t="s">
        <v>881</v>
      </c>
      <c r="Q620">
        <v>1</v>
      </c>
      <c r="W620">
        <v>0</v>
      </c>
      <c r="X620">
        <v>1022351366</v>
      </c>
      <c r="Y620">
        <v>0.375</v>
      </c>
      <c r="AA620">
        <v>0</v>
      </c>
      <c r="AB620">
        <v>1278.5</v>
      </c>
      <c r="AC620">
        <v>511.41</v>
      </c>
      <c r="AD620">
        <v>0</v>
      </c>
      <c r="AE620">
        <v>0</v>
      </c>
      <c r="AF620">
        <v>106.74</v>
      </c>
      <c r="AG620">
        <v>19.2</v>
      </c>
      <c r="AH620">
        <v>0</v>
      </c>
      <c r="AI620">
        <v>1</v>
      </c>
      <c r="AJ620">
        <v>11.44</v>
      </c>
      <c r="AK620">
        <v>25.44</v>
      </c>
      <c r="AL620">
        <v>1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143</v>
      </c>
      <c r="AT620">
        <v>0.3</v>
      </c>
      <c r="AU620" t="s">
        <v>169</v>
      </c>
      <c r="AV620">
        <v>0</v>
      </c>
      <c r="AW620">
        <v>2</v>
      </c>
      <c r="AX620">
        <v>31715082</v>
      </c>
      <c r="AY620">
        <v>1</v>
      </c>
      <c r="AZ620">
        <v>0</v>
      </c>
      <c r="BA620">
        <v>637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Y620*Source!I1010</f>
        <v>0.16875000000000001</v>
      </c>
      <c r="CY620">
        <f t="shared" si="168"/>
        <v>1278.5</v>
      </c>
      <c r="CZ620">
        <f t="shared" si="169"/>
        <v>106.74</v>
      </c>
      <c r="DA620">
        <f t="shared" si="170"/>
        <v>11.44</v>
      </c>
      <c r="DB620">
        <f t="shared" si="171"/>
        <v>40.024999999999999</v>
      </c>
      <c r="DC620">
        <f t="shared" si="172"/>
        <v>7.2</v>
      </c>
    </row>
    <row r="621" spans="1:107" x14ac:dyDescent="0.25">
      <c r="A621">
        <f>ROW(Source!A1010)</f>
        <v>1010</v>
      </c>
      <c r="B621">
        <v>31709269</v>
      </c>
      <c r="C621">
        <v>31713718</v>
      </c>
      <c r="D621">
        <v>26365815</v>
      </c>
      <c r="E621">
        <v>1</v>
      </c>
      <c r="F621">
        <v>1</v>
      </c>
      <c r="G621">
        <v>26229697</v>
      </c>
      <c r="H621">
        <v>2</v>
      </c>
      <c r="I621" t="s">
        <v>1038</v>
      </c>
      <c r="J621" t="s">
        <v>1039</v>
      </c>
      <c r="K621" t="s">
        <v>1040</v>
      </c>
      <c r="L621">
        <v>1367</v>
      </c>
      <c r="N621">
        <v>1011</v>
      </c>
      <c r="O621" t="s">
        <v>881</v>
      </c>
      <c r="P621" t="s">
        <v>881</v>
      </c>
      <c r="Q621">
        <v>1</v>
      </c>
      <c r="W621">
        <v>0</v>
      </c>
      <c r="X621">
        <v>1778166765</v>
      </c>
      <c r="Y621">
        <v>0.375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143</v>
      </c>
      <c r="AT621">
        <v>0.3</v>
      </c>
      <c r="AU621" t="s">
        <v>169</v>
      </c>
      <c r="AV621">
        <v>0</v>
      </c>
      <c r="AW621">
        <v>1</v>
      </c>
      <c r="AX621">
        <v>-1</v>
      </c>
      <c r="AY621">
        <v>0</v>
      </c>
      <c r="AZ621">
        <v>0</v>
      </c>
      <c r="BA621" t="s">
        <v>143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Y621*Source!I1010</f>
        <v>0.16875000000000001</v>
      </c>
      <c r="CY621">
        <f t="shared" si="168"/>
        <v>0</v>
      </c>
      <c r="CZ621">
        <f t="shared" si="169"/>
        <v>0</v>
      </c>
      <c r="DA621">
        <f t="shared" si="170"/>
        <v>1</v>
      </c>
      <c r="DB621">
        <f t="shared" si="171"/>
        <v>0</v>
      </c>
      <c r="DC621">
        <f t="shared" si="172"/>
        <v>0</v>
      </c>
    </row>
    <row r="622" spans="1:107" x14ac:dyDescent="0.25">
      <c r="A622">
        <f>ROW(Source!A1010)</f>
        <v>1010</v>
      </c>
      <c r="B622">
        <v>31709269</v>
      </c>
      <c r="C622">
        <v>31713718</v>
      </c>
      <c r="D622">
        <v>26365817</v>
      </c>
      <c r="E622">
        <v>1</v>
      </c>
      <c r="F622">
        <v>1</v>
      </c>
      <c r="G622">
        <v>26229697</v>
      </c>
      <c r="H622">
        <v>2</v>
      </c>
      <c r="I622" t="s">
        <v>1041</v>
      </c>
      <c r="J622" t="s">
        <v>1042</v>
      </c>
      <c r="K622" t="s">
        <v>1043</v>
      </c>
      <c r="L622">
        <v>1367</v>
      </c>
      <c r="N622">
        <v>1011</v>
      </c>
      <c r="O622" t="s">
        <v>881</v>
      </c>
      <c r="P622" t="s">
        <v>881</v>
      </c>
      <c r="Q622">
        <v>1</v>
      </c>
      <c r="W622">
        <v>0</v>
      </c>
      <c r="X622">
        <v>1341797380</v>
      </c>
      <c r="Y622">
        <v>0.375</v>
      </c>
      <c r="AA622">
        <v>0</v>
      </c>
      <c r="AB622">
        <v>3532.05</v>
      </c>
      <c r="AC622">
        <v>1141.3399999999999</v>
      </c>
      <c r="AD622">
        <v>0</v>
      </c>
      <c r="AE622">
        <v>0</v>
      </c>
      <c r="AF622">
        <v>249.15</v>
      </c>
      <c r="AG622">
        <v>42.85</v>
      </c>
      <c r="AH622">
        <v>0</v>
      </c>
      <c r="AI622">
        <v>1</v>
      </c>
      <c r="AJ622">
        <v>13.54</v>
      </c>
      <c r="AK622">
        <v>25.44</v>
      </c>
      <c r="AL622">
        <v>1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143</v>
      </c>
      <c r="AT622">
        <v>0.3</v>
      </c>
      <c r="AU622" t="s">
        <v>169</v>
      </c>
      <c r="AV622">
        <v>0</v>
      </c>
      <c r="AW622">
        <v>2</v>
      </c>
      <c r="AX622">
        <v>31715084</v>
      </c>
      <c r="AY622">
        <v>1</v>
      </c>
      <c r="AZ622">
        <v>0</v>
      </c>
      <c r="BA622">
        <v>639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Y622*Source!I1010</f>
        <v>0.16875000000000001</v>
      </c>
      <c r="CY622">
        <f t="shared" si="168"/>
        <v>3532.05</v>
      </c>
      <c r="CZ622">
        <f t="shared" si="169"/>
        <v>249.15</v>
      </c>
      <c r="DA622">
        <f t="shared" si="170"/>
        <v>13.54</v>
      </c>
      <c r="DB622">
        <f t="shared" si="171"/>
        <v>93.4375</v>
      </c>
      <c r="DC622">
        <f t="shared" si="172"/>
        <v>16.074999999999999</v>
      </c>
    </row>
    <row r="623" spans="1:107" x14ac:dyDescent="0.25">
      <c r="A623">
        <f>ROW(Source!A1010)</f>
        <v>1010</v>
      </c>
      <c r="B623">
        <v>31709269</v>
      </c>
      <c r="C623">
        <v>31713718</v>
      </c>
      <c r="D623">
        <v>26365801</v>
      </c>
      <c r="E623">
        <v>1</v>
      </c>
      <c r="F623">
        <v>1</v>
      </c>
      <c r="G623">
        <v>26229697</v>
      </c>
      <c r="H623">
        <v>2</v>
      </c>
      <c r="I623" t="s">
        <v>1023</v>
      </c>
      <c r="J623" t="s">
        <v>1024</v>
      </c>
      <c r="K623" t="s">
        <v>1025</v>
      </c>
      <c r="L623">
        <v>1367</v>
      </c>
      <c r="N623">
        <v>1011</v>
      </c>
      <c r="O623" t="s">
        <v>881</v>
      </c>
      <c r="P623" t="s">
        <v>881</v>
      </c>
      <c r="Q623">
        <v>1</v>
      </c>
      <c r="W623">
        <v>0</v>
      </c>
      <c r="X623">
        <v>-251987950</v>
      </c>
      <c r="Y623">
        <v>0.375</v>
      </c>
      <c r="AA623">
        <v>0</v>
      </c>
      <c r="AB623">
        <v>1509.71</v>
      </c>
      <c r="AC623">
        <v>400.07</v>
      </c>
      <c r="AD623">
        <v>0</v>
      </c>
      <c r="AE623">
        <v>0</v>
      </c>
      <c r="AF623">
        <v>169.44</v>
      </c>
      <c r="AG623">
        <v>15.02</v>
      </c>
      <c r="AH623">
        <v>0</v>
      </c>
      <c r="AI623">
        <v>1</v>
      </c>
      <c r="AJ623">
        <v>8.51</v>
      </c>
      <c r="AK623">
        <v>25.44</v>
      </c>
      <c r="AL623">
        <v>1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143</v>
      </c>
      <c r="AT623">
        <v>0.3</v>
      </c>
      <c r="AU623" t="s">
        <v>169</v>
      </c>
      <c r="AV623">
        <v>0</v>
      </c>
      <c r="AW623">
        <v>2</v>
      </c>
      <c r="AX623">
        <v>31715085</v>
      </c>
      <c r="AY623">
        <v>1</v>
      </c>
      <c r="AZ623">
        <v>0</v>
      </c>
      <c r="BA623">
        <v>640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Y623*Source!I1010</f>
        <v>0.16875000000000001</v>
      </c>
      <c r="CY623">
        <f t="shared" si="168"/>
        <v>1509.71</v>
      </c>
      <c r="CZ623">
        <f t="shared" si="169"/>
        <v>169.44</v>
      </c>
      <c r="DA623">
        <f t="shared" si="170"/>
        <v>8.51</v>
      </c>
      <c r="DB623">
        <f t="shared" si="171"/>
        <v>63.537500000000001</v>
      </c>
      <c r="DC623">
        <f t="shared" si="172"/>
        <v>5.6375000000000002</v>
      </c>
    </row>
    <row r="624" spans="1:107" x14ac:dyDescent="0.25">
      <c r="A624">
        <f>ROW(Source!A1010)</f>
        <v>1010</v>
      </c>
      <c r="B624">
        <v>31709269</v>
      </c>
      <c r="C624">
        <v>31713718</v>
      </c>
      <c r="D624">
        <v>26365832</v>
      </c>
      <c r="E624">
        <v>1</v>
      </c>
      <c r="F624">
        <v>1</v>
      </c>
      <c r="G624">
        <v>26229697</v>
      </c>
      <c r="H624">
        <v>2</v>
      </c>
      <c r="I624" t="s">
        <v>1044</v>
      </c>
      <c r="J624" t="s">
        <v>1045</v>
      </c>
      <c r="K624" t="s">
        <v>1046</v>
      </c>
      <c r="L624">
        <v>1367</v>
      </c>
      <c r="N624">
        <v>1011</v>
      </c>
      <c r="O624" t="s">
        <v>881</v>
      </c>
      <c r="P624" t="s">
        <v>881</v>
      </c>
      <c r="Q624">
        <v>1</v>
      </c>
      <c r="W624">
        <v>0</v>
      </c>
      <c r="X624">
        <v>-1272456651</v>
      </c>
      <c r="Y624">
        <v>0.375</v>
      </c>
      <c r="AA624">
        <v>0</v>
      </c>
      <c r="AB624">
        <v>2527.64</v>
      </c>
      <c r="AC624">
        <v>401.67</v>
      </c>
      <c r="AD624">
        <v>0</v>
      </c>
      <c r="AE624">
        <v>0</v>
      </c>
      <c r="AF624">
        <v>282.36</v>
      </c>
      <c r="AG624">
        <v>15.08</v>
      </c>
      <c r="AH624">
        <v>0</v>
      </c>
      <c r="AI624">
        <v>1</v>
      </c>
      <c r="AJ624">
        <v>8.5500000000000007</v>
      </c>
      <c r="AK624">
        <v>25.44</v>
      </c>
      <c r="AL624">
        <v>1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143</v>
      </c>
      <c r="AT624">
        <v>0.3</v>
      </c>
      <c r="AU624" t="s">
        <v>169</v>
      </c>
      <c r="AV624">
        <v>0</v>
      </c>
      <c r="AW624">
        <v>2</v>
      </c>
      <c r="AX624">
        <v>31715086</v>
      </c>
      <c r="AY624">
        <v>1</v>
      </c>
      <c r="AZ624">
        <v>0</v>
      </c>
      <c r="BA624">
        <v>641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Y624*Source!I1010</f>
        <v>0.16875000000000001</v>
      </c>
      <c r="CY624">
        <f t="shared" si="168"/>
        <v>2527.64</v>
      </c>
      <c r="CZ624">
        <f t="shared" si="169"/>
        <v>282.36</v>
      </c>
      <c r="DA624">
        <f t="shared" si="170"/>
        <v>8.5500000000000007</v>
      </c>
      <c r="DB624">
        <f t="shared" si="171"/>
        <v>105.8875</v>
      </c>
      <c r="DC624">
        <f t="shared" si="172"/>
        <v>5.65</v>
      </c>
    </row>
    <row r="625" spans="1:107" x14ac:dyDescent="0.25">
      <c r="A625">
        <f>ROW(Source!A1010)</f>
        <v>1010</v>
      </c>
      <c r="B625">
        <v>31709269</v>
      </c>
      <c r="C625">
        <v>31713718</v>
      </c>
      <c r="D625">
        <v>26365805</v>
      </c>
      <c r="E625">
        <v>1</v>
      </c>
      <c r="F625">
        <v>1</v>
      </c>
      <c r="G625">
        <v>26229697</v>
      </c>
      <c r="H625">
        <v>2</v>
      </c>
      <c r="I625" t="s">
        <v>1047</v>
      </c>
      <c r="J625" t="s">
        <v>1048</v>
      </c>
      <c r="K625" t="s">
        <v>1049</v>
      </c>
      <c r="L625">
        <v>1367</v>
      </c>
      <c r="N625">
        <v>1011</v>
      </c>
      <c r="O625" t="s">
        <v>881</v>
      </c>
      <c r="P625" t="s">
        <v>881</v>
      </c>
      <c r="Q625">
        <v>1</v>
      </c>
      <c r="W625">
        <v>0</v>
      </c>
      <c r="X625">
        <v>1933621517</v>
      </c>
      <c r="Y625">
        <v>0.375</v>
      </c>
      <c r="AA625">
        <v>0</v>
      </c>
      <c r="AB625">
        <v>1597.32</v>
      </c>
      <c r="AC625">
        <v>464.26</v>
      </c>
      <c r="AD625">
        <v>0</v>
      </c>
      <c r="AE625">
        <v>0</v>
      </c>
      <c r="AF625">
        <v>171.61</v>
      </c>
      <c r="AG625">
        <v>17.43</v>
      </c>
      <c r="AH625">
        <v>0</v>
      </c>
      <c r="AI625">
        <v>1</v>
      </c>
      <c r="AJ625">
        <v>8.89</v>
      </c>
      <c r="AK625">
        <v>25.44</v>
      </c>
      <c r="AL625">
        <v>1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143</v>
      </c>
      <c r="AT625">
        <v>0.3</v>
      </c>
      <c r="AU625" t="s">
        <v>169</v>
      </c>
      <c r="AV625">
        <v>0</v>
      </c>
      <c r="AW625">
        <v>2</v>
      </c>
      <c r="AX625">
        <v>31715087</v>
      </c>
      <c r="AY625">
        <v>1</v>
      </c>
      <c r="AZ625">
        <v>0</v>
      </c>
      <c r="BA625">
        <v>642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Y625*Source!I1010</f>
        <v>0.16875000000000001</v>
      </c>
      <c r="CY625">
        <f t="shared" si="168"/>
        <v>1597.32</v>
      </c>
      <c r="CZ625">
        <f t="shared" si="169"/>
        <v>171.61</v>
      </c>
      <c r="DA625">
        <f t="shared" si="170"/>
        <v>8.89</v>
      </c>
      <c r="DB625">
        <f t="shared" si="171"/>
        <v>64.349999999999994</v>
      </c>
      <c r="DC625">
        <f t="shared" si="172"/>
        <v>6.5374999999999996</v>
      </c>
    </row>
    <row r="626" spans="1:107" x14ac:dyDescent="0.25">
      <c r="A626">
        <f>ROW(Source!A1010)</f>
        <v>1010</v>
      </c>
      <c r="B626">
        <v>31709269</v>
      </c>
      <c r="C626">
        <v>31713718</v>
      </c>
      <c r="D626">
        <v>26365806</v>
      </c>
      <c r="E626">
        <v>1</v>
      </c>
      <c r="F626">
        <v>1</v>
      </c>
      <c r="G626">
        <v>26229697</v>
      </c>
      <c r="H626">
        <v>2</v>
      </c>
      <c r="I626" t="s">
        <v>1020</v>
      </c>
      <c r="J626" t="s">
        <v>1021</v>
      </c>
      <c r="K626" t="s">
        <v>1022</v>
      </c>
      <c r="L626">
        <v>1367</v>
      </c>
      <c r="N626">
        <v>1011</v>
      </c>
      <c r="O626" t="s">
        <v>881</v>
      </c>
      <c r="P626" t="s">
        <v>881</v>
      </c>
      <c r="Q626">
        <v>1</v>
      </c>
      <c r="W626">
        <v>0</v>
      </c>
      <c r="X626">
        <v>2023875219</v>
      </c>
      <c r="Y626">
        <v>1.125</v>
      </c>
      <c r="AA626">
        <v>0</v>
      </c>
      <c r="AB626">
        <v>1645.08</v>
      </c>
      <c r="AC626">
        <v>463.99</v>
      </c>
      <c r="AD626">
        <v>0</v>
      </c>
      <c r="AE626">
        <v>0</v>
      </c>
      <c r="AF626">
        <v>177.54</v>
      </c>
      <c r="AG626">
        <v>17.420000000000002</v>
      </c>
      <c r="AH626">
        <v>0</v>
      </c>
      <c r="AI626">
        <v>1</v>
      </c>
      <c r="AJ626">
        <v>8.85</v>
      </c>
      <c r="AK626">
        <v>25.44</v>
      </c>
      <c r="AL626">
        <v>1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143</v>
      </c>
      <c r="AT626">
        <v>0.9</v>
      </c>
      <c r="AU626" t="s">
        <v>169</v>
      </c>
      <c r="AV626">
        <v>0</v>
      </c>
      <c r="AW626">
        <v>2</v>
      </c>
      <c r="AX626">
        <v>31715088</v>
      </c>
      <c r="AY626">
        <v>1</v>
      </c>
      <c r="AZ626">
        <v>0</v>
      </c>
      <c r="BA626">
        <v>643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Y626*Source!I1010</f>
        <v>0.50624999999999998</v>
      </c>
      <c r="CY626">
        <f t="shared" si="168"/>
        <v>1645.08</v>
      </c>
      <c r="CZ626">
        <f t="shared" si="169"/>
        <v>177.54</v>
      </c>
      <c r="DA626">
        <f t="shared" si="170"/>
        <v>8.85</v>
      </c>
      <c r="DB626">
        <f t="shared" si="171"/>
        <v>199.73750000000001</v>
      </c>
      <c r="DC626">
        <f t="shared" si="172"/>
        <v>19.600000000000001</v>
      </c>
    </row>
    <row r="627" spans="1:107" x14ac:dyDescent="0.25">
      <c r="A627">
        <f>ROW(Source!A1010)</f>
        <v>1010</v>
      </c>
      <c r="B627">
        <v>31709269</v>
      </c>
      <c r="C627">
        <v>31713718</v>
      </c>
      <c r="D627">
        <v>26360031</v>
      </c>
      <c r="E627">
        <v>1</v>
      </c>
      <c r="F627">
        <v>1</v>
      </c>
      <c r="G627">
        <v>26229697</v>
      </c>
      <c r="H627">
        <v>3</v>
      </c>
      <c r="I627" t="s">
        <v>894</v>
      </c>
      <c r="J627" t="s">
        <v>895</v>
      </c>
      <c r="K627" t="s">
        <v>896</v>
      </c>
      <c r="L627">
        <v>1348</v>
      </c>
      <c r="N627">
        <v>1009</v>
      </c>
      <c r="O627" t="s">
        <v>205</v>
      </c>
      <c r="P627" t="s">
        <v>205</v>
      </c>
      <c r="Q627">
        <v>1000</v>
      </c>
      <c r="W627">
        <v>0</v>
      </c>
      <c r="X627">
        <v>253159774</v>
      </c>
      <c r="Y627">
        <v>0.04</v>
      </c>
      <c r="AA627">
        <v>16005.78</v>
      </c>
      <c r="AB627">
        <v>0</v>
      </c>
      <c r="AC627">
        <v>0</v>
      </c>
      <c r="AD627">
        <v>0</v>
      </c>
      <c r="AE627">
        <v>1445.87</v>
      </c>
      <c r="AF627">
        <v>0</v>
      </c>
      <c r="AG627">
        <v>0</v>
      </c>
      <c r="AH627">
        <v>0</v>
      </c>
      <c r="AI627">
        <v>11.07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143</v>
      </c>
      <c r="AT627">
        <v>0.04</v>
      </c>
      <c r="AU627" t="s">
        <v>143</v>
      </c>
      <c r="AV627">
        <v>0</v>
      </c>
      <c r="AW627">
        <v>2</v>
      </c>
      <c r="AX627">
        <v>31715089</v>
      </c>
      <c r="AY627">
        <v>1</v>
      </c>
      <c r="AZ627">
        <v>0</v>
      </c>
      <c r="BA627">
        <v>644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Y627*Source!I1010</f>
        <v>1.8000000000000002E-2</v>
      </c>
      <c r="CY627">
        <f>AA627</f>
        <v>16005.78</v>
      </c>
      <c r="CZ627">
        <f>AE627</f>
        <v>1445.87</v>
      </c>
      <c r="DA627">
        <f>AI627</f>
        <v>11.07</v>
      </c>
      <c r="DB627">
        <f>ROUND(ROUND(AT627*CZ627,2),6)</f>
        <v>57.83</v>
      </c>
      <c r="DC627">
        <f>ROUND(ROUND(AT627*AG627,2),6)</f>
        <v>0</v>
      </c>
    </row>
    <row r="628" spans="1:107" x14ac:dyDescent="0.25">
      <c r="A628">
        <f>ROW(Source!A1010)</f>
        <v>1010</v>
      </c>
      <c r="B628">
        <v>31709269</v>
      </c>
      <c r="C628">
        <v>31713718</v>
      </c>
      <c r="D628">
        <v>26360018</v>
      </c>
      <c r="E628">
        <v>1</v>
      </c>
      <c r="F628">
        <v>1</v>
      </c>
      <c r="G628">
        <v>26229697</v>
      </c>
      <c r="H628">
        <v>3</v>
      </c>
      <c r="I628" t="s">
        <v>511</v>
      </c>
      <c r="J628" t="s">
        <v>513</v>
      </c>
      <c r="K628" t="s">
        <v>512</v>
      </c>
      <c r="L628">
        <v>1348</v>
      </c>
      <c r="N628">
        <v>1009</v>
      </c>
      <c r="O628" t="s">
        <v>205</v>
      </c>
      <c r="P628" t="s">
        <v>205</v>
      </c>
      <c r="Q628">
        <v>1000</v>
      </c>
      <c r="W628">
        <v>0</v>
      </c>
      <c r="X628">
        <v>-2026741202</v>
      </c>
      <c r="Y628">
        <v>9.58</v>
      </c>
      <c r="AA628">
        <v>2771.18</v>
      </c>
      <c r="AB628">
        <v>0</v>
      </c>
      <c r="AC628">
        <v>0</v>
      </c>
      <c r="AD628">
        <v>0</v>
      </c>
      <c r="AE628">
        <v>296.7</v>
      </c>
      <c r="AF628">
        <v>0</v>
      </c>
      <c r="AG628">
        <v>0</v>
      </c>
      <c r="AH628">
        <v>0</v>
      </c>
      <c r="AI628">
        <v>9.34</v>
      </c>
      <c r="AJ628">
        <v>1</v>
      </c>
      <c r="AK628">
        <v>1</v>
      </c>
      <c r="AL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 t="s">
        <v>143</v>
      </c>
      <c r="AT628">
        <v>9.58</v>
      </c>
      <c r="AU628" t="s">
        <v>143</v>
      </c>
      <c r="AV628">
        <v>0</v>
      </c>
      <c r="AW628">
        <v>1</v>
      </c>
      <c r="AX628">
        <v>-1</v>
      </c>
      <c r="AY628">
        <v>0</v>
      </c>
      <c r="AZ628">
        <v>0</v>
      </c>
      <c r="BA628" t="s">
        <v>143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Y628*Source!I1010</f>
        <v>4.3109999999999999</v>
      </c>
      <c r="CY628">
        <f>AA628</f>
        <v>2771.18</v>
      </c>
      <c r="CZ628">
        <f>AE628</f>
        <v>296.7</v>
      </c>
      <c r="DA628">
        <f>AI628</f>
        <v>9.34</v>
      </c>
      <c r="DB628">
        <f>ROUND(ROUND(AT628*CZ628,2),6)</f>
        <v>2842.39</v>
      </c>
      <c r="DC628">
        <f>ROUND(ROUND(AT628*AG628,2),6)</f>
        <v>0</v>
      </c>
    </row>
    <row r="629" spans="1:107" x14ac:dyDescent="0.25">
      <c r="A629">
        <f>ROW(Source!A1012)</f>
        <v>1012</v>
      </c>
      <c r="B629">
        <v>31709269</v>
      </c>
      <c r="C629">
        <v>31713742</v>
      </c>
      <c r="D629">
        <v>26286009</v>
      </c>
      <c r="E629">
        <v>26229697</v>
      </c>
      <c r="F629">
        <v>1</v>
      </c>
      <c r="G629">
        <v>26229697</v>
      </c>
      <c r="H629">
        <v>1</v>
      </c>
      <c r="I629" t="s">
        <v>875</v>
      </c>
      <c r="J629" t="s">
        <v>143</v>
      </c>
      <c r="K629" t="s">
        <v>876</v>
      </c>
      <c r="L629">
        <v>1191</v>
      </c>
      <c r="N629">
        <v>1013</v>
      </c>
      <c r="O629" t="s">
        <v>877</v>
      </c>
      <c r="P629" t="s">
        <v>877</v>
      </c>
      <c r="Q629">
        <v>1</v>
      </c>
      <c r="W629">
        <v>0</v>
      </c>
      <c r="X629">
        <v>476480486</v>
      </c>
      <c r="Y629">
        <v>0.60949999999999993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1</v>
      </c>
      <c r="AQ629">
        <v>0</v>
      </c>
      <c r="AR629">
        <v>0</v>
      </c>
      <c r="AS629" t="s">
        <v>143</v>
      </c>
      <c r="AT629">
        <v>0.53</v>
      </c>
      <c r="AU629" t="s">
        <v>170</v>
      </c>
      <c r="AV629">
        <v>1</v>
      </c>
      <c r="AW629">
        <v>2</v>
      </c>
      <c r="AX629">
        <v>31715091</v>
      </c>
      <c r="AY629">
        <v>1</v>
      </c>
      <c r="AZ629">
        <v>0</v>
      </c>
      <c r="BA629">
        <v>646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Y629*Source!I1012</f>
        <v>0.27427499999999999</v>
      </c>
      <c r="CY629">
        <f>AD629</f>
        <v>0</v>
      </c>
      <c r="CZ629">
        <f>AH629</f>
        <v>0</v>
      </c>
      <c r="DA629">
        <f>AL629</f>
        <v>1</v>
      </c>
      <c r="DB629">
        <f>ROUND((ROUND(AT629*CZ629,2)*1.15),6)</f>
        <v>0</v>
      </c>
      <c r="DC629">
        <f>ROUND((ROUND(AT629*AG629,2)*1.15),6)</f>
        <v>0</v>
      </c>
    </row>
    <row r="630" spans="1:107" x14ac:dyDescent="0.25">
      <c r="A630">
        <f>ROW(Source!A1012)</f>
        <v>1012</v>
      </c>
      <c r="B630">
        <v>31709269</v>
      </c>
      <c r="C630">
        <v>31713742</v>
      </c>
      <c r="D630">
        <v>26365726</v>
      </c>
      <c r="E630">
        <v>1</v>
      </c>
      <c r="F630">
        <v>1</v>
      </c>
      <c r="G630">
        <v>26229697</v>
      </c>
      <c r="H630">
        <v>2</v>
      </c>
      <c r="I630" t="s">
        <v>947</v>
      </c>
      <c r="J630" t="s">
        <v>948</v>
      </c>
      <c r="K630" t="s">
        <v>949</v>
      </c>
      <c r="L630">
        <v>1367</v>
      </c>
      <c r="N630">
        <v>1011</v>
      </c>
      <c r="O630" t="s">
        <v>881</v>
      </c>
      <c r="P630" t="s">
        <v>881</v>
      </c>
      <c r="Q630">
        <v>1</v>
      </c>
      <c r="W630">
        <v>0</v>
      </c>
      <c r="X630">
        <v>1022351366</v>
      </c>
      <c r="Y630">
        <v>9.375E-2</v>
      </c>
      <c r="AA630">
        <v>0</v>
      </c>
      <c r="AB630">
        <v>1278.5</v>
      </c>
      <c r="AC630">
        <v>511.41</v>
      </c>
      <c r="AD630">
        <v>0</v>
      </c>
      <c r="AE630">
        <v>0</v>
      </c>
      <c r="AF630">
        <v>106.74</v>
      </c>
      <c r="AG630">
        <v>19.2</v>
      </c>
      <c r="AH630">
        <v>0</v>
      </c>
      <c r="AI630">
        <v>1</v>
      </c>
      <c r="AJ630">
        <v>11.44</v>
      </c>
      <c r="AK630">
        <v>25.44</v>
      </c>
      <c r="AL630">
        <v>1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143</v>
      </c>
      <c r="AT630">
        <v>7.4999999999999997E-2</v>
      </c>
      <c r="AU630" t="s">
        <v>169</v>
      </c>
      <c r="AV630">
        <v>0</v>
      </c>
      <c r="AW630">
        <v>2</v>
      </c>
      <c r="AX630">
        <v>31715092</v>
      </c>
      <c r="AY630">
        <v>1</v>
      </c>
      <c r="AZ630">
        <v>0</v>
      </c>
      <c r="BA630">
        <v>647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Y630*Source!I1012</f>
        <v>4.2187500000000003E-2</v>
      </c>
      <c r="CY630">
        <f>AB630</f>
        <v>1278.5</v>
      </c>
      <c r="CZ630">
        <f>AF630</f>
        <v>106.74</v>
      </c>
      <c r="DA630">
        <f>AJ630</f>
        <v>11.44</v>
      </c>
      <c r="DB630">
        <f>ROUND((ROUND(AT630*CZ630,2)*1.25),6)</f>
        <v>10.012499999999999</v>
      </c>
      <c r="DC630">
        <f>ROUND((ROUND(AT630*AG630,2)*1.25),6)</f>
        <v>1.8</v>
      </c>
    </row>
    <row r="631" spans="1:107" x14ac:dyDescent="0.25">
      <c r="A631">
        <f>ROW(Source!A1012)</f>
        <v>1012</v>
      </c>
      <c r="B631">
        <v>31709269</v>
      </c>
      <c r="C631">
        <v>31713742</v>
      </c>
      <c r="D631">
        <v>26365832</v>
      </c>
      <c r="E631">
        <v>1</v>
      </c>
      <c r="F631">
        <v>1</v>
      </c>
      <c r="G631">
        <v>26229697</v>
      </c>
      <c r="H631">
        <v>2</v>
      </c>
      <c r="I631" t="s">
        <v>1044</v>
      </c>
      <c r="J631" t="s">
        <v>1045</v>
      </c>
      <c r="K631" t="s">
        <v>1046</v>
      </c>
      <c r="L631">
        <v>1367</v>
      </c>
      <c r="N631">
        <v>1011</v>
      </c>
      <c r="O631" t="s">
        <v>881</v>
      </c>
      <c r="P631" t="s">
        <v>881</v>
      </c>
      <c r="Q631">
        <v>1</v>
      </c>
      <c r="W631">
        <v>0</v>
      </c>
      <c r="X631">
        <v>-1272456651</v>
      </c>
      <c r="Y631">
        <v>9.375E-2</v>
      </c>
      <c r="AA631">
        <v>0</v>
      </c>
      <c r="AB631">
        <v>2527.64</v>
      </c>
      <c r="AC631">
        <v>401.67</v>
      </c>
      <c r="AD631">
        <v>0</v>
      </c>
      <c r="AE631">
        <v>0</v>
      </c>
      <c r="AF631">
        <v>282.36</v>
      </c>
      <c r="AG631">
        <v>15.08</v>
      </c>
      <c r="AH631">
        <v>0</v>
      </c>
      <c r="AI631">
        <v>1</v>
      </c>
      <c r="AJ631">
        <v>8.5500000000000007</v>
      </c>
      <c r="AK631">
        <v>25.44</v>
      </c>
      <c r="AL631">
        <v>1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143</v>
      </c>
      <c r="AT631">
        <v>7.4999999999999997E-2</v>
      </c>
      <c r="AU631" t="s">
        <v>169</v>
      </c>
      <c r="AV631">
        <v>0</v>
      </c>
      <c r="AW631">
        <v>2</v>
      </c>
      <c r="AX631">
        <v>31715093</v>
      </c>
      <c r="AY631">
        <v>1</v>
      </c>
      <c r="AZ631">
        <v>0</v>
      </c>
      <c r="BA631">
        <v>648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Y631*Source!I1012</f>
        <v>4.2187500000000003E-2</v>
      </c>
      <c r="CY631">
        <f>AB631</f>
        <v>2527.64</v>
      </c>
      <c r="CZ631">
        <f>AF631</f>
        <v>282.36</v>
      </c>
      <c r="DA631">
        <f>AJ631</f>
        <v>8.5500000000000007</v>
      </c>
      <c r="DB631">
        <f>ROUND((ROUND(AT631*CZ631,2)*1.25),6)</f>
        <v>26.475000000000001</v>
      </c>
      <c r="DC631">
        <f>ROUND((ROUND(AT631*AG631,2)*1.25),6)</f>
        <v>1.4125000000000001</v>
      </c>
    </row>
    <row r="632" spans="1:107" x14ac:dyDescent="0.25">
      <c r="A632">
        <f>ROW(Source!A1012)</f>
        <v>1012</v>
      </c>
      <c r="B632">
        <v>31709269</v>
      </c>
      <c r="C632">
        <v>31713742</v>
      </c>
      <c r="D632">
        <v>26360018</v>
      </c>
      <c r="E632">
        <v>1</v>
      </c>
      <c r="F632">
        <v>1</v>
      </c>
      <c r="G632">
        <v>26229697</v>
      </c>
      <c r="H632">
        <v>3</v>
      </c>
      <c r="I632" t="s">
        <v>511</v>
      </c>
      <c r="J632" t="s">
        <v>513</v>
      </c>
      <c r="K632" t="s">
        <v>512</v>
      </c>
      <c r="L632">
        <v>1348</v>
      </c>
      <c r="N632">
        <v>1009</v>
      </c>
      <c r="O632" t="s">
        <v>205</v>
      </c>
      <c r="P632" t="s">
        <v>205</v>
      </c>
      <c r="Q632">
        <v>1000</v>
      </c>
      <c r="W632">
        <v>0</v>
      </c>
      <c r="X632">
        <v>-2026741202</v>
      </c>
      <c r="Y632">
        <v>2.4</v>
      </c>
      <c r="AA632">
        <v>2771.18</v>
      </c>
      <c r="AB632">
        <v>0</v>
      </c>
      <c r="AC632">
        <v>0</v>
      </c>
      <c r="AD632">
        <v>0</v>
      </c>
      <c r="AE632">
        <v>296.7</v>
      </c>
      <c r="AF632">
        <v>0</v>
      </c>
      <c r="AG632">
        <v>0</v>
      </c>
      <c r="AH632">
        <v>0</v>
      </c>
      <c r="AI632">
        <v>9.34</v>
      </c>
      <c r="AJ632">
        <v>1</v>
      </c>
      <c r="AK632">
        <v>1</v>
      </c>
      <c r="AL632">
        <v>1</v>
      </c>
      <c r="AN632">
        <v>0</v>
      </c>
      <c r="AO632">
        <v>0</v>
      </c>
      <c r="AP632">
        <v>0</v>
      </c>
      <c r="AQ632">
        <v>0</v>
      </c>
      <c r="AR632">
        <v>0</v>
      </c>
      <c r="AS632" t="s">
        <v>143</v>
      </c>
      <c r="AT632">
        <v>2.4</v>
      </c>
      <c r="AU632" t="s">
        <v>143</v>
      </c>
      <c r="AV632">
        <v>0</v>
      </c>
      <c r="AW632">
        <v>1</v>
      </c>
      <c r="AX632">
        <v>-1</v>
      </c>
      <c r="AY632">
        <v>0</v>
      </c>
      <c r="AZ632">
        <v>0</v>
      </c>
      <c r="BA632" t="s">
        <v>143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Y632*Source!I1012</f>
        <v>1.08</v>
      </c>
      <c r="CY632">
        <f>AA632</f>
        <v>2771.18</v>
      </c>
      <c r="CZ632">
        <f>AE632</f>
        <v>296.7</v>
      </c>
      <c r="DA632">
        <f>AI632</f>
        <v>9.34</v>
      </c>
      <c r="DB632">
        <f>ROUND(ROUND(AT632*CZ632,2),6)</f>
        <v>712.08</v>
      </c>
      <c r="DC632">
        <f>ROUND(ROUND(AT632*AG632,2),6)</f>
        <v>0</v>
      </c>
    </row>
    <row r="633" spans="1:107" x14ac:dyDescent="0.25">
      <c r="A633">
        <f>ROW(Source!A1014)</f>
        <v>1014</v>
      </c>
      <c r="B633">
        <v>31709269</v>
      </c>
      <c r="C633">
        <v>31713752</v>
      </c>
      <c r="D633">
        <v>26286009</v>
      </c>
      <c r="E633">
        <v>26229697</v>
      </c>
      <c r="F633">
        <v>1</v>
      </c>
      <c r="G633">
        <v>26229697</v>
      </c>
      <c r="H633">
        <v>1</v>
      </c>
      <c r="I633" t="s">
        <v>875</v>
      </c>
      <c r="J633" t="s">
        <v>143</v>
      </c>
      <c r="K633" t="s">
        <v>876</v>
      </c>
      <c r="L633">
        <v>1191</v>
      </c>
      <c r="N633">
        <v>1013</v>
      </c>
      <c r="O633" t="s">
        <v>877</v>
      </c>
      <c r="P633" t="s">
        <v>877</v>
      </c>
      <c r="Q633">
        <v>1</v>
      </c>
      <c r="W633">
        <v>0</v>
      </c>
      <c r="X633">
        <v>476480486</v>
      </c>
      <c r="Y633">
        <v>4.9334999999999996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143</v>
      </c>
      <c r="AT633">
        <v>4.29</v>
      </c>
      <c r="AU633" t="s">
        <v>170</v>
      </c>
      <c r="AV633">
        <v>1</v>
      </c>
      <c r="AW633">
        <v>2</v>
      </c>
      <c r="AX633">
        <v>31715096</v>
      </c>
      <c r="AY633">
        <v>1</v>
      </c>
      <c r="AZ633">
        <v>0</v>
      </c>
      <c r="BA633">
        <v>651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Y633*Source!I1014</f>
        <v>2.220075</v>
      </c>
      <c r="CY633">
        <f>AD633</f>
        <v>0</v>
      </c>
      <c r="CZ633">
        <f>AH633</f>
        <v>0</v>
      </c>
      <c r="DA633">
        <f>AL633</f>
        <v>1</v>
      </c>
      <c r="DB633">
        <f>ROUND((ROUND(AT633*CZ633,2)*1.15),6)</f>
        <v>0</v>
      </c>
      <c r="DC633">
        <f>ROUND((ROUND(AT633*AG633,2)*1.15),6)</f>
        <v>0</v>
      </c>
    </row>
    <row r="634" spans="1:107" x14ac:dyDescent="0.25">
      <c r="A634">
        <f>ROW(Source!A1014)</f>
        <v>1014</v>
      </c>
      <c r="B634">
        <v>31709269</v>
      </c>
      <c r="C634">
        <v>31713752</v>
      </c>
      <c r="D634">
        <v>26366011</v>
      </c>
      <c r="E634">
        <v>1</v>
      </c>
      <c r="F634">
        <v>1</v>
      </c>
      <c r="G634">
        <v>26229697</v>
      </c>
      <c r="H634">
        <v>2</v>
      </c>
      <c r="I634" t="s">
        <v>897</v>
      </c>
      <c r="J634" t="s">
        <v>898</v>
      </c>
      <c r="K634" t="s">
        <v>899</v>
      </c>
      <c r="L634">
        <v>1367</v>
      </c>
      <c r="N634">
        <v>1011</v>
      </c>
      <c r="O634" t="s">
        <v>881</v>
      </c>
      <c r="P634" t="s">
        <v>881</v>
      </c>
      <c r="Q634">
        <v>1</v>
      </c>
      <c r="W634">
        <v>0</v>
      </c>
      <c r="X634">
        <v>-1426791</v>
      </c>
      <c r="Y634">
        <v>0.375</v>
      </c>
      <c r="AA634">
        <v>0</v>
      </c>
      <c r="AB634">
        <v>797.24</v>
      </c>
      <c r="AC634">
        <v>492.23</v>
      </c>
      <c r="AD634">
        <v>0</v>
      </c>
      <c r="AE634">
        <v>0</v>
      </c>
      <c r="AF634">
        <v>60.77</v>
      </c>
      <c r="AG634">
        <v>18.48</v>
      </c>
      <c r="AH634">
        <v>0</v>
      </c>
      <c r="AI634">
        <v>1</v>
      </c>
      <c r="AJ634">
        <v>12.53</v>
      </c>
      <c r="AK634">
        <v>25.44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143</v>
      </c>
      <c r="AT634">
        <v>0.3</v>
      </c>
      <c r="AU634" t="s">
        <v>169</v>
      </c>
      <c r="AV634">
        <v>0</v>
      </c>
      <c r="AW634">
        <v>2</v>
      </c>
      <c r="AX634">
        <v>31715097</v>
      </c>
      <c r="AY634">
        <v>1</v>
      </c>
      <c r="AZ634">
        <v>0</v>
      </c>
      <c r="BA634">
        <v>652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Y634*Source!I1014</f>
        <v>0.16875000000000001</v>
      </c>
      <c r="CY634">
        <f t="shared" ref="CY634:CY641" si="173">AB634</f>
        <v>797.24</v>
      </c>
      <c r="CZ634">
        <f t="shared" ref="CZ634:CZ641" si="174">AF634</f>
        <v>60.77</v>
      </c>
      <c r="DA634">
        <f t="shared" ref="DA634:DA641" si="175">AJ634</f>
        <v>12.53</v>
      </c>
      <c r="DB634">
        <f t="shared" ref="DB634:DB641" si="176">ROUND((ROUND(AT634*CZ634,2)*1.25),6)</f>
        <v>22.787500000000001</v>
      </c>
      <c r="DC634">
        <f t="shared" ref="DC634:DC641" si="177">ROUND((ROUND(AT634*AG634,2)*1.25),6)</f>
        <v>6.9249999999999998</v>
      </c>
    </row>
    <row r="635" spans="1:107" x14ac:dyDescent="0.25">
      <c r="A635">
        <f>ROW(Source!A1014)</f>
        <v>1014</v>
      </c>
      <c r="B635">
        <v>31709269</v>
      </c>
      <c r="C635">
        <v>31713752</v>
      </c>
      <c r="D635">
        <v>26365726</v>
      </c>
      <c r="E635">
        <v>1</v>
      </c>
      <c r="F635">
        <v>1</v>
      </c>
      <c r="G635">
        <v>26229697</v>
      </c>
      <c r="H635">
        <v>2</v>
      </c>
      <c r="I635" t="s">
        <v>947</v>
      </c>
      <c r="J635" t="s">
        <v>948</v>
      </c>
      <c r="K635" t="s">
        <v>949</v>
      </c>
      <c r="L635">
        <v>1367</v>
      </c>
      <c r="N635">
        <v>1011</v>
      </c>
      <c r="O635" t="s">
        <v>881</v>
      </c>
      <c r="P635" t="s">
        <v>881</v>
      </c>
      <c r="Q635">
        <v>1</v>
      </c>
      <c r="W635">
        <v>0</v>
      </c>
      <c r="X635">
        <v>1022351366</v>
      </c>
      <c r="Y635">
        <v>0.375</v>
      </c>
      <c r="AA635">
        <v>0</v>
      </c>
      <c r="AB635">
        <v>1278.5</v>
      </c>
      <c r="AC635">
        <v>511.41</v>
      </c>
      <c r="AD635">
        <v>0</v>
      </c>
      <c r="AE635">
        <v>0</v>
      </c>
      <c r="AF635">
        <v>106.74</v>
      </c>
      <c r="AG635">
        <v>19.2</v>
      </c>
      <c r="AH635">
        <v>0</v>
      </c>
      <c r="AI635">
        <v>1</v>
      </c>
      <c r="AJ635">
        <v>11.44</v>
      </c>
      <c r="AK635">
        <v>25.44</v>
      </c>
      <c r="AL635">
        <v>1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143</v>
      </c>
      <c r="AT635">
        <v>0.3</v>
      </c>
      <c r="AU635" t="s">
        <v>169</v>
      </c>
      <c r="AV635">
        <v>0</v>
      </c>
      <c r="AW635">
        <v>2</v>
      </c>
      <c r="AX635">
        <v>31715098</v>
      </c>
      <c r="AY635">
        <v>1</v>
      </c>
      <c r="AZ635">
        <v>0</v>
      </c>
      <c r="BA635">
        <v>653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Y635*Source!I1014</f>
        <v>0.16875000000000001</v>
      </c>
      <c r="CY635">
        <f t="shared" si="173"/>
        <v>1278.5</v>
      </c>
      <c r="CZ635">
        <f t="shared" si="174"/>
        <v>106.74</v>
      </c>
      <c r="DA635">
        <f t="shared" si="175"/>
        <v>11.44</v>
      </c>
      <c r="DB635">
        <f t="shared" si="176"/>
        <v>40.024999999999999</v>
      </c>
      <c r="DC635">
        <f t="shared" si="177"/>
        <v>7.2</v>
      </c>
    </row>
    <row r="636" spans="1:107" x14ac:dyDescent="0.25">
      <c r="A636">
        <f>ROW(Source!A1014)</f>
        <v>1014</v>
      </c>
      <c r="B636">
        <v>31709269</v>
      </c>
      <c r="C636">
        <v>31713752</v>
      </c>
      <c r="D636">
        <v>26365815</v>
      </c>
      <c r="E636">
        <v>1</v>
      </c>
      <c r="F636">
        <v>1</v>
      </c>
      <c r="G636">
        <v>26229697</v>
      </c>
      <c r="H636">
        <v>2</v>
      </c>
      <c r="I636" t="s">
        <v>1038</v>
      </c>
      <c r="J636" t="s">
        <v>1039</v>
      </c>
      <c r="K636" t="s">
        <v>1040</v>
      </c>
      <c r="L636">
        <v>1367</v>
      </c>
      <c r="N636">
        <v>1011</v>
      </c>
      <c r="O636" t="s">
        <v>881</v>
      </c>
      <c r="P636" t="s">
        <v>881</v>
      </c>
      <c r="Q636">
        <v>1</v>
      </c>
      <c r="W636">
        <v>0</v>
      </c>
      <c r="X636">
        <v>1778166765</v>
      </c>
      <c r="Y636">
        <v>0.375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143</v>
      </c>
      <c r="AT636">
        <v>0.3</v>
      </c>
      <c r="AU636" t="s">
        <v>169</v>
      </c>
      <c r="AV636">
        <v>0</v>
      </c>
      <c r="AW636">
        <v>1</v>
      </c>
      <c r="AX636">
        <v>-1</v>
      </c>
      <c r="AY636">
        <v>0</v>
      </c>
      <c r="AZ636">
        <v>0</v>
      </c>
      <c r="BA636" t="s">
        <v>143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Y636*Source!I1014</f>
        <v>0.16875000000000001</v>
      </c>
      <c r="CY636">
        <f t="shared" si="173"/>
        <v>0</v>
      </c>
      <c r="CZ636">
        <f t="shared" si="174"/>
        <v>0</v>
      </c>
      <c r="DA636">
        <f t="shared" si="175"/>
        <v>1</v>
      </c>
      <c r="DB636">
        <f t="shared" si="176"/>
        <v>0</v>
      </c>
      <c r="DC636">
        <f t="shared" si="177"/>
        <v>0</v>
      </c>
    </row>
    <row r="637" spans="1:107" x14ac:dyDescent="0.25">
      <c r="A637">
        <f>ROW(Source!A1014)</f>
        <v>1014</v>
      </c>
      <c r="B637">
        <v>31709269</v>
      </c>
      <c r="C637">
        <v>31713752</v>
      </c>
      <c r="D637">
        <v>26365817</v>
      </c>
      <c r="E637">
        <v>1</v>
      </c>
      <c r="F637">
        <v>1</v>
      </c>
      <c r="G637">
        <v>26229697</v>
      </c>
      <c r="H637">
        <v>2</v>
      </c>
      <c r="I637" t="s">
        <v>1041</v>
      </c>
      <c r="J637" t="s">
        <v>1042</v>
      </c>
      <c r="K637" t="s">
        <v>1043</v>
      </c>
      <c r="L637">
        <v>1367</v>
      </c>
      <c r="N637">
        <v>1011</v>
      </c>
      <c r="O637" t="s">
        <v>881</v>
      </c>
      <c r="P637" t="s">
        <v>881</v>
      </c>
      <c r="Q637">
        <v>1</v>
      </c>
      <c r="W637">
        <v>0</v>
      </c>
      <c r="X637">
        <v>1341797380</v>
      </c>
      <c r="Y637">
        <v>0.375</v>
      </c>
      <c r="AA637">
        <v>0</v>
      </c>
      <c r="AB637">
        <v>3532.05</v>
      </c>
      <c r="AC637">
        <v>1141.3399999999999</v>
      </c>
      <c r="AD637">
        <v>0</v>
      </c>
      <c r="AE637">
        <v>0</v>
      </c>
      <c r="AF637">
        <v>249.15</v>
      </c>
      <c r="AG637">
        <v>42.85</v>
      </c>
      <c r="AH637">
        <v>0</v>
      </c>
      <c r="AI637">
        <v>1</v>
      </c>
      <c r="AJ637">
        <v>13.54</v>
      </c>
      <c r="AK637">
        <v>25.44</v>
      </c>
      <c r="AL637">
        <v>1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143</v>
      </c>
      <c r="AT637">
        <v>0.3</v>
      </c>
      <c r="AU637" t="s">
        <v>169</v>
      </c>
      <c r="AV637">
        <v>0</v>
      </c>
      <c r="AW637">
        <v>2</v>
      </c>
      <c r="AX637">
        <v>31715100</v>
      </c>
      <c r="AY637">
        <v>1</v>
      </c>
      <c r="AZ637">
        <v>0</v>
      </c>
      <c r="BA637">
        <v>655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Y637*Source!I1014</f>
        <v>0.16875000000000001</v>
      </c>
      <c r="CY637">
        <f t="shared" si="173"/>
        <v>3532.05</v>
      </c>
      <c r="CZ637">
        <f t="shared" si="174"/>
        <v>249.15</v>
      </c>
      <c r="DA637">
        <f t="shared" si="175"/>
        <v>13.54</v>
      </c>
      <c r="DB637">
        <f t="shared" si="176"/>
        <v>93.4375</v>
      </c>
      <c r="DC637">
        <f t="shared" si="177"/>
        <v>16.074999999999999</v>
      </c>
    </row>
    <row r="638" spans="1:107" x14ac:dyDescent="0.25">
      <c r="A638">
        <f>ROW(Source!A1014)</f>
        <v>1014</v>
      </c>
      <c r="B638">
        <v>31709269</v>
      </c>
      <c r="C638">
        <v>31713752</v>
      </c>
      <c r="D638">
        <v>26365801</v>
      </c>
      <c r="E638">
        <v>1</v>
      </c>
      <c r="F638">
        <v>1</v>
      </c>
      <c r="G638">
        <v>26229697</v>
      </c>
      <c r="H638">
        <v>2</v>
      </c>
      <c r="I638" t="s">
        <v>1023</v>
      </c>
      <c r="J638" t="s">
        <v>1024</v>
      </c>
      <c r="K638" t="s">
        <v>1025</v>
      </c>
      <c r="L638">
        <v>1367</v>
      </c>
      <c r="N638">
        <v>1011</v>
      </c>
      <c r="O638" t="s">
        <v>881</v>
      </c>
      <c r="P638" t="s">
        <v>881</v>
      </c>
      <c r="Q638">
        <v>1</v>
      </c>
      <c r="W638">
        <v>0</v>
      </c>
      <c r="X638">
        <v>-251987950</v>
      </c>
      <c r="Y638">
        <v>0.375</v>
      </c>
      <c r="AA638">
        <v>0</v>
      </c>
      <c r="AB638">
        <v>1509.71</v>
      </c>
      <c r="AC638">
        <v>400.07</v>
      </c>
      <c r="AD638">
        <v>0</v>
      </c>
      <c r="AE638">
        <v>0</v>
      </c>
      <c r="AF638">
        <v>169.44</v>
      </c>
      <c r="AG638">
        <v>15.02</v>
      </c>
      <c r="AH638">
        <v>0</v>
      </c>
      <c r="AI638">
        <v>1</v>
      </c>
      <c r="AJ638">
        <v>8.51</v>
      </c>
      <c r="AK638">
        <v>25.44</v>
      </c>
      <c r="AL638">
        <v>1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143</v>
      </c>
      <c r="AT638">
        <v>0.3</v>
      </c>
      <c r="AU638" t="s">
        <v>169</v>
      </c>
      <c r="AV638">
        <v>0</v>
      </c>
      <c r="AW638">
        <v>2</v>
      </c>
      <c r="AX638">
        <v>31715101</v>
      </c>
      <c r="AY638">
        <v>1</v>
      </c>
      <c r="AZ638">
        <v>0</v>
      </c>
      <c r="BA638">
        <v>656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Y638*Source!I1014</f>
        <v>0.16875000000000001</v>
      </c>
      <c r="CY638">
        <f t="shared" si="173"/>
        <v>1509.71</v>
      </c>
      <c r="CZ638">
        <f t="shared" si="174"/>
        <v>169.44</v>
      </c>
      <c r="DA638">
        <f t="shared" si="175"/>
        <v>8.51</v>
      </c>
      <c r="DB638">
        <f t="shared" si="176"/>
        <v>63.537500000000001</v>
      </c>
      <c r="DC638">
        <f t="shared" si="177"/>
        <v>5.6375000000000002</v>
      </c>
    </row>
    <row r="639" spans="1:107" x14ac:dyDescent="0.25">
      <c r="A639">
        <f>ROW(Source!A1014)</f>
        <v>1014</v>
      </c>
      <c r="B639">
        <v>31709269</v>
      </c>
      <c r="C639">
        <v>31713752</v>
      </c>
      <c r="D639">
        <v>26365832</v>
      </c>
      <c r="E639">
        <v>1</v>
      </c>
      <c r="F639">
        <v>1</v>
      </c>
      <c r="G639">
        <v>26229697</v>
      </c>
      <c r="H639">
        <v>2</v>
      </c>
      <c r="I639" t="s">
        <v>1044</v>
      </c>
      <c r="J639" t="s">
        <v>1045</v>
      </c>
      <c r="K639" t="s">
        <v>1046</v>
      </c>
      <c r="L639">
        <v>1367</v>
      </c>
      <c r="N639">
        <v>1011</v>
      </c>
      <c r="O639" t="s">
        <v>881</v>
      </c>
      <c r="P639" t="s">
        <v>881</v>
      </c>
      <c r="Q639">
        <v>1</v>
      </c>
      <c r="W639">
        <v>0</v>
      </c>
      <c r="X639">
        <v>-1272456651</v>
      </c>
      <c r="Y639">
        <v>0.375</v>
      </c>
      <c r="AA639">
        <v>0</v>
      </c>
      <c r="AB639">
        <v>2527.64</v>
      </c>
      <c r="AC639">
        <v>401.67</v>
      </c>
      <c r="AD639">
        <v>0</v>
      </c>
      <c r="AE639">
        <v>0</v>
      </c>
      <c r="AF639">
        <v>282.36</v>
      </c>
      <c r="AG639">
        <v>15.08</v>
      </c>
      <c r="AH639">
        <v>0</v>
      </c>
      <c r="AI639">
        <v>1</v>
      </c>
      <c r="AJ639">
        <v>8.5500000000000007</v>
      </c>
      <c r="AK639">
        <v>25.44</v>
      </c>
      <c r="AL639">
        <v>1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143</v>
      </c>
      <c r="AT639">
        <v>0.3</v>
      </c>
      <c r="AU639" t="s">
        <v>169</v>
      </c>
      <c r="AV639">
        <v>0</v>
      </c>
      <c r="AW639">
        <v>2</v>
      </c>
      <c r="AX639">
        <v>31715102</v>
      </c>
      <c r="AY639">
        <v>1</v>
      </c>
      <c r="AZ639">
        <v>0</v>
      </c>
      <c r="BA639">
        <v>657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Y639*Source!I1014</f>
        <v>0.16875000000000001</v>
      </c>
      <c r="CY639">
        <f t="shared" si="173"/>
        <v>2527.64</v>
      </c>
      <c r="CZ639">
        <f t="shared" si="174"/>
        <v>282.36</v>
      </c>
      <c r="DA639">
        <f t="shared" si="175"/>
        <v>8.5500000000000007</v>
      </c>
      <c r="DB639">
        <f t="shared" si="176"/>
        <v>105.8875</v>
      </c>
      <c r="DC639">
        <f t="shared" si="177"/>
        <v>5.65</v>
      </c>
    </row>
    <row r="640" spans="1:107" x14ac:dyDescent="0.25">
      <c r="A640">
        <f>ROW(Source!A1014)</f>
        <v>1014</v>
      </c>
      <c r="B640">
        <v>31709269</v>
      </c>
      <c r="C640">
        <v>31713752</v>
      </c>
      <c r="D640">
        <v>26365805</v>
      </c>
      <c r="E640">
        <v>1</v>
      </c>
      <c r="F640">
        <v>1</v>
      </c>
      <c r="G640">
        <v>26229697</v>
      </c>
      <c r="H640">
        <v>2</v>
      </c>
      <c r="I640" t="s">
        <v>1047</v>
      </c>
      <c r="J640" t="s">
        <v>1048</v>
      </c>
      <c r="K640" t="s">
        <v>1049</v>
      </c>
      <c r="L640">
        <v>1367</v>
      </c>
      <c r="N640">
        <v>1011</v>
      </c>
      <c r="O640" t="s">
        <v>881</v>
      </c>
      <c r="P640" t="s">
        <v>881</v>
      </c>
      <c r="Q640">
        <v>1</v>
      </c>
      <c r="W640">
        <v>0</v>
      </c>
      <c r="X640">
        <v>1933621517</v>
      </c>
      <c r="Y640">
        <v>0.375</v>
      </c>
      <c r="AA640">
        <v>0</v>
      </c>
      <c r="AB640">
        <v>1597.32</v>
      </c>
      <c r="AC640">
        <v>464.26</v>
      </c>
      <c r="AD640">
        <v>0</v>
      </c>
      <c r="AE640">
        <v>0</v>
      </c>
      <c r="AF640">
        <v>171.61</v>
      </c>
      <c r="AG640">
        <v>17.43</v>
      </c>
      <c r="AH640">
        <v>0</v>
      </c>
      <c r="AI640">
        <v>1</v>
      </c>
      <c r="AJ640">
        <v>8.89</v>
      </c>
      <c r="AK640">
        <v>25.44</v>
      </c>
      <c r="AL640">
        <v>1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143</v>
      </c>
      <c r="AT640">
        <v>0.3</v>
      </c>
      <c r="AU640" t="s">
        <v>169</v>
      </c>
      <c r="AV640">
        <v>0</v>
      </c>
      <c r="AW640">
        <v>2</v>
      </c>
      <c r="AX640">
        <v>31715103</v>
      </c>
      <c r="AY640">
        <v>1</v>
      </c>
      <c r="AZ640">
        <v>0</v>
      </c>
      <c r="BA640">
        <v>658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Y640*Source!I1014</f>
        <v>0.16875000000000001</v>
      </c>
      <c r="CY640">
        <f t="shared" si="173"/>
        <v>1597.32</v>
      </c>
      <c r="CZ640">
        <f t="shared" si="174"/>
        <v>171.61</v>
      </c>
      <c r="DA640">
        <f t="shared" si="175"/>
        <v>8.89</v>
      </c>
      <c r="DB640">
        <f t="shared" si="176"/>
        <v>64.349999999999994</v>
      </c>
      <c r="DC640">
        <f t="shared" si="177"/>
        <v>6.5374999999999996</v>
      </c>
    </row>
    <row r="641" spans="1:107" x14ac:dyDescent="0.25">
      <c r="A641">
        <f>ROW(Source!A1014)</f>
        <v>1014</v>
      </c>
      <c r="B641">
        <v>31709269</v>
      </c>
      <c r="C641">
        <v>31713752</v>
      </c>
      <c r="D641">
        <v>26365806</v>
      </c>
      <c r="E641">
        <v>1</v>
      </c>
      <c r="F641">
        <v>1</v>
      </c>
      <c r="G641">
        <v>26229697</v>
      </c>
      <c r="H641">
        <v>2</v>
      </c>
      <c r="I641" t="s">
        <v>1020</v>
      </c>
      <c r="J641" t="s">
        <v>1021</v>
      </c>
      <c r="K641" t="s">
        <v>1022</v>
      </c>
      <c r="L641">
        <v>1367</v>
      </c>
      <c r="N641">
        <v>1011</v>
      </c>
      <c r="O641" t="s">
        <v>881</v>
      </c>
      <c r="P641" t="s">
        <v>881</v>
      </c>
      <c r="Q641">
        <v>1</v>
      </c>
      <c r="W641">
        <v>0</v>
      </c>
      <c r="X641">
        <v>2023875219</v>
      </c>
      <c r="Y641">
        <v>1.125</v>
      </c>
      <c r="AA641">
        <v>0</v>
      </c>
      <c r="AB641">
        <v>1645.08</v>
      </c>
      <c r="AC641">
        <v>463.99</v>
      </c>
      <c r="AD641">
        <v>0</v>
      </c>
      <c r="AE641">
        <v>0</v>
      </c>
      <c r="AF641">
        <v>177.54</v>
      </c>
      <c r="AG641">
        <v>17.420000000000002</v>
      </c>
      <c r="AH641">
        <v>0</v>
      </c>
      <c r="AI641">
        <v>1</v>
      </c>
      <c r="AJ641">
        <v>8.85</v>
      </c>
      <c r="AK641">
        <v>25.44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143</v>
      </c>
      <c r="AT641">
        <v>0.9</v>
      </c>
      <c r="AU641" t="s">
        <v>169</v>
      </c>
      <c r="AV641">
        <v>0</v>
      </c>
      <c r="AW641">
        <v>2</v>
      </c>
      <c r="AX641">
        <v>31715104</v>
      </c>
      <c r="AY641">
        <v>1</v>
      </c>
      <c r="AZ641">
        <v>0</v>
      </c>
      <c r="BA641">
        <v>659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Y641*Source!I1014</f>
        <v>0.50624999999999998</v>
      </c>
      <c r="CY641">
        <f t="shared" si="173"/>
        <v>1645.08</v>
      </c>
      <c r="CZ641">
        <f t="shared" si="174"/>
        <v>177.54</v>
      </c>
      <c r="DA641">
        <f t="shared" si="175"/>
        <v>8.85</v>
      </c>
      <c r="DB641">
        <f t="shared" si="176"/>
        <v>199.73750000000001</v>
      </c>
      <c r="DC641">
        <f t="shared" si="177"/>
        <v>19.600000000000001</v>
      </c>
    </row>
    <row r="642" spans="1:107" x14ac:dyDescent="0.25">
      <c r="A642">
        <f>ROW(Source!A1014)</f>
        <v>1014</v>
      </c>
      <c r="B642">
        <v>31709269</v>
      </c>
      <c r="C642">
        <v>31713752</v>
      </c>
      <c r="D642">
        <v>26360031</v>
      </c>
      <c r="E642">
        <v>1</v>
      </c>
      <c r="F642">
        <v>1</v>
      </c>
      <c r="G642">
        <v>26229697</v>
      </c>
      <c r="H642">
        <v>3</v>
      </c>
      <c r="I642" t="s">
        <v>894</v>
      </c>
      <c r="J642" t="s">
        <v>895</v>
      </c>
      <c r="K642" t="s">
        <v>896</v>
      </c>
      <c r="L642">
        <v>1348</v>
      </c>
      <c r="N642">
        <v>1009</v>
      </c>
      <c r="O642" t="s">
        <v>205</v>
      </c>
      <c r="P642" t="s">
        <v>205</v>
      </c>
      <c r="Q642">
        <v>1000</v>
      </c>
      <c r="W642">
        <v>0</v>
      </c>
      <c r="X642">
        <v>253159774</v>
      </c>
      <c r="Y642">
        <v>0.04</v>
      </c>
      <c r="AA642">
        <v>16005.78</v>
      </c>
      <c r="AB642">
        <v>0</v>
      </c>
      <c r="AC642">
        <v>0</v>
      </c>
      <c r="AD642">
        <v>0</v>
      </c>
      <c r="AE642">
        <v>1445.87</v>
      </c>
      <c r="AF642">
        <v>0</v>
      </c>
      <c r="AG642">
        <v>0</v>
      </c>
      <c r="AH642">
        <v>0</v>
      </c>
      <c r="AI642">
        <v>11.07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143</v>
      </c>
      <c r="AT642">
        <v>0.04</v>
      </c>
      <c r="AU642" t="s">
        <v>143</v>
      </c>
      <c r="AV642">
        <v>0</v>
      </c>
      <c r="AW642">
        <v>2</v>
      </c>
      <c r="AX642">
        <v>31715105</v>
      </c>
      <c r="AY642">
        <v>1</v>
      </c>
      <c r="AZ642">
        <v>0</v>
      </c>
      <c r="BA642">
        <v>660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Y642*Source!I1014</f>
        <v>1.8000000000000002E-2</v>
      </c>
      <c r="CY642">
        <f>AA642</f>
        <v>16005.78</v>
      </c>
      <c r="CZ642">
        <f>AE642</f>
        <v>1445.87</v>
      </c>
      <c r="DA642">
        <f>AI642</f>
        <v>11.07</v>
      </c>
      <c r="DB642">
        <f>ROUND(ROUND(AT642*CZ642,2),6)</f>
        <v>57.83</v>
      </c>
      <c r="DC642">
        <f>ROUND(ROUND(AT642*AG642,2),6)</f>
        <v>0</v>
      </c>
    </row>
    <row r="643" spans="1:107" x14ac:dyDescent="0.25">
      <c r="A643">
        <f>ROW(Source!A1014)</f>
        <v>1014</v>
      </c>
      <c r="B643">
        <v>31709269</v>
      </c>
      <c r="C643">
        <v>31713752</v>
      </c>
      <c r="D643">
        <v>26360021</v>
      </c>
      <c r="E643">
        <v>1</v>
      </c>
      <c r="F643">
        <v>1</v>
      </c>
      <c r="G643">
        <v>26229697</v>
      </c>
      <c r="H643">
        <v>3</v>
      </c>
      <c r="I643" t="s">
        <v>522</v>
      </c>
      <c r="J643" t="s">
        <v>524</v>
      </c>
      <c r="K643" t="s">
        <v>523</v>
      </c>
      <c r="L643">
        <v>1348</v>
      </c>
      <c r="N643">
        <v>1009</v>
      </c>
      <c r="O643" t="s">
        <v>205</v>
      </c>
      <c r="P643" t="s">
        <v>205</v>
      </c>
      <c r="Q643">
        <v>1000</v>
      </c>
      <c r="W643">
        <v>0</v>
      </c>
      <c r="X643">
        <v>305310980</v>
      </c>
      <c r="Y643">
        <v>9.66</v>
      </c>
      <c r="AA643">
        <v>2804.79</v>
      </c>
      <c r="AB643">
        <v>0</v>
      </c>
      <c r="AC643">
        <v>0</v>
      </c>
      <c r="AD643">
        <v>0</v>
      </c>
      <c r="AE643">
        <v>307.88</v>
      </c>
      <c r="AF643">
        <v>0</v>
      </c>
      <c r="AG643">
        <v>0</v>
      </c>
      <c r="AH643">
        <v>0</v>
      </c>
      <c r="AI643">
        <v>9.11</v>
      </c>
      <c r="AJ643">
        <v>1</v>
      </c>
      <c r="AK643">
        <v>1</v>
      </c>
      <c r="AL643">
        <v>1</v>
      </c>
      <c r="AN643">
        <v>0</v>
      </c>
      <c r="AO643">
        <v>0</v>
      </c>
      <c r="AP643">
        <v>0</v>
      </c>
      <c r="AQ643">
        <v>0</v>
      </c>
      <c r="AR643">
        <v>0</v>
      </c>
      <c r="AS643" t="s">
        <v>143</v>
      </c>
      <c r="AT643">
        <v>9.66</v>
      </c>
      <c r="AU643" t="s">
        <v>143</v>
      </c>
      <c r="AV643">
        <v>0</v>
      </c>
      <c r="AW643">
        <v>1</v>
      </c>
      <c r="AX643">
        <v>-1</v>
      </c>
      <c r="AY643">
        <v>0</v>
      </c>
      <c r="AZ643">
        <v>0</v>
      </c>
      <c r="BA643" t="s">
        <v>143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Y643*Source!I1014</f>
        <v>4.3470000000000004</v>
      </c>
      <c r="CY643">
        <f>AA643</f>
        <v>2804.79</v>
      </c>
      <c r="CZ643">
        <f>AE643</f>
        <v>307.88</v>
      </c>
      <c r="DA643">
        <f>AI643</f>
        <v>9.11</v>
      </c>
      <c r="DB643">
        <f>ROUND(ROUND(AT643*CZ643,2),6)</f>
        <v>2974.12</v>
      </c>
      <c r="DC643">
        <f>ROUND(ROUND(AT643*AG643,2),6)</f>
        <v>0</v>
      </c>
    </row>
    <row r="644" spans="1:107" x14ac:dyDescent="0.25">
      <c r="A644">
        <f>ROW(Source!A1016)</f>
        <v>1016</v>
      </c>
      <c r="B644">
        <v>31709269</v>
      </c>
      <c r="C644">
        <v>31713776</v>
      </c>
      <c r="D644">
        <v>26286009</v>
      </c>
      <c r="E644">
        <v>26229697</v>
      </c>
      <c r="F644">
        <v>1</v>
      </c>
      <c r="G644">
        <v>26229697</v>
      </c>
      <c r="H644">
        <v>1</v>
      </c>
      <c r="I644" t="s">
        <v>875</v>
      </c>
      <c r="J644" t="s">
        <v>143</v>
      </c>
      <c r="K644" t="s">
        <v>876</v>
      </c>
      <c r="L644">
        <v>1191</v>
      </c>
      <c r="N644">
        <v>1013</v>
      </c>
      <c r="O644" t="s">
        <v>877</v>
      </c>
      <c r="P644" t="s">
        <v>877</v>
      </c>
      <c r="Q644">
        <v>1</v>
      </c>
      <c r="W644">
        <v>0</v>
      </c>
      <c r="X644">
        <v>476480486</v>
      </c>
      <c r="Y644">
        <v>0.60949999999999993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143</v>
      </c>
      <c r="AT644">
        <v>0.53</v>
      </c>
      <c r="AU644" t="s">
        <v>170</v>
      </c>
      <c r="AV644">
        <v>1</v>
      </c>
      <c r="AW644">
        <v>2</v>
      </c>
      <c r="AX644">
        <v>31715107</v>
      </c>
      <c r="AY644">
        <v>1</v>
      </c>
      <c r="AZ644">
        <v>0</v>
      </c>
      <c r="BA644">
        <v>662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Y644*Source!I1016</f>
        <v>0.27427499999999999</v>
      </c>
      <c r="CY644">
        <f>AD644</f>
        <v>0</v>
      </c>
      <c r="CZ644">
        <f>AH644</f>
        <v>0</v>
      </c>
      <c r="DA644">
        <f>AL644</f>
        <v>1</v>
      </c>
      <c r="DB644">
        <f>ROUND((ROUND(AT644*CZ644,2)*1.15),6)</f>
        <v>0</v>
      </c>
      <c r="DC644">
        <f>ROUND((ROUND(AT644*AG644,2)*1.15),6)</f>
        <v>0</v>
      </c>
    </row>
    <row r="645" spans="1:107" x14ac:dyDescent="0.25">
      <c r="A645">
        <f>ROW(Source!A1016)</f>
        <v>1016</v>
      </c>
      <c r="B645">
        <v>31709269</v>
      </c>
      <c r="C645">
        <v>31713776</v>
      </c>
      <c r="D645">
        <v>26365726</v>
      </c>
      <c r="E645">
        <v>1</v>
      </c>
      <c r="F645">
        <v>1</v>
      </c>
      <c r="G645">
        <v>26229697</v>
      </c>
      <c r="H645">
        <v>2</v>
      </c>
      <c r="I645" t="s">
        <v>947</v>
      </c>
      <c r="J645" t="s">
        <v>948</v>
      </c>
      <c r="K645" t="s">
        <v>949</v>
      </c>
      <c r="L645">
        <v>1367</v>
      </c>
      <c r="N645">
        <v>1011</v>
      </c>
      <c r="O645" t="s">
        <v>881</v>
      </c>
      <c r="P645" t="s">
        <v>881</v>
      </c>
      <c r="Q645">
        <v>1</v>
      </c>
      <c r="W645">
        <v>0</v>
      </c>
      <c r="X645">
        <v>1022351366</v>
      </c>
      <c r="Y645">
        <v>9.375E-2</v>
      </c>
      <c r="AA645">
        <v>0</v>
      </c>
      <c r="AB645">
        <v>1278.5</v>
      </c>
      <c r="AC645">
        <v>511.41</v>
      </c>
      <c r="AD645">
        <v>0</v>
      </c>
      <c r="AE645">
        <v>0</v>
      </c>
      <c r="AF645">
        <v>106.74</v>
      </c>
      <c r="AG645">
        <v>19.2</v>
      </c>
      <c r="AH645">
        <v>0</v>
      </c>
      <c r="AI645">
        <v>1</v>
      </c>
      <c r="AJ645">
        <v>11.44</v>
      </c>
      <c r="AK645">
        <v>25.44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143</v>
      </c>
      <c r="AT645">
        <v>7.4999999999999997E-2</v>
      </c>
      <c r="AU645" t="s">
        <v>169</v>
      </c>
      <c r="AV645">
        <v>0</v>
      </c>
      <c r="AW645">
        <v>2</v>
      </c>
      <c r="AX645">
        <v>31715108</v>
      </c>
      <c r="AY645">
        <v>1</v>
      </c>
      <c r="AZ645">
        <v>0</v>
      </c>
      <c r="BA645">
        <v>663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Y645*Source!I1016</f>
        <v>4.2187500000000003E-2</v>
      </c>
      <c r="CY645">
        <f>AB645</f>
        <v>1278.5</v>
      </c>
      <c r="CZ645">
        <f>AF645</f>
        <v>106.74</v>
      </c>
      <c r="DA645">
        <f>AJ645</f>
        <v>11.44</v>
      </c>
      <c r="DB645">
        <f>ROUND((ROUND(AT645*CZ645,2)*1.25),6)</f>
        <v>10.012499999999999</v>
      </c>
      <c r="DC645">
        <f>ROUND((ROUND(AT645*AG645,2)*1.25),6)</f>
        <v>1.8</v>
      </c>
    </row>
    <row r="646" spans="1:107" x14ac:dyDescent="0.25">
      <c r="A646">
        <f>ROW(Source!A1016)</f>
        <v>1016</v>
      </c>
      <c r="B646">
        <v>31709269</v>
      </c>
      <c r="C646">
        <v>31713776</v>
      </c>
      <c r="D646">
        <v>26365832</v>
      </c>
      <c r="E646">
        <v>1</v>
      </c>
      <c r="F646">
        <v>1</v>
      </c>
      <c r="G646">
        <v>26229697</v>
      </c>
      <c r="H646">
        <v>2</v>
      </c>
      <c r="I646" t="s">
        <v>1044</v>
      </c>
      <c r="J646" t="s">
        <v>1045</v>
      </c>
      <c r="K646" t="s">
        <v>1046</v>
      </c>
      <c r="L646">
        <v>1367</v>
      </c>
      <c r="N646">
        <v>1011</v>
      </c>
      <c r="O646" t="s">
        <v>881</v>
      </c>
      <c r="P646" t="s">
        <v>881</v>
      </c>
      <c r="Q646">
        <v>1</v>
      </c>
      <c r="W646">
        <v>0</v>
      </c>
      <c r="X646">
        <v>-1272456651</v>
      </c>
      <c r="Y646">
        <v>9.375E-2</v>
      </c>
      <c r="AA646">
        <v>0</v>
      </c>
      <c r="AB646">
        <v>2527.64</v>
      </c>
      <c r="AC646">
        <v>401.67</v>
      </c>
      <c r="AD646">
        <v>0</v>
      </c>
      <c r="AE646">
        <v>0</v>
      </c>
      <c r="AF646">
        <v>282.36</v>
      </c>
      <c r="AG646">
        <v>15.08</v>
      </c>
      <c r="AH646">
        <v>0</v>
      </c>
      <c r="AI646">
        <v>1</v>
      </c>
      <c r="AJ646">
        <v>8.5500000000000007</v>
      </c>
      <c r="AK646">
        <v>25.44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143</v>
      </c>
      <c r="AT646">
        <v>7.4999999999999997E-2</v>
      </c>
      <c r="AU646" t="s">
        <v>169</v>
      </c>
      <c r="AV646">
        <v>0</v>
      </c>
      <c r="AW646">
        <v>2</v>
      </c>
      <c r="AX646">
        <v>31715109</v>
      </c>
      <c r="AY646">
        <v>1</v>
      </c>
      <c r="AZ646">
        <v>0</v>
      </c>
      <c r="BA646">
        <v>664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Y646*Source!I1016</f>
        <v>4.2187500000000003E-2</v>
      </c>
      <c r="CY646">
        <f>AB646</f>
        <v>2527.64</v>
      </c>
      <c r="CZ646">
        <f>AF646</f>
        <v>282.36</v>
      </c>
      <c r="DA646">
        <f>AJ646</f>
        <v>8.5500000000000007</v>
      </c>
      <c r="DB646">
        <f>ROUND((ROUND(AT646*CZ646,2)*1.25),6)</f>
        <v>26.475000000000001</v>
      </c>
      <c r="DC646">
        <f>ROUND((ROUND(AT646*AG646,2)*1.25),6)</f>
        <v>1.4125000000000001</v>
      </c>
    </row>
    <row r="647" spans="1:107" x14ac:dyDescent="0.25">
      <c r="A647">
        <f>ROW(Source!A1016)</f>
        <v>1016</v>
      </c>
      <c r="B647">
        <v>31709269</v>
      </c>
      <c r="C647">
        <v>31713776</v>
      </c>
      <c r="D647">
        <v>26360021</v>
      </c>
      <c r="E647">
        <v>1</v>
      </c>
      <c r="F647">
        <v>1</v>
      </c>
      <c r="G647">
        <v>26229697</v>
      </c>
      <c r="H647">
        <v>3</v>
      </c>
      <c r="I647" t="s">
        <v>522</v>
      </c>
      <c r="J647" t="s">
        <v>524</v>
      </c>
      <c r="K647" t="s">
        <v>523</v>
      </c>
      <c r="L647">
        <v>1348</v>
      </c>
      <c r="N647">
        <v>1009</v>
      </c>
      <c r="O647" t="s">
        <v>205</v>
      </c>
      <c r="P647" t="s">
        <v>205</v>
      </c>
      <c r="Q647">
        <v>1000</v>
      </c>
      <c r="W647">
        <v>0</v>
      </c>
      <c r="X647">
        <v>305310980</v>
      </c>
      <c r="Y647">
        <v>2.42</v>
      </c>
      <c r="AA647">
        <v>2804.79</v>
      </c>
      <c r="AB647">
        <v>0</v>
      </c>
      <c r="AC647">
        <v>0</v>
      </c>
      <c r="AD647">
        <v>0</v>
      </c>
      <c r="AE647">
        <v>307.88</v>
      </c>
      <c r="AF647">
        <v>0</v>
      </c>
      <c r="AG647">
        <v>0</v>
      </c>
      <c r="AH647">
        <v>0</v>
      </c>
      <c r="AI647">
        <v>9.11</v>
      </c>
      <c r="AJ647">
        <v>1</v>
      </c>
      <c r="AK647">
        <v>1</v>
      </c>
      <c r="AL647">
        <v>1</v>
      </c>
      <c r="AN647">
        <v>0</v>
      </c>
      <c r="AO647">
        <v>0</v>
      </c>
      <c r="AP647">
        <v>0</v>
      </c>
      <c r="AQ647">
        <v>0</v>
      </c>
      <c r="AR647">
        <v>0</v>
      </c>
      <c r="AS647" t="s">
        <v>143</v>
      </c>
      <c r="AT647">
        <v>2.42</v>
      </c>
      <c r="AU647" t="s">
        <v>143</v>
      </c>
      <c r="AV647">
        <v>0</v>
      </c>
      <c r="AW647">
        <v>1</v>
      </c>
      <c r="AX647">
        <v>-1</v>
      </c>
      <c r="AY647">
        <v>0</v>
      </c>
      <c r="AZ647">
        <v>0</v>
      </c>
      <c r="BA647" t="s">
        <v>143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Y647*Source!I1016</f>
        <v>1.089</v>
      </c>
      <c r="CY647">
        <f>AA647</f>
        <v>2804.79</v>
      </c>
      <c r="CZ647">
        <f>AE647</f>
        <v>307.88</v>
      </c>
      <c r="DA647">
        <f>AI647</f>
        <v>9.11</v>
      </c>
      <c r="DB647">
        <f>ROUND(ROUND(AT647*CZ647,2),6)</f>
        <v>745.07</v>
      </c>
      <c r="DC647">
        <f>ROUND(ROUND(AT647*AG647,2),6)</f>
        <v>0</v>
      </c>
    </row>
    <row r="648" spans="1:107" x14ac:dyDescent="0.25">
      <c r="A648">
        <f>ROW(Source!A1018)</f>
        <v>1018</v>
      </c>
      <c r="B648">
        <v>31709269</v>
      </c>
      <c r="C648">
        <v>31713786</v>
      </c>
      <c r="D648">
        <v>26286009</v>
      </c>
      <c r="E648">
        <v>26229697</v>
      </c>
      <c r="F648">
        <v>1</v>
      </c>
      <c r="G648">
        <v>26229697</v>
      </c>
      <c r="H648">
        <v>1</v>
      </c>
      <c r="I648" t="s">
        <v>875</v>
      </c>
      <c r="J648" t="s">
        <v>143</v>
      </c>
      <c r="K648" t="s">
        <v>876</v>
      </c>
      <c r="L648">
        <v>1191</v>
      </c>
      <c r="N648">
        <v>1013</v>
      </c>
      <c r="O648" t="s">
        <v>877</v>
      </c>
      <c r="P648" t="s">
        <v>877</v>
      </c>
      <c r="Q648">
        <v>1</v>
      </c>
      <c r="W648">
        <v>0</v>
      </c>
      <c r="X648">
        <v>476480486</v>
      </c>
      <c r="Y648">
        <v>80.27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143</v>
      </c>
      <c r="AT648">
        <v>69.8</v>
      </c>
      <c r="AU648" t="s">
        <v>170</v>
      </c>
      <c r="AV648">
        <v>1</v>
      </c>
      <c r="AW648">
        <v>2</v>
      </c>
      <c r="AX648">
        <v>31715112</v>
      </c>
      <c r="AY648">
        <v>1</v>
      </c>
      <c r="AZ648">
        <v>0</v>
      </c>
      <c r="BA648">
        <v>667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Y648*Source!I1018</f>
        <v>28.094499999999996</v>
      </c>
      <c r="CY648">
        <f>AD648</f>
        <v>0</v>
      </c>
      <c r="CZ648">
        <f>AH648</f>
        <v>0</v>
      </c>
      <c r="DA648">
        <f>AL648</f>
        <v>1</v>
      </c>
      <c r="DB648">
        <f>ROUND((ROUND(AT648*CZ648,2)*1.15),6)</f>
        <v>0</v>
      </c>
      <c r="DC648">
        <f>ROUND((ROUND(AT648*AG648,2)*1.15),6)</f>
        <v>0</v>
      </c>
    </row>
    <row r="649" spans="1:107" x14ac:dyDescent="0.25">
      <c r="A649">
        <f>ROW(Source!A1018)</f>
        <v>1018</v>
      </c>
      <c r="B649">
        <v>31709269</v>
      </c>
      <c r="C649">
        <v>31713786</v>
      </c>
      <c r="D649">
        <v>26365635</v>
      </c>
      <c r="E649">
        <v>1</v>
      </c>
      <c r="F649">
        <v>1</v>
      </c>
      <c r="G649">
        <v>26229697</v>
      </c>
      <c r="H649">
        <v>2</v>
      </c>
      <c r="I649" t="s">
        <v>956</v>
      </c>
      <c r="J649" t="s">
        <v>1089</v>
      </c>
      <c r="K649" t="s">
        <v>958</v>
      </c>
      <c r="L649">
        <v>1367</v>
      </c>
      <c r="N649">
        <v>1011</v>
      </c>
      <c r="O649" t="s">
        <v>881</v>
      </c>
      <c r="P649" t="s">
        <v>881</v>
      </c>
      <c r="Q649">
        <v>1</v>
      </c>
      <c r="W649">
        <v>0</v>
      </c>
      <c r="X649">
        <v>-1461286799</v>
      </c>
      <c r="Y649">
        <v>0.76249999999999996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</v>
      </c>
      <c r="AJ649">
        <v>8.56</v>
      </c>
      <c r="AK649">
        <v>25.44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143</v>
      </c>
      <c r="AT649">
        <v>0.61</v>
      </c>
      <c r="AU649" t="s">
        <v>169</v>
      </c>
      <c r="AV649">
        <v>0</v>
      </c>
      <c r="AW649">
        <v>2</v>
      </c>
      <c r="AX649">
        <v>31715113</v>
      </c>
      <c r="AY649">
        <v>2</v>
      </c>
      <c r="AZ649">
        <v>98304</v>
      </c>
      <c r="BA649">
        <v>668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Y649*Source!I1018</f>
        <v>0.26687499999999997</v>
      </c>
      <c r="CY649">
        <f>AB649</f>
        <v>0</v>
      </c>
      <c r="CZ649">
        <f>AF649</f>
        <v>0</v>
      </c>
      <c r="DA649">
        <f>AJ649</f>
        <v>8.56</v>
      </c>
      <c r="DB649">
        <f>ROUND((ROUND(AT649*CZ649,2)*1.25),6)</f>
        <v>0</v>
      </c>
      <c r="DC649">
        <f>ROUND((ROUND(AT649*AG649,2)*1.25),6)</f>
        <v>0</v>
      </c>
    </row>
    <row r="650" spans="1:107" x14ac:dyDescent="0.25">
      <c r="A650">
        <f>ROW(Source!A1018)</f>
        <v>1018</v>
      </c>
      <c r="B650">
        <v>31709269</v>
      </c>
      <c r="C650">
        <v>31713786</v>
      </c>
      <c r="D650">
        <v>26359708</v>
      </c>
      <c r="E650">
        <v>1</v>
      </c>
      <c r="F650">
        <v>1</v>
      </c>
      <c r="G650">
        <v>26229697</v>
      </c>
      <c r="H650">
        <v>3</v>
      </c>
      <c r="I650" t="s">
        <v>1090</v>
      </c>
      <c r="J650" t="s">
        <v>1091</v>
      </c>
      <c r="K650" t="s">
        <v>1092</v>
      </c>
      <c r="L650">
        <v>1339</v>
      </c>
      <c r="N650">
        <v>1007</v>
      </c>
      <c r="O650" t="s">
        <v>323</v>
      </c>
      <c r="P650" t="s">
        <v>323</v>
      </c>
      <c r="Q650">
        <v>1</v>
      </c>
      <c r="W650">
        <v>0</v>
      </c>
      <c r="X650">
        <v>-758282629</v>
      </c>
      <c r="Y650">
        <v>5.9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6.01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143</v>
      </c>
      <c r="AT650">
        <v>5.9</v>
      </c>
      <c r="AU650" t="s">
        <v>143</v>
      </c>
      <c r="AV650">
        <v>0</v>
      </c>
      <c r="AW650">
        <v>2</v>
      </c>
      <c r="AX650">
        <v>31715114</v>
      </c>
      <c r="AY650">
        <v>2</v>
      </c>
      <c r="AZ650">
        <v>16384</v>
      </c>
      <c r="BA650">
        <v>669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Y650*Source!I1018</f>
        <v>2.0649999999999999</v>
      </c>
      <c r="CY650">
        <f>AA650</f>
        <v>0</v>
      </c>
      <c r="CZ650">
        <f>AE650</f>
        <v>0</v>
      </c>
      <c r="DA650">
        <f>AI650</f>
        <v>6.01</v>
      </c>
      <c r="DB650">
        <f>ROUND(ROUND(AT650*CZ650,2),6)</f>
        <v>0</v>
      </c>
      <c r="DC650">
        <f>ROUND(ROUND(AT650*AG650,2),6)</f>
        <v>0</v>
      </c>
    </row>
    <row r="651" spans="1:107" x14ac:dyDescent="0.25">
      <c r="A651">
        <f>ROW(Source!A1018)</f>
        <v>1018</v>
      </c>
      <c r="B651">
        <v>31709269</v>
      </c>
      <c r="C651">
        <v>31713786</v>
      </c>
      <c r="D651">
        <v>26359842</v>
      </c>
      <c r="E651">
        <v>1</v>
      </c>
      <c r="F651">
        <v>1</v>
      </c>
      <c r="G651">
        <v>26229697</v>
      </c>
      <c r="H651">
        <v>3</v>
      </c>
      <c r="I651" t="s">
        <v>1093</v>
      </c>
      <c r="J651" t="s">
        <v>1094</v>
      </c>
      <c r="K651" t="s">
        <v>1095</v>
      </c>
      <c r="L651">
        <v>1339</v>
      </c>
      <c r="N651">
        <v>1007</v>
      </c>
      <c r="O651" t="s">
        <v>323</v>
      </c>
      <c r="P651" t="s">
        <v>323</v>
      </c>
      <c r="Q651">
        <v>1</v>
      </c>
      <c r="W651">
        <v>0</v>
      </c>
      <c r="X651">
        <v>-718781615</v>
      </c>
      <c r="Y651">
        <v>0.06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6.49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143</v>
      </c>
      <c r="AT651">
        <v>0.06</v>
      </c>
      <c r="AU651" t="s">
        <v>143</v>
      </c>
      <c r="AV651">
        <v>0</v>
      </c>
      <c r="AW651">
        <v>2</v>
      </c>
      <c r="AX651">
        <v>31715115</v>
      </c>
      <c r="AY651">
        <v>2</v>
      </c>
      <c r="AZ651">
        <v>16384</v>
      </c>
      <c r="BA651">
        <v>670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Y651*Source!I1018</f>
        <v>2.0999999999999998E-2</v>
      </c>
      <c r="CY651">
        <f>AA651</f>
        <v>0</v>
      </c>
      <c r="CZ651">
        <f>AE651</f>
        <v>0</v>
      </c>
      <c r="DA651">
        <f>AI651</f>
        <v>6.49</v>
      </c>
      <c r="DB651">
        <f>ROUND(ROUND(AT651*CZ651,2),6)</f>
        <v>0</v>
      </c>
      <c r="DC651">
        <f>ROUND(ROUND(AT651*AG651,2),6)</f>
        <v>0</v>
      </c>
    </row>
    <row r="652" spans="1:107" x14ac:dyDescent="0.25">
      <c r="A652">
        <f>ROW(Source!A1018)</f>
        <v>1018</v>
      </c>
      <c r="B652">
        <v>31709269</v>
      </c>
      <c r="C652">
        <v>31713786</v>
      </c>
      <c r="D652">
        <v>26362263</v>
      </c>
      <c r="E652">
        <v>1</v>
      </c>
      <c r="F652">
        <v>1</v>
      </c>
      <c r="G652">
        <v>26229697</v>
      </c>
      <c r="H652">
        <v>3</v>
      </c>
      <c r="I652" t="s">
        <v>751</v>
      </c>
      <c r="J652" t="s">
        <v>753</v>
      </c>
      <c r="K652" t="s">
        <v>752</v>
      </c>
      <c r="L652">
        <v>1339</v>
      </c>
      <c r="N652">
        <v>1007</v>
      </c>
      <c r="O652" t="s">
        <v>323</v>
      </c>
      <c r="P652" t="s">
        <v>323</v>
      </c>
      <c r="Q652">
        <v>1</v>
      </c>
      <c r="W652">
        <v>0</v>
      </c>
      <c r="X652">
        <v>-1815063453</v>
      </c>
      <c r="Y652">
        <v>4.3</v>
      </c>
      <c r="AA652">
        <v>6181.22</v>
      </c>
      <c r="AB652">
        <v>0</v>
      </c>
      <c r="AC652">
        <v>0</v>
      </c>
      <c r="AD652">
        <v>0</v>
      </c>
      <c r="AE652">
        <v>1765.62</v>
      </c>
      <c r="AF652">
        <v>0</v>
      </c>
      <c r="AG652">
        <v>0</v>
      </c>
      <c r="AH652">
        <v>0</v>
      </c>
      <c r="AI652">
        <v>3.48</v>
      </c>
      <c r="AJ652">
        <v>1</v>
      </c>
      <c r="AK652">
        <v>1</v>
      </c>
      <c r="AL652">
        <v>1</v>
      </c>
      <c r="AN652">
        <v>0</v>
      </c>
      <c r="AO652">
        <v>0</v>
      </c>
      <c r="AP652">
        <v>0</v>
      </c>
      <c r="AQ652">
        <v>0</v>
      </c>
      <c r="AR652">
        <v>0</v>
      </c>
      <c r="AS652" t="s">
        <v>143</v>
      </c>
      <c r="AT652">
        <v>4.3</v>
      </c>
      <c r="AU652" t="s">
        <v>143</v>
      </c>
      <c r="AV652">
        <v>0</v>
      </c>
      <c r="AW652">
        <v>1</v>
      </c>
      <c r="AX652">
        <v>-1</v>
      </c>
      <c r="AY652">
        <v>0</v>
      </c>
      <c r="AZ652">
        <v>0</v>
      </c>
      <c r="BA652" t="s">
        <v>143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Y652*Source!I1018</f>
        <v>1.5049999999999999</v>
      </c>
      <c r="CY652">
        <f>AA652</f>
        <v>6181.22</v>
      </c>
      <c r="CZ652">
        <f>AE652</f>
        <v>1765.62</v>
      </c>
      <c r="DA652">
        <f>AI652</f>
        <v>3.48</v>
      </c>
      <c r="DB652">
        <f>ROUND(ROUND(AT652*CZ652,2),6)</f>
        <v>7592.17</v>
      </c>
      <c r="DC652">
        <f>ROUND(ROUND(AT652*AG652,2),6)</f>
        <v>0</v>
      </c>
    </row>
    <row r="653" spans="1:107" x14ac:dyDescent="0.25">
      <c r="A653">
        <f>ROW(Source!A1018)</f>
        <v>1018</v>
      </c>
      <c r="B653">
        <v>31709269</v>
      </c>
      <c r="C653">
        <v>31713786</v>
      </c>
      <c r="D653">
        <v>26286007</v>
      </c>
      <c r="E653">
        <v>26229697</v>
      </c>
      <c r="F653">
        <v>1</v>
      </c>
      <c r="G653">
        <v>26229697</v>
      </c>
      <c r="H653">
        <v>3</v>
      </c>
      <c r="I653" t="s">
        <v>983</v>
      </c>
      <c r="J653" t="s">
        <v>143</v>
      </c>
      <c r="K653" t="s">
        <v>984</v>
      </c>
      <c r="L653">
        <v>1344</v>
      </c>
      <c r="N653">
        <v>1008</v>
      </c>
      <c r="O653" t="s">
        <v>908</v>
      </c>
      <c r="P653" t="s">
        <v>908</v>
      </c>
      <c r="Q653">
        <v>1</v>
      </c>
      <c r="W653">
        <v>0</v>
      </c>
      <c r="X653">
        <v>-94250534</v>
      </c>
      <c r="Y653">
        <v>116.34</v>
      </c>
      <c r="AA653">
        <v>1.01</v>
      </c>
      <c r="AB653">
        <v>0</v>
      </c>
      <c r="AC653">
        <v>0</v>
      </c>
      <c r="AD653">
        <v>0</v>
      </c>
      <c r="AE653">
        <v>1</v>
      </c>
      <c r="AF653">
        <v>0</v>
      </c>
      <c r="AG653">
        <v>0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143</v>
      </c>
      <c r="AT653">
        <v>116.34</v>
      </c>
      <c r="AU653" t="s">
        <v>143</v>
      </c>
      <c r="AV653">
        <v>0</v>
      </c>
      <c r="AW653">
        <v>2</v>
      </c>
      <c r="AX653">
        <v>31715117</v>
      </c>
      <c r="AY653">
        <v>1</v>
      </c>
      <c r="AZ653">
        <v>0</v>
      </c>
      <c r="BA653">
        <v>672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Y653*Source!I1018</f>
        <v>40.719000000000001</v>
      </c>
      <c r="CY653">
        <f>AA653</f>
        <v>1.01</v>
      </c>
      <c r="CZ653">
        <f>AE653</f>
        <v>1</v>
      </c>
      <c r="DA653">
        <f>AI653</f>
        <v>1</v>
      </c>
      <c r="DB653">
        <f>ROUND(ROUND(AT653*CZ653,2),6)</f>
        <v>116.34</v>
      </c>
      <c r="DC653">
        <f>ROUND(ROUND(AT653*AG653,2),6)</f>
        <v>0</v>
      </c>
    </row>
  </sheetData>
  <phoneticPr fontId="21" type="noConversion"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72"/>
  <sheetViews>
    <sheetView workbookViewId="0"/>
  </sheetViews>
  <sheetFormatPr defaultRowHeight="13.2" x14ac:dyDescent="0.25"/>
  <sheetData>
    <row r="1" spans="1:44" x14ac:dyDescent="0.25">
      <c r="A1">
        <f>ROW(Source!A32)</f>
        <v>32</v>
      </c>
      <c r="B1">
        <v>31714446</v>
      </c>
      <c r="C1">
        <v>31710204</v>
      </c>
      <c r="D1">
        <v>26286009</v>
      </c>
      <c r="E1">
        <v>26229697</v>
      </c>
      <c r="F1">
        <v>1</v>
      </c>
      <c r="G1">
        <v>26229697</v>
      </c>
      <c r="H1">
        <v>1</v>
      </c>
      <c r="I1" t="s">
        <v>875</v>
      </c>
      <c r="J1" t="s">
        <v>143</v>
      </c>
      <c r="K1" t="s">
        <v>876</v>
      </c>
      <c r="L1">
        <v>1191</v>
      </c>
      <c r="N1">
        <v>1013</v>
      </c>
      <c r="O1" t="s">
        <v>877</v>
      </c>
      <c r="P1" t="s">
        <v>877</v>
      </c>
      <c r="Q1">
        <v>1</v>
      </c>
      <c r="X1">
        <v>0.04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143</v>
      </c>
      <c r="AG1">
        <v>0.04</v>
      </c>
      <c r="AH1">
        <v>2</v>
      </c>
      <c r="AI1">
        <v>31710205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5">
      <c r="A2">
        <f>ROW(Source!A32)</f>
        <v>32</v>
      </c>
      <c r="B2">
        <v>31714447</v>
      </c>
      <c r="C2">
        <v>31710204</v>
      </c>
      <c r="D2">
        <v>26366398</v>
      </c>
      <c r="E2">
        <v>1</v>
      </c>
      <c r="F2">
        <v>1</v>
      </c>
      <c r="G2">
        <v>26229697</v>
      </c>
      <c r="H2">
        <v>2</v>
      </c>
      <c r="I2" t="s">
        <v>878</v>
      </c>
      <c r="J2" t="s">
        <v>879</v>
      </c>
      <c r="K2" t="s">
        <v>880</v>
      </c>
      <c r="L2">
        <v>1367</v>
      </c>
      <c r="N2">
        <v>1011</v>
      </c>
      <c r="O2" t="s">
        <v>881</v>
      </c>
      <c r="P2" t="s">
        <v>881</v>
      </c>
      <c r="Q2">
        <v>1</v>
      </c>
      <c r="X2">
        <v>0.01</v>
      </c>
      <c r="Y2">
        <v>0</v>
      </c>
      <c r="Z2">
        <v>113.73</v>
      </c>
      <c r="AA2">
        <v>15.23</v>
      </c>
      <c r="AB2">
        <v>0</v>
      </c>
      <c r="AC2">
        <v>0</v>
      </c>
      <c r="AD2">
        <v>1</v>
      </c>
      <c r="AE2">
        <v>0</v>
      </c>
      <c r="AF2" t="s">
        <v>143</v>
      </c>
      <c r="AG2">
        <v>0.01</v>
      </c>
      <c r="AH2">
        <v>2</v>
      </c>
      <c r="AI2">
        <v>31710206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5">
      <c r="A3">
        <f>ROW(Source!A33)</f>
        <v>33</v>
      </c>
      <c r="B3">
        <v>31714448</v>
      </c>
      <c r="C3">
        <v>31709965</v>
      </c>
      <c r="D3">
        <v>26286009</v>
      </c>
      <c r="E3">
        <v>26229697</v>
      </c>
      <c r="F3">
        <v>1</v>
      </c>
      <c r="G3">
        <v>26229697</v>
      </c>
      <c r="H3">
        <v>1</v>
      </c>
      <c r="I3" t="s">
        <v>875</v>
      </c>
      <c r="J3" t="s">
        <v>143</v>
      </c>
      <c r="K3" t="s">
        <v>876</v>
      </c>
      <c r="L3">
        <v>1191</v>
      </c>
      <c r="N3">
        <v>1013</v>
      </c>
      <c r="O3" t="s">
        <v>877</v>
      </c>
      <c r="P3" t="s">
        <v>877</v>
      </c>
      <c r="Q3">
        <v>1</v>
      </c>
      <c r="X3">
        <v>7.46</v>
      </c>
      <c r="Y3">
        <v>0</v>
      </c>
      <c r="Z3">
        <v>0</v>
      </c>
      <c r="AA3">
        <v>0</v>
      </c>
      <c r="AB3">
        <v>0</v>
      </c>
      <c r="AC3">
        <v>0</v>
      </c>
      <c r="AD3">
        <v>1</v>
      </c>
      <c r="AE3">
        <v>1</v>
      </c>
      <c r="AF3" t="s">
        <v>170</v>
      </c>
      <c r="AG3">
        <v>8.5789999999999988</v>
      </c>
      <c r="AH3">
        <v>2</v>
      </c>
      <c r="AI3">
        <v>31709966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5">
      <c r="A4">
        <f>ROW(Source!A33)</f>
        <v>33</v>
      </c>
      <c r="B4">
        <v>31714449</v>
      </c>
      <c r="C4">
        <v>31709965</v>
      </c>
      <c r="D4">
        <v>26365816</v>
      </c>
      <c r="E4">
        <v>1</v>
      </c>
      <c r="F4">
        <v>1</v>
      </c>
      <c r="G4">
        <v>26229697</v>
      </c>
      <c r="H4">
        <v>2</v>
      </c>
      <c r="I4" t="s">
        <v>882</v>
      </c>
      <c r="J4" t="s">
        <v>883</v>
      </c>
      <c r="K4" t="s">
        <v>884</v>
      </c>
      <c r="L4">
        <v>1367</v>
      </c>
      <c r="N4">
        <v>1011</v>
      </c>
      <c r="O4" t="s">
        <v>881</v>
      </c>
      <c r="P4" t="s">
        <v>881</v>
      </c>
      <c r="Q4">
        <v>1</v>
      </c>
      <c r="X4">
        <v>0.81</v>
      </c>
      <c r="Y4">
        <v>0</v>
      </c>
      <c r="Z4">
        <v>246.68</v>
      </c>
      <c r="AA4">
        <v>13.37</v>
      </c>
      <c r="AB4">
        <v>0</v>
      </c>
      <c r="AC4">
        <v>0</v>
      </c>
      <c r="AD4">
        <v>1</v>
      </c>
      <c r="AE4">
        <v>0</v>
      </c>
      <c r="AF4" t="s">
        <v>169</v>
      </c>
      <c r="AG4">
        <v>1.0125000000000002</v>
      </c>
      <c r="AH4">
        <v>2</v>
      </c>
      <c r="AI4">
        <v>31709967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5">
      <c r="A5">
        <f>ROW(Source!A33)</f>
        <v>33</v>
      </c>
      <c r="B5">
        <v>31714450</v>
      </c>
      <c r="C5">
        <v>31709965</v>
      </c>
      <c r="D5">
        <v>26365836</v>
      </c>
      <c r="E5">
        <v>1</v>
      </c>
      <c r="F5">
        <v>1</v>
      </c>
      <c r="G5">
        <v>26229697</v>
      </c>
      <c r="H5">
        <v>2</v>
      </c>
      <c r="I5" t="s">
        <v>885</v>
      </c>
      <c r="J5" t="s">
        <v>886</v>
      </c>
      <c r="K5" t="s">
        <v>887</v>
      </c>
      <c r="L5">
        <v>1367</v>
      </c>
      <c r="N5">
        <v>1011</v>
      </c>
      <c r="O5" t="s">
        <v>881</v>
      </c>
      <c r="P5" t="s">
        <v>881</v>
      </c>
      <c r="Q5">
        <v>1</v>
      </c>
      <c r="X5">
        <v>1.6</v>
      </c>
      <c r="Y5">
        <v>0</v>
      </c>
      <c r="Z5">
        <v>151.12</v>
      </c>
      <c r="AA5">
        <v>20.89</v>
      </c>
      <c r="AB5">
        <v>0</v>
      </c>
      <c r="AC5">
        <v>0</v>
      </c>
      <c r="AD5">
        <v>1</v>
      </c>
      <c r="AE5">
        <v>0</v>
      </c>
      <c r="AF5" t="s">
        <v>169</v>
      </c>
      <c r="AG5">
        <v>2</v>
      </c>
      <c r="AH5">
        <v>2</v>
      </c>
      <c r="AI5">
        <v>31709968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5">
      <c r="A6">
        <f>ROW(Source!A33)</f>
        <v>33</v>
      </c>
      <c r="B6">
        <v>31714451</v>
      </c>
      <c r="C6">
        <v>31709965</v>
      </c>
      <c r="D6">
        <v>26365838</v>
      </c>
      <c r="E6">
        <v>1</v>
      </c>
      <c r="F6">
        <v>1</v>
      </c>
      <c r="G6">
        <v>26229697</v>
      </c>
      <c r="H6">
        <v>2</v>
      </c>
      <c r="I6" t="s">
        <v>888</v>
      </c>
      <c r="J6" t="s">
        <v>889</v>
      </c>
      <c r="K6" t="s">
        <v>890</v>
      </c>
      <c r="L6">
        <v>1367</v>
      </c>
      <c r="N6">
        <v>1011</v>
      </c>
      <c r="O6" t="s">
        <v>881</v>
      </c>
      <c r="P6" t="s">
        <v>881</v>
      </c>
      <c r="Q6">
        <v>1</v>
      </c>
      <c r="X6">
        <v>13.54</v>
      </c>
      <c r="Y6">
        <v>0</v>
      </c>
      <c r="Z6">
        <v>313.05</v>
      </c>
      <c r="AA6">
        <v>43.44</v>
      </c>
      <c r="AB6">
        <v>0</v>
      </c>
      <c r="AC6">
        <v>0</v>
      </c>
      <c r="AD6">
        <v>1</v>
      </c>
      <c r="AE6">
        <v>0</v>
      </c>
      <c r="AF6" t="s">
        <v>169</v>
      </c>
      <c r="AG6">
        <v>16.924999999999997</v>
      </c>
      <c r="AH6">
        <v>2</v>
      </c>
      <c r="AI6">
        <v>31709969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5">
      <c r="A7">
        <f>ROW(Source!A33)</f>
        <v>33</v>
      </c>
      <c r="B7">
        <v>31714452</v>
      </c>
      <c r="C7">
        <v>31709965</v>
      </c>
      <c r="D7">
        <v>26344835</v>
      </c>
      <c r="E7">
        <v>1</v>
      </c>
      <c r="F7">
        <v>1</v>
      </c>
      <c r="G7">
        <v>26229697</v>
      </c>
      <c r="H7">
        <v>3</v>
      </c>
      <c r="I7" t="s">
        <v>427</v>
      </c>
      <c r="J7" t="s">
        <v>429</v>
      </c>
      <c r="K7" t="s">
        <v>428</v>
      </c>
      <c r="L7">
        <v>1339</v>
      </c>
      <c r="N7">
        <v>1007</v>
      </c>
      <c r="O7" t="s">
        <v>323</v>
      </c>
      <c r="P7" t="s">
        <v>323</v>
      </c>
      <c r="Q7">
        <v>1</v>
      </c>
      <c r="X7">
        <v>3.31</v>
      </c>
      <c r="Y7">
        <v>7.07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143</v>
      </c>
      <c r="AG7">
        <v>3.31</v>
      </c>
      <c r="AH7">
        <v>2</v>
      </c>
      <c r="AI7">
        <v>31709970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5">
      <c r="A8">
        <f>ROW(Source!A33)</f>
        <v>33</v>
      </c>
      <c r="B8">
        <v>31714453</v>
      </c>
      <c r="C8">
        <v>31709965</v>
      </c>
      <c r="D8">
        <v>26344404</v>
      </c>
      <c r="E8">
        <v>1</v>
      </c>
      <c r="F8">
        <v>1</v>
      </c>
      <c r="G8">
        <v>26229697</v>
      </c>
      <c r="H8">
        <v>3</v>
      </c>
      <c r="I8" t="s">
        <v>891</v>
      </c>
      <c r="J8" t="s">
        <v>892</v>
      </c>
      <c r="K8" t="s">
        <v>893</v>
      </c>
      <c r="L8">
        <v>1348</v>
      </c>
      <c r="N8">
        <v>1009</v>
      </c>
      <c r="O8" t="s">
        <v>205</v>
      </c>
      <c r="P8" t="s">
        <v>205</v>
      </c>
      <c r="Q8">
        <v>1000</v>
      </c>
      <c r="X8">
        <v>0.04</v>
      </c>
      <c r="Y8">
        <v>8729.41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143</v>
      </c>
      <c r="AG8">
        <v>0.04</v>
      </c>
      <c r="AH8">
        <v>2</v>
      </c>
      <c r="AI8">
        <v>31709971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5">
      <c r="A9">
        <f>ROW(Source!A33)</f>
        <v>33</v>
      </c>
      <c r="B9">
        <v>31714454</v>
      </c>
      <c r="C9">
        <v>31709965</v>
      </c>
      <c r="D9">
        <v>26344276</v>
      </c>
      <c r="E9">
        <v>1</v>
      </c>
      <c r="F9">
        <v>1</v>
      </c>
      <c r="G9">
        <v>26229697</v>
      </c>
      <c r="H9">
        <v>3</v>
      </c>
      <c r="I9" t="s">
        <v>321</v>
      </c>
      <c r="J9" t="s">
        <v>324</v>
      </c>
      <c r="K9" t="s">
        <v>322</v>
      </c>
      <c r="L9">
        <v>1339</v>
      </c>
      <c r="N9">
        <v>1007</v>
      </c>
      <c r="O9" t="s">
        <v>323</v>
      </c>
      <c r="P9" t="s">
        <v>323</v>
      </c>
      <c r="Q9">
        <v>1</v>
      </c>
      <c r="X9">
        <v>1</v>
      </c>
      <c r="Y9">
        <v>104.99</v>
      </c>
      <c r="Z9">
        <v>0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143</v>
      </c>
      <c r="AG9">
        <v>1</v>
      </c>
      <c r="AH9">
        <v>2</v>
      </c>
      <c r="AI9">
        <v>31709972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5">
      <c r="A10">
        <f>ROW(Source!A33)</f>
        <v>33</v>
      </c>
      <c r="B10">
        <v>31714455</v>
      </c>
      <c r="C10">
        <v>31709965</v>
      </c>
      <c r="D10">
        <v>26360031</v>
      </c>
      <c r="E10">
        <v>1</v>
      </c>
      <c r="F10">
        <v>1</v>
      </c>
      <c r="G10">
        <v>26229697</v>
      </c>
      <c r="H10">
        <v>3</v>
      </c>
      <c r="I10" t="s">
        <v>894</v>
      </c>
      <c r="J10" t="s">
        <v>895</v>
      </c>
      <c r="K10" t="s">
        <v>896</v>
      </c>
      <c r="L10">
        <v>1348</v>
      </c>
      <c r="N10">
        <v>1009</v>
      </c>
      <c r="O10" t="s">
        <v>205</v>
      </c>
      <c r="P10" t="s">
        <v>205</v>
      </c>
      <c r="Q10">
        <v>1000</v>
      </c>
      <c r="X10">
        <v>0.06</v>
      </c>
      <c r="Y10">
        <v>1445.87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143</v>
      </c>
      <c r="AG10">
        <v>0.06</v>
      </c>
      <c r="AH10">
        <v>2</v>
      </c>
      <c r="AI10">
        <v>31709973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5">
      <c r="A11">
        <f>ROW(Source!A34)</f>
        <v>34</v>
      </c>
      <c r="B11">
        <v>31714456</v>
      </c>
      <c r="C11">
        <v>31710099</v>
      </c>
      <c r="D11">
        <v>26286009</v>
      </c>
      <c r="E11">
        <v>26229697</v>
      </c>
      <c r="F11">
        <v>1</v>
      </c>
      <c r="G11">
        <v>26229697</v>
      </c>
      <c r="H11">
        <v>1</v>
      </c>
      <c r="I11" t="s">
        <v>875</v>
      </c>
      <c r="J11" t="s">
        <v>143</v>
      </c>
      <c r="K11" t="s">
        <v>876</v>
      </c>
      <c r="L11">
        <v>1191</v>
      </c>
      <c r="N11">
        <v>1013</v>
      </c>
      <c r="O11" t="s">
        <v>877</v>
      </c>
      <c r="P11" t="s">
        <v>877</v>
      </c>
      <c r="Q11">
        <v>1</v>
      </c>
      <c r="X11">
        <v>155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1</v>
      </c>
      <c r="AF11" t="s">
        <v>143</v>
      </c>
      <c r="AG11">
        <v>155</v>
      </c>
      <c r="AH11">
        <v>2</v>
      </c>
      <c r="AI11">
        <v>31710100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5">
      <c r="A12">
        <f>ROW(Source!A34)</f>
        <v>34</v>
      </c>
      <c r="B12">
        <v>31714457</v>
      </c>
      <c r="C12">
        <v>31710099</v>
      </c>
      <c r="D12">
        <v>26366011</v>
      </c>
      <c r="E12">
        <v>1</v>
      </c>
      <c r="F12">
        <v>1</v>
      </c>
      <c r="G12">
        <v>26229697</v>
      </c>
      <c r="H12">
        <v>2</v>
      </c>
      <c r="I12" t="s">
        <v>897</v>
      </c>
      <c r="J12" t="s">
        <v>898</v>
      </c>
      <c r="K12" t="s">
        <v>899</v>
      </c>
      <c r="L12">
        <v>1367</v>
      </c>
      <c r="N12">
        <v>1011</v>
      </c>
      <c r="O12" t="s">
        <v>881</v>
      </c>
      <c r="P12" t="s">
        <v>881</v>
      </c>
      <c r="Q12">
        <v>1</v>
      </c>
      <c r="X12">
        <v>37.5</v>
      </c>
      <c r="Y12">
        <v>0</v>
      </c>
      <c r="Z12">
        <v>60.77</v>
      </c>
      <c r="AA12">
        <v>18.48</v>
      </c>
      <c r="AB12">
        <v>0</v>
      </c>
      <c r="AC12">
        <v>0</v>
      </c>
      <c r="AD12">
        <v>1</v>
      </c>
      <c r="AE12">
        <v>0</v>
      </c>
      <c r="AF12" t="s">
        <v>143</v>
      </c>
      <c r="AG12">
        <v>37.5</v>
      </c>
      <c r="AH12">
        <v>2</v>
      </c>
      <c r="AI12">
        <v>31710101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5">
      <c r="A13">
        <f>ROW(Source!A34)</f>
        <v>34</v>
      </c>
      <c r="B13">
        <v>31714458</v>
      </c>
      <c r="C13">
        <v>31710099</v>
      </c>
      <c r="D13">
        <v>26366477</v>
      </c>
      <c r="E13">
        <v>1</v>
      </c>
      <c r="F13">
        <v>1</v>
      </c>
      <c r="G13">
        <v>26229697</v>
      </c>
      <c r="H13">
        <v>2</v>
      </c>
      <c r="I13" t="s">
        <v>900</v>
      </c>
      <c r="J13" t="s">
        <v>901</v>
      </c>
      <c r="K13" t="s">
        <v>902</v>
      </c>
      <c r="L13">
        <v>1367</v>
      </c>
      <c r="N13">
        <v>1011</v>
      </c>
      <c r="O13" t="s">
        <v>881</v>
      </c>
      <c r="P13" t="s">
        <v>881</v>
      </c>
      <c r="Q13">
        <v>1</v>
      </c>
      <c r="X13">
        <v>75</v>
      </c>
      <c r="Y13">
        <v>0</v>
      </c>
      <c r="Z13">
        <v>3.16</v>
      </c>
      <c r="AA13">
        <v>0.04</v>
      </c>
      <c r="AB13">
        <v>0</v>
      </c>
      <c r="AC13">
        <v>0</v>
      </c>
      <c r="AD13">
        <v>1</v>
      </c>
      <c r="AE13">
        <v>0</v>
      </c>
      <c r="AF13" t="s">
        <v>143</v>
      </c>
      <c r="AG13">
        <v>75</v>
      </c>
      <c r="AH13">
        <v>2</v>
      </c>
      <c r="AI13">
        <v>31710102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5">
      <c r="A14">
        <f>ROW(Source!A34)</f>
        <v>34</v>
      </c>
      <c r="B14">
        <v>31714459</v>
      </c>
      <c r="C14">
        <v>31710099</v>
      </c>
      <c r="D14">
        <v>26365844</v>
      </c>
      <c r="E14">
        <v>1</v>
      </c>
      <c r="F14">
        <v>1</v>
      </c>
      <c r="G14">
        <v>26229697</v>
      </c>
      <c r="H14">
        <v>2</v>
      </c>
      <c r="I14" t="s">
        <v>903</v>
      </c>
      <c r="J14" t="s">
        <v>904</v>
      </c>
      <c r="K14" t="s">
        <v>905</v>
      </c>
      <c r="L14">
        <v>1367</v>
      </c>
      <c r="N14">
        <v>1011</v>
      </c>
      <c r="O14" t="s">
        <v>881</v>
      </c>
      <c r="P14" t="s">
        <v>881</v>
      </c>
      <c r="Q14">
        <v>1</v>
      </c>
      <c r="X14">
        <v>1.55</v>
      </c>
      <c r="Y14">
        <v>0</v>
      </c>
      <c r="Z14">
        <v>125.13</v>
      </c>
      <c r="AA14">
        <v>24.74</v>
      </c>
      <c r="AB14">
        <v>0</v>
      </c>
      <c r="AC14">
        <v>0</v>
      </c>
      <c r="AD14">
        <v>1</v>
      </c>
      <c r="AE14">
        <v>0</v>
      </c>
      <c r="AF14" t="s">
        <v>143</v>
      </c>
      <c r="AG14">
        <v>1.55</v>
      </c>
      <c r="AH14">
        <v>2</v>
      </c>
      <c r="AI14">
        <v>31710103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5">
      <c r="A15">
        <f>ROW(Source!A34)</f>
        <v>34</v>
      </c>
      <c r="B15">
        <v>31714460</v>
      </c>
      <c r="C15">
        <v>31710099</v>
      </c>
      <c r="D15">
        <v>26286008</v>
      </c>
      <c r="E15">
        <v>26229697</v>
      </c>
      <c r="F15">
        <v>1</v>
      </c>
      <c r="G15">
        <v>26229697</v>
      </c>
      <c r="H15">
        <v>2</v>
      </c>
      <c r="I15" t="s">
        <v>906</v>
      </c>
      <c r="J15" t="s">
        <v>143</v>
      </c>
      <c r="K15" t="s">
        <v>907</v>
      </c>
      <c r="L15">
        <v>1344</v>
      </c>
      <c r="N15">
        <v>1008</v>
      </c>
      <c r="O15" t="s">
        <v>908</v>
      </c>
      <c r="P15" t="s">
        <v>908</v>
      </c>
      <c r="Q15">
        <v>1</v>
      </c>
      <c r="X15">
        <v>3.72</v>
      </c>
      <c r="Y15">
        <v>0</v>
      </c>
      <c r="Z15">
        <v>1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143</v>
      </c>
      <c r="AG15">
        <v>3.72</v>
      </c>
      <c r="AH15">
        <v>2</v>
      </c>
      <c r="AI15">
        <v>31710104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5">
      <c r="A16">
        <f>ROW(Source!A35)</f>
        <v>35</v>
      </c>
      <c r="B16">
        <v>31714461</v>
      </c>
      <c r="C16">
        <v>31710074</v>
      </c>
      <c r="D16">
        <v>26286009</v>
      </c>
      <c r="E16">
        <v>26229697</v>
      </c>
      <c r="F16">
        <v>1</v>
      </c>
      <c r="G16">
        <v>26229697</v>
      </c>
      <c r="H16">
        <v>1</v>
      </c>
      <c r="I16" t="s">
        <v>875</v>
      </c>
      <c r="J16" t="s">
        <v>143</v>
      </c>
      <c r="K16" t="s">
        <v>876</v>
      </c>
      <c r="L16">
        <v>1191</v>
      </c>
      <c r="N16">
        <v>1013</v>
      </c>
      <c r="O16" t="s">
        <v>877</v>
      </c>
      <c r="P16" t="s">
        <v>877</v>
      </c>
      <c r="Q16">
        <v>1</v>
      </c>
      <c r="X16">
        <v>49.5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1</v>
      </c>
      <c r="AF16" t="s">
        <v>143</v>
      </c>
      <c r="AG16">
        <v>49.5</v>
      </c>
      <c r="AH16">
        <v>2</v>
      </c>
      <c r="AI16">
        <v>31710075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5">
      <c r="A17">
        <f>ROW(Source!A35)</f>
        <v>35</v>
      </c>
      <c r="B17">
        <v>31714462</v>
      </c>
      <c r="C17">
        <v>31710074</v>
      </c>
      <c r="D17">
        <v>26365567</v>
      </c>
      <c r="E17">
        <v>1</v>
      </c>
      <c r="F17">
        <v>1</v>
      </c>
      <c r="G17">
        <v>26229697</v>
      </c>
      <c r="H17">
        <v>2</v>
      </c>
      <c r="I17" t="s">
        <v>909</v>
      </c>
      <c r="J17" t="s">
        <v>1096</v>
      </c>
      <c r="K17" t="s">
        <v>911</v>
      </c>
      <c r="L17">
        <v>1367</v>
      </c>
      <c r="N17">
        <v>1011</v>
      </c>
      <c r="O17" t="s">
        <v>881</v>
      </c>
      <c r="P17" t="s">
        <v>881</v>
      </c>
      <c r="Q17">
        <v>1</v>
      </c>
      <c r="X17">
        <v>2.87</v>
      </c>
      <c r="Y17">
        <v>0</v>
      </c>
      <c r="Z17">
        <v>163.47999999999999</v>
      </c>
      <c r="AA17">
        <v>15.47</v>
      </c>
      <c r="AB17">
        <v>0</v>
      </c>
      <c r="AC17">
        <v>0</v>
      </c>
      <c r="AD17">
        <v>1</v>
      </c>
      <c r="AE17">
        <v>0</v>
      </c>
      <c r="AF17" t="s">
        <v>143</v>
      </c>
      <c r="AG17">
        <v>2.87</v>
      </c>
      <c r="AH17">
        <v>2</v>
      </c>
      <c r="AI17">
        <v>31710076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5">
      <c r="A18">
        <f>ROW(Source!A35)</f>
        <v>35</v>
      </c>
      <c r="B18">
        <v>31714463</v>
      </c>
      <c r="C18">
        <v>31710074</v>
      </c>
      <c r="D18">
        <v>26365544</v>
      </c>
      <c r="E18">
        <v>1</v>
      </c>
      <c r="F18">
        <v>1</v>
      </c>
      <c r="G18">
        <v>26229697</v>
      </c>
      <c r="H18">
        <v>2</v>
      </c>
      <c r="I18" t="s">
        <v>912</v>
      </c>
      <c r="J18" t="s">
        <v>913</v>
      </c>
      <c r="K18" t="s">
        <v>914</v>
      </c>
      <c r="L18">
        <v>1367</v>
      </c>
      <c r="N18">
        <v>1011</v>
      </c>
      <c r="O18" t="s">
        <v>881</v>
      </c>
      <c r="P18" t="s">
        <v>881</v>
      </c>
      <c r="Q18">
        <v>1</v>
      </c>
      <c r="X18">
        <v>7.86</v>
      </c>
      <c r="Y18">
        <v>0</v>
      </c>
      <c r="Z18">
        <v>164.9</v>
      </c>
      <c r="AA18">
        <v>27.47</v>
      </c>
      <c r="AB18">
        <v>0</v>
      </c>
      <c r="AC18">
        <v>0</v>
      </c>
      <c r="AD18">
        <v>1</v>
      </c>
      <c r="AE18">
        <v>0</v>
      </c>
      <c r="AF18" t="s">
        <v>143</v>
      </c>
      <c r="AG18">
        <v>7.86</v>
      </c>
      <c r="AH18">
        <v>2</v>
      </c>
      <c r="AI18">
        <v>31710077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5">
      <c r="A19">
        <f>ROW(Source!A35)</f>
        <v>35</v>
      </c>
      <c r="B19">
        <v>31714464</v>
      </c>
      <c r="C19">
        <v>31710074</v>
      </c>
      <c r="D19">
        <v>26286008</v>
      </c>
      <c r="E19">
        <v>26229697</v>
      </c>
      <c r="F19">
        <v>1</v>
      </c>
      <c r="G19">
        <v>26229697</v>
      </c>
      <c r="H19">
        <v>2</v>
      </c>
      <c r="I19" t="s">
        <v>906</v>
      </c>
      <c r="J19" t="s">
        <v>143</v>
      </c>
      <c r="K19" t="s">
        <v>907</v>
      </c>
      <c r="L19">
        <v>1344</v>
      </c>
      <c r="N19">
        <v>1008</v>
      </c>
      <c r="O19" t="s">
        <v>908</v>
      </c>
      <c r="P19" t="s">
        <v>908</v>
      </c>
      <c r="Q19">
        <v>1</v>
      </c>
      <c r="X19">
        <v>5.21</v>
      </c>
      <c r="Y19">
        <v>0</v>
      </c>
      <c r="Z19">
        <v>1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143</v>
      </c>
      <c r="AG19">
        <v>5.21</v>
      </c>
      <c r="AH19">
        <v>2</v>
      </c>
      <c r="AI19">
        <v>31710078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5">
      <c r="A20">
        <f>ROW(Source!A36)</f>
        <v>36</v>
      </c>
      <c r="B20">
        <v>31714465</v>
      </c>
      <c r="C20">
        <v>31710083</v>
      </c>
      <c r="D20">
        <v>26286009</v>
      </c>
      <c r="E20">
        <v>26229697</v>
      </c>
      <c r="F20">
        <v>1</v>
      </c>
      <c r="G20">
        <v>26229697</v>
      </c>
      <c r="H20">
        <v>1</v>
      </c>
      <c r="I20" t="s">
        <v>875</v>
      </c>
      <c r="J20" t="s">
        <v>143</v>
      </c>
      <c r="K20" t="s">
        <v>876</v>
      </c>
      <c r="L20">
        <v>1191</v>
      </c>
      <c r="N20">
        <v>1013</v>
      </c>
      <c r="O20" t="s">
        <v>877</v>
      </c>
      <c r="P20" t="s">
        <v>877</v>
      </c>
      <c r="Q20">
        <v>1</v>
      </c>
      <c r="X20">
        <v>11.7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</v>
      </c>
      <c r="AF20" t="s">
        <v>143</v>
      </c>
      <c r="AG20">
        <v>11.7</v>
      </c>
      <c r="AH20">
        <v>3</v>
      </c>
      <c r="AI20">
        <v>-1</v>
      </c>
      <c r="AJ20" t="s">
        <v>143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5">
      <c r="A21">
        <f>ROW(Source!A36)</f>
        <v>36</v>
      </c>
      <c r="B21">
        <v>31714466</v>
      </c>
      <c r="C21">
        <v>31710083</v>
      </c>
      <c r="D21">
        <v>26365588</v>
      </c>
      <c r="E21">
        <v>1</v>
      </c>
      <c r="F21">
        <v>1</v>
      </c>
      <c r="G21">
        <v>26229697</v>
      </c>
      <c r="H21">
        <v>2</v>
      </c>
      <c r="I21" t="s">
        <v>1012</v>
      </c>
      <c r="J21" t="s">
        <v>1013</v>
      </c>
      <c r="K21" t="s">
        <v>1014</v>
      </c>
      <c r="L21">
        <v>1367</v>
      </c>
      <c r="N21">
        <v>1011</v>
      </c>
      <c r="O21" t="s">
        <v>881</v>
      </c>
      <c r="P21" t="s">
        <v>881</v>
      </c>
      <c r="Q21">
        <v>1</v>
      </c>
      <c r="X21">
        <v>1.26</v>
      </c>
      <c r="Y21">
        <v>0</v>
      </c>
      <c r="Z21">
        <v>116.89</v>
      </c>
      <c r="AA21">
        <v>23.41</v>
      </c>
      <c r="AB21">
        <v>0</v>
      </c>
      <c r="AC21">
        <v>0</v>
      </c>
      <c r="AD21">
        <v>1</v>
      </c>
      <c r="AE21">
        <v>0</v>
      </c>
      <c r="AF21" t="s">
        <v>143</v>
      </c>
      <c r="AG21">
        <v>1.26</v>
      </c>
      <c r="AH21">
        <v>3</v>
      </c>
      <c r="AI21">
        <v>-1</v>
      </c>
      <c r="AJ21" t="s">
        <v>143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5">
      <c r="A22">
        <f>ROW(Source!A36)</f>
        <v>36</v>
      </c>
      <c r="B22">
        <v>31714467</v>
      </c>
      <c r="C22">
        <v>31710083</v>
      </c>
      <c r="D22">
        <v>26365844</v>
      </c>
      <c r="E22">
        <v>1</v>
      </c>
      <c r="F22">
        <v>1</v>
      </c>
      <c r="G22">
        <v>26229697</v>
      </c>
      <c r="H22">
        <v>2</v>
      </c>
      <c r="I22" t="s">
        <v>903</v>
      </c>
      <c r="J22" t="s">
        <v>904</v>
      </c>
      <c r="K22" t="s">
        <v>905</v>
      </c>
      <c r="L22">
        <v>1367</v>
      </c>
      <c r="N22">
        <v>1011</v>
      </c>
      <c r="O22" t="s">
        <v>881</v>
      </c>
      <c r="P22" t="s">
        <v>881</v>
      </c>
      <c r="Q22">
        <v>1</v>
      </c>
      <c r="X22">
        <v>1.7</v>
      </c>
      <c r="Y22">
        <v>0</v>
      </c>
      <c r="Z22">
        <v>125.13</v>
      </c>
      <c r="AA22">
        <v>24.74</v>
      </c>
      <c r="AB22">
        <v>0</v>
      </c>
      <c r="AC22">
        <v>0</v>
      </c>
      <c r="AD22">
        <v>1</v>
      </c>
      <c r="AE22">
        <v>0</v>
      </c>
      <c r="AF22" t="s">
        <v>143</v>
      </c>
      <c r="AG22">
        <v>1.7</v>
      </c>
      <c r="AH22">
        <v>3</v>
      </c>
      <c r="AI22">
        <v>-1</v>
      </c>
      <c r="AJ22" t="s">
        <v>143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5">
      <c r="A23">
        <f>ROW(Source!A36)</f>
        <v>36</v>
      </c>
      <c r="B23">
        <v>31714468</v>
      </c>
      <c r="C23">
        <v>31710083</v>
      </c>
      <c r="D23">
        <v>26286008</v>
      </c>
      <c r="E23">
        <v>26229697</v>
      </c>
      <c r="F23">
        <v>1</v>
      </c>
      <c r="G23">
        <v>26229697</v>
      </c>
      <c r="H23">
        <v>2</v>
      </c>
      <c r="I23" t="s">
        <v>906</v>
      </c>
      <c r="J23" t="s">
        <v>143</v>
      </c>
      <c r="K23" t="s">
        <v>907</v>
      </c>
      <c r="L23">
        <v>1344</v>
      </c>
      <c r="N23">
        <v>1008</v>
      </c>
      <c r="O23" t="s">
        <v>908</v>
      </c>
      <c r="P23" t="s">
        <v>908</v>
      </c>
      <c r="Q23">
        <v>1</v>
      </c>
      <c r="X23">
        <v>42.43</v>
      </c>
      <c r="Y23">
        <v>0</v>
      </c>
      <c r="Z23">
        <v>1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143</v>
      </c>
      <c r="AG23">
        <v>42.43</v>
      </c>
      <c r="AH23">
        <v>3</v>
      </c>
      <c r="AI23">
        <v>-1</v>
      </c>
      <c r="AJ23" t="s">
        <v>143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5">
      <c r="A24">
        <f>ROW(Source!A37)</f>
        <v>37</v>
      </c>
      <c r="B24">
        <v>31714469</v>
      </c>
      <c r="C24">
        <v>31710084</v>
      </c>
      <c r="D24">
        <v>26286008</v>
      </c>
      <c r="E24">
        <v>26229697</v>
      </c>
      <c r="F24">
        <v>1</v>
      </c>
      <c r="G24">
        <v>26229697</v>
      </c>
      <c r="H24">
        <v>2</v>
      </c>
      <c r="I24" t="s">
        <v>906</v>
      </c>
      <c r="J24" t="s">
        <v>143</v>
      </c>
      <c r="K24" t="s">
        <v>907</v>
      </c>
      <c r="L24">
        <v>1344</v>
      </c>
      <c r="N24">
        <v>1008</v>
      </c>
      <c r="O24" t="s">
        <v>908</v>
      </c>
      <c r="P24" t="s">
        <v>908</v>
      </c>
      <c r="Q24">
        <v>1</v>
      </c>
      <c r="X24">
        <v>8.86</v>
      </c>
      <c r="Y24">
        <v>0</v>
      </c>
      <c r="Z24">
        <v>1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143</v>
      </c>
      <c r="AG24">
        <v>8.86</v>
      </c>
      <c r="AH24">
        <v>3</v>
      </c>
      <c r="AI24">
        <v>-1</v>
      </c>
      <c r="AJ24" t="s">
        <v>143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5">
      <c r="A25">
        <f>ROW(Source!A38)</f>
        <v>38</v>
      </c>
      <c r="B25">
        <v>31714470</v>
      </c>
      <c r="C25">
        <v>31710085</v>
      </c>
      <c r="D25">
        <v>26286009</v>
      </c>
      <c r="E25">
        <v>26229697</v>
      </c>
      <c r="F25">
        <v>1</v>
      </c>
      <c r="G25">
        <v>26229697</v>
      </c>
      <c r="H25">
        <v>1</v>
      </c>
      <c r="I25" t="s">
        <v>875</v>
      </c>
      <c r="J25" t="s">
        <v>143</v>
      </c>
      <c r="K25" t="s">
        <v>876</v>
      </c>
      <c r="L25">
        <v>1191</v>
      </c>
      <c r="N25">
        <v>1013</v>
      </c>
      <c r="O25" t="s">
        <v>877</v>
      </c>
      <c r="P25" t="s">
        <v>877</v>
      </c>
      <c r="Q25">
        <v>1</v>
      </c>
      <c r="X25">
        <v>1.02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1</v>
      </c>
      <c r="AF25" t="s">
        <v>143</v>
      </c>
      <c r="AG25">
        <v>1.02</v>
      </c>
      <c r="AH25">
        <v>3</v>
      </c>
      <c r="AI25">
        <v>-1</v>
      </c>
      <c r="AJ25" t="s">
        <v>143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5">
      <c r="A26">
        <f>ROW(Source!A39)</f>
        <v>39</v>
      </c>
      <c r="B26">
        <v>31714471</v>
      </c>
      <c r="C26">
        <v>31710086</v>
      </c>
      <c r="D26">
        <v>26366425</v>
      </c>
      <c r="E26">
        <v>1</v>
      </c>
      <c r="F26">
        <v>1</v>
      </c>
      <c r="G26">
        <v>26229697</v>
      </c>
      <c r="H26">
        <v>2</v>
      </c>
      <c r="I26" t="s">
        <v>915</v>
      </c>
      <c r="J26" t="s">
        <v>916</v>
      </c>
      <c r="K26" t="s">
        <v>917</v>
      </c>
      <c r="L26">
        <v>1367</v>
      </c>
      <c r="N26">
        <v>1011</v>
      </c>
      <c r="O26" t="s">
        <v>881</v>
      </c>
      <c r="P26" t="s">
        <v>881</v>
      </c>
      <c r="Q26">
        <v>1</v>
      </c>
      <c r="X26">
        <v>1</v>
      </c>
      <c r="Y26">
        <v>0</v>
      </c>
      <c r="Z26">
        <v>193.32</v>
      </c>
      <c r="AA26">
        <v>18.11</v>
      </c>
      <c r="AB26">
        <v>0</v>
      </c>
      <c r="AC26">
        <v>0</v>
      </c>
      <c r="AD26">
        <v>1</v>
      </c>
      <c r="AE26">
        <v>0</v>
      </c>
      <c r="AF26" t="s">
        <v>143</v>
      </c>
      <c r="AG26">
        <v>1</v>
      </c>
      <c r="AH26">
        <v>2</v>
      </c>
      <c r="AI26">
        <v>31710114</v>
      </c>
      <c r="AJ26">
        <v>20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5">
      <c r="A27">
        <f>ROW(Source!A40)</f>
        <v>40</v>
      </c>
      <c r="B27">
        <v>31714472</v>
      </c>
      <c r="C27">
        <v>31710133</v>
      </c>
      <c r="D27">
        <v>26286008</v>
      </c>
      <c r="E27">
        <v>26229697</v>
      </c>
      <c r="F27">
        <v>1</v>
      </c>
      <c r="G27">
        <v>26229697</v>
      </c>
      <c r="H27">
        <v>2</v>
      </c>
      <c r="I27" t="s">
        <v>906</v>
      </c>
      <c r="J27" t="s">
        <v>143</v>
      </c>
      <c r="K27" t="s">
        <v>907</v>
      </c>
      <c r="L27">
        <v>1344</v>
      </c>
      <c r="N27">
        <v>1008</v>
      </c>
      <c r="O27" t="s">
        <v>908</v>
      </c>
      <c r="P27" t="s">
        <v>908</v>
      </c>
      <c r="Q27">
        <v>1</v>
      </c>
      <c r="X27">
        <v>38.770000000000003</v>
      </c>
      <c r="Y27">
        <v>0</v>
      </c>
      <c r="Z27">
        <v>1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143</v>
      </c>
      <c r="AG27">
        <v>38.770000000000003</v>
      </c>
      <c r="AH27">
        <v>2</v>
      </c>
      <c r="AI27">
        <v>31710134</v>
      </c>
      <c r="AJ27">
        <v>21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5">
      <c r="A28">
        <f>ROW(Source!A41)</f>
        <v>41</v>
      </c>
      <c r="B28">
        <v>31714473</v>
      </c>
      <c r="C28">
        <v>31710092</v>
      </c>
      <c r="D28">
        <v>26286008</v>
      </c>
      <c r="E28">
        <v>26229697</v>
      </c>
      <c r="F28">
        <v>1</v>
      </c>
      <c r="G28">
        <v>26229697</v>
      </c>
      <c r="H28">
        <v>2</v>
      </c>
      <c r="I28" t="s">
        <v>906</v>
      </c>
      <c r="J28" t="s">
        <v>143</v>
      </c>
      <c r="K28" t="s">
        <v>907</v>
      </c>
      <c r="L28">
        <v>1344</v>
      </c>
      <c r="N28">
        <v>1008</v>
      </c>
      <c r="O28" t="s">
        <v>908</v>
      </c>
      <c r="P28" t="s">
        <v>908</v>
      </c>
      <c r="Q28">
        <v>1</v>
      </c>
      <c r="X28">
        <v>54.61</v>
      </c>
      <c r="Y28">
        <v>0</v>
      </c>
      <c r="Z28">
        <v>1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143</v>
      </c>
      <c r="AG28">
        <v>54.61</v>
      </c>
      <c r="AH28">
        <v>2</v>
      </c>
      <c r="AI28">
        <v>31710093</v>
      </c>
      <c r="AJ28">
        <v>22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5">
      <c r="A29">
        <f>ROW(Source!A42)</f>
        <v>42</v>
      </c>
      <c r="B29">
        <v>31714474</v>
      </c>
      <c r="C29">
        <v>31710095</v>
      </c>
      <c r="D29">
        <v>26286008</v>
      </c>
      <c r="E29">
        <v>26229697</v>
      </c>
      <c r="F29">
        <v>1</v>
      </c>
      <c r="G29">
        <v>26229697</v>
      </c>
      <c r="H29">
        <v>2</v>
      </c>
      <c r="I29" t="s">
        <v>906</v>
      </c>
      <c r="J29" t="s">
        <v>143</v>
      </c>
      <c r="K29" t="s">
        <v>907</v>
      </c>
      <c r="L29">
        <v>1344</v>
      </c>
      <c r="N29">
        <v>1008</v>
      </c>
      <c r="O29" t="s">
        <v>908</v>
      </c>
      <c r="P29" t="s">
        <v>908</v>
      </c>
      <c r="Q29">
        <v>1</v>
      </c>
      <c r="X29">
        <v>36.590000000000003</v>
      </c>
      <c r="Y29">
        <v>0</v>
      </c>
      <c r="Z29">
        <v>1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143</v>
      </c>
      <c r="AG29">
        <v>36.590000000000003</v>
      </c>
      <c r="AH29">
        <v>2</v>
      </c>
      <c r="AI29">
        <v>31710096</v>
      </c>
      <c r="AJ29">
        <v>23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5">
      <c r="A30">
        <f>ROW(Source!A77)</f>
        <v>77</v>
      </c>
      <c r="B30">
        <v>31714475</v>
      </c>
      <c r="C30">
        <v>31710486</v>
      </c>
      <c r="D30">
        <v>26286009</v>
      </c>
      <c r="E30">
        <v>26229697</v>
      </c>
      <c r="F30">
        <v>1</v>
      </c>
      <c r="G30">
        <v>26229697</v>
      </c>
      <c r="H30">
        <v>1</v>
      </c>
      <c r="I30" t="s">
        <v>875</v>
      </c>
      <c r="J30" t="s">
        <v>143</v>
      </c>
      <c r="K30" t="s">
        <v>876</v>
      </c>
      <c r="L30">
        <v>1191</v>
      </c>
      <c r="N30">
        <v>1013</v>
      </c>
      <c r="O30" t="s">
        <v>877</v>
      </c>
      <c r="P30" t="s">
        <v>877</v>
      </c>
      <c r="Q30">
        <v>1</v>
      </c>
      <c r="X30">
        <v>0.71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1</v>
      </c>
      <c r="AF30" t="s">
        <v>143</v>
      </c>
      <c r="AG30">
        <v>0.71</v>
      </c>
      <c r="AH30">
        <v>2</v>
      </c>
      <c r="AI30">
        <v>31710487</v>
      </c>
      <c r="AJ30">
        <v>24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5">
      <c r="A31">
        <f>ROW(Source!A77)</f>
        <v>77</v>
      </c>
      <c r="B31">
        <v>31714478</v>
      </c>
      <c r="C31">
        <v>31710486</v>
      </c>
      <c r="D31">
        <v>26366111</v>
      </c>
      <c r="E31">
        <v>1</v>
      </c>
      <c r="F31">
        <v>1</v>
      </c>
      <c r="G31">
        <v>26229697</v>
      </c>
      <c r="H31">
        <v>2</v>
      </c>
      <c r="I31" t="s">
        <v>918</v>
      </c>
      <c r="J31" t="s">
        <v>919</v>
      </c>
      <c r="K31" t="s">
        <v>920</v>
      </c>
      <c r="L31">
        <v>1367</v>
      </c>
      <c r="N31">
        <v>1011</v>
      </c>
      <c r="O31" t="s">
        <v>881</v>
      </c>
      <c r="P31" t="s">
        <v>881</v>
      </c>
      <c r="Q31">
        <v>1</v>
      </c>
      <c r="X31">
        <v>0.37</v>
      </c>
      <c r="Y31">
        <v>0</v>
      </c>
      <c r="Z31">
        <v>1.0900000000000001</v>
      </c>
      <c r="AA31">
        <v>0.09</v>
      </c>
      <c r="AB31">
        <v>0</v>
      </c>
      <c r="AC31">
        <v>0</v>
      </c>
      <c r="AD31">
        <v>1</v>
      </c>
      <c r="AE31">
        <v>0</v>
      </c>
      <c r="AF31" t="s">
        <v>143</v>
      </c>
      <c r="AG31">
        <v>0.37</v>
      </c>
      <c r="AH31">
        <v>2</v>
      </c>
      <c r="AI31">
        <v>31710490</v>
      </c>
      <c r="AJ31">
        <v>25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5">
      <c r="A32">
        <f>ROW(Source!A77)</f>
        <v>77</v>
      </c>
      <c r="B32">
        <v>31714476</v>
      </c>
      <c r="C32">
        <v>31710486</v>
      </c>
      <c r="D32">
        <v>26365544</v>
      </c>
      <c r="E32">
        <v>1</v>
      </c>
      <c r="F32">
        <v>1</v>
      </c>
      <c r="G32">
        <v>26229697</v>
      </c>
      <c r="H32">
        <v>2</v>
      </c>
      <c r="I32" t="s">
        <v>912</v>
      </c>
      <c r="J32" t="s">
        <v>913</v>
      </c>
      <c r="K32" t="s">
        <v>914</v>
      </c>
      <c r="L32">
        <v>1367</v>
      </c>
      <c r="N32">
        <v>1011</v>
      </c>
      <c r="O32" t="s">
        <v>881</v>
      </c>
      <c r="P32" t="s">
        <v>881</v>
      </c>
      <c r="Q32">
        <v>1</v>
      </c>
      <c r="X32">
        <v>0.32</v>
      </c>
      <c r="Y32">
        <v>0</v>
      </c>
      <c r="Z32">
        <v>164.9</v>
      </c>
      <c r="AA32">
        <v>27.47</v>
      </c>
      <c r="AB32">
        <v>0</v>
      </c>
      <c r="AC32">
        <v>0</v>
      </c>
      <c r="AD32">
        <v>1</v>
      </c>
      <c r="AE32">
        <v>0</v>
      </c>
      <c r="AF32" t="s">
        <v>143</v>
      </c>
      <c r="AG32">
        <v>0.32</v>
      </c>
      <c r="AH32">
        <v>2</v>
      </c>
      <c r="AI32">
        <v>31710488</v>
      </c>
      <c r="AJ32">
        <v>26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5">
      <c r="A33">
        <f>ROW(Source!A77)</f>
        <v>77</v>
      </c>
      <c r="B33">
        <v>31714477</v>
      </c>
      <c r="C33">
        <v>31710486</v>
      </c>
      <c r="D33">
        <v>26365546</v>
      </c>
      <c r="E33">
        <v>1</v>
      </c>
      <c r="F33">
        <v>1</v>
      </c>
      <c r="G33">
        <v>26229697</v>
      </c>
      <c r="H33">
        <v>2</v>
      </c>
      <c r="I33" t="s">
        <v>921</v>
      </c>
      <c r="J33" t="s">
        <v>922</v>
      </c>
      <c r="K33" t="s">
        <v>923</v>
      </c>
      <c r="L33">
        <v>1367</v>
      </c>
      <c r="N33">
        <v>1011</v>
      </c>
      <c r="O33" t="s">
        <v>881</v>
      </c>
      <c r="P33" t="s">
        <v>881</v>
      </c>
      <c r="Q33">
        <v>1</v>
      </c>
      <c r="X33">
        <v>0.55000000000000004</v>
      </c>
      <c r="Y33">
        <v>0</v>
      </c>
      <c r="Z33">
        <v>171.26</v>
      </c>
      <c r="AA33">
        <v>27.49</v>
      </c>
      <c r="AB33">
        <v>0</v>
      </c>
      <c r="AC33">
        <v>0</v>
      </c>
      <c r="AD33">
        <v>1</v>
      </c>
      <c r="AE33">
        <v>0</v>
      </c>
      <c r="AF33" t="s">
        <v>143</v>
      </c>
      <c r="AG33">
        <v>0.55000000000000004</v>
      </c>
      <c r="AH33">
        <v>2</v>
      </c>
      <c r="AI33">
        <v>31710489</v>
      </c>
      <c r="AJ33">
        <v>27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5">
      <c r="A34">
        <f>ROW(Source!A77)</f>
        <v>77</v>
      </c>
      <c r="B34">
        <v>31714479</v>
      </c>
      <c r="C34">
        <v>31710486</v>
      </c>
      <c r="D34">
        <v>26366398</v>
      </c>
      <c r="E34">
        <v>1</v>
      </c>
      <c r="F34">
        <v>1</v>
      </c>
      <c r="G34">
        <v>26229697</v>
      </c>
      <c r="H34">
        <v>2</v>
      </c>
      <c r="I34" t="s">
        <v>878</v>
      </c>
      <c r="J34" t="s">
        <v>879</v>
      </c>
      <c r="K34" t="s">
        <v>880</v>
      </c>
      <c r="L34">
        <v>1367</v>
      </c>
      <c r="N34">
        <v>1011</v>
      </c>
      <c r="O34" t="s">
        <v>881</v>
      </c>
      <c r="P34" t="s">
        <v>881</v>
      </c>
      <c r="Q34">
        <v>1</v>
      </c>
      <c r="X34">
        <v>0.32</v>
      </c>
      <c r="Y34">
        <v>0</v>
      </c>
      <c r="Z34">
        <v>113.73</v>
      </c>
      <c r="AA34">
        <v>15.23</v>
      </c>
      <c r="AB34">
        <v>0</v>
      </c>
      <c r="AC34">
        <v>0</v>
      </c>
      <c r="AD34">
        <v>1</v>
      </c>
      <c r="AE34">
        <v>0</v>
      </c>
      <c r="AF34" t="s">
        <v>143</v>
      </c>
      <c r="AG34">
        <v>0.32</v>
      </c>
      <c r="AH34">
        <v>2</v>
      </c>
      <c r="AI34">
        <v>31710491</v>
      </c>
      <c r="AJ34">
        <v>28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5">
      <c r="A35">
        <f>ROW(Source!A77)</f>
        <v>77</v>
      </c>
      <c r="B35">
        <v>31714480</v>
      </c>
      <c r="C35">
        <v>31710486</v>
      </c>
      <c r="D35">
        <v>26366427</v>
      </c>
      <c r="E35">
        <v>1</v>
      </c>
      <c r="F35">
        <v>1</v>
      </c>
      <c r="G35">
        <v>26229697</v>
      </c>
      <c r="H35">
        <v>2</v>
      </c>
      <c r="I35" t="s">
        <v>924</v>
      </c>
      <c r="J35" t="s">
        <v>925</v>
      </c>
      <c r="K35" t="s">
        <v>926</v>
      </c>
      <c r="L35">
        <v>1367</v>
      </c>
      <c r="N35">
        <v>1011</v>
      </c>
      <c r="O35" t="s">
        <v>881</v>
      </c>
      <c r="P35" t="s">
        <v>881</v>
      </c>
      <c r="Q35">
        <v>1</v>
      </c>
      <c r="X35">
        <v>0.55000000000000004</v>
      </c>
      <c r="Y35">
        <v>0</v>
      </c>
      <c r="Z35">
        <v>84.17</v>
      </c>
      <c r="AA35">
        <v>1.25</v>
      </c>
      <c r="AB35">
        <v>0</v>
      </c>
      <c r="AC35">
        <v>0</v>
      </c>
      <c r="AD35">
        <v>1</v>
      </c>
      <c r="AE35">
        <v>0</v>
      </c>
      <c r="AF35" t="s">
        <v>143</v>
      </c>
      <c r="AG35">
        <v>0.55000000000000004</v>
      </c>
      <c r="AH35">
        <v>2</v>
      </c>
      <c r="AI35">
        <v>31710492</v>
      </c>
      <c r="AJ35">
        <v>29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5">
      <c r="A36">
        <f>ROW(Source!A77)</f>
        <v>77</v>
      </c>
      <c r="B36">
        <v>31714481</v>
      </c>
      <c r="C36">
        <v>31710486</v>
      </c>
      <c r="D36">
        <v>26344916</v>
      </c>
      <c r="E36">
        <v>1</v>
      </c>
      <c r="F36">
        <v>1</v>
      </c>
      <c r="G36">
        <v>26229697</v>
      </c>
      <c r="H36">
        <v>3</v>
      </c>
      <c r="I36" t="s">
        <v>927</v>
      </c>
      <c r="J36" t="s">
        <v>928</v>
      </c>
      <c r="K36" t="s">
        <v>929</v>
      </c>
      <c r="L36">
        <v>1339</v>
      </c>
      <c r="N36">
        <v>1007</v>
      </c>
      <c r="O36" t="s">
        <v>323</v>
      </c>
      <c r="P36" t="s">
        <v>323</v>
      </c>
      <c r="Q36">
        <v>1</v>
      </c>
      <c r="X36">
        <v>2.6100000000000002E-2</v>
      </c>
      <c r="Y36">
        <v>53.57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143</v>
      </c>
      <c r="AG36">
        <v>2.6100000000000002E-2</v>
      </c>
      <c r="AH36">
        <v>2</v>
      </c>
      <c r="AI36">
        <v>31710493</v>
      </c>
      <c r="AJ36">
        <v>30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5">
      <c r="A37">
        <f>ROW(Source!A77)</f>
        <v>77</v>
      </c>
      <c r="B37">
        <v>31714482</v>
      </c>
      <c r="C37">
        <v>31710486</v>
      </c>
      <c r="D37">
        <v>26344588</v>
      </c>
      <c r="E37">
        <v>1</v>
      </c>
      <c r="F37">
        <v>1</v>
      </c>
      <c r="G37">
        <v>26229697</v>
      </c>
      <c r="H37">
        <v>3</v>
      </c>
      <c r="I37" t="s">
        <v>930</v>
      </c>
      <c r="J37" t="s">
        <v>931</v>
      </c>
      <c r="K37" t="s">
        <v>932</v>
      </c>
      <c r="L37">
        <v>1339</v>
      </c>
      <c r="N37">
        <v>1007</v>
      </c>
      <c r="O37" t="s">
        <v>323</v>
      </c>
      <c r="P37" t="s">
        <v>323</v>
      </c>
      <c r="Q37">
        <v>1</v>
      </c>
      <c r="X37">
        <v>0.1895</v>
      </c>
      <c r="Y37">
        <v>5.91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143</v>
      </c>
      <c r="AG37">
        <v>0.1895</v>
      </c>
      <c r="AH37">
        <v>2</v>
      </c>
      <c r="AI37">
        <v>31710494</v>
      </c>
      <c r="AJ37">
        <v>31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5">
      <c r="A38">
        <f>ROW(Source!A78)</f>
        <v>78</v>
      </c>
      <c r="B38">
        <v>31714483</v>
      </c>
      <c r="C38">
        <v>31710464</v>
      </c>
      <c r="D38">
        <v>26286008</v>
      </c>
      <c r="E38">
        <v>26229697</v>
      </c>
      <c r="F38">
        <v>1</v>
      </c>
      <c r="G38">
        <v>26229697</v>
      </c>
      <c r="H38">
        <v>2</v>
      </c>
      <c r="I38" t="s">
        <v>906</v>
      </c>
      <c r="J38" t="s">
        <v>143</v>
      </c>
      <c r="K38" t="s">
        <v>907</v>
      </c>
      <c r="L38">
        <v>1344</v>
      </c>
      <c r="N38">
        <v>1008</v>
      </c>
      <c r="O38" t="s">
        <v>908</v>
      </c>
      <c r="P38" t="s">
        <v>908</v>
      </c>
      <c r="Q38">
        <v>1</v>
      </c>
      <c r="X38">
        <v>8.86</v>
      </c>
      <c r="Y38">
        <v>0</v>
      </c>
      <c r="Z38">
        <v>1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143</v>
      </c>
      <c r="AG38">
        <v>8.86</v>
      </c>
      <c r="AH38">
        <v>3</v>
      </c>
      <c r="AI38">
        <v>-1</v>
      </c>
      <c r="AJ38" t="s">
        <v>143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5">
      <c r="A39">
        <f>ROW(Source!A79)</f>
        <v>79</v>
      </c>
      <c r="B39">
        <v>31714484</v>
      </c>
      <c r="C39">
        <v>31710465</v>
      </c>
      <c r="D39">
        <v>26286009</v>
      </c>
      <c r="E39">
        <v>26229697</v>
      </c>
      <c r="F39">
        <v>1</v>
      </c>
      <c r="G39">
        <v>26229697</v>
      </c>
      <c r="H39">
        <v>1</v>
      </c>
      <c r="I39" t="s">
        <v>875</v>
      </c>
      <c r="J39" t="s">
        <v>143</v>
      </c>
      <c r="K39" t="s">
        <v>876</v>
      </c>
      <c r="L39">
        <v>1191</v>
      </c>
      <c r="N39">
        <v>1013</v>
      </c>
      <c r="O39" t="s">
        <v>877</v>
      </c>
      <c r="P39" t="s">
        <v>877</v>
      </c>
      <c r="Q39">
        <v>1</v>
      </c>
      <c r="X39">
        <v>1.02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1</v>
      </c>
      <c r="AF39" t="s">
        <v>143</v>
      </c>
      <c r="AG39">
        <v>1.02</v>
      </c>
      <c r="AH39">
        <v>3</v>
      </c>
      <c r="AI39">
        <v>-1</v>
      </c>
      <c r="AJ39" t="s">
        <v>143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5">
      <c r="A40">
        <f>ROW(Source!A80)</f>
        <v>80</v>
      </c>
      <c r="B40">
        <v>31714485</v>
      </c>
      <c r="C40">
        <v>31710466</v>
      </c>
      <c r="D40">
        <v>26366424</v>
      </c>
      <c r="E40">
        <v>1</v>
      </c>
      <c r="F40">
        <v>1</v>
      </c>
      <c r="G40">
        <v>26229697</v>
      </c>
      <c r="H40">
        <v>2</v>
      </c>
      <c r="I40" t="s">
        <v>933</v>
      </c>
      <c r="J40" t="s">
        <v>934</v>
      </c>
      <c r="K40" t="s">
        <v>935</v>
      </c>
      <c r="L40">
        <v>1367</v>
      </c>
      <c r="N40">
        <v>1011</v>
      </c>
      <c r="O40" t="s">
        <v>881</v>
      </c>
      <c r="P40" t="s">
        <v>881</v>
      </c>
      <c r="Q40">
        <v>1</v>
      </c>
      <c r="X40">
        <v>1</v>
      </c>
      <c r="Y40">
        <v>0</v>
      </c>
      <c r="Z40">
        <v>115.66</v>
      </c>
      <c r="AA40">
        <v>14.4</v>
      </c>
      <c r="AB40">
        <v>0</v>
      </c>
      <c r="AC40">
        <v>0</v>
      </c>
      <c r="AD40">
        <v>1</v>
      </c>
      <c r="AE40">
        <v>0</v>
      </c>
      <c r="AF40" t="s">
        <v>143</v>
      </c>
      <c r="AG40">
        <v>1</v>
      </c>
      <c r="AH40">
        <v>2</v>
      </c>
      <c r="AI40">
        <v>31710507</v>
      </c>
      <c r="AJ40">
        <v>32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5">
      <c r="A41">
        <f>ROW(Source!A81)</f>
        <v>81</v>
      </c>
      <c r="B41">
        <v>31714486</v>
      </c>
      <c r="C41">
        <v>31710469</v>
      </c>
      <c r="D41">
        <v>26286008</v>
      </c>
      <c r="E41">
        <v>26229697</v>
      </c>
      <c r="F41">
        <v>1</v>
      </c>
      <c r="G41">
        <v>26229697</v>
      </c>
      <c r="H41">
        <v>2</v>
      </c>
      <c r="I41" t="s">
        <v>906</v>
      </c>
      <c r="J41" t="s">
        <v>143</v>
      </c>
      <c r="K41" t="s">
        <v>907</v>
      </c>
      <c r="L41">
        <v>1344</v>
      </c>
      <c r="N41">
        <v>1008</v>
      </c>
      <c r="O41" t="s">
        <v>908</v>
      </c>
      <c r="P41" t="s">
        <v>908</v>
      </c>
      <c r="Q41">
        <v>1</v>
      </c>
      <c r="X41">
        <v>31.67</v>
      </c>
      <c r="Y41">
        <v>0</v>
      </c>
      <c r="Z41">
        <v>1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143</v>
      </c>
      <c r="AG41">
        <v>31.67</v>
      </c>
      <c r="AH41">
        <v>2</v>
      </c>
      <c r="AI41">
        <v>31710470</v>
      </c>
      <c r="AJ41">
        <v>33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5">
      <c r="A42">
        <f>ROW(Source!A116)</f>
        <v>116</v>
      </c>
      <c r="B42">
        <v>31714487</v>
      </c>
      <c r="C42">
        <v>31710331</v>
      </c>
      <c r="D42">
        <v>26286009</v>
      </c>
      <c r="E42">
        <v>26229697</v>
      </c>
      <c r="F42">
        <v>1</v>
      </c>
      <c r="G42">
        <v>26229697</v>
      </c>
      <c r="H42">
        <v>1</v>
      </c>
      <c r="I42" t="s">
        <v>875</v>
      </c>
      <c r="J42" t="s">
        <v>143</v>
      </c>
      <c r="K42" t="s">
        <v>876</v>
      </c>
      <c r="L42">
        <v>1191</v>
      </c>
      <c r="N42">
        <v>1013</v>
      </c>
      <c r="O42" t="s">
        <v>877</v>
      </c>
      <c r="P42" t="s">
        <v>877</v>
      </c>
      <c r="Q42">
        <v>1</v>
      </c>
      <c r="X42">
        <v>1.19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1</v>
      </c>
      <c r="AF42" t="s">
        <v>170</v>
      </c>
      <c r="AG42">
        <v>1.3684999999999998</v>
      </c>
      <c r="AH42">
        <v>2</v>
      </c>
      <c r="AI42">
        <v>31710332</v>
      </c>
      <c r="AJ42">
        <v>34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5">
      <c r="A43">
        <f>ROW(Source!A116)</f>
        <v>116</v>
      </c>
      <c r="B43">
        <v>31714488</v>
      </c>
      <c r="C43">
        <v>31710331</v>
      </c>
      <c r="D43">
        <v>26365555</v>
      </c>
      <c r="E43">
        <v>1</v>
      </c>
      <c r="F43">
        <v>1</v>
      </c>
      <c r="G43">
        <v>26229697</v>
      </c>
      <c r="H43">
        <v>2</v>
      </c>
      <c r="I43" t="s">
        <v>936</v>
      </c>
      <c r="J43" t="s">
        <v>937</v>
      </c>
      <c r="K43" t="s">
        <v>938</v>
      </c>
      <c r="L43">
        <v>1367</v>
      </c>
      <c r="N43">
        <v>1011</v>
      </c>
      <c r="O43" t="s">
        <v>881</v>
      </c>
      <c r="P43" t="s">
        <v>881</v>
      </c>
      <c r="Q43">
        <v>1</v>
      </c>
      <c r="X43">
        <v>6.3194999999999997</v>
      </c>
      <c r="Y43">
        <v>0</v>
      </c>
      <c r="Z43">
        <v>65.260000000000005</v>
      </c>
      <c r="AA43">
        <v>20.04</v>
      </c>
      <c r="AB43">
        <v>0</v>
      </c>
      <c r="AC43">
        <v>0</v>
      </c>
      <c r="AD43">
        <v>1</v>
      </c>
      <c r="AE43">
        <v>0</v>
      </c>
      <c r="AF43" t="s">
        <v>169</v>
      </c>
      <c r="AG43">
        <v>7.8993749999999991</v>
      </c>
      <c r="AH43">
        <v>2</v>
      </c>
      <c r="AI43">
        <v>31710333</v>
      </c>
      <c r="AJ43">
        <v>35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5">
      <c r="A44">
        <f>ROW(Source!A117)</f>
        <v>117</v>
      </c>
      <c r="B44">
        <v>31714489</v>
      </c>
      <c r="C44">
        <v>31710243</v>
      </c>
      <c r="D44">
        <v>26286009</v>
      </c>
      <c r="E44">
        <v>26229697</v>
      </c>
      <c r="F44">
        <v>1</v>
      </c>
      <c r="G44">
        <v>26229697</v>
      </c>
      <c r="H44">
        <v>1</v>
      </c>
      <c r="I44" t="s">
        <v>875</v>
      </c>
      <c r="J44" t="s">
        <v>143</v>
      </c>
      <c r="K44" t="s">
        <v>876</v>
      </c>
      <c r="L44">
        <v>1191</v>
      </c>
      <c r="N44">
        <v>1013</v>
      </c>
      <c r="O44" t="s">
        <v>877</v>
      </c>
      <c r="P44" t="s">
        <v>877</v>
      </c>
      <c r="Q44">
        <v>1</v>
      </c>
      <c r="X44">
        <v>222.65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1</v>
      </c>
      <c r="AF44" t="s">
        <v>170</v>
      </c>
      <c r="AG44">
        <v>256.04750000000001</v>
      </c>
      <c r="AH44">
        <v>2</v>
      </c>
      <c r="AI44">
        <v>31710244</v>
      </c>
      <c r="AJ44">
        <v>36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5">
      <c r="A45">
        <f>ROW(Source!A118)</f>
        <v>118</v>
      </c>
      <c r="B45">
        <v>31714490</v>
      </c>
      <c r="C45">
        <v>31711702</v>
      </c>
      <c r="D45">
        <v>26286009</v>
      </c>
      <c r="E45">
        <v>26229697</v>
      </c>
      <c r="F45">
        <v>1</v>
      </c>
      <c r="G45">
        <v>26229697</v>
      </c>
      <c r="H45">
        <v>1</v>
      </c>
      <c r="I45" t="s">
        <v>875</v>
      </c>
      <c r="J45" t="s">
        <v>143</v>
      </c>
      <c r="K45" t="s">
        <v>876</v>
      </c>
      <c r="L45">
        <v>1191</v>
      </c>
      <c r="N45">
        <v>1013</v>
      </c>
      <c r="O45" t="s">
        <v>877</v>
      </c>
      <c r="P45" t="s">
        <v>877</v>
      </c>
      <c r="Q45">
        <v>1</v>
      </c>
      <c r="X45">
        <v>10.8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1</v>
      </c>
      <c r="AF45" t="s">
        <v>170</v>
      </c>
      <c r="AG45">
        <v>12.42</v>
      </c>
      <c r="AH45">
        <v>2</v>
      </c>
      <c r="AI45">
        <v>31711703</v>
      </c>
      <c r="AJ45">
        <v>37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5">
      <c r="A46">
        <f>ROW(Source!A118)</f>
        <v>118</v>
      </c>
      <c r="B46">
        <v>31714491</v>
      </c>
      <c r="C46">
        <v>31711702</v>
      </c>
      <c r="D46">
        <v>26366011</v>
      </c>
      <c r="E46">
        <v>1</v>
      </c>
      <c r="F46">
        <v>1</v>
      </c>
      <c r="G46">
        <v>26229697</v>
      </c>
      <c r="H46">
        <v>2</v>
      </c>
      <c r="I46" t="s">
        <v>897</v>
      </c>
      <c r="J46" t="s">
        <v>898</v>
      </c>
      <c r="K46" t="s">
        <v>899</v>
      </c>
      <c r="L46">
        <v>1367</v>
      </c>
      <c r="N46">
        <v>1011</v>
      </c>
      <c r="O46" t="s">
        <v>881</v>
      </c>
      <c r="P46" t="s">
        <v>881</v>
      </c>
      <c r="Q46">
        <v>1</v>
      </c>
      <c r="X46">
        <v>10.5</v>
      </c>
      <c r="Y46">
        <v>0</v>
      </c>
      <c r="Z46">
        <v>60.77</v>
      </c>
      <c r="AA46">
        <v>18.48</v>
      </c>
      <c r="AB46">
        <v>0</v>
      </c>
      <c r="AC46">
        <v>0</v>
      </c>
      <c r="AD46">
        <v>1</v>
      </c>
      <c r="AE46">
        <v>0</v>
      </c>
      <c r="AF46" t="s">
        <v>169</v>
      </c>
      <c r="AG46">
        <v>13.125</v>
      </c>
      <c r="AH46">
        <v>2</v>
      </c>
      <c r="AI46">
        <v>31711704</v>
      </c>
      <c r="AJ46">
        <v>38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5">
      <c r="A47">
        <f>ROW(Source!A118)</f>
        <v>118</v>
      </c>
      <c r="B47">
        <v>31714492</v>
      </c>
      <c r="C47">
        <v>31711702</v>
      </c>
      <c r="D47">
        <v>26366428</v>
      </c>
      <c r="E47">
        <v>1</v>
      </c>
      <c r="F47">
        <v>1</v>
      </c>
      <c r="G47">
        <v>26229697</v>
      </c>
      <c r="H47">
        <v>2</v>
      </c>
      <c r="I47" t="s">
        <v>941</v>
      </c>
      <c r="J47" t="s">
        <v>942</v>
      </c>
      <c r="K47" t="s">
        <v>943</v>
      </c>
      <c r="L47">
        <v>1367</v>
      </c>
      <c r="N47">
        <v>1011</v>
      </c>
      <c r="O47" t="s">
        <v>881</v>
      </c>
      <c r="P47" t="s">
        <v>881</v>
      </c>
      <c r="Q47">
        <v>1</v>
      </c>
      <c r="X47">
        <v>10.5</v>
      </c>
      <c r="Y47">
        <v>0</v>
      </c>
      <c r="Z47">
        <v>0.56000000000000005</v>
      </c>
      <c r="AA47">
        <v>0.09</v>
      </c>
      <c r="AB47">
        <v>0</v>
      </c>
      <c r="AC47">
        <v>0</v>
      </c>
      <c r="AD47">
        <v>1</v>
      </c>
      <c r="AE47">
        <v>0</v>
      </c>
      <c r="AF47" t="s">
        <v>169</v>
      </c>
      <c r="AG47">
        <v>13.125</v>
      </c>
      <c r="AH47">
        <v>2</v>
      </c>
      <c r="AI47">
        <v>31711705</v>
      </c>
      <c r="AJ47">
        <v>39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5">
      <c r="A48">
        <f>ROW(Source!A119)</f>
        <v>119</v>
      </c>
      <c r="B48">
        <v>31714493</v>
      </c>
      <c r="C48">
        <v>31710336</v>
      </c>
      <c r="D48">
        <v>26286009</v>
      </c>
      <c r="E48">
        <v>26229697</v>
      </c>
      <c r="F48">
        <v>1</v>
      </c>
      <c r="G48">
        <v>26229697</v>
      </c>
      <c r="H48">
        <v>1</v>
      </c>
      <c r="I48" t="s">
        <v>875</v>
      </c>
      <c r="J48" t="s">
        <v>143</v>
      </c>
      <c r="K48" t="s">
        <v>876</v>
      </c>
      <c r="L48">
        <v>1191</v>
      </c>
      <c r="N48">
        <v>1013</v>
      </c>
      <c r="O48" t="s">
        <v>877</v>
      </c>
      <c r="P48" t="s">
        <v>877</v>
      </c>
      <c r="Q48">
        <v>1</v>
      </c>
      <c r="X48">
        <v>0.78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1</v>
      </c>
      <c r="AF48" t="s">
        <v>170</v>
      </c>
      <c r="AG48">
        <v>0.89699999999999991</v>
      </c>
      <c r="AH48">
        <v>2</v>
      </c>
      <c r="AI48">
        <v>31710339</v>
      </c>
      <c r="AJ48">
        <v>40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5">
      <c r="A49">
        <f>ROW(Source!A119)</f>
        <v>119</v>
      </c>
      <c r="B49">
        <v>31714494</v>
      </c>
      <c r="C49">
        <v>31710336</v>
      </c>
      <c r="D49">
        <v>26366010</v>
      </c>
      <c r="E49">
        <v>1</v>
      </c>
      <c r="F49">
        <v>1</v>
      </c>
      <c r="G49">
        <v>26229697</v>
      </c>
      <c r="H49">
        <v>2</v>
      </c>
      <c r="I49" t="s">
        <v>944</v>
      </c>
      <c r="J49" t="s">
        <v>945</v>
      </c>
      <c r="K49" t="s">
        <v>946</v>
      </c>
      <c r="L49">
        <v>1367</v>
      </c>
      <c r="N49">
        <v>1011</v>
      </c>
      <c r="O49" t="s">
        <v>881</v>
      </c>
      <c r="P49" t="s">
        <v>881</v>
      </c>
      <c r="Q49">
        <v>1</v>
      </c>
      <c r="X49">
        <v>0.18</v>
      </c>
      <c r="Y49">
        <v>0</v>
      </c>
      <c r="Z49">
        <v>41.62</v>
      </c>
      <c r="AA49">
        <v>13.33</v>
      </c>
      <c r="AB49">
        <v>0</v>
      </c>
      <c r="AC49">
        <v>0</v>
      </c>
      <c r="AD49">
        <v>1</v>
      </c>
      <c r="AE49">
        <v>0</v>
      </c>
      <c r="AF49" t="s">
        <v>169</v>
      </c>
      <c r="AG49">
        <v>0.22499999999999998</v>
      </c>
      <c r="AH49">
        <v>2</v>
      </c>
      <c r="AI49">
        <v>31710340</v>
      </c>
      <c r="AJ49">
        <v>41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5">
      <c r="A50">
        <f>ROW(Source!A119)</f>
        <v>119</v>
      </c>
      <c r="B50">
        <v>31714495</v>
      </c>
      <c r="C50">
        <v>31710336</v>
      </c>
      <c r="D50">
        <v>26366428</v>
      </c>
      <c r="E50">
        <v>1</v>
      </c>
      <c r="F50">
        <v>1</v>
      </c>
      <c r="G50">
        <v>26229697</v>
      </c>
      <c r="H50">
        <v>2</v>
      </c>
      <c r="I50" t="s">
        <v>941</v>
      </c>
      <c r="J50" t="s">
        <v>942</v>
      </c>
      <c r="K50" t="s">
        <v>943</v>
      </c>
      <c r="L50">
        <v>1367</v>
      </c>
      <c r="N50">
        <v>1011</v>
      </c>
      <c r="O50" t="s">
        <v>881</v>
      </c>
      <c r="P50" t="s">
        <v>881</v>
      </c>
      <c r="Q50">
        <v>1</v>
      </c>
      <c r="X50">
        <v>0.36</v>
      </c>
      <c r="Y50">
        <v>0</v>
      </c>
      <c r="Z50">
        <v>0.56000000000000005</v>
      </c>
      <c r="AA50">
        <v>0.09</v>
      </c>
      <c r="AB50">
        <v>0</v>
      </c>
      <c r="AC50">
        <v>0</v>
      </c>
      <c r="AD50">
        <v>1</v>
      </c>
      <c r="AE50">
        <v>0</v>
      </c>
      <c r="AF50" t="s">
        <v>169</v>
      </c>
      <c r="AG50">
        <v>0.44999999999999996</v>
      </c>
      <c r="AH50">
        <v>2</v>
      </c>
      <c r="AI50">
        <v>31710341</v>
      </c>
      <c r="AJ50">
        <v>42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5">
      <c r="A51">
        <f>ROW(Source!A119)</f>
        <v>119</v>
      </c>
      <c r="B51">
        <v>31714496</v>
      </c>
      <c r="C51">
        <v>31710336</v>
      </c>
      <c r="D51">
        <v>26365726</v>
      </c>
      <c r="E51">
        <v>1</v>
      </c>
      <c r="F51">
        <v>1</v>
      </c>
      <c r="G51">
        <v>26229697</v>
      </c>
      <c r="H51">
        <v>2</v>
      </c>
      <c r="I51" t="s">
        <v>947</v>
      </c>
      <c r="J51" t="s">
        <v>948</v>
      </c>
      <c r="K51" t="s">
        <v>949</v>
      </c>
      <c r="L51">
        <v>1367</v>
      </c>
      <c r="N51">
        <v>1011</v>
      </c>
      <c r="O51" t="s">
        <v>881</v>
      </c>
      <c r="P51" t="s">
        <v>881</v>
      </c>
      <c r="Q51">
        <v>1</v>
      </c>
      <c r="X51">
        <v>7.0000000000000007E-2</v>
      </c>
      <c r="Y51">
        <v>0</v>
      </c>
      <c r="Z51">
        <v>106.74</v>
      </c>
      <c r="AA51">
        <v>19.2</v>
      </c>
      <c r="AB51">
        <v>0</v>
      </c>
      <c r="AC51">
        <v>0</v>
      </c>
      <c r="AD51">
        <v>1</v>
      </c>
      <c r="AE51">
        <v>0</v>
      </c>
      <c r="AF51" t="s">
        <v>169</v>
      </c>
      <c r="AG51">
        <v>8.7500000000000008E-2</v>
      </c>
      <c r="AH51">
        <v>2</v>
      </c>
      <c r="AI51">
        <v>31710342</v>
      </c>
      <c r="AJ51">
        <v>43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5">
      <c r="A52">
        <f>ROW(Source!A119)</f>
        <v>119</v>
      </c>
      <c r="B52">
        <v>31714497</v>
      </c>
      <c r="C52">
        <v>31710336</v>
      </c>
      <c r="D52">
        <v>26344835</v>
      </c>
      <c r="E52">
        <v>1</v>
      </c>
      <c r="F52">
        <v>1</v>
      </c>
      <c r="G52">
        <v>26229697</v>
      </c>
      <c r="H52">
        <v>3</v>
      </c>
      <c r="I52" t="s">
        <v>427</v>
      </c>
      <c r="J52" t="s">
        <v>429</v>
      </c>
      <c r="K52" t="s">
        <v>428</v>
      </c>
      <c r="L52">
        <v>1339</v>
      </c>
      <c r="N52">
        <v>1007</v>
      </c>
      <c r="O52" t="s">
        <v>323</v>
      </c>
      <c r="P52" t="s">
        <v>323</v>
      </c>
      <c r="Q52">
        <v>1</v>
      </c>
      <c r="X52">
        <v>0.15</v>
      </c>
      <c r="Y52">
        <v>7.07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143</v>
      </c>
      <c r="AG52">
        <v>0.15</v>
      </c>
      <c r="AH52">
        <v>2</v>
      </c>
      <c r="AI52">
        <v>31710343</v>
      </c>
      <c r="AJ52">
        <v>44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5">
      <c r="A53">
        <f>ROW(Source!A119)</f>
        <v>119</v>
      </c>
      <c r="B53">
        <v>31714498</v>
      </c>
      <c r="C53">
        <v>31710336</v>
      </c>
      <c r="D53">
        <v>26290328</v>
      </c>
      <c r="E53">
        <v>26229697</v>
      </c>
      <c r="F53">
        <v>1</v>
      </c>
      <c r="G53">
        <v>26229697</v>
      </c>
      <c r="H53">
        <v>3</v>
      </c>
      <c r="I53" t="s">
        <v>1097</v>
      </c>
      <c r="J53" t="s">
        <v>143</v>
      </c>
      <c r="K53" t="s">
        <v>1098</v>
      </c>
      <c r="L53">
        <v>1339</v>
      </c>
      <c r="N53">
        <v>1007</v>
      </c>
      <c r="O53" t="s">
        <v>323</v>
      </c>
      <c r="P53" t="s">
        <v>323</v>
      </c>
      <c r="Q53">
        <v>1</v>
      </c>
      <c r="X53">
        <v>1.1000000000000001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143</v>
      </c>
      <c r="AG53">
        <v>1.1000000000000001</v>
      </c>
      <c r="AH53">
        <v>3</v>
      </c>
      <c r="AI53">
        <v>-1</v>
      </c>
      <c r="AJ53" t="s">
        <v>143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5">
      <c r="A54">
        <f>ROW(Source!A121)</f>
        <v>121</v>
      </c>
      <c r="B54">
        <v>31714499</v>
      </c>
      <c r="C54">
        <v>31710337</v>
      </c>
      <c r="D54">
        <v>26286009</v>
      </c>
      <c r="E54">
        <v>26229697</v>
      </c>
      <c r="F54">
        <v>1</v>
      </c>
      <c r="G54">
        <v>26229697</v>
      </c>
      <c r="H54">
        <v>1</v>
      </c>
      <c r="I54" t="s">
        <v>875</v>
      </c>
      <c r="J54" t="s">
        <v>143</v>
      </c>
      <c r="K54" t="s">
        <v>876</v>
      </c>
      <c r="L54">
        <v>1191</v>
      </c>
      <c r="N54">
        <v>1013</v>
      </c>
      <c r="O54" t="s">
        <v>877</v>
      </c>
      <c r="P54" t="s">
        <v>877</v>
      </c>
      <c r="Q54">
        <v>1</v>
      </c>
      <c r="X54">
        <v>0.85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1</v>
      </c>
      <c r="AF54" t="s">
        <v>170</v>
      </c>
      <c r="AG54">
        <v>0.97749999999999992</v>
      </c>
      <c r="AH54">
        <v>2</v>
      </c>
      <c r="AI54">
        <v>31710348</v>
      </c>
      <c r="AJ54">
        <v>46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5">
      <c r="A55">
        <f>ROW(Source!A121)</f>
        <v>121</v>
      </c>
      <c r="B55">
        <v>31714500</v>
      </c>
      <c r="C55">
        <v>31710337</v>
      </c>
      <c r="D55">
        <v>26366010</v>
      </c>
      <c r="E55">
        <v>1</v>
      </c>
      <c r="F55">
        <v>1</v>
      </c>
      <c r="G55">
        <v>26229697</v>
      </c>
      <c r="H55">
        <v>2</v>
      </c>
      <c r="I55" t="s">
        <v>944</v>
      </c>
      <c r="J55" t="s">
        <v>945</v>
      </c>
      <c r="K55" t="s">
        <v>946</v>
      </c>
      <c r="L55">
        <v>1367</v>
      </c>
      <c r="N55">
        <v>1011</v>
      </c>
      <c r="O55" t="s">
        <v>881</v>
      </c>
      <c r="P55" t="s">
        <v>881</v>
      </c>
      <c r="Q55">
        <v>1</v>
      </c>
      <c r="X55">
        <v>0.2</v>
      </c>
      <c r="Y55">
        <v>0</v>
      </c>
      <c r="Z55">
        <v>41.62</v>
      </c>
      <c r="AA55">
        <v>13.33</v>
      </c>
      <c r="AB55">
        <v>0</v>
      </c>
      <c r="AC55">
        <v>0</v>
      </c>
      <c r="AD55">
        <v>1</v>
      </c>
      <c r="AE55">
        <v>0</v>
      </c>
      <c r="AF55" t="s">
        <v>169</v>
      </c>
      <c r="AG55">
        <v>0.25</v>
      </c>
      <c r="AH55">
        <v>2</v>
      </c>
      <c r="AI55">
        <v>31710349</v>
      </c>
      <c r="AJ55">
        <v>47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5">
      <c r="A56">
        <f>ROW(Source!A121)</f>
        <v>121</v>
      </c>
      <c r="B56">
        <v>31714501</v>
      </c>
      <c r="C56">
        <v>31710337</v>
      </c>
      <c r="D56">
        <v>26366428</v>
      </c>
      <c r="E56">
        <v>1</v>
      </c>
      <c r="F56">
        <v>1</v>
      </c>
      <c r="G56">
        <v>26229697</v>
      </c>
      <c r="H56">
        <v>2</v>
      </c>
      <c r="I56" t="s">
        <v>941</v>
      </c>
      <c r="J56" t="s">
        <v>942</v>
      </c>
      <c r="K56" t="s">
        <v>943</v>
      </c>
      <c r="L56">
        <v>1367</v>
      </c>
      <c r="N56">
        <v>1011</v>
      </c>
      <c r="O56" t="s">
        <v>881</v>
      </c>
      <c r="P56" t="s">
        <v>881</v>
      </c>
      <c r="Q56">
        <v>1</v>
      </c>
      <c r="X56">
        <v>0.4</v>
      </c>
      <c r="Y56">
        <v>0</v>
      </c>
      <c r="Z56">
        <v>0.56000000000000005</v>
      </c>
      <c r="AA56">
        <v>0.09</v>
      </c>
      <c r="AB56">
        <v>0</v>
      </c>
      <c r="AC56">
        <v>0</v>
      </c>
      <c r="AD56">
        <v>1</v>
      </c>
      <c r="AE56">
        <v>0</v>
      </c>
      <c r="AF56" t="s">
        <v>169</v>
      </c>
      <c r="AG56">
        <v>0.5</v>
      </c>
      <c r="AH56">
        <v>2</v>
      </c>
      <c r="AI56">
        <v>31710350</v>
      </c>
      <c r="AJ56">
        <v>48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5">
      <c r="A57">
        <f>ROW(Source!A121)</f>
        <v>121</v>
      </c>
      <c r="B57">
        <v>31714502</v>
      </c>
      <c r="C57">
        <v>31710337</v>
      </c>
      <c r="D57">
        <v>26365726</v>
      </c>
      <c r="E57">
        <v>1</v>
      </c>
      <c r="F57">
        <v>1</v>
      </c>
      <c r="G57">
        <v>26229697</v>
      </c>
      <c r="H57">
        <v>2</v>
      </c>
      <c r="I57" t="s">
        <v>947</v>
      </c>
      <c r="J57" t="s">
        <v>948</v>
      </c>
      <c r="K57" t="s">
        <v>949</v>
      </c>
      <c r="L57">
        <v>1367</v>
      </c>
      <c r="N57">
        <v>1011</v>
      </c>
      <c r="O57" t="s">
        <v>881</v>
      </c>
      <c r="P57" t="s">
        <v>881</v>
      </c>
      <c r="Q57">
        <v>1</v>
      </c>
      <c r="X57">
        <v>7.0000000000000007E-2</v>
      </c>
      <c r="Y57">
        <v>0</v>
      </c>
      <c r="Z57">
        <v>106.74</v>
      </c>
      <c r="AA57">
        <v>19.2</v>
      </c>
      <c r="AB57">
        <v>0</v>
      </c>
      <c r="AC57">
        <v>0</v>
      </c>
      <c r="AD57">
        <v>1</v>
      </c>
      <c r="AE57">
        <v>0</v>
      </c>
      <c r="AF57" t="s">
        <v>169</v>
      </c>
      <c r="AG57">
        <v>8.7500000000000008E-2</v>
      </c>
      <c r="AH57">
        <v>2</v>
      </c>
      <c r="AI57">
        <v>31710351</v>
      </c>
      <c r="AJ57">
        <v>49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5">
      <c r="A58">
        <f>ROW(Source!A121)</f>
        <v>121</v>
      </c>
      <c r="B58">
        <v>31714503</v>
      </c>
      <c r="C58">
        <v>31710337</v>
      </c>
      <c r="D58">
        <v>26344835</v>
      </c>
      <c r="E58">
        <v>1</v>
      </c>
      <c r="F58">
        <v>1</v>
      </c>
      <c r="G58">
        <v>26229697</v>
      </c>
      <c r="H58">
        <v>3</v>
      </c>
      <c r="I58" t="s">
        <v>427</v>
      </c>
      <c r="J58" t="s">
        <v>429</v>
      </c>
      <c r="K58" t="s">
        <v>428</v>
      </c>
      <c r="L58">
        <v>1339</v>
      </c>
      <c r="N58">
        <v>1007</v>
      </c>
      <c r="O58" t="s">
        <v>323</v>
      </c>
      <c r="P58" t="s">
        <v>323</v>
      </c>
      <c r="Q58">
        <v>1</v>
      </c>
      <c r="X58">
        <v>0.15</v>
      </c>
      <c r="Y58">
        <v>7.07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143</v>
      </c>
      <c r="AG58">
        <v>0.15</v>
      </c>
      <c r="AH58">
        <v>2</v>
      </c>
      <c r="AI58">
        <v>31710352</v>
      </c>
      <c r="AJ58">
        <v>50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5">
      <c r="A59">
        <f>ROW(Source!A121)</f>
        <v>121</v>
      </c>
      <c r="B59">
        <v>31714504</v>
      </c>
      <c r="C59">
        <v>31710337</v>
      </c>
      <c r="D59">
        <v>26292632</v>
      </c>
      <c r="E59">
        <v>26229697</v>
      </c>
      <c r="F59">
        <v>1</v>
      </c>
      <c r="G59">
        <v>26229697</v>
      </c>
      <c r="H59">
        <v>3</v>
      </c>
      <c r="I59" t="s">
        <v>1099</v>
      </c>
      <c r="J59" t="s">
        <v>143</v>
      </c>
      <c r="K59" t="s">
        <v>1100</v>
      </c>
      <c r="L59">
        <v>1339</v>
      </c>
      <c r="N59">
        <v>1007</v>
      </c>
      <c r="O59" t="s">
        <v>323</v>
      </c>
      <c r="P59" t="s">
        <v>323</v>
      </c>
      <c r="Q59">
        <v>1</v>
      </c>
      <c r="X59">
        <v>1.1499999999999999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143</v>
      </c>
      <c r="AG59">
        <v>1.1499999999999999</v>
      </c>
      <c r="AH59">
        <v>3</v>
      </c>
      <c r="AI59">
        <v>-1</v>
      </c>
      <c r="AJ59" t="s">
        <v>143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5">
      <c r="A60">
        <f>ROW(Source!A123)</f>
        <v>123</v>
      </c>
      <c r="B60">
        <v>31714505</v>
      </c>
      <c r="C60">
        <v>31710361</v>
      </c>
      <c r="D60">
        <v>26286009</v>
      </c>
      <c r="E60">
        <v>26229697</v>
      </c>
      <c r="F60">
        <v>1</v>
      </c>
      <c r="G60">
        <v>26229697</v>
      </c>
      <c r="H60">
        <v>1</v>
      </c>
      <c r="I60" t="s">
        <v>875</v>
      </c>
      <c r="J60" t="s">
        <v>143</v>
      </c>
      <c r="K60" t="s">
        <v>876</v>
      </c>
      <c r="L60">
        <v>1191</v>
      </c>
      <c r="N60">
        <v>1013</v>
      </c>
      <c r="O60" t="s">
        <v>877</v>
      </c>
      <c r="P60" t="s">
        <v>877</v>
      </c>
      <c r="Q60">
        <v>1</v>
      </c>
      <c r="X60">
        <v>825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1</v>
      </c>
      <c r="AF60" t="s">
        <v>170</v>
      </c>
      <c r="AG60">
        <v>948.74999999999989</v>
      </c>
      <c r="AH60">
        <v>2</v>
      </c>
      <c r="AI60">
        <v>31710362</v>
      </c>
      <c r="AJ60">
        <v>52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5">
      <c r="A61">
        <f>ROW(Source!A123)</f>
        <v>123</v>
      </c>
      <c r="B61">
        <v>31714506</v>
      </c>
      <c r="C61">
        <v>31710361</v>
      </c>
      <c r="D61">
        <v>26366109</v>
      </c>
      <c r="E61">
        <v>1</v>
      </c>
      <c r="F61">
        <v>1</v>
      </c>
      <c r="G61">
        <v>26229697</v>
      </c>
      <c r="H61">
        <v>2</v>
      </c>
      <c r="I61" t="s">
        <v>950</v>
      </c>
      <c r="J61" t="s">
        <v>951</v>
      </c>
      <c r="K61" t="s">
        <v>952</v>
      </c>
      <c r="L61">
        <v>1367</v>
      </c>
      <c r="N61">
        <v>1011</v>
      </c>
      <c r="O61" t="s">
        <v>881</v>
      </c>
      <c r="P61" t="s">
        <v>881</v>
      </c>
      <c r="Q61">
        <v>1</v>
      </c>
      <c r="X61">
        <v>175</v>
      </c>
      <c r="Y61">
        <v>0</v>
      </c>
      <c r="Z61">
        <v>6.15</v>
      </c>
      <c r="AA61">
        <v>0.02</v>
      </c>
      <c r="AB61">
        <v>0</v>
      </c>
      <c r="AC61">
        <v>0</v>
      </c>
      <c r="AD61">
        <v>1</v>
      </c>
      <c r="AE61">
        <v>0</v>
      </c>
      <c r="AF61" t="s">
        <v>169</v>
      </c>
      <c r="AG61">
        <v>218.75</v>
      </c>
      <c r="AH61">
        <v>2</v>
      </c>
      <c r="AI61">
        <v>31710363</v>
      </c>
      <c r="AJ61">
        <v>53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5">
      <c r="A62">
        <f>ROW(Source!A123)</f>
        <v>123</v>
      </c>
      <c r="B62">
        <v>31714507</v>
      </c>
      <c r="C62">
        <v>31710361</v>
      </c>
      <c r="D62">
        <v>26366393</v>
      </c>
      <c r="E62">
        <v>1</v>
      </c>
      <c r="F62">
        <v>1</v>
      </c>
      <c r="G62">
        <v>26229697</v>
      </c>
      <c r="H62">
        <v>2</v>
      </c>
      <c r="I62" t="s">
        <v>953</v>
      </c>
      <c r="J62" t="s">
        <v>954</v>
      </c>
      <c r="K62" t="s">
        <v>955</v>
      </c>
      <c r="L62">
        <v>1367</v>
      </c>
      <c r="N62">
        <v>1011</v>
      </c>
      <c r="O62" t="s">
        <v>881</v>
      </c>
      <c r="P62" t="s">
        <v>881</v>
      </c>
      <c r="Q62">
        <v>1</v>
      </c>
      <c r="X62">
        <v>1.1299999999999999</v>
      </c>
      <c r="Y62">
        <v>0</v>
      </c>
      <c r="Z62">
        <v>76.81</v>
      </c>
      <c r="AA62">
        <v>14.36</v>
      </c>
      <c r="AB62">
        <v>0</v>
      </c>
      <c r="AC62">
        <v>0</v>
      </c>
      <c r="AD62">
        <v>1</v>
      </c>
      <c r="AE62">
        <v>0</v>
      </c>
      <c r="AF62" t="s">
        <v>169</v>
      </c>
      <c r="AG62">
        <v>1.4124999999999999</v>
      </c>
      <c r="AH62">
        <v>2</v>
      </c>
      <c r="AI62">
        <v>31710364</v>
      </c>
      <c r="AJ62">
        <v>54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5">
      <c r="A63">
        <f>ROW(Source!A123)</f>
        <v>123</v>
      </c>
      <c r="B63">
        <v>31714508</v>
      </c>
      <c r="C63">
        <v>31710361</v>
      </c>
      <c r="D63">
        <v>26365635</v>
      </c>
      <c r="E63">
        <v>1</v>
      </c>
      <c r="F63">
        <v>1</v>
      </c>
      <c r="G63">
        <v>26229697</v>
      </c>
      <c r="H63">
        <v>2</v>
      </c>
      <c r="I63" t="s">
        <v>956</v>
      </c>
      <c r="J63" t="s">
        <v>957</v>
      </c>
      <c r="K63" t="s">
        <v>958</v>
      </c>
      <c r="L63">
        <v>1367</v>
      </c>
      <c r="N63">
        <v>1011</v>
      </c>
      <c r="O63" t="s">
        <v>881</v>
      </c>
      <c r="P63" t="s">
        <v>881</v>
      </c>
      <c r="Q63">
        <v>1</v>
      </c>
      <c r="X63">
        <v>0.77</v>
      </c>
      <c r="Y63">
        <v>0</v>
      </c>
      <c r="Z63">
        <v>190.93</v>
      </c>
      <c r="AA63">
        <v>18.149999999999999</v>
      </c>
      <c r="AB63">
        <v>0</v>
      </c>
      <c r="AC63">
        <v>0</v>
      </c>
      <c r="AD63">
        <v>1</v>
      </c>
      <c r="AE63">
        <v>0</v>
      </c>
      <c r="AF63" t="s">
        <v>169</v>
      </c>
      <c r="AG63">
        <v>0.96250000000000002</v>
      </c>
      <c r="AH63">
        <v>2</v>
      </c>
      <c r="AI63">
        <v>31710365</v>
      </c>
      <c r="AJ63">
        <v>55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5">
      <c r="A64">
        <f>ROW(Source!A123)</f>
        <v>123</v>
      </c>
      <c r="B64">
        <v>31714509</v>
      </c>
      <c r="C64">
        <v>31710361</v>
      </c>
      <c r="D64">
        <v>26365730</v>
      </c>
      <c r="E64">
        <v>1</v>
      </c>
      <c r="F64">
        <v>1</v>
      </c>
      <c r="G64">
        <v>26229697</v>
      </c>
      <c r="H64">
        <v>2</v>
      </c>
      <c r="I64" t="s">
        <v>959</v>
      </c>
      <c r="J64" t="s">
        <v>960</v>
      </c>
      <c r="K64" t="s">
        <v>961</v>
      </c>
      <c r="L64">
        <v>1367</v>
      </c>
      <c r="N64">
        <v>1011</v>
      </c>
      <c r="O64" t="s">
        <v>881</v>
      </c>
      <c r="P64" t="s">
        <v>881</v>
      </c>
      <c r="Q64">
        <v>1</v>
      </c>
      <c r="X64">
        <v>0.25</v>
      </c>
      <c r="Y64">
        <v>0</v>
      </c>
      <c r="Z64">
        <v>73</v>
      </c>
      <c r="AA64">
        <v>16.899999999999999</v>
      </c>
      <c r="AB64">
        <v>0</v>
      </c>
      <c r="AC64">
        <v>0</v>
      </c>
      <c r="AD64">
        <v>1</v>
      </c>
      <c r="AE64">
        <v>0</v>
      </c>
      <c r="AF64" t="s">
        <v>169</v>
      </c>
      <c r="AG64">
        <v>0.3125</v>
      </c>
      <c r="AH64">
        <v>2</v>
      </c>
      <c r="AI64">
        <v>31710366</v>
      </c>
      <c r="AJ64">
        <v>56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5">
      <c r="A65">
        <f>ROW(Source!A123)</f>
        <v>123</v>
      </c>
      <c r="B65">
        <v>31714510</v>
      </c>
      <c r="C65">
        <v>31710361</v>
      </c>
      <c r="D65">
        <v>26365922</v>
      </c>
      <c r="E65">
        <v>1</v>
      </c>
      <c r="F65">
        <v>1</v>
      </c>
      <c r="G65">
        <v>26229697</v>
      </c>
      <c r="H65">
        <v>2</v>
      </c>
      <c r="I65" t="s">
        <v>962</v>
      </c>
      <c r="J65" t="s">
        <v>963</v>
      </c>
      <c r="K65" t="s">
        <v>964</v>
      </c>
      <c r="L65">
        <v>1367</v>
      </c>
      <c r="N65">
        <v>1011</v>
      </c>
      <c r="O65" t="s">
        <v>881</v>
      </c>
      <c r="P65" t="s">
        <v>881</v>
      </c>
      <c r="Q65">
        <v>1</v>
      </c>
      <c r="X65">
        <v>41.25</v>
      </c>
      <c r="Y65">
        <v>0</v>
      </c>
      <c r="Z65">
        <v>2.06</v>
      </c>
      <c r="AA65">
        <v>0.09</v>
      </c>
      <c r="AB65">
        <v>0</v>
      </c>
      <c r="AC65">
        <v>0</v>
      </c>
      <c r="AD65">
        <v>1</v>
      </c>
      <c r="AE65">
        <v>0</v>
      </c>
      <c r="AF65" t="s">
        <v>169</v>
      </c>
      <c r="AG65">
        <v>51.5625</v>
      </c>
      <c r="AH65">
        <v>2</v>
      </c>
      <c r="AI65">
        <v>31710367</v>
      </c>
      <c r="AJ65">
        <v>57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5">
      <c r="A66">
        <f>ROW(Source!A123)</f>
        <v>123</v>
      </c>
      <c r="B66">
        <v>31714511</v>
      </c>
      <c r="C66">
        <v>31710361</v>
      </c>
      <c r="D66">
        <v>26286008</v>
      </c>
      <c r="E66">
        <v>26229697</v>
      </c>
      <c r="F66">
        <v>1</v>
      </c>
      <c r="G66">
        <v>26229697</v>
      </c>
      <c r="H66">
        <v>2</v>
      </c>
      <c r="I66" t="s">
        <v>906</v>
      </c>
      <c r="J66" t="s">
        <v>143</v>
      </c>
      <c r="K66" t="s">
        <v>907</v>
      </c>
      <c r="L66">
        <v>1344</v>
      </c>
      <c r="N66">
        <v>1008</v>
      </c>
      <c r="O66" t="s">
        <v>908</v>
      </c>
      <c r="P66" t="s">
        <v>908</v>
      </c>
      <c r="Q66">
        <v>1</v>
      </c>
      <c r="X66">
        <v>0.02</v>
      </c>
      <c r="Y66">
        <v>0</v>
      </c>
      <c r="Z66">
        <v>1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169</v>
      </c>
      <c r="AG66">
        <v>2.5000000000000001E-2</v>
      </c>
      <c r="AH66">
        <v>2</v>
      </c>
      <c r="AI66">
        <v>31710368</v>
      </c>
      <c r="AJ66">
        <v>58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5">
      <c r="A67">
        <f>ROW(Source!A123)</f>
        <v>123</v>
      </c>
      <c r="B67">
        <v>31714512</v>
      </c>
      <c r="C67">
        <v>31710361</v>
      </c>
      <c r="D67">
        <v>26292156</v>
      </c>
      <c r="E67">
        <v>26229697</v>
      </c>
      <c r="F67">
        <v>1</v>
      </c>
      <c r="G67">
        <v>26229697</v>
      </c>
      <c r="H67">
        <v>3</v>
      </c>
      <c r="I67" t="s">
        <v>1101</v>
      </c>
      <c r="J67" t="s">
        <v>143</v>
      </c>
      <c r="K67" t="s">
        <v>1102</v>
      </c>
      <c r="L67">
        <v>1348</v>
      </c>
      <c r="N67">
        <v>1009</v>
      </c>
      <c r="O67" t="s">
        <v>205</v>
      </c>
      <c r="P67" t="s">
        <v>205</v>
      </c>
      <c r="Q67">
        <v>1000</v>
      </c>
      <c r="X67">
        <v>12.5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 t="s">
        <v>143</v>
      </c>
      <c r="AG67">
        <v>12.5</v>
      </c>
      <c r="AH67">
        <v>3</v>
      </c>
      <c r="AI67">
        <v>-1</v>
      </c>
      <c r="AJ67" t="s">
        <v>143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5">
      <c r="A68">
        <f>ROW(Source!A123)</f>
        <v>123</v>
      </c>
      <c r="B68">
        <v>31714513</v>
      </c>
      <c r="C68">
        <v>31710361</v>
      </c>
      <c r="D68">
        <v>26344835</v>
      </c>
      <c r="E68">
        <v>1</v>
      </c>
      <c r="F68">
        <v>1</v>
      </c>
      <c r="G68">
        <v>26229697</v>
      </c>
      <c r="H68">
        <v>3</v>
      </c>
      <c r="I68" t="s">
        <v>427</v>
      </c>
      <c r="J68" t="s">
        <v>429</v>
      </c>
      <c r="K68" t="s">
        <v>428</v>
      </c>
      <c r="L68">
        <v>1339</v>
      </c>
      <c r="N68">
        <v>1007</v>
      </c>
      <c r="O68" t="s">
        <v>323</v>
      </c>
      <c r="P68" t="s">
        <v>323</v>
      </c>
      <c r="Q68">
        <v>1</v>
      </c>
      <c r="X68">
        <v>0.12</v>
      </c>
      <c r="Y68">
        <v>7.07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143</v>
      </c>
      <c r="AG68">
        <v>0.12</v>
      </c>
      <c r="AH68">
        <v>2</v>
      </c>
      <c r="AI68">
        <v>31710370</v>
      </c>
      <c r="AJ68">
        <v>59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5">
      <c r="A69">
        <f>ROW(Source!A123)</f>
        <v>123</v>
      </c>
      <c r="B69">
        <v>31714514</v>
      </c>
      <c r="C69">
        <v>31710361</v>
      </c>
      <c r="D69">
        <v>26344822</v>
      </c>
      <c r="E69">
        <v>1</v>
      </c>
      <c r="F69">
        <v>1</v>
      </c>
      <c r="G69">
        <v>26229697</v>
      </c>
      <c r="H69">
        <v>3</v>
      </c>
      <c r="I69" t="s">
        <v>965</v>
      </c>
      <c r="J69" t="s">
        <v>966</v>
      </c>
      <c r="K69" t="s">
        <v>967</v>
      </c>
      <c r="L69">
        <v>1348</v>
      </c>
      <c r="N69">
        <v>1009</v>
      </c>
      <c r="O69" t="s">
        <v>205</v>
      </c>
      <c r="P69" t="s">
        <v>205</v>
      </c>
      <c r="Q69">
        <v>1000</v>
      </c>
      <c r="X69">
        <v>3.6999999999999998E-2</v>
      </c>
      <c r="Y69">
        <v>6521.42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143</v>
      </c>
      <c r="AG69">
        <v>3.6999999999999998E-2</v>
      </c>
      <c r="AH69">
        <v>2</v>
      </c>
      <c r="AI69">
        <v>31710371</v>
      </c>
      <c r="AJ69">
        <v>60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5">
      <c r="A70">
        <f>ROW(Source!A123)</f>
        <v>123</v>
      </c>
      <c r="B70">
        <v>31714515</v>
      </c>
      <c r="C70">
        <v>31710361</v>
      </c>
      <c r="D70">
        <v>26343523</v>
      </c>
      <c r="E70">
        <v>1</v>
      </c>
      <c r="F70">
        <v>1</v>
      </c>
      <c r="G70">
        <v>26229697</v>
      </c>
      <c r="H70">
        <v>3</v>
      </c>
      <c r="I70" t="s">
        <v>968</v>
      </c>
      <c r="J70" t="s">
        <v>969</v>
      </c>
      <c r="K70" t="s">
        <v>970</v>
      </c>
      <c r="L70">
        <v>1348</v>
      </c>
      <c r="N70">
        <v>1009</v>
      </c>
      <c r="O70" t="s">
        <v>205</v>
      </c>
      <c r="P70" t="s">
        <v>205</v>
      </c>
      <c r="Q70">
        <v>1000</v>
      </c>
      <c r="X70">
        <v>0.25</v>
      </c>
      <c r="Y70">
        <v>7191.81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143</v>
      </c>
      <c r="AG70">
        <v>0.25</v>
      </c>
      <c r="AH70">
        <v>2</v>
      </c>
      <c r="AI70">
        <v>31710372</v>
      </c>
      <c r="AJ70">
        <v>61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5">
      <c r="A71">
        <f>ROW(Source!A123)</f>
        <v>123</v>
      </c>
      <c r="B71">
        <v>31714516</v>
      </c>
      <c r="C71">
        <v>31710361</v>
      </c>
      <c r="D71">
        <v>26344731</v>
      </c>
      <c r="E71">
        <v>1</v>
      </c>
      <c r="F71">
        <v>1</v>
      </c>
      <c r="G71">
        <v>26229697</v>
      </c>
      <c r="H71">
        <v>3</v>
      </c>
      <c r="I71" t="s">
        <v>971</v>
      </c>
      <c r="J71" t="s">
        <v>972</v>
      </c>
      <c r="K71" t="s">
        <v>973</v>
      </c>
      <c r="L71">
        <v>1339</v>
      </c>
      <c r="N71">
        <v>1007</v>
      </c>
      <c r="O71" t="s">
        <v>323</v>
      </c>
      <c r="P71" t="s">
        <v>323</v>
      </c>
      <c r="Q71">
        <v>1</v>
      </c>
      <c r="X71">
        <v>0.81</v>
      </c>
      <c r="Y71">
        <v>1828.56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143</v>
      </c>
      <c r="AG71">
        <v>0.81</v>
      </c>
      <c r="AH71">
        <v>2</v>
      </c>
      <c r="AI71">
        <v>31710373</v>
      </c>
      <c r="AJ71">
        <v>62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5">
      <c r="A72">
        <f>ROW(Source!A123)</f>
        <v>123</v>
      </c>
      <c r="B72">
        <v>31714517</v>
      </c>
      <c r="C72">
        <v>31710361</v>
      </c>
      <c r="D72">
        <v>26344704</v>
      </c>
      <c r="E72">
        <v>1</v>
      </c>
      <c r="F72">
        <v>1</v>
      </c>
      <c r="G72">
        <v>26229697</v>
      </c>
      <c r="H72">
        <v>3</v>
      </c>
      <c r="I72" t="s">
        <v>974</v>
      </c>
      <c r="J72" t="s">
        <v>975</v>
      </c>
      <c r="K72" t="s">
        <v>976</v>
      </c>
      <c r="L72">
        <v>1348</v>
      </c>
      <c r="N72">
        <v>1009</v>
      </c>
      <c r="O72" t="s">
        <v>205</v>
      </c>
      <c r="P72" t="s">
        <v>205</v>
      </c>
      <c r="Q72">
        <v>1000</v>
      </c>
      <c r="X72">
        <v>0.04</v>
      </c>
      <c r="Y72">
        <v>1260.72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143</v>
      </c>
      <c r="AG72">
        <v>0.04</v>
      </c>
      <c r="AH72">
        <v>2</v>
      </c>
      <c r="AI72">
        <v>31710374</v>
      </c>
      <c r="AJ72">
        <v>63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5">
      <c r="A73">
        <f>ROW(Source!A123)</f>
        <v>123</v>
      </c>
      <c r="B73">
        <v>31714518</v>
      </c>
      <c r="C73">
        <v>31710361</v>
      </c>
      <c r="D73">
        <v>26344624</v>
      </c>
      <c r="E73">
        <v>1</v>
      </c>
      <c r="F73">
        <v>1</v>
      </c>
      <c r="G73">
        <v>26229697</v>
      </c>
      <c r="H73">
        <v>3</v>
      </c>
      <c r="I73" t="s">
        <v>977</v>
      </c>
      <c r="J73" t="s">
        <v>978</v>
      </c>
      <c r="K73" t="s">
        <v>979</v>
      </c>
      <c r="L73">
        <v>1348</v>
      </c>
      <c r="N73">
        <v>1009</v>
      </c>
      <c r="O73" t="s">
        <v>205</v>
      </c>
      <c r="P73" t="s">
        <v>205</v>
      </c>
      <c r="Q73">
        <v>1000</v>
      </c>
      <c r="X73">
        <v>0.25</v>
      </c>
      <c r="Y73">
        <v>4349.8999999999996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143</v>
      </c>
      <c r="AG73">
        <v>0.25</v>
      </c>
      <c r="AH73">
        <v>2</v>
      </c>
      <c r="AI73">
        <v>31710375</v>
      </c>
      <c r="AJ73">
        <v>64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5">
      <c r="A74">
        <f>ROW(Source!A123)</f>
        <v>123</v>
      </c>
      <c r="B74">
        <v>31714519</v>
      </c>
      <c r="C74">
        <v>31710361</v>
      </c>
      <c r="D74">
        <v>26364968</v>
      </c>
      <c r="E74">
        <v>1</v>
      </c>
      <c r="F74">
        <v>1</v>
      </c>
      <c r="G74">
        <v>26229697</v>
      </c>
      <c r="H74">
        <v>3</v>
      </c>
      <c r="I74" t="s">
        <v>980</v>
      </c>
      <c r="J74" t="s">
        <v>981</v>
      </c>
      <c r="K74" t="s">
        <v>982</v>
      </c>
      <c r="L74">
        <v>1327</v>
      </c>
      <c r="N74">
        <v>1005</v>
      </c>
      <c r="O74" t="s">
        <v>362</v>
      </c>
      <c r="P74" t="s">
        <v>362</v>
      </c>
      <c r="Q74">
        <v>1</v>
      </c>
      <c r="X74">
        <v>77.900000000000006</v>
      </c>
      <c r="Y74">
        <v>60.91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143</v>
      </c>
      <c r="AG74">
        <v>77.900000000000006</v>
      </c>
      <c r="AH74">
        <v>2</v>
      </c>
      <c r="AI74">
        <v>31710376</v>
      </c>
      <c r="AJ74">
        <v>68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5">
      <c r="A75">
        <f>ROW(Source!A123)</f>
        <v>123</v>
      </c>
      <c r="B75">
        <v>31714520</v>
      </c>
      <c r="C75">
        <v>31710361</v>
      </c>
      <c r="D75">
        <v>26293085</v>
      </c>
      <c r="E75">
        <v>26229697</v>
      </c>
      <c r="F75">
        <v>1</v>
      </c>
      <c r="G75">
        <v>26229697</v>
      </c>
      <c r="H75">
        <v>3</v>
      </c>
      <c r="I75" t="s">
        <v>1103</v>
      </c>
      <c r="J75" t="s">
        <v>143</v>
      </c>
      <c r="K75" t="s">
        <v>1104</v>
      </c>
      <c r="L75">
        <v>1339</v>
      </c>
      <c r="N75">
        <v>1007</v>
      </c>
      <c r="O75" t="s">
        <v>323</v>
      </c>
      <c r="P75" t="s">
        <v>323</v>
      </c>
      <c r="Q75">
        <v>1</v>
      </c>
      <c r="X75">
        <v>101.5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 t="s">
        <v>143</v>
      </c>
      <c r="AG75">
        <v>101.5</v>
      </c>
      <c r="AH75">
        <v>3</v>
      </c>
      <c r="AI75">
        <v>-1</v>
      </c>
      <c r="AJ75" t="s">
        <v>143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5">
      <c r="A76">
        <f>ROW(Source!A127)</f>
        <v>127</v>
      </c>
      <c r="B76">
        <v>31714521</v>
      </c>
      <c r="C76">
        <v>31710739</v>
      </c>
      <c r="D76">
        <v>26286009</v>
      </c>
      <c r="E76">
        <v>26229697</v>
      </c>
      <c r="F76">
        <v>1</v>
      </c>
      <c r="G76">
        <v>26229697</v>
      </c>
      <c r="H76">
        <v>1</v>
      </c>
      <c r="I76" t="s">
        <v>875</v>
      </c>
      <c r="J76" t="s">
        <v>143</v>
      </c>
      <c r="K76" t="s">
        <v>876</v>
      </c>
      <c r="L76">
        <v>1191</v>
      </c>
      <c r="N76">
        <v>1013</v>
      </c>
      <c r="O76" t="s">
        <v>877</v>
      </c>
      <c r="P76" t="s">
        <v>877</v>
      </c>
      <c r="Q76">
        <v>1</v>
      </c>
      <c r="X76">
        <v>97.2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1</v>
      </c>
      <c r="AF76" t="s">
        <v>170</v>
      </c>
      <c r="AG76">
        <v>111.78</v>
      </c>
      <c r="AH76">
        <v>2</v>
      </c>
      <c r="AI76">
        <v>31710740</v>
      </c>
      <c r="AJ76">
        <v>69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5">
      <c r="A77">
        <f>ROW(Source!A127)</f>
        <v>127</v>
      </c>
      <c r="B77">
        <v>31714522</v>
      </c>
      <c r="C77">
        <v>31710739</v>
      </c>
      <c r="D77">
        <v>26286008</v>
      </c>
      <c r="E77">
        <v>26229697</v>
      </c>
      <c r="F77">
        <v>1</v>
      </c>
      <c r="G77">
        <v>26229697</v>
      </c>
      <c r="H77">
        <v>2</v>
      </c>
      <c r="I77" t="s">
        <v>906</v>
      </c>
      <c r="J77" t="s">
        <v>143</v>
      </c>
      <c r="K77" t="s">
        <v>907</v>
      </c>
      <c r="L77">
        <v>1344</v>
      </c>
      <c r="N77">
        <v>1008</v>
      </c>
      <c r="O77" t="s">
        <v>908</v>
      </c>
      <c r="P77" t="s">
        <v>908</v>
      </c>
      <c r="Q77">
        <v>1</v>
      </c>
      <c r="X77">
        <v>3.72</v>
      </c>
      <c r="Y77">
        <v>0</v>
      </c>
      <c r="Z77">
        <v>1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169</v>
      </c>
      <c r="AG77">
        <v>4.6500000000000004</v>
      </c>
      <c r="AH77">
        <v>2</v>
      </c>
      <c r="AI77">
        <v>31710741</v>
      </c>
      <c r="AJ77">
        <v>70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5">
      <c r="A78">
        <f>ROW(Source!A127)</f>
        <v>127</v>
      </c>
      <c r="B78">
        <v>31714523</v>
      </c>
      <c r="C78">
        <v>31710739</v>
      </c>
      <c r="D78">
        <v>26290613</v>
      </c>
      <c r="E78">
        <v>26229697</v>
      </c>
      <c r="F78">
        <v>1</v>
      </c>
      <c r="G78">
        <v>26229697</v>
      </c>
      <c r="H78">
        <v>3</v>
      </c>
      <c r="I78" t="s">
        <v>1105</v>
      </c>
      <c r="J78" t="s">
        <v>143</v>
      </c>
      <c r="K78" t="s">
        <v>1106</v>
      </c>
      <c r="L78">
        <v>1348</v>
      </c>
      <c r="N78">
        <v>1009</v>
      </c>
      <c r="O78" t="s">
        <v>205</v>
      </c>
      <c r="P78" t="s">
        <v>205</v>
      </c>
      <c r="Q78">
        <v>1000</v>
      </c>
      <c r="X78">
        <v>0.56999999999999995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143</v>
      </c>
      <c r="AG78">
        <v>0.56999999999999995</v>
      </c>
      <c r="AH78">
        <v>3</v>
      </c>
      <c r="AI78">
        <v>-1</v>
      </c>
      <c r="AJ78" t="s">
        <v>143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5">
      <c r="A79">
        <f>ROW(Source!A127)</f>
        <v>127</v>
      </c>
      <c r="B79">
        <v>31714524</v>
      </c>
      <c r="C79">
        <v>31710739</v>
      </c>
      <c r="D79">
        <v>26286007</v>
      </c>
      <c r="E79">
        <v>26229697</v>
      </c>
      <c r="F79">
        <v>1</v>
      </c>
      <c r="G79">
        <v>26229697</v>
      </c>
      <c r="H79">
        <v>3</v>
      </c>
      <c r="I79" t="s">
        <v>983</v>
      </c>
      <c r="J79" t="s">
        <v>143</v>
      </c>
      <c r="K79" t="s">
        <v>984</v>
      </c>
      <c r="L79">
        <v>1344</v>
      </c>
      <c r="N79">
        <v>1008</v>
      </c>
      <c r="O79" t="s">
        <v>908</v>
      </c>
      <c r="P79" t="s">
        <v>908</v>
      </c>
      <c r="Q79">
        <v>1</v>
      </c>
      <c r="X79">
        <v>40.18</v>
      </c>
      <c r="Y79">
        <v>1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143</v>
      </c>
      <c r="AG79">
        <v>40.18</v>
      </c>
      <c r="AH79">
        <v>2</v>
      </c>
      <c r="AI79">
        <v>31710743</v>
      </c>
      <c r="AJ79">
        <v>72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5">
      <c r="A80">
        <f>ROW(Source!A163)</f>
        <v>163</v>
      </c>
      <c r="B80">
        <v>31714525</v>
      </c>
      <c r="C80">
        <v>31710501</v>
      </c>
      <c r="D80">
        <v>26286009</v>
      </c>
      <c r="E80">
        <v>26229697</v>
      </c>
      <c r="F80">
        <v>1</v>
      </c>
      <c r="G80">
        <v>26229697</v>
      </c>
      <c r="H80">
        <v>1</v>
      </c>
      <c r="I80" t="s">
        <v>875</v>
      </c>
      <c r="J80" t="s">
        <v>143</v>
      </c>
      <c r="K80" t="s">
        <v>876</v>
      </c>
      <c r="L80">
        <v>1191</v>
      </c>
      <c r="N80">
        <v>1013</v>
      </c>
      <c r="O80" t="s">
        <v>877</v>
      </c>
      <c r="P80" t="s">
        <v>877</v>
      </c>
      <c r="Q80">
        <v>1</v>
      </c>
      <c r="X80">
        <v>57.5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1</v>
      </c>
      <c r="AF80" t="s">
        <v>143</v>
      </c>
      <c r="AG80">
        <v>57.5</v>
      </c>
      <c r="AH80">
        <v>2</v>
      </c>
      <c r="AI80">
        <v>31710502</v>
      </c>
      <c r="AJ80">
        <v>73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5">
      <c r="A81">
        <f>ROW(Source!A163)</f>
        <v>163</v>
      </c>
      <c r="B81">
        <v>31714526</v>
      </c>
      <c r="C81">
        <v>31710501</v>
      </c>
      <c r="D81">
        <v>26286024</v>
      </c>
      <c r="E81">
        <v>26229697</v>
      </c>
      <c r="F81">
        <v>1</v>
      </c>
      <c r="G81">
        <v>26229697</v>
      </c>
      <c r="H81">
        <v>3</v>
      </c>
      <c r="I81" t="s">
        <v>1107</v>
      </c>
      <c r="J81" t="s">
        <v>143</v>
      </c>
      <c r="K81" t="s">
        <v>374</v>
      </c>
      <c r="L81">
        <v>1348</v>
      </c>
      <c r="N81">
        <v>1009</v>
      </c>
      <c r="O81" t="s">
        <v>205</v>
      </c>
      <c r="P81" t="s">
        <v>205</v>
      </c>
      <c r="Q81">
        <v>1000</v>
      </c>
      <c r="X81">
        <v>4.5999999999999996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 t="s">
        <v>143</v>
      </c>
      <c r="AG81">
        <v>4.5999999999999996</v>
      </c>
      <c r="AH81">
        <v>3</v>
      </c>
      <c r="AI81">
        <v>-1</v>
      </c>
      <c r="AJ81" t="s">
        <v>143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5">
      <c r="A82">
        <f>ROW(Source!A165)</f>
        <v>165</v>
      </c>
      <c r="B82">
        <v>31714527</v>
      </c>
      <c r="C82">
        <v>31710803</v>
      </c>
      <c r="D82">
        <v>26286008</v>
      </c>
      <c r="E82">
        <v>26229697</v>
      </c>
      <c r="F82">
        <v>1</v>
      </c>
      <c r="G82">
        <v>26229697</v>
      </c>
      <c r="H82">
        <v>2</v>
      </c>
      <c r="I82" t="s">
        <v>906</v>
      </c>
      <c r="J82" t="s">
        <v>143</v>
      </c>
      <c r="K82" t="s">
        <v>907</v>
      </c>
      <c r="L82">
        <v>1344</v>
      </c>
      <c r="N82">
        <v>1008</v>
      </c>
      <c r="O82" t="s">
        <v>908</v>
      </c>
      <c r="P82" t="s">
        <v>908</v>
      </c>
      <c r="Q82">
        <v>1</v>
      </c>
      <c r="X82">
        <v>8.86</v>
      </c>
      <c r="Y82">
        <v>0</v>
      </c>
      <c r="Z82">
        <v>1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143</v>
      </c>
      <c r="AG82">
        <v>8.86</v>
      </c>
      <c r="AH82">
        <v>3</v>
      </c>
      <c r="AI82">
        <v>-1</v>
      </c>
      <c r="AJ82" t="s">
        <v>143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5">
      <c r="A83">
        <f>ROW(Source!A166)</f>
        <v>166</v>
      </c>
      <c r="B83">
        <v>31714528</v>
      </c>
      <c r="C83">
        <v>31710804</v>
      </c>
      <c r="D83">
        <v>26286009</v>
      </c>
      <c r="E83">
        <v>26229697</v>
      </c>
      <c r="F83">
        <v>1</v>
      </c>
      <c r="G83">
        <v>26229697</v>
      </c>
      <c r="H83">
        <v>1</v>
      </c>
      <c r="I83" t="s">
        <v>875</v>
      </c>
      <c r="J83" t="s">
        <v>143</v>
      </c>
      <c r="K83" t="s">
        <v>876</v>
      </c>
      <c r="L83">
        <v>1191</v>
      </c>
      <c r="N83">
        <v>1013</v>
      </c>
      <c r="O83" t="s">
        <v>877</v>
      </c>
      <c r="P83" t="s">
        <v>877</v>
      </c>
      <c r="Q83">
        <v>1</v>
      </c>
      <c r="X83">
        <v>1.02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1</v>
      </c>
      <c r="AF83" t="s">
        <v>143</v>
      </c>
      <c r="AG83">
        <v>1.02</v>
      </c>
      <c r="AH83">
        <v>3</v>
      </c>
      <c r="AI83">
        <v>-1</v>
      </c>
      <c r="AJ83" t="s">
        <v>143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5">
      <c r="A84">
        <f>ROW(Source!A167)</f>
        <v>167</v>
      </c>
      <c r="B84">
        <v>31714529</v>
      </c>
      <c r="C84">
        <v>31710805</v>
      </c>
      <c r="D84">
        <v>26366424</v>
      </c>
      <c r="E84">
        <v>1</v>
      </c>
      <c r="F84">
        <v>1</v>
      </c>
      <c r="G84">
        <v>26229697</v>
      </c>
      <c r="H84">
        <v>2</v>
      </c>
      <c r="I84" t="s">
        <v>933</v>
      </c>
      <c r="J84" t="s">
        <v>934</v>
      </c>
      <c r="K84" t="s">
        <v>935</v>
      </c>
      <c r="L84">
        <v>1367</v>
      </c>
      <c r="N84">
        <v>1011</v>
      </c>
      <c r="O84" t="s">
        <v>881</v>
      </c>
      <c r="P84" t="s">
        <v>881</v>
      </c>
      <c r="Q84">
        <v>1</v>
      </c>
      <c r="X84">
        <v>1</v>
      </c>
      <c r="Y84">
        <v>0</v>
      </c>
      <c r="Z84">
        <v>115.66</v>
      </c>
      <c r="AA84">
        <v>14.4</v>
      </c>
      <c r="AB84">
        <v>0</v>
      </c>
      <c r="AC84">
        <v>0</v>
      </c>
      <c r="AD84">
        <v>1</v>
      </c>
      <c r="AE84">
        <v>0</v>
      </c>
      <c r="AF84" t="s">
        <v>143</v>
      </c>
      <c r="AG84">
        <v>1</v>
      </c>
      <c r="AH84">
        <v>2</v>
      </c>
      <c r="AI84">
        <v>31710806</v>
      </c>
      <c r="AJ84">
        <v>75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5">
      <c r="A85">
        <f>ROW(Source!A168)</f>
        <v>168</v>
      </c>
      <c r="B85">
        <v>31714530</v>
      </c>
      <c r="C85">
        <v>31710808</v>
      </c>
      <c r="D85">
        <v>26286008</v>
      </c>
      <c r="E85">
        <v>26229697</v>
      </c>
      <c r="F85">
        <v>1</v>
      </c>
      <c r="G85">
        <v>26229697</v>
      </c>
      <c r="H85">
        <v>2</v>
      </c>
      <c r="I85" t="s">
        <v>906</v>
      </c>
      <c r="J85" t="s">
        <v>143</v>
      </c>
      <c r="K85" t="s">
        <v>907</v>
      </c>
      <c r="L85">
        <v>1344</v>
      </c>
      <c r="N85">
        <v>1008</v>
      </c>
      <c r="O85" t="s">
        <v>908</v>
      </c>
      <c r="P85" t="s">
        <v>908</v>
      </c>
      <c r="Q85">
        <v>1</v>
      </c>
      <c r="X85">
        <v>31.67</v>
      </c>
      <c r="Y85">
        <v>0</v>
      </c>
      <c r="Z85">
        <v>1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143</v>
      </c>
      <c r="AG85">
        <v>31.67</v>
      </c>
      <c r="AH85">
        <v>2</v>
      </c>
      <c r="AI85">
        <v>31710809</v>
      </c>
      <c r="AJ85">
        <v>76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5">
      <c r="A86">
        <f>ROW(Source!A169)</f>
        <v>169</v>
      </c>
      <c r="B86">
        <v>31714531</v>
      </c>
      <c r="C86">
        <v>31710902</v>
      </c>
      <c r="D86">
        <v>26286009</v>
      </c>
      <c r="E86">
        <v>26229697</v>
      </c>
      <c r="F86">
        <v>1</v>
      </c>
      <c r="G86">
        <v>26229697</v>
      </c>
      <c r="H86">
        <v>1</v>
      </c>
      <c r="I86" t="s">
        <v>875</v>
      </c>
      <c r="J86" t="s">
        <v>143</v>
      </c>
      <c r="K86" t="s">
        <v>876</v>
      </c>
      <c r="L86">
        <v>1191</v>
      </c>
      <c r="N86">
        <v>1013</v>
      </c>
      <c r="O86" t="s">
        <v>877</v>
      </c>
      <c r="P86" t="s">
        <v>877</v>
      </c>
      <c r="Q86">
        <v>1</v>
      </c>
      <c r="X86">
        <v>572.73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1</v>
      </c>
      <c r="AF86" t="s">
        <v>170</v>
      </c>
      <c r="AG86">
        <v>658.6395</v>
      </c>
      <c r="AH86">
        <v>2</v>
      </c>
      <c r="AI86">
        <v>31710903</v>
      </c>
      <c r="AJ86">
        <v>77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5">
      <c r="A87">
        <f>ROW(Source!A169)</f>
        <v>169</v>
      </c>
      <c r="B87">
        <v>31714532</v>
      </c>
      <c r="C87">
        <v>31710902</v>
      </c>
      <c r="D87">
        <v>26366393</v>
      </c>
      <c r="E87">
        <v>1</v>
      </c>
      <c r="F87">
        <v>1</v>
      </c>
      <c r="G87">
        <v>26229697</v>
      </c>
      <c r="H87">
        <v>2</v>
      </c>
      <c r="I87" t="s">
        <v>953</v>
      </c>
      <c r="J87" t="s">
        <v>954</v>
      </c>
      <c r="K87" t="s">
        <v>955</v>
      </c>
      <c r="L87">
        <v>1367</v>
      </c>
      <c r="N87">
        <v>1011</v>
      </c>
      <c r="O87" t="s">
        <v>881</v>
      </c>
      <c r="P87" t="s">
        <v>881</v>
      </c>
      <c r="Q87">
        <v>1</v>
      </c>
      <c r="X87">
        <v>0.81</v>
      </c>
      <c r="Y87">
        <v>0</v>
      </c>
      <c r="Z87">
        <v>76.81</v>
      </c>
      <c r="AA87">
        <v>14.36</v>
      </c>
      <c r="AB87">
        <v>0</v>
      </c>
      <c r="AC87">
        <v>0</v>
      </c>
      <c r="AD87">
        <v>1</v>
      </c>
      <c r="AE87">
        <v>0</v>
      </c>
      <c r="AF87" t="s">
        <v>169</v>
      </c>
      <c r="AG87">
        <v>1.0125000000000002</v>
      </c>
      <c r="AH87">
        <v>2</v>
      </c>
      <c r="AI87">
        <v>31710904</v>
      </c>
      <c r="AJ87">
        <v>78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5">
      <c r="A88">
        <f>ROW(Source!A169)</f>
        <v>169</v>
      </c>
      <c r="B88">
        <v>31714534</v>
      </c>
      <c r="C88">
        <v>31710902</v>
      </c>
      <c r="D88">
        <v>26366522</v>
      </c>
      <c r="E88">
        <v>1</v>
      </c>
      <c r="F88">
        <v>1</v>
      </c>
      <c r="G88">
        <v>26229697</v>
      </c>
      <c r="H88">
        <v>2</v>
      </c>
      <c r="I88" t="s">
        <v>985</v>
      </c>
      <c r="J88" t="s">
        <v>986</v>
      </c>
      <c r="K88" t="s">
        <v>987</v>
      </c>
      <c r="L88">
        <v>1367</v>
      </c>
      <c r="N88">
        <v>1011</v>
      </c>
      <c r="O88" t="s">
        <v>881</v>
      </c>
      <c r="P88" t="s">
        <v>881</v>
      </c>
      <c r="Q88">
        <v>1</v>
      </c>
      <c r="X88">
        <v>72.52</v>
      </c>
      <c r="Y88">
        <v>0</v>
      </c>
      <c r="Z88">
        <v>2.36</v>
      </c>
      <c r="AA88">
        <v>0.04</v>
      </c>
      <c r="AB88">
        <v>0</v>
      </c>
      <c r="AC88">
        <v>0</v>
      </c>
      <c r="AD88">
        <v>1</v>
      </c>
      <c r="AE88">
        <v>0</v>
      </c>
      <c r="AF88" t="s">
        <v>169</v>
      </c>
      <c r="AG88">
        <v>90.649999999999991</v>
      </c>
      <c r="AH88">
        <v>2</v>
      </c>
      <c r="AI88">
        <v>31710906</v>
      </c>
      <c r="AJ88">
        <v>79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5">
      <c r="A89">
        <f>ROW(Source!A169)</f>
        <v>169</v>
      </c>
      <c r="B89">
        <v>31714533</v>
      </c>
      <c r="C89">
        <v>31710902</v>
      </c>
      <c r="D89">
        <v>26365635</v>
      </c>
      <c r="E89">
        <v>1</v>
      </c>
      <c r="F89">
        <v>1</v>
      </c>
      <c r="G89">
        <v>26229697</v>
      </c>
      <c r="H89">
        <v>2</v>
      </c>
      <c r="I89" t="s">
        <v>956</v>
      </c>
      <c r="J89" t="s">
        <v>957</v>
      </c>
      <c r="K89" t="s">
        <v>958</v>
      </c>
      <c r="L89">
        <v>1367</v>
      </c>
      <c r="N89">
        <v>1011</v>
      </c>
      <c r="O89" t="s">
        <v>881</v>
      </c>
      <c r="P89" t="s">
        <v>881</v>
      </c>
      <c r="Q89">
        <v>1</v>
      </c>
      <c r="X89">
        <v>0.81</v>
      </c>
      <c r="Y89">
        <v>0</v>
      </c>
      <c r="Z89">
        <v>190.93</v>
      </c>
      <c r="AA89">
        <v>18.149999999999999</v>
      </c>
      <c r="AB89">
        <v>0</v>
      </c>
      <c r="AC89">
        <v>0</v>
      </c>
      <c r="AD89">
        <v>1</v>
      </c>
      <c r="AE89">
        <v>0</v>
      </c>
      <c r="AF89" t="s">
        <v>169</v>
      </c>
      <c r="AG89">
        <v>1.0125000000000002</v>
      </c>
      <c r="AH89">
        <v>2</v>
      </c>
      <c r="AI89">
        <v>31710905</v>
      </c>
      <c r="AJ89">
        <v>80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5">
      <c r="A90">
        <f>ROW(Source!A169)</f>
        <v>169</v>
      </c>
      <c r="B90">
        <v>31714535</v>
      </c>
      <c r="C90">
        <v>31710902</v>
      </c>
      <c r="D90">
        <v>26286008</v>
      </c>
      <c r="E90">
        <v>26229697</v>
      </c>
      <c r="F90">
        <v>1</v>
      </c>
      <c r="G90">
        <v>26229697</v>
      </c>
      <c r="H90">
        <v>2</v>
      </c>
      <c r="I90" t="s">
        <v>906</v>
      </c>
      <c r="J90" t="s">
        <v>143</v>
      </c>
      <c r="K90" t="s">
        <v>907</v>
      </c>
      <c r="L90">
        <v>1344</v>
      </c>
      <c r="N90">
        <v>1008</v>
      </c>
      <c r="O90" t="s">
        <v>908</v>
      </c>
      <c r="P90" t="s">
        <v>908</v>
      </c>
      <c r="Q90">
        <v>1</v>
      </c>
      <c r="X90">
        <v>0.01</v>
      </c>
      <c r="Y90">
        <v>0</v>
      </c>
      <c r="Z90">
        <v>1</v>
      </c>
      <c r="AA90">
        <v>0</v>
      </c>
      <c r="AB90">
        <v>0</v>
      </c>
      <c r="AC90">
        <v>0</v>
      </c>
      <c r="AD90">
        <v>1</v>
      </c>
      <c r="AE90">
        <v>0</v>
      </c>
      <c r="AF90" t="s">
        <v>169</v>
      </c>
      <c r="AG90">
        <v>1.2500000000000001E-2</v>
      </c>
      <c r="AH90">
        <v>2</v>
      </c>
      <c r="AI90">
        <v>31710907</v>
      </c>
      <c r="AJ90">
        <v>81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5">
      <c r="A91">
        <f>ROW(Source!A169)</f>
        <v>169</v>
      </c>
      <c r="B91">
        <v>31714536</v>
      </c>
      <c r="C91">
        <v>31710902</v>
      </c>
      <c r="D91">
        <v>26293412</v>
      </c>
      <c r="E91">
        <v>26229697</v>
      </c>
      <c r="F91">
        <v>1</v>
      </c>
      <c r="G91">
        <v>26229697</v>
      </c>
      <c r="H91">
        <v>3</v>
      </c>
      <c r="I91" t="s">
        <v>1108</v>
      </c>
      <c r="J91" t="s">
        <v>143</v>
      </c>
      <c r="K91" t="s">
        <v>1109</v>
      </c>
      <c r="L91">
        <v>1348</v>
      </c>
      <c r="N91">
        <v>1009</v>
      </c>
      <c r="O91" t="s">
        <v>205</v>
      </c>
      <c r="P91" t="s">
        <v>205</v>
      </c>
      <c r="Q91">
        <v>1000</v>
      </c>
      <c r="X91">
        <v>7.6999999999999999E-2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 t="s">
        <v>143</v>
      </c>
      <c r="AG91">
        <v>7.6999999999999999E-2</v>
      </c>
      <c r="AH91">
        <v>3</v>
      </c>
      <c r="AI91">
        <v>-1</v>
      </c>
      <c r="AJ91" t="s">
        <v>143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5">
      <c r="A92">
        <f>ROW(Source!A169)</f>
        <v>169</v>
      </c>
      <c r="B92">
        <v>31714537</v>
      </c>
      <c r="C92">
        <v>31710902</v>
      </c>
      <c r="D92">
        <v>26344835</v>
      </c>
      <c r="E92">
        <v>1</v>
      </c>
      <c r="F92">
        <v>1</v>
      </c>
      <c r="G92">
        <v>26229697</v>
      </c>
      <c r="H92">
        <v>3</v>
      </c>
      <c r="I92" t="s">
        <v>427</v>
      </c>
      <c r="J92" t="s">
        <v>429</v>
      </c>
      <c r="K92" t="s">
        <v>428</v>
      </c>
      <c r="L92">
        <v>1339</v>
      </c>
      <c r="N92">
        <v>1007</v>
      </c>
      <c r="O92" t="s">
        <v>323</v>
      </c>
      <c r="P92" t="s">
        <v>323</v>
      </c>
      <c r="Q92">
        <v>1</v>
      </c>
      <c r="X92">
        <v>2.234</v>
      </c>
      <c r="Y92">
        <v>7.07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143</v>
      </c>
      <c r="AG92">
        <v>2.234</v>
      </c>
      <c r="AH92">
        <v>2</v>
      </c>
      <c r="AI92">
        <v>31710909</v>
      </c>
      <c r="AJ92">
        <v>82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5">
      <c r="A93">
        <f>ROW(Source!A169)</f>
        <v>169</v>
      </c>
      <c r="B93">
        <v>31714538</v>
      </c>
      <c r="C93">
        <v>31710902</v>
      </c>
      <c r="D93">
        <v>26344867</v>
      </c>
      <c r="E93">
        <v>1</v>
      </c>
      <c r="F93">
        <v>1</v>
      </c>
      <c r="G93">
        <v>26229697</v>
      </c>
      <c r="H93">
        <v>3</v>
      </c>
      <c r="I93" t="s">
        <v>988</v>
      </c>
      <c r="J93" t="s">
        <v>989</v>
      </c>
      <c r="K93" t="s">
        <v>990</v>
      </c>
      <c r="L93">
        <v>1339</v>
      </c>
      <c r="N93">
        <v>1007</v>
      </c>
      <c r="O93" t="s">
        <v>323</v>
      </c>
      <c r="P93" t="s">
        <v>323</v>
      </c>
      <c r="Q93">
        <v>1</v>
      </c>
      <c r="X93">
        <v>1.7999999999999999E-2</v>
      </c>
      <c r="Y93">
        <v>2472.13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143</v>
      </c>
      <c r="AG93">
        <v>1.7999999999999999E-2</v>
      </c>
      <c r="AH93">
        <v>2</v>
      </c>
      <c r="AI93">
        <v>31710910</v>
      </c>
      <c r="AJ93">
        <v>86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5">
      <c r="A94">
        <f>ROW(Source!A169)</f>
        <v>169</v>
      </c>
      <c r="B94">
        <v>31714539</v>
      </c>
      <c r="C94">
        <v>31710902</v>
      </c>
      <c r="D94">
        <v>26344109</v>
      </c>
      <c r="E94">
        <v>1</v>
      </c>
      <c r="F94">
        <v>1</v>
      </c>
      <c r="G94">
        <v>26229697</v>
      </c>
      <c r="H94">
        <v>3</v>
      </c>
      <c r="I94" t="s">
        <v>991</v>
      </c>
      <c r="J94" t="s">
        <v>992</v>
      </c>
      <c r="K94" t="s">
        <v>993</v>
      </c>
      <c r="L94">
        <v>1348</v>
      </c>
      <c r="N94">
        <v>1009</v>
      </c>
      <c r="O94" t="s">
        <v>205</v>
      </c>
      <c r="P94" t="s">
        <v>205</v>
      </c>
      <c r="Q94">
        <v>1000</v>
      </c>
      <c r="X94">
        <v>4.3799999999999999E-2</v>
      </c>
      <c r="Y94">
        <v>81246.399999999994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143</v>
      </c>
      <c r="AG94">
        <v>4.3799999999999999E-2</v>
      </c>
      <c r="AH94">
        <v>2</v>
      </c>
      <c r="AI94">
        <v>31710911</v>
      </c>
      <c r="AJ94">
        <v>87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5">
      <c r="A95">
        <f>ROW(Source!A169)</f>
        <v>169</v>
      </c>
      <c r="B95">
        <v>31714540</v>
      </c>
      <c r="C95">
        <v>31710902</v>
      </c>
      <c r="D95">
        <v>26293411</v>
      </c>
      <c r="E95">
        <v>26229697</v>
      </c>
      <c r="F95">
        <v>1</v>
      </c>
      <c r="G95">
        <v>26229697</v>
      </c>
      <c r="H95">
        <v>3</v>
      </c>
      <c r="I95" t="s">
        <v>1110</v>
      </c>
      <c r="J95" t="s">
        <v>143</v>
      </c>
      <c r="K95" t="s">
        <v>1111</v>
      </c>
      <c r="L95">
        <v>1327</v>
      </c>
      <c r="N95">
        <v>1005</v>
      </c>
      <c r="O95" t="s">
        <v>362</v>
      </c>
      <c r="P95" t="s">
        <v>362</v>
      </c>
      <c r="Q95">
        <v>1</v>
      </c>
      <c r="X95">
        <v>100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 t="s">
        <v>143</v>
      </c>
      <c r="AG95">
        <v>100</v>
      </c>
      <c r="AH95">
        <v>3</v>
      </c>
      <c r="AI95">
        <v>-1</v>
      </c>
      <c r="AJ95" t="s">
        <v>143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5">
      <c r="A96">
        <f>ROW(Source!A169)</f>
        <v>169</v>
      </c>
      <c r="B96">
        <v>31714541</v>
      </c>
      <c r="C96">
        <v>31710902</v>
      </c>
      <c r="D96">
        <v>26293409</v>
      </c>
      <c r="E96">
        <v>26229697</v>
      </c>
      <c r="F96">
        <v>1</v>
      </c>
      <c r="G96">
        <v>26229697</v>
      </c>
      <c r="H96">
        <v>3</v>
      </c>
      <c r="I96" t="s">
        <v>1112</v>
      </c>
      <c r="J96" t="s">
        <v>143</v>
      </c>
      <c r="K96" t="s">
        <v>1113</v>
      </c>
      <c r="L96">
        <v>1348</v>
      </c>
      <c r="N96">
        <v>1009</v>
      </c>
      <c r="O96" t="s">
        <v>205</v>
      </c>
      <c r="P96" t="s">
        <v>205</v>
      </c>
      <c r="Q96">
        <v>1000</v>
      </c>
      <c r="X96">
        <v>2.0100000000000001E-3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143</v>
      </c>
      <c r="AG96">
        <v>2.0100000000000001E-3</v>
      </c>
      <c r="AH96">
        <v>3</v>
      </c>
      <c r="AI96">
        <v>-1</v>
      </c>
      <c r="AJ96" t="s">
        <v>143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5">
      <c r="A97">
        <f>ROW(Source!A169)</f>
        <v>169</v>
      </c>
      <c r="B97">
        <v>31714542</v>
      </c>
      <c r="C97">
        <v>31710902</v>
      </c>
      <c r="D97">
        <v>26293407</v>
      </c>
      <c r="E97">
        <v>26229697</v>
      </c>
      <c r="F97">
        <v>1</v>
      </c>
      <c r="G97">
        <v>26229697</v>
      </c>
      <c r="H97">
        <v>3</v>
      </c>
      <c r="I97" t="s">
        <v>1114</v>
      </c>
      <c r="J97" t="s">
        <v>143</v>
      </c>
      <c r="K97" t="s">
        <v>1115</v>
      </c>
      <c r="L97">
        <v>1354</v>
      </c>
      <c r="N97">
        <v>1010</v>
      </c>
      <c r="O97" t="s">
        <v>401</v>
      </c>
      <c r="P97" t="s">
        <v>401</v>
      </c>
      <c r="Q97">
        <v>1</v>
      </c>
      <c r="X97">
        <v>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 t="s">
        <v>143</v>
      </c>
      <c r="AG97">
        <v>25</v>
      </c>
      <c r="AH97">
        <v>3</v>
      </c>
      <c r="AI97">
        <v>-1</v>
      </c>
      <c r="AJ97" t="s">
        <v>143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5">
      <c r="A98">
        <f>ROW(Source!A169)</f>
        <v>169</v>
      </c>
      <c r="B98">
        <v>31714543</v>
      </c>
      <c r="C98">
        <v>31710902</v>
      </c>
      <c r="D98">
        <v>26291373</v>
      </c>
      <c r="E98">
        <v>26229697</v>
      </c>
      <c r="F98">
        <v>1</v>
      </c>
      <c r="G98">
        <v>26229697</v>
      </c>
      <c r="H98">
        <v>3</v>
      </c>
      <c r="I98" t="s">
        <v>1116</v>
      </c>
      <c r="J98" t="s">
        <v>143</v>
      </c>
      <c r="K98" t="s">
        <v>1117</v>
      </c>
      <c r="L98">
        <v>1348</v>
      </c>
      <c r="N98">
        <v>1009</v>
      </c>
      <c r="O98" t="s">
        <v>205</v>
      </c>
      <c r="P98" t="s">
        <v>205</v>
      </c>
      <c r="Q98">
        <v>1000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 t="s">
        <v>143</v>
      </c>
      <c r="AG98">
        <v>0</v>
      </c>
      <c r="AH98">
        <v>3</v>
      </c>
      <c r="AI98">
        <v>-1</v>
      </c>
      <c r="AJ98" t="s">
        <v>143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5">
      <c r="A99">
        <f>ROW(Source!A169)</f>
        <v>169</v>
      </c>
      <c r="B99">
        <v>31714544</v>
      </c>
      <c r="C99">
        <v>31710902</v>
      </c>
      <c r="D99">
        <v>26287185</v>
      </c>
      <c r="E99">
        <v>26229697</v>
      </c>
      <c r="F99">
        <v>1</v>
      </c>
      <c r="G99">
        <v>26229697</v>
      </c>
      <c r="H99">
        <v>3</v>
      </c>
      <c r="I99" t="s">
        <v>1118</v>
      </c>
      <c r="J99" t="s">
        <v>143</v>
      </c>
      <c r="K99" t="s">
        <v>1119</v>
      </c>
      <c r="L99">
        <v>1327</v>
      </c>
      <c r="N99">
        <v>1005</v>
      </c>
      <c r="O99" t="s">
        <v>362</v>
      </c>
      <c r="P99" t="s">
        <v>362</v>
      </c>
      <c r="Q99">
        <v>1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 t="s">
        <v>143</v>
      </c>
      <c r="AG99">
        <v>0</v>
      </c>
      <c r="AH99">
        <v>3</v>
      </c>
      <c r="AI99">
        <v>-1</v>
      </c>
      <c r="AJ99" t="s">
        <v>143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5">
      <c r="A100">
        <f>ROW(Source!A176)</f>
        <v>176</v>
      </c>
      <c r="B100">
        <v>31714545</v>
      </c>
      <c r="C100">
        <v>31711471</v>
      </c>
      <c r="D100">
        <v>26286009</v>
      </c>
      <c r="E100">
        <v>26229697</v>
      </c>
      <c r="F100">
        <v>1</v>
      </c>
      <c r="G100">
        <v>26229697</v>
      </c>
      <c r="H100">
        <v>1</v>
      </c>
      <c r="I100" t="s">
        <v>875</v>
      </c>
      <c r="J100" t="s">
        <v>143</v>
      </c>
      <c r="K100" t="s">
        <v>876</v>
      </c>
      <c r="L100">
        <v>1191</v>
      </c>
      <c r="N100">
        <v>1013</v>
      </c>
      <c r="O100" t="s">
        <v>877</v>
      </c>
      <c r="P100" t="s">
        <v>877</v>
      </c>
      <c r="Q100">
        <v>1</v>
      </c>
      <c r="X100">
        <v>22.3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1</v>
      </c>
      <c r="AF100" t="s">
        <v>170</v>
      </c>
      <c r="AG100">
        <v>25.645</v>
      </c>
      <c r="AH100">
        <v>2</v>
      </c>
      <c r="AI100">
        <v>31711472</v>
      </c>
      <c r="AJ100">
        <v>91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5">
      <c r="A101">
        <f>ROW(Source!A176)</f>
        <v>176</v>
      </c>
      <c r="B101">
        <v>31714546</v>
      </c>
      <c r="C101">
        <v>31711471</v>
      </c>
      <c r="D101">
        <v>26286008</v>
      </c>
      <c r="E101">
        <v>26229697</v>
      </c>
      <c r="F101">
        <v>1</v>
      </c>
      <c r="G101">
        <v>26229697</v>
      </c>
      <c r="H101">
        <v>2</v>
      </c>
      <c r="I101" t="s">
        <v>906</v>
      </c>
      <c r="J101" t="s">
        <v>143</v>
      </c>
      <c r="K101" t="s">
        <v>907</v>
      </c>
      <c r="L101">
        <v>1344</v>
      </c>
      <c r="N101">
        <v>1008</v>
      </c>
      <c r="O101" t="s">
        <v>908</v>
      </c>
      <c r="P101" t="s">
        <v>908</v>
      </c>
      <c r="Q101">
        <v>1</v>
      </c>
      <c r="X101">
        <v>16.38</v>
      </c>
      <c r="Y101">
        <v>0</v>
      </c>
      <c r="Z101">
        <v>1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169</v>
      </c>
      <c r="AG101">
        <v>20.474999999999998</v>
      </c>
      <c r="AH101">
        <v>2</v>
      </c>
      <c r="AI101">
        <v>31711473</v>
      </c>
      <c r="AJ101">
        <v>92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5">
      <c r="A102">
        <f>ROW(Source!A176)</f>
        <v>176</v>
      </c>
      <c r="B102">
        <v>31714547</v>
      </c>
      <c r="C102">
        <v>31711471</v>
      </c>
      <c r="D102">
        <v>28484403</v>
      </c>
      <c r="E102">
        <v>26229697</v>
      </c>
      <c r="F102">
        <v>1</v>
      </c>
      <c r="G102">
        <v>26229697</v>
      </c>
      <c r="H102">
        <v>3</v>
      </c>
      <c r="I102" t="s">
        <v>1120</v>
      </c>
      <c r="J102" t="s">
        <v>143</v>
      </c>
      <c r="K102" t="s">
        <v>979</v>
      </c>
      <c r="L102">
        <v>1348</v>
      </c>
      <c r="N102">
        <v>1009</v>
      </c>
      <c r="O102" t="s">
        <v>205</v>
      </c>
      <c r="P102" t="s">
        <v>205</v>
      </c>
      <c r="Q102">
        <v>1000</v>
      </c>
      <c r="X102">
        <v>0.36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 t="s">
        <v>143</v>
      </c>
      <c r="AG102">
        <v>0.36</v>
      </c>
      <c r="AH102">
        <v>3</v>
      </c>
      <c r="AI102">
        <v>-1</v>
      </c>
      <c r="AJ102" t="s">
        <v>143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5">
      <c r="A103">
        <f>ROW(Source!A176)</f>
        <v>176</v>
      </c>
      <c r="B103">
        <v>31714548</v>
      </c>
      <c r="C103">
        <v>31711471</v>
      </c>
      <c r="D103">
        <v>26286007</v>
      </c>
      <c r="E103">
        <v>26229697</v>
      </c>
      <c r="F103">
        <v>1</v>
      </c>
      <c r="G103">
        <v>26229697</v>
      </c>
      <c r="H103">
        <v>3</v>
      </c>
      <c r="I103" t="s">
        <v>983</v>
      </c>
      <c r="J103" t="s">
        <v>143</v>
      </c>
      <c r="K103" t="s">
        <v>984</v>
      </c>
      <c r="L103">
        <v>1344</v>
      </c>
      <c r="N103">
        <v>1008</v>
      </c>
      <c r="O103" t="s">
        <v>908</v>
      </c>
      <c r="P103" t="s">
        <v>908</v>
      </c>
      <c r="Q103">
        <v>1</v>
      </c>
      <c r="X103">
        <v>3.5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143</v>
      </c>
      <c r="AG103">
        <v>3.5</v>
      </c>
      <c r="AH103">
        <v>2</v>
      </c>
      <c r="AI103">
        <v>31711475</v>
      </c>
      <c r="AJ103">
        <v>94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5">
      <c r="A104">
        <f>ROW(Source!A178)</f>
        <v>178</v>
      </c>
      <c r="B104">
        <v>31714549</v>
      </c>
      <c r="C104">
        <v>31711406</v>
      </c>
      <c r="D104">
        <v>26286009</v>
      </c>
      <c r="E104">
        <v>26229697</v>
      </c>
      <c r="F104">
        <v>1</v>
      </c>
      <c r="G104">
        <v>26229697</v>
      </c>
      <c r="H104">
        <v>1</v>
      </c>
      <c r="I104" t="s">
        <v>875</v>
      </c>
      <c r="J104" t="s">
        <v>143</v>
      </c>
      <c r="K104" t="s">
        <v>876</v>
      </c>
      <c r="L104">
        <v>1191</v>
      </c>
      <c r="N104">
        <v>1013</v>
      </c>
      <c r="O104" t="s">
        <v>877</v>
      </c>
      <c r="P104" t="s">
        <v>877</v>
      </c>
      <c r="Q104">
        <v>1</v>
      </c>
      <c r="X104">
        <v>133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1</v>
      </c>
      <c r="AF104" t="s">
        <v>170</v>
      </c>
      <c r="AG104">
        <v>152.94999999999999</v>
      </c>
      <c r="AH104">
        <v>2</v>
      </c>
      <c r="AI104">
        <v>31711407</v>
      </c>
      <c r="AJ104">
        <v>95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5">
      <c r="A105">
        <f>ROW(Source!A178)</f>
        <v>178</v>
      </c>
      <c r="B105">
        <v>31714550</v>
      </c>
      <c r="C105">
        <v>31711406</v>
      </c>
      <c r="D105">
        <v>26286008</v>
      </c>
      <c r="E105">
        <v>26229697</v>
      </c>
      <c r="F105">
        <v>1</v>
      </c>
      <c r="G105">
        <v>26229697</v>
      </c>
      <c r="H105">
        <v>2</v>
      </c>
      <c r="I105" t="s">
        <v>906</v>
      </c>
      <c r="J105" t="s">
        <v>143</v>
      </c>
      <c r="K105" t="s">
        <v>907</v>
      </c>
      <c r="L105">
        <v>1344</v>
      </c>
      <c r="N105">
        <v>1008</v>
      </c>
      <c r="O105" t="s">
        <v>908</v>
      </c>
      <c r="P105" t="s">
        <v>908</v>
      </c>
      <c r="Q105">
        <v>1</v>
      </c>
      <c r="X105">
        <v>267.05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169</v>
      </c>
      <c r="AG105">
        <v>333.8125</v>
      </c>
      <c r="AH105">
        <v>2</v>
      </c>
      <c r="AI105">
        <v>31711408</v>
      </c>
      <c r="AJ105">
        <v>96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5">
      <c r="A106">
        <f>ROW(Source!A178)</f>
        <v>178</v>
      </c>
      <c r="B106">
        <v>31714551</v>
      </c>
      <c r="C106">
        <v>31711406</v>
      </c>
      <c r="D106">
        <v>26292961</v>
      </c>
      <c r="E106">
        <v>26229697</v>
      </c>
      <c r="F106">
        <v>1</v>
      </c>
      <c r="G106">
        <v>26229697</v>
      </c>
      <c r="H106">
        <v>3</v>
      </c>
      <c r="I106" t="s">
        <v>1121</v>
      </c>
      <c r="J106" t="s">
        <v>143</v>
      </c>
      <c r="K106" t="s">
        <v>428</v>
      </c>
      <c r="L106">
        <v>1339</v>
      </c>
      <c r="N106">
        <v>1007</v>
      </c>
      <c r="O106" t="s">
        <v>323</v>
      </c>
      <c r="P106" t="s">
        <v>323</v>
      </c>
      <c r="Q106">
        <v>1</v>
      </c>
      <c r="X106">
        <v>0.18228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143</v>
      </c>
      <c r="AG106">
        <v>0.18228</v>
      </c>
      <c r="AH106">
        <v>3</v>
      </c>
      <c r="AI106">
        <v>-1</v>
      </c>
      <c r="AJ106" t="s">
        <v>143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5">
      <c r="A107">
        <f>ROW(Source!A178)</f>
        <v>178</v>
      </c>
      <c r="B107">
        <v>31714552</v>
      </c>
      <c r="C107">
        <v>31711406</v>
      </c>
      <c r="D107">
        <v>26344037</v>
      </c>
      <c r="E107">
        <v>1</v>
      </c>
      <c r="F107">
        <v>1</v>
      </c>
      <c r="G107">
        <v>26229697</v>
      </c>
      <c r="H107">
        <v>3</v>
      </c>
      <c r="I107" t="s">
        <v>994</v>
      </c>
      <c r="J107" t="s">
        <v>995</v>
      </c>
      <c r="K107" t="s">
        <v>996</v>
      </c>
      <c r="L107">
        <v>1327</v>
      </c>
      <c r="N107">
        <v>1005</v>
      </c>
      <c r="O107" t="s">
        <v>362</v>
      </c>
      <c r="P107" t="s">
        <v>362</v>
      </c>
      <c r="Q107">
        <v>1</v>
      </c>
      <c r="X107">
        <v>108</v>
      </c>
      <c r="Y107">
        <v>33.56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143</v>
      </c>
      <c r="AG107">
        <v>108</v>
      </c>
      <c r="AH107">
        <v>2</v>
      </c>
      <c r="AI107">
        <v>31711410</v>
      </c>
      <c r="AJ107">
        <v>97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5">
      <c r="A108">
        <f>ROW(Source!A178)</f>
        <v>178</v>
      </c>
      <c r="B108">
        <v>31714553</v>
      </c>
      <c r="C108">
        <v>31711406</v>
      </c>
      <c r="D108">
        <v>26344722</v>
      </c>
      <c r="E108">
        <v>1</v>
      </c>
      <c r="F108">
        <v>1</v>
      </c>
      <c r="G108">
        <v>26229697</v>
      </c>
      <c r="H108">
        <v>3</v>
      </c>
      <c r="I108" t="s">
        <v>997</v>
      </c>
      <c r="J108" t="s">
        <v>998</v>
      </c>
      <c r="K108" t="s">
        <v>999</v>
      </c>
      <c r="L108">
        <v>1348</v>
      </c>
      <c r="N108">
        <v>1009</v>
      </c>
      <c r="O108" t="s">
        <v>205</v>
      </c>
      <c r="P108" t="s">
        <v>205</v>
      </c>
      <c r="Q108">
        <v>1000</v>
      </c>
      <c r="X108">
        <v>2.5000000000000001E-3</v>
      </c>
      <c r="Y108">
        <v>20166.439999999999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143</v>
      </c>
      <c r="AG108">
        <v>2.5000000000000001E-3</v>
      </c>
      <c r="AH108">
        <v>2</v>
      </c>
      <c r="AI108">
        <v>31711411</v>
      </c>
      <c r="AJ108">
        <v>99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5">
      <c r="A109">
        <f>ROW(Source!A178)</f>
        <v>178</v>
      </c>
      <c r="B109">
        <v>31714554</v>
      </c>
      <c r="C109">
        <v>31711406</v>
      </c>
      <c r="D109">
        <v>26344295</v>
      </c>
      <c r="E109">
        <v>1</v>
      </c>
      <c r="F109">
        <v>1</v>
      </c>
      <c r="G109">
        <v>26229697</v>
      </c>
      <c r="H109">
        <v>3</v>
      </c>
      <c r="I109" t="s">
        <v>1000</v>
      </c>
      <c r="J109" t="s">
        <v>1001</v>
      </c>
      <c r="K109" t="s">
        <v>1002</v>
      </c>
      <c r="L109">
        <v>1346</v>
      </c>
      <c r="N109">
        <v>1009</v>
      </c>
      <c r="O109" t="s">
        <v>432</v>
      </c>
      <c r="P109" t="s">
        <v>432</v>
      </c>
      <c r="Q109">
        <v>1</v>
      </c>
      <c r="X109">
        <v>12</v>
      </c>
      <c r="Y109">
        <v>9.86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143</v>
      </c>
      <c r="AG109">
        <v>12</v>
      </c>
      <c r="AH109">
        <v>2</v>
      </c>
      <c r="AI109">
        <v>31711412</v>
      </c>
      <c r="AJ109">
        <v>100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5">
      <c r="A110">
        <f>ROW(Source!A178)</f>
        <v>178</v>
      </c>
      <c r="B110">
        <v>31714555</v>
      </c>
      <c r="C110">
        <v>31711406</v>
      </c>
      <c r="D110">
        <v>26287181</v>
      </c>
      <c r="E110">
        <v>26229697</v>
      </c>
      <c r="F110">
        <v>1</v>
      </c>
      <c r="G110">
        <v>26229697</v>
      </c>
      <c r="H110">
        <v>3</v>
      </c>
      <c r="I110" t="s">
        <v>1122</v>
      </c>
      <c r="J110" t="s">
        <v>143</v>
      </c>
      <c r="K110" t="s">
        <v>0</v>
      </c>
      <c r="L110">
        <v>1348</v>
      </c>
      <c r="N110">
        <v>1009</v>
      </c>
      <c r="O110" t="s">
        <v>205</v>
      </c>
      <c r="P110" t="s">
        <v>205</v>
      </c>
      <c r="Q110">
        <v>1000</v>
      </c>
      <c r="X110">
        <v>1.0416000000000001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 t="s">
        <v>143</v>
      </c>
      <c r="AG110">
        <v>1.0416000000000001</v>
      </c>
      <c r="AH110">
        <v>3</v>
      </c>
      <c r="AI110">
        <v>-1</v>
      </c>
      <c r="AJ110" t="s">
        <v>143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5">
      <c r="A111">
        <f>ROW(Source!A178)</f>
        <v>178</v>
      </c>
      <c r="B111">
        <v>31714556</v>
      </c>
      <c r="C111">
        <v>31711406</v>
      </c>
      <c r="D111">
        <v>26291226</v>
      </c>
      <c r="E111">
        <v>26229697</v>
      </c>
      <c r="F111">
        <v>1</v>
      </c>
      <c r="G111">
        <v>26229697</v>
      </c>
      <c r="H111">
        <v>3</v>
      </c>
      <c r="I111" t="s">
        <v>1</v>
      </c>
      <c r="J111" t="s">
        <v>143</v>
      </c>
      <c r="K111" t="s">
        <v>2</v>
      </c>
      <c r="L111">
        <v>1339</v>
      </c>
      <c r="N111">
        <v>1007</v>
      </c>
      <c r="O111" t="s">
        <v>323</v>
      </c>
      <c r="P111" t="s">
        <v>323</v>
      </c>
      <c r="Q111">
        <v>1</v>
      </c>
      <c r="X111">
        <v>2.6040000000000001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 t="s">
        <v>143</v>
      </c>
      <c r="AG111">
        <v>2.6040000000000001</v>
      </c>
      <c r="AH111">
        <v>3</v>
      </c>
      <c r="AI111">
        <v>-1</v>
      </c>
      <c r="AJ111" t="s">
        <v>143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5">
      <c r="A112">
        <f>ROW(Source!A178)</f>
        <v>178</v>
      </c>
      <c r="B112">
        <v>31714557</v>
      </c>
      <c r="C112">
        <v>31711406</v>
      </c>
      <c r="D112">
        <v>26286007</v>
      </c>
      <c r="E112">
        <v>26229697</v>
      </c>
      <c r="F112">
        <v>1</v>
      </c>
      <c r="G112">
        <v>26229697</v>
      </c>
      <c r="H112">
        <v>3</v>
      </c>
      <c r="I112" t="s">
        <v>983</v>
      </c>
      <c r="J112" t="s">
        <v>143</v>
      </c>
      <c r="K112" t="s">
        <v>984</v>
      </c>
      <c r="L112">
        <v>1344</v>
      </c>
      <c r="N112">
        <v>1008</v>
      </c>
      <c r="O112" t="s">
        <v>908</v>
      </c>
      <c r="P112" t="s">
        <v>908</v>
      </c>
      <c r="Q112">
        <v>1</v>
      </c>
      <c r="X112">
        <v>3</v>
      </c>
      <c r="Y112">
        <v>1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143</v>
      </c>
      <c r="AG112">
        <v>3</v>
      </c>
      <c r="AH112">
        <v>2</v>
      </c>
      <c r="AI112">
        <v>31711415</v>
      </c>
      <c r="AJ112">
        <v>103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5">
      <c r="A113">
        <f>ROW(Source!A182)</f>
        <v>182</v>
      </c>
      <c r="B113">
        <v>31714558</v>
      </c>
      <c r="C113">
        <v>31711647</v>
      </c>
      <c r="D113">
        <v>26286009</v>
      </c>
      <c r="E113">
        <v>26229697</v>
      </c>
      <c r="F113">
        <v>1</v>
      </c>
      <c r="G113">
        <v>26229697</v>
      </c>
      <c r="H113">
        <v>1</v>
      </c>
      <c r="I113" t="s">
        <v>875</v>
      </c>
      <c r="J113" t="s">
        <v>143</v>
      </c>
      <c r="K113" t="s">
        <v>876</v>
      </c>
      <c r="L113">
        <v>1191</v>
      </c>
      <c r="N113">
        <v>1013</v>
      </c>
      <c r="O113" t="s">
        <v>877</v>
      </c>
      <c r="P113" t="s">
        <v>877</v>
      </c>
      <c r="Q113">
        <v>1</v>
      </c>
      <c r="X113">
        <v>14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1</v>
      </c>
      <c r="AF113" t="s">
        <v>170</v>
      </c>
      <c r="AG113">
        <v>16.099999999999998</v>
      </c>
      <c r="AH113">
        <v>2</v>
      </c>
      <c r="AI113">
        <v>31711648</v>
      </c>
      <c r="AJ113">
        <v>104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5">
      <c r="A114">
        <f>ROW(Source!A182)</f>
        <v>182</v>
      </c>
      <c r="B114">
        <v>31714559</v>
      </c>
      <c r="C114">
        <v>31711647</v>
      </c>
      <c r="D114">
        <v>26365916</v>
      </c>
      <c r="E114">
        <v>1</v>
      </c>
      <c r="F114">
        <v>1</v>
      </c>
      <c r="G114">
        <v>26229697</v>
      </c>
      <c r="H114">
        <v>2</v>
      </c>
      <c r="I114" t="s">
        <v>1003</v>
      </c>
      <c r="J114" t="s">
        <v>1004</v>
      </c>
      <c r="K114" t="s">
        <v>1005</v>
      </c>
      <c r="L114">
        <v>1367</v>
      </c>
      <c r="N114">
        <v>1011</v>
      </c>
      <c r="O114" t="s">
        <v>881</v>
      </c>
      <c r="P114" t="s">
        <v>881</v>
      </c>
      <c r="Q114">
        <v>1</v>
      </c>
      <c r="X114">
        <v>0.37</v>
      </c>
      <c r="Y114">
        <v>0</v>
      </c>
      <c r="Z114">
        <v>45.87</v>
      </c>
      <c r="AA114">
        <v>3.63</v>
      </c>
      <c r="AB114">
        <v>0</v>
      </c>
      <c r="AC114">
        <v>0</v>
      </c>
      <c r="AD114">
        <v>1</v>
      </c>
      <c r="AE114">
        <v>0</v>
      </c>
      <c r="AF114" t="s">
        <v>169</v>
      </c>
      <c r="AG114">
        <v>0.46250000000000002</v>
      </c>
      <c r="AH114">
        <v>2</v>
      </c>
      <c r="AI114">
        <v>31711649</v>
      </c>
      <c r="AJ114">
        <v>105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5">
      <c r="A115">
        <f>ROW(Source!A182)</f>
        <v>182</v>
      </c>
      <c r="B115">
        <v>31714560</v>
      </c>
      <c r="C115">
        <v>31711647</v>
      </c>
      <c r="D115">
        <v>26286008</v>
      </c>
      <c r="E115">
        <v>26229697</v>
      </c>
      <c r="F115">
        <v>1</v>
      </c>
      <c r="G115">
        <v>26229697</v>
      </c>
      <c r="H115">
        <v>2</v>
      </c>
      <c r="I115" t="s">
        <v>906</v>
      </c>
      <c r="J115" t="s">
        <v>143</v>
      </c>
      <c r="K115" t="s">
        <v>907</v>
      </c>
      <c r="L115">
        <v>1344</v>
      </c>
      <c r="N115">
        <v>1008</v>
      </c>
      <c r="O115" t="s">
        <v>908</v>
      </c>
      <c r="P115" t="s">
        <v>908</v>
      </c>
      <c r="Q115">
        <v>1</v>
      </c>
      <c r="X115">
        <v>7.5</v>
      </c>
      <c r="Y115">
        <v>0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169</v>
      </c>
      <c r="AG115">
        <v>9.375</v>
      </c>
      <c r="AH115">
        <v>2</v>
      </c>
      <c r="AI115">
        <v>31711650</v>
      </c>
      <c r="AJ115">
        <v>106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5">
      <c r="A116">
        <f>ROW(Source!A182)</f>
        <v>182</v>
      </c>
      <c r="B116">
        <v>31714561</v>
      </c>
      <c r="C116">
        <v>31711647</v>
      </c>
      <c r="D116">
        <v>26344835</v>
      </c>
      <c r="E116">
        <v>1</v>
      </c>
      <c r="F116">
        <v>1</v>
      </c>
      <c r="G116">
        <v>26229697</v>
      </c>
      <c r="H116">
        <v>3</v>
      </c>
      <c r="I116" t="s">
        <v>427</v>
      </c>
      <c r="J116" t="s">
        <v>429</v>
      </c>
      <c r="K116" t="s">
        <v>428</v>
      </c>
      <c r="L116">
        <v>1339</v>
      </c>
      <c r="N116">
        <v>1007</v>
      </c>
      <c r="O116" t="s">
        <v>323</v>
      </c>
      <c r="P116" t="s">
        <v>323</v>
      </c>
      <c r="Q116">
        <v>1</v>
      </c>
      <c r="X116">
        <v>1.4E-2</v>
      </c>
      <c r="Y116">
        <v>7.07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143</v>
      </c>
      <c r="AG116">
        <v>1.4E-2</v>
      </c>
      <c r="AH116">
        <v>2</v>
      </c>
      <c r="AI116">
        <v>31711651</v>
      </c>
      <c r="AJ116">
        <v>107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5">
      <c r="A117">
        <f>ROW(Source!A182)</f>
        <v>182</v>
      </c>
      <c r="B117">
        <v>31714562</v>
      </c>
      <c r="C117">
        <v>31711647</v>
      </c>
      <c r="D117">
        <v>26343503</v>
      </c>
      <c r="E117">
        <v>1</v>
      </c>
      <c r="F117">
        <v>1</v>
      </c>
      <c r="G117">
        <v>26229697</v>
      </c>
      <c r="H117">
        <v>3</v>
      </c>
      <c r="I117" t="s">
        <v>1006</v>
      </c>
      <c r="J117" t="s">
        <v>1007</v>
      </c>
      <c r="K117" t="s">
        <v>1008</v>
      </c>
      <c r="L117">
        <v>1348</v>
      </c>
      <c r="N117">
        <v>1009</v>
      </c>
      <c r="O117" t="s">
        <v>205</v>
      </c>
      <c r="P117" t="s">
        <v>205</v>
      </c>
      <c r="Q117">
        <v>1000</v>
      </c>
      <c r="X117">
        <v>8.0000000000000002E-3</v>
      </c>
      <c r="Y117">
        <v>4794.92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143</v>
      </c>
      <c r="AG117">
        <v>8.0000000000000002E-3</v>
      </c>
      <c r="AH117">
        <v>2</v>
      </c>
      <c r="AI117">
        <v>31711652</v>
      </c>
      <c r="AJ117">
        <v>108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5">
      <c r="A118">
        <f>ROW(Source!A182)</f>
        <v>182</v>
      </c>
      <c r="B118">
        <v>31714563</v>
      </c>
      <c r="C118">
        <v>31711647</v>
      </c>
      <c r="D118">
        <v>26344475</v>
      </c>
      <c r="E118">
        <v>1</v>
      </c>
      <c r="F118">
        <v>1</v>
      </c>
      <c r="G118">
        <v>26229697</v>
      </c>
      <c r="H118">
        <v>3</v>
      </c>
      <c r="I118" t="s">
        <v>1009</v>
      </c>
      <c r="J118" t="s">
        <v>1010</v>
      </c>
      <c r="K118" t="s">
        <v>1011</v>
      </c>
      <c r="L118">
        <v>1348</v>
      </c>
      <c r="N118">
        <v>1009</v>
      </c>
      <c r="O118" t="s">
        <v>205</v>
      </c>
      <c r="P118" t="s">
        <v>205</v>
      </c>
      <c r="Q118">
        <v>1000</v>
      </c>
      <c r="X118">
        <v>0.03</v>
      </c>
      <c r="Y118">
        <v>13174.52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143</v>
      </c>
      <c r="AG118">
        <v>0.03</v>
      </c>
      <c r="AH118">
        <v>2</v>
      </c>
      <c r="AI118">
        <v>31711653</v>
      </c>
      <c r="AJ118">
        <v>110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5">
      <c r="A119">
        <f>ROW(Source!A182)</f>
        <v>182</v>
      </c>
      <c r="B119">
        <v>31714564</v>
      </c>
      <c r="C119">
        <v>31711647</v>
      </c>
      <c r="D119">
        <v>29537555</v>
      </c>
      <c r="E119">
        <v>26229697</v>
      </c>
      <c r="F119">
        <v>1</v>
      </c>
      <c r="G119">
        <v>26229697</v>
      </c>
      <c r="H119">
        <v>3</v>
      </c>
      <c r="I119" t="s">
        <v>3</v>
      </c>
      <c r="J119" t="s">
        <v>143</v>
      </c>
      <c r="K119" t="s">
        <v>4</v>
      </c>
      <c r="L119">
        <v>1348</v>
      </c>
      <c r="N119">
        <v>1009</v>
      </c>
      <c r="O119" t="s">
        <v>205</v>
      </c>
      <c r="P119" t="s">
        <v>205</v>
      </c>
      <c r="Q119">
        <v>1000</v>
      </c>
      <c r="X119">
        <v>9.7000000000000003E-2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 t="s">
        <v>143</v>
      </c>
      <c r="AG119">
        <v>9.7000000000000003E-2</v>
      </c>
      <c r="AH119">
        <v>3</v>
      </c>
      <c r="AI119">
        <v>-1</v>
      </c>
      <c r="AJ119" t="s">
        <v>143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5">
      <c r="A120">
        <f>ROW(Source!A182)</f>
        <v>182</v>
      </c>
      <c r="B120">
        <v>31714565</v>
      </c>
      <c r="C120">
        <v>31711647</v>
      </c>
      <c r="D120">
        <v>26287181</v>
      </c>
      <c r="E120">
        <v>26229697</v>
      </c>
      <c r="F120">
        <v>1</v>
      </c>
      <c r="G120">
        <v>26229697</v>
      </c>
      <c r="H120">
        <v>3</v>
      </c>
      <c r="I120" t="s">
        <v>1122</v>
      </c>
      <c r="J120" t="s">
        <v>143</v>
      </c>
      <c r="K120" t="s">
        <v>0</v>
      </c>
      <c r="L120">
        <v>1348</v>
      </c>
      <c r="N120">
        <v>1009</v>
      </c>
      <c r="O120" t="s">
        <v>205</v>
      </c>
      <c r="P120" t="s">
        <v>205</v>
      </c>
      <c r="Q120">
        <v>1000</v>
      </c>
      <c r="X120">
        <v>0.18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 t="s">
        <v>143</v>
      </c>
      <c r="AG120">
        <v>0.18</v>
      </c>
      <c r="AH120">
        <v>3</v>
      </c>
      <c r="AI120">
        <v>-1</v>
      </c>
      <c r="AJ120" t="s">
        <v>143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5">
      <c r="A121">
        <f>ROW(Source!A182)</f>
        <v>182</v>
      </c>
      <c r="B121">
        <v>31714566</v>
      </c>
      <c r="C121">
        <v>31711647</v>
      </c>
      <c r="D121">
        <v>26286007</v>
      </c>
      <c r="E121">
        <v>26229697</v>
      </c>
      <c r="F121">
        <v>1</v>
      </c>
      <c r="G121">
        <v>26229697</v>
      </c>
      <c r="H121">
        <v>3</v>
      </c>
      <c r="I121" t="s">
        <v>983</v>
      </c>
      <c r="J121" t="s">
        <v>143</v>
      </c>
      <c r="K121" t="s">
        <v>984</v>
      </c>
      <c r="L121">
        <v>1344</v>
      </c>
      <c r="N121">
        <v>1008</v>
      </c>
      <c r="O121" t="s">
        <v>908</v>
      </c>
      <c r="P121" t="s">
        <v>908</v>
      </c>
      <c r="Q121">
        <v>1</v>
      </c>
      <c r="X121">
        <v>0.2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143</v>
      </c>
      <c r="AG121">
        <v>0.2</v>
      </c>
      <c r="AH121">
        <v>2</v>
      </c>
      <c r="AI121">
        <v>31711656</v>
      </c>
      <c r="AJ121">
        <v>112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5">
      <c r="A122">
        <f>ROW(Source!A219)</f>
        <v>219</v>
      </c>
      <c r="B122">
        <v>31714567</v>
      </c>
      <c r="C122">
        <v>31710194</v>
      </c>
      <c r="D122">
        <v>26286009</v>
      </c>
      <c r="E122">
        <v>26229697</v>
      </c>
      <c r="F122">
        <v>1</v>
      </c>
      <c r="G122">
        <v>26229697</v>
      </c>
      <c r="H122">
        <v>1</v>
      </c>
      <c r="I122" t="s">
        <v>875</v>
      </c>
      <c r="J122" t="s">
        <v>143</v>
      </c>
      <c r="K122" t="s">
        <v>876</v>
      </c>
      <c r="L122">
        <v>1191</v>
      </c>
      <c r="N122">
        <v>1013</v>
      </c>
      <c r="O122" t="s">
        <v>877</v>
      </c>
      <c r="P122" t="s">
        <v>877</v>
      </c>
      <c r="Q122">
        <v>1</v>
      </c>
      <c r="X122">
        <v>9.61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1</v>
      </c>
      <c r="AF122" t="s">
        <v>143</v>
      </c>
      <c r="AG122">
        <v>9.61</v>
      </c>
      <c r="AH122">
        <v>2</v>
      </c>
      <c r="AI122">
        <v>31710195</v>
      </c>
      <c r="AJ122">
        <v>113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5">
      <c r="A123">
        <f>ROW(Source!A219)</f>
        <v>219</v>
      </c>
      <c r="B123">
        <v>31714568</v>
      </c>
      <c r="C123">
        <v>31710194</v>
      </c>
      <c r="D123">
        <v>26366109</v>
      </c>
      <c r="E123">
        <v>1</v>
      </c>
      <c r="F123">
        <v>1</v>
      </c>
      <c r="G123">
        <v>26229697</v>
      </c>
      <c r="H123">
        <v>2</v>
      </c>
      <c r="I123" t="s">
        <v>950</v>
      </c>
      <c r="J123" t="s">
        <v>951</v>
      </c>
      <c r="K123" t="s">
        <v>952</v>
      </c>
      <c r="L123">
        <v>1367</v>
      </c>
      <c r="N123">
        <v>1011</v>
      </c>
      <c r="O123" t="s">
        <v>881</v>
      </c>
      <c r="P123" t="s">
        <v>881</v>
      </c>
      <c r="Q123">
        <v>1</v>
      </c>
      <c r="X123">
        <v>0.78</v>
      </c>
      <c r="Y123">
        <v>0</v>
      </c>
      <c r="Z123">
        <v>6.15</v>
      </c>
      <c r="AA123">
        <v>0.02</v>
      </c>
      <c r="AB123">
        <v>0</v>
      </c>
      <c r="AC123">
        <v>0</v>
      </c>
      <c r="AD123">
        <v>1</v>
      </c>
      <c r="AE123">
        <v>0</v>
      </c>
      <c r="AF123" t="s">
        <v>143</v>
      </c>
      <c r="AG123">
        <v>0.78</v>
      </c>
      <c r="AH123">
        <v>2</v>
      </c>
      <c r="AI123">
        <v>31710196</v>
      </c>
      <c r="AJ123">
        <v>114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5">
      <c r="A124">
        <f>ROW(Source!A219)</f>
        <v>219</v>
      </c>
      <c r="B124">
        <v>31714569</v>
      </c>
      <c r="C124">
        <v>31710194</v>
      </c>
      <c r="D124">
        <v>26343523</v>
      </c>
      <c r="E124">
        <v>1</v>
      </c>
      <c r="F124">
        <v>1</v>
      </c>
      <c r="G124">
        <v>26229697</v>
      </c>
      <c r="H124">
        <v>3</v>
      </c>
      <c r="I124" t="s">
        <v>968</v>
      </c>
      <c r="J124" t="s">
        <v>969</v>
      </c>
      <c r="K124" t="s">
        <v>970</v>
      </c>
      <c r="L124">
        <v>1348</v>
      </c>
      <c r="N124">
        <v>1009</v>
      </c>
      <c r="O124" t="s">
        <v>205</v>
      </c>
      <c r="P124" t="s">
        <v>205</v>
      </c>
      <c r="Q124">
        <v>1000</v>
      </c>
      <c r="X124">
        <v>2.9999999999999997E-4</v>
      </c>
      <c r="Y124">
        <v>7191.81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143</v>
      </c>
      <c r="AG124">
        <v>2.9999999999999997E-4</v>
      </c>
      <c r="AH124">
        <v>2</v>
      </c>
      <c r="AI124">
        <v>31710197</v>
      </c>
      <c r="AJ124">
        <v>115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5">
      <c r="A125">
        <f>ROW(Source!A219)</f>
        <v>219</v>
      </c>
      <c r="B125">
        <v>31714570</v>
      </c>
      <c r="C125">
        <v>31710194</v>
      </c>
      <c r="D125">
        <v>26292267</v>
      </c>
      <c r="E125">
        <v>26229697</v>
      </c>
      <c r="F125">
        <v>1</v>
      </c>
      <c r="G125">
        <v>26229697</v>
      </c>
      <c r="H125">
        <v>3</v>
      </c>
      <c r="I125" t="s">
        <v>5</v>
      </c>
      <c r="J125" t="s">
        <v>143</v>
      </c>
      <c r="K125" t="s">
        <v>460</v>
      </c>
      <c r="L125">
        <v>1348</v>
      </c>
      <c r="N125">
        <v>1009</v>
      </c>
      <c r="O125" t="s">
        <v>205</v>
      </c>
      <c r="P125" t="s">
        <v>205</v>
      </c>
      <c r="Q125">
        <v>1000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143</v>
      </c>
      <c r="AG125">
        <v>0</v>
      </c>
      <c r="AH125">
        <v>3</v>
      </c>
      <c r="AI125">
        <v>-1</v>
      </c>
      <c r="AJ125" t="s">
        <v>143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5">
      <c r="A126">
        <f>ROW(Source!A256)</f>
        <v>256</v>
      </c>
      <c r="B126">
        <v>31714571</v>
      </c>
      <c r="C126">
        <v>31711709</v>
      </c>
      <c r="D126">
        <v>26286009</v>
      </c>
      <c r="E126">
        <v>26229697</v>
      </c>
      <c r="F126">
        <v>1</v>
      </c>
      <c r="G126">
        <v>26229697</v>
      </c>
      <c r="H126">
        <v>1</v>
      </c>
      <c r="I126" t="s">
        <v>875</v>
      </c>
      <c r="J126" t="s">
        <v>143</v>
      </c>
      <c r="K126" t="s">
        <v>876</v>
      </c>
      <c r="L126">
        <v>1191</v>
      </c>
      <c r="N126">
        <v>1013</v>
      </c>
      <c r="O126" t="s">
        <v>877</v>
      </c>
      <c r="P126" t="s">
        <v>877</v>
      </c>
      <c r="Q126">
        <v>1</v>
      </c>
      <c r="X126">
        <v>14.4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1</v>
      </c>
      <c r="AF126" t="s">
        <v>170</v>
      </c>
      <c r="AG126">
        <v>16.559999999999999</v>
      </c>
      <c r="AH126">
        <v>2</v>
      </c>
      <c r="AI126">
        <v>31711710</v>
      </c>
      <c r="AJ126">
        <v>117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5">
      <c r="A127">
        <f>ROW(Source!A256)</f>
        <v>256</v>
      </c>
      <c r="B127">
        <v>31714572</v>
      </c>
      <c r="C127">
        <v>31711709</v>
      </c>
      <c r="D127">
        <v>26365588</v>
      </c>
      <c r="E127">
        <v>1</v>
      </c>
      <c r="F127">
        <v>1</v>
      </c>
      <c r="G127">
        <v>26229697</v>
      </c>
      <c r="H127">
        <v>2</v>
      </c>
      <c r="I127" t="s">
        <v>1012</v>
      </c>
      <c r="J127" t="s">
        <v>1013</v>
      </c>
      <c r="K127" t="s">
        <v>1014</v>
      </c>
      <c r="L127">
        <v>1367</v>
      </c>
      <c r="N127">
        <v>1011</v>
      </c>
      <c r="O127" t="s">
        <v>881</v>
      </c>
      <c r="P127" t="s">
        <v>881</v>
      </c>
      <c r="Q127">
        <v>1</v>
      </c>
      <c r="X127">
        <v>1.66</v>
      </c>
      <c r="Y127">
        <v>0</v>
      </c>
      <c r="Z127">
        <v>116.89</v>
      </c>
      <c r="AA127">
        <v>23.41</v>
      </c>
      <c r="AB127">
        <v>0</v>
      </c>
      <c r="AC127">
        <v>0</v>
      </c>
      <c r="AD127">
        <v>1</v>
      </c>
      <c r="AE127">
        <v>0</v>
      </c>
      <c r="AF127" t="s">
        <v>169</v>
      </c>
      <c r="AG127">
        <v>2.0749999999999997</v>
      </c>
      <c r="AH127">
        <v>2</v>
      </c>
      <c r="AI127">
        <v>31711711</v>
      </c>
      <c r="AJ127">
        <v>118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5">
      <c r="A128">
        <f>ROW(Source!A256)</f>
        <v>256</v>
      </c>
      <c r="B128">
        <v>31714573</v>
      </c>
      <c r="C128">
        <v>31711709</v>
      </c>
      <c r="D128">
        <v>26365813</v>
      </c>
      <c r="E128">
        <v>1</v>
      </c>
      <c r="F128">
        <v>1</v>
      </c>
      <c r="G128">
        <v>26229697</v>
      </c>
      <c r="H128">
        <v>2</v>
      </c>
      <c r="I128" t="s">
        <v>1015</v>
      </c>
      <c r="J128" t="s">
        <v>1016</v>
      </c>
      <c r="K128" t="s">
        <v>1017</v>
      </c>
      <c r="L128">
        <v>1367</v>
      </c>
      <c r="N128">
        <v>1011</v>
      </c>
      <c r="O128" t="s">
        <v>881</v>
      </c>
      <c r="P128" t="s">
        <v>881</v>
      </c>
      <c r="Q128">
        <v>1</v>
      </c>
      <c r="X128">
        <v>1.66</v>
      </c>
      <c r="Y128">
        <v>0</v>
      </c>
      <c r="Z128">
        <v>62.97</v>
      </c>
      <c r="AA128">
        <v>6.64</v>
      </c>
      <c r="AB128">
        <v>0</v>
      </c>
      <c r="AC128">
        <v>0</v>
      </c>
      <c r="AD128">
        <v>1</v>
      </c>
      <c r="AE128">
        <v>0</v>
      </c>
      <c r="AF128" t="s">
        <v>169</v>
      </c>
      <c r="AG128">
        <v>2.0749999999999997</v>
      </c>
      <c r="AH128">
        <v>2</v>
      </c>
      <c r="AI128">
        <v>31711712</v>
      </c>
      <c r="AJ128">
        <v>119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5">
      <c r="A129">
        <f>ROW(Source!A256)</f>
        <v>256</v>
      </c>
      <c r="B129">
        <v>31714574</v>
      </c>
      <c r="C129">
        <v>31711709</v>
      </c>
      <c r="D129">
        <v>26365816</v>
      </c>
      <c r="E129">
        <v>1</v>
      </c>
      <c r="F129">
        <v>1</v>
      </c>
      <c r="G129">
        <v>26229697</v>
      </c>
      <c r="H129">
        <v>2</v>
      </c>
      <c r="I129" t="s">
        <v>882</v>
      </c>
      <c r="J129" t="s">
        <v>883</v>
      </c>
      <c r="K129" t="s">
        <v>884</v>
      </c>
      <c r="L129">
        <v>1367</v>
      </c>
      <c r="N129">
        <v>1011</v>
      </c>
      <c r="O129" t="s">
        <v>881</v>
      </c>
      <c r="P129" t="s">
        <v>881</v>
      </c>
      <c r="Q129">
        <v>1</v>
      </c>
      <c r="X129">
        <v>0.65</v>
      </c>
      <c r="Y129">
        <v>0</v>
      </c>
      <c r="Z129">
        <v>246.68</v>
      </c>
      <c r="AA129">
        <v>13.37</v>
      </c>
      <c r="AB129">
        <v>0</v>
      </c>
      <c r="AC129">
        <v>0</v>
      </c>
      <c r="AD129">
        <v>1</v>
      </c>
      <c r="AE129">
        <v>0</v>
      </c>
      <c r="AF129" t="s">
        <v>169</v>
      </c>
      <c r="AG129">
        <v>0.8125</v>
      </c>
      <c r="AH129">
        <v>2</v>
      </c>
      <c r="AI129">
        <v>31711713</v>
      </c>
      <c r="AJ129">
        <v>120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5">
      <c r="A130">
        <f>ROW(Source!A256)</f>
        <v>256</v>
      </c>
      <c r="B130">
        <v>31714575</v>
      </c>
      <c r="C130">
        <v>31711709</v>
      </c>
      <c r="D130">
        <v>26365844</v>
      </c>
      <c r="E130">
        <v>1</v>
      </c>
      <c r="F130">
        <v>1</v>
      </c>
      <c r="G130">
        <v>26229697</v>
      </c>
      <c r="H130">
        <v>2</v>
      </c>
      <c r="I130" t="s">
        <v>903</v>
      </c>
      <c r="J130" t="s">
        <v>904</v>
      </c>
      <c r="K130" t="s">
        <v>905</v>
      </c>
      <c r="L130">
        <v>1367</v>
      </c>
      <c r="N130">
        <v>1011</v>
      </c>
      <c r="O130" t="s">
        <v>881</v>
      </c>
      <c r="P130" t="s">
        <v>881</v>
      </c>
      <c r="Q130">
        <v>1</v>
      </c>
      <c r="X130">
        <v>1.55</v>
      </c>
      <c r="Y130">
        <v>0</v>
      </c>
      <c r="Z130">
        <v>125.13</v>
      </c>
      <c r="AA130">
        <v>24.74</v>
      </c>
      <c r="AB130">
        <v>0</v>
      </c>
      <c r="AC130">
        <v>0</v>
      </c>
      <c r="AD130">
        <v>1</v>
      </c>
      <c r="AE130">
        <v>0</v>
      </c>
      <c r="AF130" t="s">
        <v>169</v>
      </c>
      <c r="AG130">
        <v>1.9375</v>
      </c>
      <c r="AH130">
        <v>2</v>
      </c>
      <c r="AI130">
        <v>31711714</v>
      </c>
      <c r="AJ130">
        <v>121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5">
      <c r="A131">
        <f>ROW(Source!A256)</f>
        <v>256</v>
      </c>
      <c r="B131">
        <v>31714576</v>
      </c>
      <c r="C131">
        <v>31711709</v>
      </c>
      <c r="D131">
        <v>26365806</v>
      </c>
      <c r="E131">
        <v>1</v>
      </c>
      <c r="F131">
        <v>1</v>
      </c>
      <c r="G131">
        <v>26229697</v>
      </c>
      <c r="H131">
        <v>2</v>
      </c>
      <c r="I131" t="s">
        <v>1020</v>
      </c>
      <c r="J131" t="s">
        <v>6</v>
      </c>
      <c r="K131" t="s">
        <v>1022</v>
      </c>
      <c r="L131">
        <v>1367</v>
      </c>
      <c r="N131">
        <v>1011</v>
      </c>
      <c r="O131" t="s">
        <v>881</v>
      </c>
      <c r="P131" t="s">
        <v>881</v>
      </c>
      <c r="Q131">
        <v>1</v>
      </c>
      <c r="X131">
        <v>0.52</v>
      </c>
      <c r="Y131">
        <v>0</v>
      </c>
      <c r="Z131">
        <v>177.54</v>
      </c>
      <c r="AA131">
        <v>17.420000000000002</v>
      </c>
      <c r="AB131">
        <v>0</v>
      </c>
      <c r="AC131">
        <v>0</v>
      </c>
      <c r="AD131">
        <v>1</v>
      </c>
      <c r="AE131">
        <v>0</v>
      </c>
      <c r="AF131" t="s">
        <v>169</v>
      </c>
      <c r="AG131">
        <v>0.65</v>
      </c>
      <c r="AH131">
        <v>2</v>
      </c>
      <c r="AI131">
        <v>31711715</v>
      </c>
      <c r="AJ131">
        <v>122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5">
      <c r="A132">
        <f>ROW(Source!A256)</f>
        <v>256</v>
      </c>
      <c r="B132">
        <v>31714577</v>
      </c>
      <c r="C132">
        <v>31711709</v>
      </c>
      <c r="D132">
        <v>26344835</v>
      </c>
      <c r="E132">
        <v>1</v>
      </c>
      <c r="F132">
        <v>1</v>
      </c>
      <c r="G132">
        <v>26229697</v>
      </c>
      <c r="H132">
        <v>3</v>
      </c>
      <c r="I132" t="s">
        <v>427</v>
      </c>
      <c r="J132" t="s">
        <v>429</v>
      </c>
      <c r="K132" t="s">
        <v>428</v>
      </c>
      <c r="L132">
        <v>1339</v>
      </c>
      <c r="N132">
        <v>1007</v>
      </c>
      <c r="O132" t="s">
        <v>323</v>
      </c>
      <c r="P132" t="s">
        <v>323</v>
      </c>
      <c r="Q132">
        <v>1</v>
      </c>
      <c r="X132">
        <v>5</v>
      </c>
      <c r="Y132">
        <v>7.07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143</v>
      </c>
      <c r="AG132">
        <v>5</v>
      </c>
      <c r="AH132">
        <v>2</v>
      </c>
      <c r="AI132">
        <v>31711716</v>
      </c>
      <c r="AJ132">
        <v>123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5">
      <c r="A133">
        <f>ROW(Source!A256)</f>
        <v>256</v>
      </c>
      <c r="B133">
        <v>31714578</v>
      </c>
      <c r="C133">
        <v>31711709</v>
      </c>
      <c r="D133">
        <v>26293404</v>
      </c>
      <c r="E133">
        <v>26229697</v>
      </c>
      <c r="F133">
        <v>1</v>
      </c>
      <c r="G133">
        <v>26229697</v>
      </c>
      <c r="H133">
        <v>3</v>
      </c>
      <c r="I133" t="s">
        <v>1097</v>
      </c>
      <c r="J133" t="s">
        <v>143</v>
      </c>
      <c r="K133" t="s">
        <v>7</v>
      </c>
      <c r="L133">
        <v>1339</v>
      </c>
      <c r="N133">
        <v>1007</v>
      </c>
      <c r="O133" t="s">
        <v>323</v>
      </c>
      <c r="P133" t="s">
        <v>323</v>
      </c>
      <c r="Q133">
        <v>1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 t="s">
        <v>143</v>
      </c>
      <c r="AG133">
        <v>0</v>
      </c>
      <c r="AH133">
        <v>3</v>
      </c>
      <c r="AI133">
        <v>-1</v>
      </c>
      <c r="AJ133" t="s">
        <v>143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5">
      <c r="A134">
        <f>ROW(Source!A258)</f>
        <v>258</v>
      </c>
      <c r="B134">
        <v>31714579</v>
      </c>
      <c r="C134">
        <v>31711727</v>
      </c>
      <c r="D134">
        <v>26286009</v>
      </c>
      <c r="E134">
        <v>26229697</v>
      </c>
      <c r="F134">
        <v>1</v>
      </c>
      <c r="G134">
        <v>26229697</v>
      </c>
      <c r="H134">
        <v>1</v>
      </c>
      <c r="I134" t="s">
        <v>875</v>
      </c>
      <c r="J134" t="s">
        <v>143</v>
      </c>
      <c r="K134" t="s">
        <v>876</v>
      </c>
      <c r="L134">
        <v>1191</v>
      </c>
      <c r="N134">
        <v>1013</v>
      </c>
      <c r="O134" t="s">
        <v>877</v>
      </c>
      <c r="P134" t="s">
        <v>877</v>
      </c>
      <c r="Q134">
        <v>1</v>
      </c>
      <c r="X134">
        <v>21.6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1</v>
      </c>
      <c r="AF134" t="s">
        <v>170</v>
      </c>
      <c r="AG134">
        <v>24.84</v>
      </c>
      <c r="AH134">
        <v>2</v>
      </c>
      <c r="AI134">
        <v>31711728</v>
      </c>
      <c r="AJ134">
        <v>125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5">
      <c r="A135">
        <f>ROW(Source!A258)</f>
        <v>258</v>
      </c>
      <c r="B135">
        <v>31714580</v>
      </c>
      <c r="C135">
        <v>31711727</v>
      </c>
      <c r="D135">
        <v>26365567</v>
      </c>
      <c r="E135">
        <v>1</v>
      </c>
      <c r="F135">
        <v>1</v>
      </c>
      <c r="G135">
        <v>26229697</v>
      </c>
      <c r="H135">
        <v>2</v>
      </c>
      <c r="I135" t="s">
        <v>909</v>
      </c>
      <c r="J135" t="s">
        <v>1096</v>
      </c>
      <c r="K135" t="s">
        <v>911</v>
      </c>
      <c r="L135">
        <v>1367</v>
      </c>
      <c r="N135">
        <v>1011</v>
      </c>
      <c r="O135" t="s">
        <v>881</v>
      </c>
      <c r="P135" t="s">
        <v>881</v>
      </c>
      <c r="Q135">
        <v>1</v>
      </c>
      <c r="X135">
        <v>2.35</v>
      </c>
      <c r="Y135">
        <v>0</v>
      </c>
      <c r="Z135">
        <v>163.47999999999999</v>
      </c>
      <c r="AA135">
        <v>15.47</v>
      </c>
      <c r="AB135">
        <v>0</v>
      </c>
      <c r="AC135">
        <v>0</v>
      </c>
      <c r="AD135">
        <v>1</v>
      </c>
      <c r="AE135">
        <v>0</v>
      </c>
      <c r="AF135" t="s">
        <v>169</v>
      </c>
      <c r="AG135">
        <v>2.9375</v>
      </c>
      <c r="AH135">
        <v>2</v>
      </c>
      <c r="AI135">
        <v>31711729</v>
      </c>
      <c r="AJ135">
        <v>126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5">
      <c r="A136">
        <f>ROW(Source!A258)</f>
        <v>258</v>
      </c>
      <c r="B136">
        <v>31714581</v>
      </c>
      <c r="C136">
        <v>31711727</v>
      </c>
      <c r="D136">
        <v>26365816</v>
      </c>
      <c r="E136">
        <v>1</v>
      </c>
      <c r="F136">
        <v>1</v>
      </c>
      <c r="G136">
        <v>26229697</v>
      </c>
      <c r="H136">
        <v>2</v>
      </c>
      <c r="I136" t="s">
        <v>882</v>
      </c>
      <c r="J136" t="s">
        <v>883</v>
      </c>
      <c r="K136" t="s">
        <v>884</v>
      </c>
      <c r="L136">
        <v>1367</v>
      </c>
      <c r="N136">
        <v>1011</v>
      </c>
      <c r="O136" t="s">
        <v>881</v>
      </c>
      <c r="P136" t="s">
        <v>881</v>
      </c>
      <c r="Q136">
        <v>1</v>
      </c>
      <c r="X136">
        <v>0.91</v>
      </c>
      <c r="Y136">
        <v>0</v>
      </c>
      <c r="Z136">
        <v>246.68</v>
      </c>
      <c r="AA136">
        <v>13.37</v>
      </c>
      <c r="AB136">
        <v>0</v>
      </c>
      <c r="AC136">
        <v>0</v>
      </c>
      <c r="AD136">
        <v>1</v>
      </c>
      <c r="AE136">
        <v>0</v>
      </c>
      <c r="AF136" t="s">
        <v>169</v>
      </c>
      <c r="AG136">
        <v>1.1375</v>
      </c>
      <c r="AH136">
        <v>2</v>
      </c>
      <c r="AI136">
        <v>31711730</v>
      </c>
      <c r="AJ136">
        <v>127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5">
      <c r="A137">
        <f>ROW(Source!A258)</f>
        <v>258</v>
      </c>
      <c r="B137">
        <v>31714582</v>
      </c>
      <c r="C137">
        <v>31711727</v>
      </c>
      <c r="D137">
        <v>26365801</v>
      </c>
      <c r="E137">
        <v>1</v>
      </c>
      <c r="F137">
        <v>1</v>
      </c>
      <c r="G137">
        <v>26229697</v>
      </c>
      <c r="H137">
        <v>2</v>
      </c>
      <c r="I137" t="s">
        <v>1023</v>
      </c>
      <c r="J137" t="s">
        <v>8</v>
      </c>
      <c r="K137" t="s">
        <v>1025</v>
      </c>
      <c r="L137">
        <v>1367</v>
      </c>
      <c r="N137">
        <v>1011</v>
      </c>
      <c r="O137" t="s">
        <v>881</v>
      </c>
      <c r="P137" t="s">
        <v>881</v>
      </c>
      <c r="Q137">
        <v>1</v>
      </c>
      <c r="X137">
        <v>7.17</v>
      </c>
      <c r="Y137">
        <v>0</v>
      </c>
      <c r="Z137">
        <v>169.44</v>
      </c>
      <c r="AA137">
        <v>15.02</v>
      </c>
      <c r="AB137">
        <v>0</v>
      </c>
      <c r="AC137">
        <v>0</v>
      </c>
      <c r="AD137">
        <v>1</v>
      </c>
      <c r="AE137">
        <v>0</v>
      </c>
      <c r="AF137" t="s">
        <v>169</v>
      </c>
      <c r="AG137">
        <v>8.9625000000000004</v>
      </c>
      <c r="AH137">
        <v>2</v>
      </c>
      <c r="AI137">
        <v>31711731</v>
      </c>
      <c r="AJ137">
        <v>128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5">
      <c r="A138">
        <f>ROW(Source!A258)</f>
        <v>258</v>
      </c>
      <c r="B138">
        <v>31714583</v>
      </c>
      <c r="C138">
        <v>31711727</v>
      </c>
      <c r="D138">
        <v>26365802</v>
      </c>
      <c r="E138">
        <v>1</v>
      </c>
      <c r="F138">
        <v>1</v>
      </c>
      <c r="G138">
        <v>26229697</v>
      </c>
      <c r="H138">
        <v>2</v>
      </c>
      <c r="I138" t="s">
        <v>1026</v>
      </c>
      <c r="J138" t="s">
        <v>9</v>
      </c>
      <c r="K138" t="s">
        <v>10</v>
      </c>
      <c r="L138">
        <v>1367</v>
      </c>
      <c r="N138">
        <v>1011</v>
      </c>
      <c r="O138" t="s">
        <v>881</v>
      </c>
      <c r="P138" t="s">
        <v>881</v>
      </c>
      <c r="Q138">
        <v>1</v>
      </c>
      <c r="X138">
        <v>14.6</v>
      </c>
      <c r="Y138">
        <v>0</v>
      </c>
      <c r="Z138">
        <v>219.5</v>
      </c>
      <c r="AA138">
        <v>17.510000000000002</v>
      </c>
      <c r="AB138">
        <v>0</v>
      </c>
      <c r="AC138">
        <v>0</v>
      </c>
      <c r="AD138">
        <v>1</v>
      </c>
      <c r="AE138">
        <v>0</v>
      </c>
      <c r="AF138" t="s">
        <v>169</v>
      </c>
      <c r="AG138">
        <v>18.25</v>
      </c>
      <c r="AH138">
        <v>2</v>
      </c>
      <c r="AI138">
        <v>31711732</v>
      </c>
      <c r="AJ138">
        <v>129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5">
      <c r="A139">
        <f>ROW(Source!A258)</f>
        <v>258</v>
      </c>
      <c r="B139">
        <v>31714584</v>
      </c>
      <c r="C139">
        <v>31711727</v>
      </c>
      <c r="D139">
        <v>26365844</v>
      </c>
      <c r="E139">
        <v>1</v>
      </c>
      <c r="F139">
        <v>1</v>
      </c>
      <c r="G139">
        <v>26229697</v>
      </c>
      <c r="H139">
        <v>2</v>
      </c>
      <c r="I139" t="s">
        <v>903</v>
      </c>
      <c r="J139" t="s">
        <v>904</v>
      </c>
      <c r="K139" t="s">
        <v>905</v>
      </c>
      <c r="L139">
        <v>1367</v>
      </c>
      <c r="N139">
        <v>1011</v>
      </c>
      <c r="O139" t="s">
        <v>881</v>
      </c>
      <c r="P139" t="s">
        <v>881</v>
      </c>
      <c r="Q139">
        <v>1</v>
      </c>
      <c r="X139">
        <v>1.79</v>
      </c>
      <c r="Y139">
        <v>0</v>
      </c>
      <c r="Z139">
        <v>125.13</v>
      </c>
      <c r="AA139">
        <v>24.74</v>
      </c>
      <c r="AB139">
        <v>0</v>
      </c>
      <c r="AC139">
        <v>0</v>
      </c>
      <c r="AD139">
        <v>1</v>
      </c>
      <c r="AE139">
        <v>0</v>
      </c>
      <c r="AF139" t="s">
        <v>169</v>
      </c>
      <c r="AG139">
        <v>2.2374999999999998</v>
      </c>
      <c r="AH139">
        <v>2</v>
      </c>
      <c r="AI139">
        <v>31711733</v>
      </c>
      <c r="AJ139">
        <v>130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5">
      <c r="A140">
        <f>ROW(Source!A258)</f>
        <v>258</v>
      </c>
      <c r="B140">
        <v>31714585</v>
      </c>
      <c r="C140">
        <v>31711727</v>
      </c>
      <c r="D140">
        <v>26365806</v>
      </c>
      <c r="E140">
        <v>1</v>
      </c>
      <c r="F140">
        <v>1</v>
      </c>
      <c r="G140">
        <v>26229697</v>
      </c>
      <c r="H140">
        <v>2</v>
      </c>
      <c r="I140" t="s">
        <v>1020</v>
      </c>
      <c r="J140" t="s">
        <v>6</v>
      </c>
      <c r="K140" t="s">
        <v>1022</v>
      </c>
      <c r="L140">
        <v>1367</v>
      </c>
      <c r="N140">
        <v>1011</v>
      </c>
      <c r="O140" t="s">
        <v>881</v>
      </c>
      <c r="P140" t="s">
        <v>881</v>
      </c>
      <c r="Q140">
        <v>1</v>
      </c>
      <c r="X140">
        <v>0.52</v>
      </c>
      <c r="Y140">
        <v>0</v>
      </c>
      <c r="Z140">
        <v>177.54</v>
      </c>
      <c r="AA140">
        <v>17.420000000000002</v>
      </c>
      <c r="AB140">
        <v>0</v>
      </c>
      <c r="AC140">
        <v>0</v>
      </c>
      <c r="AD140">
        <v>1</v>
      </c>
      <c r="AE140">
        <v>0</v>
      </c>
      <c r="AF140" t="s">
        <v>169</v>
      </c>
      <c r="AG140">
        <v>0.65</v>
      </c>
      <c r="AH140">
        <v>2</v>
      </c>
      <c r="AI140">
        <v>31711734</v>
      </c>
      <c r="AJ140">
        <v>131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5">
      <c r="A141">
        <f>ROW(Source!A258)</f>
        <v>258</v>
      </c>
      <c r="B141">
        <v>31714586</v>
      </c>
      <c r="C141">
        <v>31711727</v>
      </c>
      <c r="D141">
        <v>26344835</v>
      </c>
      <c r="E141">
        <v>1</v>
      </c>
      <c r="F141">
        <v>1</v>
      </c>
      <c r="G141">
        <v>26229697</v>
      </c>
      <c r="H141">
        <v>3</v>
      </c>
      <c r="I141" t="s">
        <v>427</v>
      </c>
      <c r="J141" t="s">
        <v>429</v>
      </c>
      <c r="K141" t="s">
        <v>428</v>
      </c>
      <c r="L141">
        <v>1339</v>
      </c>
      <c r="N141">
        <v>1007</v>
      </c>
      <c r="O141" t="s">
        <v>323</v>
      </c>
      <c r="P141" t="s">
        <v>323</v>
      </c>
      <c r="Q141">
        <v>1</v>
      </c>
      <c r="X141">
        <v>7</v>
      </c>
      <c r="Y141">
        <v>7.07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143</v>
      </c>
      <c r="AG141">
        <v>7</v>
      </c>
      <c r="AH141">
        <v>2</v>
      </c>
      <c r="AI141">
        <v>31711735</v>
      </c>
      <c r="AJ141">
        <v>132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5">
      <c r="A142">
        <f>ROW(Source!A258)</f>
        <v>258</v>
      </c>
      <c r="B142">
        <v>31714587</v>
      </c>
      <c r="C142">
        <v>31711727</v>
      </c>
      <c r="D142">
        <v>26288758</v>
      </c>
      <c r="E142">
        <v>26229697</v>
      </c>
      <c r="F142">
        <v>1</v>
      </c>
      <c r="G142">
        <v>26229697</v>
      </c>
      <c r="H142">
        <v>3</v>
      </c>
      <c r="I142" t="s">
        <v>11</v>
      </c>
      <c r="J142" t="s">
        <v>143</v>
      </c>
      <c r="K142" t="s">
        <v>12</v>
      </c>
      <c r="L142">
        <v>1339</v>
      </c>
      <c r="N142">
        <v>1007</v>
      </c>
      <c r="O142" t="s">
        <v>323</v>
      </c>
      <c r="P142" t="s">
        <v>323</v>
      </c>
      <c r="Q142">
        <v>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 t="s">
        <v>143</v>
      </c>
      <c r="AG142">
        <v>0</v>
      </c>
      <c r="AH142">
        <v>3</v>
      </c>
      <c r="AI142">
        <v>-1</v>
      </c>
      <c r="AJ142" t="s">
        <v>143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5">
      <c r="A143">
        <f>ROW(Source!A260)</f>
        <v>260</v>
      </c>
      <c r="B143">
        <v>31714588</v>
      </c>
      <c r="C143">
        <v>31711747</v>
      </c>
      <c r="D143">
        <v>26286009</v>
      </c>
      <c r="E143">
        <v>26229697</v>
      </c>
      <c r="F143">
        <v>1</v>
      </c>
      <c r="G143">
        <v>26229697</v>
      </c>
      <c r="H143">
        <v>1</v>
      </c>
      <c r="I143" t="s">
        <v>875</v>
      </c>
      <c r="J143" t="s">
        <v>143</v>
      </c>
      <c r="K143" t="s">
        <v>876</v>
      </c>
      <c r="L143">
        <v>1191</v>
      </c>
      <c r="N143">
        <v>1013</v>
      </c>
      <c r="O143" t="s">
        <v>877</v>
      </c>
      <c r="P143" t="s">
        <v>877</v>
      </c>
      <c r="Q143">
        <v>1</v>
      </c>
      <c r="X143">
        <v>267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1</v>
      </c>
      <c r="AF143" t="s">
        <v>170</v>
      </c>
      <c r="AG143">
        <v>307.04999999999995</v>
      </c>
      <c r="AH143">
        <v>2</v>
      </c>
      <c r="AI143">
        <v>31711748</v>
      </c>
      <c r="AJ143">
        <v>134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5">
      <c r="A144">
        <f>ROW(Source!A260)</f>
        <v>260</v>
      </c>
      <c r="B144">
        <v>31714589</v>
      </c>
      <c r="C144">
        <v>31711747</v>
      </c>
      <c r="D144">
        <v>26365816</v>
      </c>
      <c r="E144">
        <v>1</v>
      </c>
      <c r="F144">
        <v>1</v>
      </c>
      <c r="G144">
        <v>26229697</v>
      </c>
      <c r="H144">
        <v>2</v>
      </c>
      <c r="I144" t="s">
        <v>882</v>
      </c>
      <c r="J144" t="s">
        <v>883</v>
      </c>
      <c r="K144" t="s">
        <v>884</v>
      </c>
      <c r="L144">
        <v>1367</v>
      </c>
      <c r="N144">
        <v>1011</v>
      </c>
      <c r="O144" t="s">
        <v>881</v>
      </c>
      <c r="P144" t="s">
        <v>881</v>
      </c>
      <c r="Q144">
        <v>1</v>
      </c>
      <c r="X144">
        <v>11.76</v>
      </c>
      <c r="Y144">
        <v>0</v>
      </c>
      <c r="Z144">
        <v>246.68</v>
      </c>
      <c r="AA144">
        <v>13.37</v>
      </c>
      <c r="AB144">
        <v>0</v>
      </c>
      <c r="AC144">
        <v>0</v>
      </c>
      <c r="AD144">
        <v>1</v>
      </c>
      <c r="AE144">
        <v>0</v>
      </c>
      <c r="AF144" t="s">
        <v>169</v>
      </c>
      <c r="AG144">
        <v>14.7</v>
      </c>
      <c r="AH144">
        <v>2</v>
      </c>
      <c r="AI144">
        <v>31711749</v>
      </c>
      <c r="AJ144">
        <v>135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5">
      <c r="A145">
        <f>ROW(Source!A260)</f>
        <v>260</v>
      </c>
      <c r="B145">
        <v>31714590</v>
      </c>
      <c r="C145">
        <v>31711747</v>
      </c>
      <c r="D145">
        <v>26365854</v>
      </c>
      <c r="E145">
        <v>1</v>
      </c>
      <c r="F145">
        <v>1</v>
      </c>
      <c r="G145">
        <v>26229697</v>
      </c>
      <c r="H145">
        <v>2</v>
      </c>
      <c r="I145" t="s">
        <v>1029</v>
      </c>
      <c r="J145" t="s">
        <v>13</v>
      </c>
      <c r="K145" t="s">
        <v>14</v>
      </c>
      <c r="L145">
        <v>1367</v>
      </c>
      <c r="N145">
        <v>1011</v>
      </c>
      <c r="O145" t="s">
        <v>881</v>
      </c>
      <c r="P145" t="s">
        <v>881</v>
      </c>
      <c r="Q145">
        <v>1</v>
      </c>
      <c r="X145">
        <v>10.8</v>
      </c>
      <c r="Y145">
        <v>0</v>
      </c>
      <c r="Z145">
        <v>21.87</v>
      </c>
      <c r="AA145">
        <v>0.03</v>
      </c>
      <c r="AB145">
        <v>0</v>
      </c>
      <c r="AC145">
        <v>0</v>
      </c>
      <c r="AD145">
        <v>1</v>
      </c>
      <c r="AE145">
        <v>0</v>
      </c>
      <c r="AF145" t="s">
        <v>169</v>
      </c>
      <c r="AG145">
        <v>13.5</v>
      </c>
      <c r="AH145">
        <v>2</v>
      </c>
      <c r="AI145">
        <v>31711750</v>
      </c>
      <c r="AJ145">
        <v>136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5">
      <c r="A146">
        <f>ROW(Source!A260)</f>
        <v>260</v>
      </c>
      <c r="B146">
        <v>31714591</v>
      </c>
      <c r="C146">
        <v>31711747</v>
      </c>
      <c r="D146">
        <v>26286008</v>
      </c>
      <c r="E146">
        <v>26229697</v>
      </c>
      <c r="F146">
        <v>1</v>
      </c>
      <c r="G146">
        <v>26229697</v>
      </c>
      <c r="H146">
        <v>2</v>
      </c>
      <c r="I146" t="s">
        <v>906</v>
      </c>
      <c r="J146" t="s">
        <v>143</v>
      </c>
      <c r="K146" t="s">
        <v>907</v>
      </c>
      <c r="L146">
        <v>1344</v>
      </c>
      <c r="N146">
        <v>1008</v>
      </c>
      <c r="O146" t="s">
        <v>908</v>
      </c>
      <c r="P146" t="s">
        <v>908</v>
      </c>
      <c r="Q146">
        <v>1</v>
      </c>
      <c r="X146">
        <v>4.78</v>
      </c>
      <c r="Y146">
        <v>0</v>
      </c>
      <c r="Z146">
        <v>1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169</v>
      </c>
      <c r="AG146">
        <v>5.9750000000000005</v>
      </c>
      <c r="AH146">
        <v>2</v>
      </c>
      <c r="AI146">
        <v>31711751</v>
      </c>
      <c r="AJ146">
        <v>137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5">
      <c r="A147">
        <f>ROW(Source!A260)</f>
        <v>260</v>
      </c>
      <c r="B147">
        <v>31714592</v>
      </c>
      <c r="C147">
        <v>31711747</v>
      </c>
      <c r="D147">
        <v>26344835</v>
      </c>
      <c r="E147">
        <v>1</v>
      </c>
      <c r="F147">
        <v>1</v>
      </c>
      <c r="G147">
        <v>26229697</v>
      </c>
      <c r="H147">
        <v>3</v>
      </c>
      <c r="I147" t="s">
        <v>427</v>
      </c>
      <c r="J147" t="s">
        <v>429</v>
      </c>
      <c r="K147" t="s">
        <v>428</v>
      </c>
      <c r="L147">
        <v>1339</v>
      </c>
      <c r="N147">
        <v>1007</v>
      </c>
      <c r="O147" t="s">
        <v>323</v>
      </c>
      <c r="P147" t="s">
        <v>323</v>
      </c>
      <c r="Q147">
        <v>1</v>
      </c>
      <c r="X147">
        <v>178</v>
      </c>
      <c r="Y147">
        <v>7.07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143</v>
      </c>
      <c r="AG147">
        <v>178</v>
      </c>
      <c r="AH147">
        <v>2</v>
      </c>
      <c r="AI147">
        <v>31711752</v>
      </c>
      <c r="AJ147">
        <v>138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5">
      <c r="A148">
        <f>ROW(Source!A260)</f>
        <v>260</v>
      </c>
      <c r="B148">
        <v>31714593</v>
      </c>
      <c r="C148">
        <v>31711747</v>
      </c>
      <c r="D148">
        <v>26344901</v>
      </c>
      <c r="E148">
        <v>1</v>
      </c>
      <c r="F148">
        <v>1</v>
      </c>
      <c r="G148">
        <v>26229697</v>
      </c>
      <c r="H148">
        <v>3</v>
      </c>
      <c r="I148" t="s">
        <v>1032</v>
      </c>
      <c r="J148" t="s">
        <v>1033</v>
      </c>
      <c r="K148" t="s">
        <v>1034</v>
      </c>
      <c r="L148">
        <v>1348</v>
      </c>
      <c r="N148">
        <v>1009</v>
      </c>
      <c r="O148" t="s">
        <v>205</v>
      </c>
      <c r="P148" t="s">
        <v>205</v>
      </c>
      <c r="Q148">
        <v>1000</v>
      </c>
      <c r="X148">
        <v>0.09</v>
      </c>
      <c r="Y148">
        <v>3386.07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143</v>
      </c>
      <c r="AG148">
        <v>0.09</v>
      </c>
      <c r="AH148">
        <v>2</v>
      </c>
      <c r="AI148">
        <v>31711753</v>
      </c>
      <c r="AJ148">
        <v>139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5">
      <c r="A149">
        <f>ROW(Source!A260)</f>
        <v>260</v>
      </c>
      <c r="B149">
        <v>31714594</v>
      </c>
      <c r="C149">
        <v>31711747</v>
      </c>
      <c r="D149">
        <v>26344276</v>
      </c>
      <c r="E149">
        <v>1</v>
      </c>
      <c r="F149">
        <v>1</v>
      </c>
      <c r="G149">
        <v>26229697</v>
      </c>
      <c r="H149">
        <v>3</v>
      </c>
      <c r="I149" t="s">
        <v>321</v>
      </c>
      <c r="J149" t="s">
        <v>324</v>
      </c>
      <c r="K149" t="s">
        <v>322</v>
      </c>
      <c r="L149">
        <v>1339</v>
      </c>
      <c r="N149">
        <v>1007</v>
      </c>
      <c r="O149" t="s">
        <v>323</v>
      </c>
      <c r="P149" t="s">
        <v>323</v>
      </c>
      <c r="Q149">
        <v>1</v>
      </c>
      <c r="X149">
        <v>40</v>
      </c>
      <c r="Y149">
        <v>104.99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143</v>
      </c>
      <c r="AG149">
        <v>40</v>
      </c>
      <c r="AH149">
        <v>2</v>
      </c>
      <c r="AI149">
        <v>31711754</v>
      </c>
      <c r="AJ149">
        <v>140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5">
      <c r="A150">
        <f>ROW(Source!A260)</f>
        <v>260</v>
      </c>
      <c r="B150">
        <v>31714595</v>
      </c>
      <c r="C150">
        <v>31711747</v>
      </c>
      <c r="D150">
        <v>26364967</v>
      </c>
      <c r="E150">
        <v>1</v>
      </c>
      <c r="F150">
        <v>1</v>
      </c>
      <c r="G150">
        <v>26229697</v>
      </c>
      <c r="H150">
        <v>3</v>
      </c>
      <c r="I150" t="s">
        <v>1035</v>
      </c>
      <c r="J150" t="s">
        <v>1036</v>
      </c>
      <c r="K150" t="s">
        <v>1037</v>
      </c>
      <c r="L150">
        <v>1327</v>
      </c>
      <c r="N150">
        <v>1005</v>
      </c>
      <c r="O150" t="s">
        <v>362</v>
      </c>
      <c r="P150" t="s">
        <v>362</v>
      </c>
      <c r="Q150">
        <v>1</v>
      </c>
      <c r="X150">
        <v>10.199999999999999</v>
      </c>
      <c r="Y150">
        <v>90.15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143</v>
      </c>
      <c r="AG150">
        <v>10.199999999999999</v>
      </c>
      <c r="AH150">
        <v>2</v>
      </c>
      <c r="AI150">
        <v>31711756</v>
      </c>
      <c r="AJ150">
        <v>142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5">
      <c r="A151">
        <f>ROW(Source!A260)</f>
        <v>260</v>
      </c>
      <c r="B151">
        <v>31714596</v>
      </c>
      <c r="C151">
        <v>31711747</v>
      </c>
      <c r="D151">
        <v>26289743</v>
      </c>
      <c r="E151">
        <v>26229697</v>
      </c>
      <c r="F151">
        <v>1</v>
      </c>
      <c r="G151">
        <v>26229697</v>
      </c>
      <c r="H151">
        <v>3</v>
      </c>
      <c r="I151" t="s">
        <v>15</v>
      </c>
      <c r="J151" t="s">
        <v>143</v>
      </c>
      <c r="K151" t="s">
        <v>16</v>
      </c>
      <c r="L151">
        <v>1339</v>
      </c>
      <c r="N151">
        <v>1007</v>
      </c>
      <c r="O151" t="s">
        <v>323</v>
      </c>
      <c r="P151" t="s">
        <v>323</v>
      </c>
      <c r="Q151">
        <v>1</v>
      </c>
      <c r="X151">
        <v>162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 t="s">
        <v>143</v>
      </c>
      <c r="AG151">
        <v>162</v>
      </c>
      <c r="AH151">
        <v>3</v>
      </c>
      <c r="AI151">
        <v>-1</v>
      </c>
      <c r="AJ151" t="s">
        <v>143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5">
      <c r="A152">
        <f>ROW(Source!A260)</f>
        <v>260</v>
      </c>
      <c r="B152">
        <v>31714597</v>
      </c>
      <c r="C152">
        <v>31711747</v>
      </c>
      <c r="D152">
        <v>26286007</v>
      </c>
      <c r="E152">
        <v>26229697</v>
      </c>
      <c r="F152">
        <v>1</v>
      </c>
      <c r="G152">
        <v>26229697</v>
      </c>
      <c r="H152">
        <v>3</v>
      </c>
      <c r="I152" t="s">
        <v>983</v>
      </c>
      <c r="J152" t="s">
        <v>143</v>
      </c>
      <c r="K152" t="s">
        <v>984</v>
      </c>
      <c r="L152">
        <v>1344</v>
      </c>
      <c r="N152">
        <v>1008</v>
      </c>
      <c r="O152" t="s">
        <v>908</v>
      </c>
      <c r="P152" t="s">
        <v>908</v>
      </c>
      <c r="Q152">
        <v>1</v>
      </c>
      <c r="X152">
        <v>49.28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143</v>
      </c>
      <c r="AG152">
        <v>49.28</v>
      </c>
      <c r="AH152">
        <v>2</v>
      </c>
      <c r="AI152">
        <v>31711757</v>
      </c>
      <c r="AJ152">
        <v>143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5">
      <c r="A153">
        <f>ROW(Source!A262)</f>
        <v>262</v>
      </c>
      <c r="B153">
        <v>31714598</v>
      </c>
      <c r="C153">
        <v>31711769</v>
      </c>
      <c r="D153">
        <v>26286009</v>
      </c>
      <c r="E153">
        <v>26229697</v>
      </c>
      <c r="F153">
        <v>1</v>
      </c>
      <c r="G153">
        <v>26229697</v>
      </c>
      <c r="H153">
        <v>1</v>
      </c>
      <c r="I153" t="s">
        <v>875</v>
      </c>
      <c r="J153" t="s">
        <v>143</v>
      </c>
      <c r="K153" t="s">
        <v>876</v>
      </c>
      <c r="L153">
        <v>1191</v>
      </c>
      <c r="N153">
        <v>1013</v>
      </c>
      <c r="O153" t="s">
        <v>877</v>
      </c>
      <c r="P153" t="s">
        <v>877</v>
      </c>
      <c r="Q153">
        <v>1</v>
      </c>
      <c r="X153">
        <v>11.4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 t="s">
        <v>170</v>
      </c>
      <c r="AG153">
        <v>13.11</v>
      </c>
      <c r="AH153">
        <v>2</v>
      </c>
      <c r="AI153">
        <v>31711770</v>
      </c>
      <c r="AJ153">
        <v>144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5">
      <c r="A154">
        <f>ROW(Source!A262)</f>
        <v>262</v>
      </c>
      <c r="B154">
        <v>31714599</v>
      </c>
      <c r="C154">
        <v>31711769</v>
      </c>
      <c r="D154">
        <v>26288814</v>
      </c>
      <c r="E154">
        <v>26229697</v>
      </c>
      <c r="F154">
        <v>1</v>
      </c>
      <c r="G154">
        <v>26229697</v>
      </c>
      <c r="H154">
        <v>3</v>
      </c>
      <c r="I154" t="s">
        <v>17</v>
      </c>
      <c r="J154" t="s">
        <v>143</v>
      </c>
      <c r="K154" t="s">
        <v>18</v>
      </c>
      <c r="L154">
        <v>1348</v>
      </c>
      <c r="N154">
        <v>1009</v>
      </c>
      <c r="O154" t="s">
        <v>205</v>
      </c>
      <c r="P154" t="s">
        <v>205</v>
      </c>
      <c r="Q154">
        <v>1000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 t="s">
        <v>143</v>
      </c>
      <c r="AG154">
        <v>0</v>
      </c>
      <c r="AH154">
        <v>3</v>
      </c>
      <c r="AI154">
        <v>-1</v>
      </c>
      <c r="AJ154" t="s">
        <v>143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5">
      <c r="A155">
        <f>ROW(Source!A264)</f>
        <v>264</v>
      </c>
      <c r="B155">
        <v>31714600</v>
      </c>
      <c r="C155">
        <v>31711775</v>
      </c>
      <c r="D155">
        <v>26286009</v>
      </c>
      <c r="E155">
        <v>26229697</v>
      </c>
      <c r="F155">
        <v>1</v>
      </c>
      <c r="G155">
        <v>26229697</v>
      </c>
      <c r="H155">
        <v>1</v>
      </c>
      <c r="I155" t="s">
        <v>875</v>
      </c>
      <c r="J155" t="s">
        <v>143</v>
      </c>
      <c r="K155" t="s">
        <v>876</v>
      </c>
      <c r="L155">
        <v>1191</v>
      </c>
      <c r="N155">
        <v>1013</v>
      </c>
      <c r="O155" t="s">
        <v>877</v>
      </c>
      <c r="P155" t="s">
        <v>877</v>
      </c>
      <c r="Q155">
        <v>1</v>
      </c>
      <c r="X155">
        <v>4.29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1</v>
      </c>
      <c r="AF155" t="s">
        <v>170</v>
      </c>
      <c r="AG155">
        <v>4.9334999999999996</v>
      </c>
      <c r="AH155">
        <v>2</v>
      </c>
      <c r="AI155">
        <v>31711776</v>
      </c>
      <c r="AJ155">
        <v>146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5">
      <c r="A156">
        <f>ROW(Source!A264)</f>
        <v>264</v>
      </c>
      <c r="B156">
        <v>31714601</v>
      </c>
      <c r="C156">
        <v>31711775</v>
      </c>
      <c r="D156">
        <v>26366011</v>
      </c>
      <c r="E156">
        <v>1</v>
      </c>
      <c r="F156">
        <v>1</v>
      </c>
      <c r="G156">
        <v>26229697</v>
      </c>
      <c r="H156">
        <v>2</v>
      </c>
      <c r="I156" t="s">
        <v>897</v>
      </c>
      <c r="J156" t="s">
        <v>898</v>
      </c>
      <c r="K156" t="s">
        <v>899</v>
      </c>
      <c r="L156">
        <v>1367</v>
      </c>
      <c r="N156">
        <v>1011</v>
      </c>
      <c r="O156" t="s">
        <v>881</v>
      </c>
      <c r="P156" t="s">
        <v>881</v>
      </c>
      <c r="Q156">
        <v>1</v>
      </c>
      <c r="X156">
        <v>0.3</v>
      </c>
      <c r="Y156">
        <v>0</v>
      </c>
      <c r="Z156">
        <v>60.77</v>
      </c>
      <c r="AA156">
        <v>18.48</v>
      </c>
      <c r="AB156">
        <v>0</v>
      </c>
      <c r="AC156">
        <v>0</v>
      </c>
      <c r="AD156">
        <v>1</v>
      </c>
      <c r="AE156">
        <v>0</v>
      </c>
      <c r="AF156" t="s">
        <v>169</v>
      </c>
      <c r="AG156">
        <v>0.375</v>
      </c>
      <c r="AH156">
        <v>2</v>
      </c>
      <c r="AI156">
        <v>31711777</v>
      </c>
      <c r="AJ156">
        <v>147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5">
      <c r="A157">
        <f>ROW(Source!A264)</f>
        <v>264</v>
      </c>
      <c r="B157">
        <v>31714602</v>
      </c>
      <c r="C157">
        <v>31711775</v>
      </c>
      <c r="D157">
        <v>26365726</v>
      </c>
      <c r="E157">
        <v>1</v>
      </c>
      <c r="F157">
        <v>1</v>
      </c>
      <c r="G157">
        <v>26229697</v>
      </c>
      <c r="H157">
        <v>2</v>
      </c>
      <c r="I157" t="s">
        <v>947</v>
      </c>
      <c r="J157" t="s">
        <v>948</v>
      </c>
      <c r="K157" t="s">
        <v>949</v>
      </c>
      <c r="L157">
        <v>1367</v>
      </c>
      <c r="N157">
        <v>1011</v>
      </c>
      <c r="O157" t="s">
        <v>881</v>
      </c>
      <c r="P157" t="s">
        <v>881</v>
      </c>
      <c r="Q157">
        <v>1</v>
      </c>
      <c r="X157">
        <v>0.3</v>
      </c>
      <c r="Y157">
        <v>0</v>
      </c>
      <c r="Z157">
        <v>106.74</v>
      </c>
      <c r="AA157">
        <v>19.2</v>
      </c>
      <c r="AB157">
        <v>0</v>
      </c>
      <c r="AC157">
        <v>0</v>
      </c>
      <c r="AD157">
        <v>1</v>
      </c>
      <c r="AE157">
        <v>0</v>
      </c>
      <c r="AF157" t="s">
        <v>169</v>
      </c>
      <c r="AG157">
        <v>0.375</v>
      </c>
      <c r="AH157">
        <v>2</v>
      </c>
      <c r="AI157">
        <v>31711778</v>
      </c>
      <c r="AJ157">
        <v>148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5">
      <c r="A158">
        <f>ROW(Source!A264)</f>
        <v>264</v>
      </c>
      <c r="B158">
        <v>31714603</v>
      </c>
      <c r="C158">
        <v>31711775</v>
      </c>
      <c r="D158">
        <v>26365816</v>
      </c>
      <c r="E158">
        <v>1</v>
      </c>
      <c r="F158">
        <v>1</v>
      </c>
      <c r="G158">
        <v>26229697</v>
      </c>
      <c r="H158">
        <v>2</v>
      </c>
      <c r="I158" t="s">
        <v>882</v>
      </c>
      <c r="J158" t="s">
        <v>883</v>
      </c>
      <c r="K158" t="s">
        <v>884</v>
      </c>
      <c r="L158">
        <v>1367</v>
      </c>
      <c r="N158">
        <v>1011</v>
      </c>
      <c r="O158" t="s">
        <v>881</v>
      </c>
      <c r="P158" t="s">
        <v>881</v>
      </c>
      <c r="Q158">
        <v>1</v>
      </c>
      <c r="X158">
        <v>0.3</v>
      </c>
      <c r="Y158">
        <v>0</v>
      </c>
      <c r="Z158">
        <v>246.68</v>
      </c>
      <c r="AA158">
        <v>13.37</v>
      </c>
      <c r="AB158">
        <v>0</v>
      </c>
      <c r="AC158">
        <v>0</v>
      </c>
      <c r="AD158">
        <v>1</v>
      </c>
      <c r="AE158">
        <v>0</v>
      </c>
      <c r="AF158" t="s">
        <v>169</v>
      </c>
      <c r="AG158">
        <v>0.375</v>
      </c>
      <c r="AH158">
        <v>3</v>
      </c>
      <c r="AI158">
        <v>-1</v>
      </c>
      <c r="AJ158" t="s">
        <v>143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5">
      <c r="A159">
        <f>ROW(Source!A264)</f>
        <v>264</v>
      </c>
      <c r="B159">
        <v>31714604</v>
      </c>
      <c r="C159">
        <v>31711775</v>
      </c>
      <c r="D159">
        <v>26365817</v>
      </c>
      <c r="E159">
        <v>1</v>
      </c>
      <c r="F159">
        <v>1</v>
      </c>
      <c r="G159">
        <v>26229697</v>
      </c>
      <c r="H159">
        <v>2</v>
      </c>
      <c r="I159" t="s">
        <v>1041</v>
      </c>
      <c r="J159" t="s">
        <v>1042</v>
      </c>
      <c r="K159" t="s">
        <v>1043</v>
      </c>
      <c r="L159">
        <v>1367</v>
      </c>
      <c r="N159">
        <v>1011</v>
      </c>
      <c r="O159" t="s">
        <v>881</v>
      </c>
      <c r="P159" t="s">
        <v>881</v>
      </c>
      <c r="Q159">
        <v>1</v>
      </c>
      <c r="X159">
        <v>0.3</v>
      </c>
      <c r="Y159">
        <v>0</v>
      </c>
      <c r="Z159">
        <v>249.15</v>
      </c>
      <c r="AA159">
        <v>42.85</v>
      </c>
      <c r="AB159">
        <v>0</v>
      </c>
      <c r="AC159">
        <v>0</v>
      </c>
      <c r="AD159">
        <v>1</v>
      </c>
      <c r="AE159">
        <v>0</v>
      </c>
      <c r="AF159" t="s">
        <v>169</v>
      </c>
      <c r="AG159">
        <v>0.375</v>
      </c>
      <c r="AH159">
        <v>2</v>
      </c>
      <c r="AI159">
        <v>31711780</v>
      </c>
      <c r="AJ159">
        <v>150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5">
      <c r="A160">
        <f>ROW(Source!A264)</f>
        <v>264</v>
      </c>
      <c r="B160">
        <v>31714605</v>
      </c>
      <c r="C160">
        <v>31711775</v>
      </c>
      <c r="D160">
        <v>26365801</v>
      </c>
      <c r="E160">
        <v>1</v>
      </c>
      <c r="F160">
        <v>1</v>
      </c>
      <c r="G160">
        <v>26229697</v>
      </c>
      <c r="H160">
        <v>2</v>
      </c>
      <c r="I160" t="s">
        <v>1023</v>
      </c>
      <c r="J160" t="s">
        <v>8</v>
      </c>
      <c r="K160" t="s">
        <v>1025</v>
      </c>
      <c r="L160">
        <v>1367</v>
      </c>
      <c r="N160">
        <v>1011</v>
      </c>
      <c r="O160" t="s">
        <v>881</v>
      </c>
      <c r="P160" t="s">
        <v>881</v>
      </c>
      <c r="Q160">
        <v>1</v>
      </c>
      <c r="X160">
        <v>0.3</v>
      </c>
      <c r="Y160">
        <v>0</v>
      </c>
      <c r="Z160">
        <v>169.44</v>
      </c>
      <c r="AA160">
        <v>15.02</v>
      </c>
      <c r="AB160">
        <v>0</v>
      </c>
      <c r="AC160">
        <v>0</v>
      </c>
      <c r="AD160">
        <v>1</v>
      </c>
      <c r="AE160">
        <v>0</v>
      </c>
      <c r="AF160" t="s">
        <v>169</v>
      </c>
      <c r="AG160">
        <v>0.375</v>
      </c>
      <c r="AH160">
        <v>2</v>
      </c>
      <c r="AI160">
        <v>31711781</v>
      </c>
      <c r="AJ160">
        <v>151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5">
      <c r="A161">
        <f>ROW(Source!A264)</f>
        <v>264</v>
      </c>
      <c r="B161">
        <v>31714606</v>
      </c>
      <c r="C161">
        <v>31711775</v>
      </c>
      <c r="D161">
        <v>26365832</v>
      </c>
      <c r="E161">
        <v>1</v>
      </c>
      <c r="F161">
        <v>1</v>
      </c>
      <c r="G161">
        <v>26229697</v>
      </c>
      <c r="H161">
        <v>2</v>
      </c>
      <c r="I161" t="s">
        <v>1044</v>
      </c>
      <c r="J161" t="s">
        <v>19</v>
      </c>
      <c r="K161" t="s">
        <v>20</v>
      </c>
      <c r="L161">
        <v>1367</v>
      </c>
      <c r="N161">
        <v>1011</v>
      </c>
      <c r="O161" t="s">
        <v>881</v>
      </c>
      <c r="P161" t="s">
        <v>881</v>
      </c>
      <c r="Q161">
        <v>1</v>
      </c>
      <c r="X161">
        <v>0.3</v>
      </c>
      <c r="Y161">
        <v>0</v>
      </c>
      <c r="Z161">
        <v>282.36</v>
      </c>
      <c r="AA161">
        <v>15.08</v>
      </c>
      <c r="AB161">
        <v>0</v>
      </c>
      <c r="AC161">
        <v>0</v>
      </c>
      <c r="AD161">
        <v>1</v>
      </c>
      <c r="AE161">
        <v>0</v>
      </c>
      <c r="AF161" t="s">
        <v>169</v>
      </c>
      <c r="AG161">
        <v>0.375</v>
      </c>
      <c r="AH161">
        <v>2</v>
      </c>
      <c r="AI161">
        <v>31711782</v>
      </c>
      <c r="AJ161">
        <v>152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5">
      <c r="A162">
        <f>ROW(Source!A264)</f>
        <v>264</v>
      </c>
      <c r="B162">
        <v>31714607</v>
      </c>
      <c r="C162">
        <v>31711775</v>
      </c>
      <c r="D162">
        <v>26365805</v>
      </c>
      <c r="E162">
        <v>1</v>
      </c>
      <c r="F162">
        <v>1</v>
      </c>
      <c r="G162">
        <v>26229697</v>
      </c>
      <c r="H162">
        <v>2</v>
      </c>
      <c r="I162" t="s">
        <v>1047</v>
      </c>
      <c r="J162" t="s">
        <v>21</v>
      </c>
      <c r="K162" t="s">
        <v>22</v>
      </c>
      <c r="L162">
        <v>1367</v>
      </c>
      <c r="N162">
        <v>1011</v>
      </c>
      <c r="O162" t="s">
        <v>881</v>
      </c>
      <c r="P162" t="s">
        <v>881</v>
      </c>
      <c r="Q162">
        <v>1</v>
      </c>
      <c r="X162">
        <v>0.3</v>
      </c>
      <c r="Y162">
        <v>0</v>
      </c>
      <c r="Z162">
        <v>171.61</v>
      </c>
      <c r="AA162">
        <v>17.43</v>
      </c>
      <c r="AB162">
        <v>0</v>
      </c>
      <c r="AC162">
        <v>0</v>
      </c>
      <c r="AD162">
        <v>1</v>
      </c>
      <c r="AE162">
        <v>0</v>
      </c>
      <c r="AF162" t="s">
        <v>169</v>
      </c>
      <c r="AG162">
        <v>0.375</v>
      </c>
      <c r="AH162">
        <v>2</v>
      </c>
      <c r="AI162">
        <v>31711783</v>
      </c>
      <c r="AJ162">
        <v>153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5">
      <c r="A163">
        <f>ROW(Source!A264)</f>
        <v>264</v>
      </c>
      <c r="B163">
        <v>31714608</v>
      </c>
      <c r="C163">
        <v>31711775</v>
      </c>
      <c r="D163">
        <v>26365806</v>
      </c>
      <c r="E163">
        <v>1</v>
      </c>
      <c r="F163">
        <v>1</v>
      </c>
      <c r="G163">
        <v>26229697</v>
      </c>
      <c r="H163">
        <v>2</v>
      </c>
      <c r="I163" t="s">
        <v>1020</v>
      </c>
      <c r="J163" t="s">
        <v>6</v>
      </c>
      <c r="K163" t="s">
        <v>1022</v>
      </c>
      <c r="L163">
        <v>1367</v>
      </c>
      <c r="N163">
        <v>1011</v>
      </c>
      <c r="O163" t="s">
        <v>881</v>
      </c>
      <c r="P163" t="s">
        <v>881</v>
      </c>
      <c r="Q163">
        <v>1</v>
      </c>
      <c r="X163">
        <v>0.9</v>
      </c>
      <c r="Y163">
        <v>0</v>
      </c>
      <c r="Z163">
        <v>177.54</v>
      </c>
      <c r="AA163">
        <v>17.420000000000002</v>
      </c>
      <c r="AB163">
        <v>0</v>
      </c>
      <c r="AC163">
        <v>0</v>
      </c>
      <c r="AD163">
        <v>1</v>
      </c>
      <c r="AE163">
        <v>0</v>
      </c>
      <c r="AF163" t="s">
        <v>169</v>
      </c>
      <c r="AG163">
        <v>1.125</v>
      </c>
      <c r="AH163">
        <v>2</v>
      </c>
      <c r="AI163">
        <v>31711784</v>
      </c>
      <c r="AJ163">
        <v>154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5">
      <c r="A164">
        <f>ROW(Source!A264)</f>
        <v>264</v>
      </c>
      <c r="B164">
        <v>31714609</v>
      </c>
      <c r="C164">
        <v>31711775</v>
      </c>
      <c r="D164">
        <v>26360031</v>
      </c>
      <c r="E164">
        <v>1</v>
      </c>
      <c r="F164">
        <v>1</v>
      </c>
      <c r="G164">
        <v>26229697</v>
      </c>
      <c r="H164">
        <v>3</v>
      </c>
      <c r="I164" t="s">
        <v>894</v>
      </c>
      <c r="J164" t="s">
        <v>895</v>
      </c>
      <c r="K164" t="s">
        <v>896</v>
      </c>
      <c r="L164">
        <v>1348</v>
      </c>
      <c r="N164">
        <v>1009</v>
      </c>
      <c r="O164" t="s">
        <v>205</v>
      </c>
      <c r="P164" t="s">
        <v>205</v>
      </c>
      <c r="Q164">
        <v>1000</v>
      </c>
      <c r="X164">
        <v>0.04</v>
      </c>
      <c r="Y164">
        <v>1445.87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143</v>
      </c>
      <c r="AG164">
        <v>0.04</v>
      </c>
      <c r="AH164">
        <v>2</v>
      </c>
      <c r="AI164">
        <v>31711785</v>
      </c>
      <c r="AJ164">
        <v>155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5">
      <c r="A165">
        <f>ROW(Source!A264)</f>
        <v>264</v>
      </c>
      <c r="B165">
        <v>31714610</v>
      </c>
      <c r="C165">
        <v>31711775</v>
      </c>
      <c r="D165">
        <v>26288416</v>
      </c>
      <c r="E165">
        <v>26229697</v>
      </c>
      <c r="F165">
        <v>1</v>
      </c>
      <c r="G165">
        <v>26229697</v>
      </c>
      <c r="H165">
        <v>3</v>
      </c>
      <c r="I165" t="s">
        <v>23</v>
      </c>
      <c r="J165" t="s">
        <v>143</v>
      </c>
      <c r="K165" t="s">
        <v>24</v>
      </c>
      <c r="L165">
        <v>1348</v>
      </c>
      <c r="N165">
        <v>1009</v>
      </c>
      <c r="O165" t="s">
        <v>205</v>
      </c>
      <c r="P165" t="s">
        <v>205</v>
      </c>
      <c r="Q165">
        <v>1000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s">
        <v>143</v>
      </c>
      <c r="AG165">
        <v>0</v>
      </c>
      <c r="AH165">
        <v>3</v>
      </c>
      <c r="AI165">
        <v>-1</v>
      </c>
      <c r="AJ165" t="s">
        <v>143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5">
      <c r="A166">
        <f>ROW(Source!A266)</f>
        <v>266</v>
      </c>
      <c r="B166">
        <v>31714611</v>
      </c>
      <c r="C166">
        <v>31711799</v>
      </c>
      <c r="D166">
        <v>26286009</v>
      </c>
      <c r="E166">
        <v>26229697</v>
      </c>
      <c r="F166">
        <v>1</v>
      </c>
      <c r="G166">
        <v>26229697</v>
      </c>
      <c r="H166">
        <v>1</v>
      </c>
      <c r="I166" t="s">
        <v>875</v>
      </c>
      <c r="J166" t="s">
        <v>143</v>
      </c>
      <c r="K166" t="s">
        <v>876</v>
      </c>
      <c r="L166">
        <v>1191</v>
      </c>
      <c r="N166">
        <v>1013</v>
      </c>
      <c r="O166" t="s">
        <v>877</v>
      </c>
      <c r="P166" t="s">
        <v>877</v>
      </c>
      <c r="Q166">
        <v>1</v>
      </c>
      <c r="X166">
        <v>0.53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1</v>
      </c>
      <c r="AF166" t="s">
        <v>170</v>
      </c>
      <c r="AG166">
        <v>0.60949999999999993</v>
      </c>
      <c r="AH166">
        <v>2</v>
      </c>
      <c r="AI166">
        <v>31711800</v>
      </c>
      <c r="AJ166">
        <v>157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5">
      <c r="A167">
        <f>ROW(Source!A266)</f>
        <v>266</v>
      </c>
      <c r="B167">
        <v>31714612</v>
      </c>
      <c r="C167">
        <v>31711799</v>
      </c>
      <c r="D167">
        <v>26365726</v>
      </c>
      <c r="E167">
        <v>1</v>
      </c>
      <c r="F167">
        <v>1</v>
      </c>
      <c r="G167">
        <v>26229697</v>
      </c>
      <c r="H167">
        <v>2</v>
      </c>
      <c r="I167" t="s">
        <v>947</v>
      </c>
      <c r="J167" t="s">
        <v>948</v>
      </c>
      <c r="K167" t="s">
        <v>949</v>
      </c>
      <c r="L167">
        <v>1367</v>
      </c>
      <c r="N167">
        <v>1011</v>
      </c>
      <c r="O167" t="s">
        <v>881</v>
      </c>
      <c r="P167" t="s">
        <v>881</v>
      </c>
      <c r="Q167">
        <v>1</v>
      </c>
      <c r="X167">
        <v>7.4999999999999997E-2</v>
      </c>
      <c r="Y167">
        <v>0</v>
      </c>
      <c r="Z167">
        <v>106.74</v>
      </c>
      <c r="AA167">
        <v>19.2</v>
      </c>
      <c r="AB167">
        <v>0</v>
      </c>
      <c r="AC167">
        <v>0</v>
      </c>
      <c r="AD167">
        <v>1</v>
      </c>
      <c r="AE167">
        <v>0</v>
      </c>
      <c r="AF167" t="s">
        <v>169</v>
      </c>
      <c r="AG167">
        <v>9.375E-2</v>
      </c>
      <c r="AH167">
        <v>2</v>
      </c>
      <c r="AI167">
        <v>31711801</v>
      </c>
      <c r="AJ167">
        <v>158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5">
      <c r="A168">
        <f>ROW(Source!A266)</f>
        <v>266</v>
      </c>
      <c r="B168">
        <v>31714613</v>
      </c>
      <c r="C168">
        <v>31711799</v>
      </c>
      <c r="D168">
        <v>26365832</v>
      </c>
      <c r="E168">
        <v>1</v>
      </c>
      <c r="F168">
        <v>1</v>
      </c>
      <c r="G168">
        <v>26229697</v>
      </c>
      <c r="H168">
        <v>2</v>
      </c>
      <c r="I168" t="s">
        <v>1044</v>
      </c>
      <c r="J168" t="s">
        <v>19</v>
      </c>
      <c r="K168" t="s">
        <v>20</v>
      </c>
      <c r="L168">
        <v>1367</v>
      </c>
      <c r="N168">
        <v>1011</v>
      </c>
      <c r="O168" t="s">
        <v>881</v>
      </c>
      <c r="P168" t="s">
        <v>881</v>
      </c>
      <c r="Q168">
        <v>1</v>
      </c>
      <c r="X168">
        <v>7.4999999999999997E-2</v>
      </c>
      <c r="Y168">
        <v>0</v>
      </c>
      <c r="Z168">
        <v>282.36</v>
      </c>
      <c r="AA168">
        <v>15.08</v>
      </c>
      <c r="AB168">
        <v>0</v>
      </c>
      <c r="AC168">
        <v>0</v>
      </c>
      <c r="AD168">
        <v>1</v>
      </c>
      <c r="AE168">
        <v>0</v>
      </c>
      <c r="AF168" t="s">
        <v>169</v>
      </c>
      <c r="AG168">
        <v>9.375E-2</v>
      </c>
      <c r="AH168">
        <v>2</v>
      </c>
      <c r="AI168">
        <v>31711802</v>
      </c>
      <c r="AJ168">
        <v>159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5">
      <c r="A169">
        <f>ROW(Source!A266)</f>
        <v>266</v>
      </c>
      <c r="B169">
        <v>31714614</v>
      </c>
      <c r="C169">
        <v>31711799</v>
      </c>
      <c r="D169">
        <v>26286008</v>
      </c>
      <c r="E169">
        <v>26229697</v>
      </c>
      <c r="F169">
        <v>1</v>
      </c>
      <c r="G169">
        <v>26229697</v>
      </c>
      <c r="H169">
        <v>2</v>
      </c>
      <c r="I169" t="s">
        <v>906</v>
      </c>
      <c r="J169" t="s">
        <v>143</v>
      </c>
      <c r="K169" t="s">
        <v>907</v>
      </c>
      <c r="L169">
        <v>1344</v>
      </c>
      <c r="N169">
        <v>1008</v>
      </c>
      <c r="O169" t="s">
        <v>908</v>
      </c>
      <c r="P169" t="s">
        <v>908</v>
      </c>
      <c r="Q169">
        <v>1</v>
      </c>
      <c r="X169">
        <v>0.01</v>
      </c>
      <c r="Y169">
        <v>0</v>
      </c>
      <c r="Z169">
        <v>1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169</v>
      </c>
      <c r="AG169">
        <v>1.2500000000000001E-2</v>
      </c>
      <c r="AH169">
        <v>3</v>
      </c>
      <c r="AI169">
        <v>-1</v>
      </c>
      <c r="AJ169" t="s">
        <v>143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5">
      <c r="A170">
        <f>ROW(Source!A266)</f>
        <v>266</v>
      </c>
      <c r="B170">
        <v>31714615</v>
      </c>
      <c r="C170">
        <v>31711799</v>
      </c>
      <c r="D170">
        <v>26288416</v>
      </c>
      <c r="E170">
        <v>26229697</v>
      </c>
      <c r="F170">
        <v>1</v>
      </c>
      <c r="G170">
        <v>26229697</v>
      </c>
      <c r="H170">
        <v>3</v>
      </c>
      <c r="I170" t="s">
        <v>23</v>
      </c>
      <c r="J170" t="s">
        <v>143</v>
      </c>
      <c r="K170" t="s">
        <v>24</v>
      </c>
      <c r="L170">
        <v>1348</v>
      </c>
      <c r="N170">
        <v>1009</v>
      </c>
      <c r="O170" t="s">
        <v>205</v>
      </c>
      <c r="P170" t="s">
        <v>205</v>
      </c>
      <c r="Q170">
        <v>1000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143</v>
      </c>
      <c r="AG170">
        <v>0</v>
      </c>
      <c r="AH170">
        <v>3</v>
      </c>
      <c r="AI170">
        <v>-1</v>
      </c>
      <c r="AJ170" t="s">
        <v>143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5">
      <c r="A171">
        <f>ROW(Source!A268)</f>
        <v>268</v>
      </c>
      <c r="B171">
        <v>31714616</v>
      </c>
      <c r="C171">
        <v>31711809</v>
      </c>
      <c r="D171">
        <v>26286009</v>
      </c>
      <c r="E171">
        <v>26229697</v>
      </c>
      <c r="F171">
        <v>1</v>
      </c>
      <c r="G171">
        <v>26229697</v>
      </c>
      <c r="H171">
        <v>1</v>
      </c>
      <c r="I171" t="s">
        <v>875</v>
      </c>
      <c r="J171" t="s">
        <v>143</v>
      </c>
      <c r="K171" t="s">
        <v>876</v>
      </c>
      <c r="L171">
        <v>1191</v>
      </c>
      <c r="N171">
        <v>1013</v>
      </c>
      <c r="O171" t="s">
        <v>877</v>
      </c>
      <c r="P171" t="s">
        <v>877</v>
      </c>
      <c r="Q171">
        <v>1</v>
      </c>
      <c r="X171">
        <v>4.29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1</v>
      </c>
      <c r="AF171" t="s">
        <v>170</v>
      </c>
      <c r="AG171">
        <v>4.9334999999999996</v>
      </c>
      <c r="AH171">
        <v>2</v>
      </c>
      <c r="AI171">
        <v>31711810</v>
      </c>
      <c r="AJ171">
        <v>161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5">
      <c r="A172">
        <f>ROW(Source!A268)</f>
        <v>268</v>
      </c>
      <c r="B172">
        <v>31714617</v>
      </c>
      <c r="C172">
        <v>31711809</v>
      </c>
      <c r="D172">
        <v>26366011</v>
      </c>
      <c r="E172">
        <v>1</v>
      </c>
      <c r="F172">
        <v>1</v>
      </c>
      <c r="G172">
        <v>26229697</v>
      </c>
      <c r="H172">
        <v>2</v>
      </c>
      <c r="I172" t="s">
        <v>897</v>
      </c>
      <c r="J172" t="s">
        <v>898</v>
      </c>
      <c r="K172" t="s">
        <v>899</v>
      </c>
      <c r="L172">
        <v>1367</v>
      </c>
      <c r="N172">
        <v>1011</v>
      </c>
      <c r="O172" t="s">
        <v>881</v>
      </c>
      <c r="P172" t="s">
        <v>881</v>
      </c>
      <c r="Q172">
        <v>1</v>
      </c>
      <c r="X172">
        <v>0.3</v>
      </c>
      <c r="Y172">
        <v>0</v>
      </c>
      <c r="Z172">
        <v>60.77</v>
      </c>
      <c r="AA172">
        <v>18.48</v>
      </c>
      <c r="AB172">
        <v>0</v>
      </c>
      <c r="AC172">
        <v>0</v>
      </c>
      <c r="AD172">
        <v>1</v>
      </c>
      <c r="AE172">
        <v>0</v>
      </c>
      <c r="AF172" t="s">
        <v>169</v>
      </c>
      <c r="AG172">
        <v>0.375</v>
      </c>
      <c r="AH172">
        <v>2</v>
      </c>
      <c r="AI172">
        <v>31711811</v>
      </c>
      <c r="AJ172">
        <v>162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5">
      <c r="A173">
        <f>ROW(Source!A268)</f>
        <v>268</v>
      </c>
      <c r="B173">
        <v>31714618</v>
      </c>
      <c r="C173">
        <v>31711809</v>
      </c>
      <c r="D173">
        <v>26365726</v>
      </c>
      <c r="E173">
        <v>1</v>
      </c>
      <c r="F173">
        <v>1</v>
      </c>
      <c r="G173">
        <v>26229697</v>
      </c>
      <c r="H173">
        <v>2</v>
      </c>
      <c r="I173" t="s">
        <v>947</v>
      </c>
      <c r="J173" t="s">
        <v>948</v>
      </c>
      <c r="K173" t="s">
        <v>949</v>
      </c>
      <c r="L173">
        <v>1367</v>
      </c>
      <c r="N173">
        <v>1011</v>
      </c>
      <c r="O173" t="s">
        <v>881</v>
      </c>
      <c r="P173" t="s">
        <v>881</v>
      </c>
      <c r="Q173">
        <v>1</v>
      </c>
      <c r="X173">
        <v>0.3</v>
      </c>
      <c r="Y173">
        <v>0</v>
      </c>
      <c r="Z173">
        <v>106.74</v>
      </c>
      <c r="AA173">
        <v>19.2</v>
      </c>
      <c r="AB173">
        <v>0</v>
      </c>
      <c r="AC173">
        <v>0</v>
      </c>
      <c r="AD173">
        <v>1</v>
      </c>
      <c r="AE173">
        <v>0</v>
      </c>
      <c r="AF173" t="s">
        <v>169</v>
      </c>
      <c r="AG173">
        <v>0.375</v>
      </c>
      <c r="AH173">
        <v>2</v>
      </c>
      <c r="AI173">
        <v>31711812</v>
      </c>
      <c r="AJ173">
        <v>163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5">
      <c r="A174">
        <f>ROW(Source!A268)</f>
        <v>268</v>
      </c>
      <c r="B174">
        <v>31714619</v>
      </c>
      <c r="C174">
        <v>31711809</v>
      </c>
      <c r="D174">
        <v>26365816</v>
      </c>
      <c r="E174">
        <v>1</v>
      </c>
      <c r="F174">
        <v>1</v>
      </c>
      <c r="G174">
        <v>26229697</v>
      </c>
      <c r="H174">
        <v>2</v>
      </c>
      <c r="I174" t="s">
        <v>882</v>
      </c>
      <c r="J174" t="s">
        <v>883</v>
      </c>
      <c r="K174" t="s">
        <v>884</v>
      </c>
      <c r="L174">
        <v>1367</v>
      </c>
      <c r="N174">
        <v>1011</v>
      </c>
      <c r="O174" t="s">
        <v>881</v>
      </c>
      <c r="P174" t="s">
        <v>881</v>
      </c>
      <c r="Q174">
        <v>1</v>
      </c>
      <c r="X174">
        <v>0.3</v>
      </c>
      <c r="Y174">
        <v>0</v>
      </c>
      <c r="Z174">
        <v>246.68</v>
      </c>
      <c r="AA174">
        <v>13.37</v>
      </c>
      <c r="AB174">
        <v>0</v>
      </c>
      <c r="AC174">
        <v>0</v>
      </c>
      <c r="AD174">
        <v>1</v>
      </c>
      <c r="AE174">
        <v>0</v>
      </c>
      <c r="AF174" t="s">
        <v>169</v>
      </c>
      <c r="AG174">
        <v>0.375</v>
      </c>
      <c r="AH174">
        <v>3</v>
      </c>
      <c r="AI174">
        <v>-1</v>
      </c>
      <c r="AJ174" t="s">
        <v>143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5">
      <c r="A175">
        <f>ROW(Source!A268)</f>
        <v>268</v>
      </c>
      <c r="B175">
        <v>31714620</v>
      </c>
      <c r="C175">
        <v>31711809</v>
      </c>
      <c r="D175">
        <v>26365817</v>
      </c>
      <c r="E175">
        <v>1</v>
      </c>
      <c r="F175">
        <v>1</v>
      </c>
      <c r="G175">
        <v>26229697</v>
      </c>
      <c r="H175">
        <v>2</v>
      </c>
      <c r="I175" t="s">
        <v>1041</v>
      </c>
      <c r="J175" t="s">
        <v>1042</v>
      </c>
      <c r="K175" t="s">
        <v>1043</v>
      </c>
      <c r="L175">
        <v>1367</v>
      </c>
      <c r="N175">
        <v>1011</v>
      </c>
      <c r="O175" t="s">
        <v>881</v>
      </c>
      <c r="P175" t="s">
        <v>881</v>
      </c>
      <c r="Q175">
        <v>1</v>
      </c>
      <c r="X175">
        <v>0.3</v>
      </c>
      <c r="Y175">
        <v>0</v>
      </c>
      <c r="Z175">
        <v>249.15</v>
      </c>
      <c r="AA175">
        <v>42.85</v>
      </c>
      <c r="AB175">
        <v>0</v>
      </c>
      <c r="AC175">
        <v>0</v>
      </c>
      <c r="AD175">
        <v>1</v>
      </c>
      <c r="AE175">
        <v>0</v>
      </c>
      <c r="AF175" t="s">
        <v>169</v>
      </c>
      <c r="AG175">
        <v>0.375</v>
      </c>
      <c r="AH175">
        <v>2</v>
      </c>
      <c r="AI175">
        <v>31711814</v>
      </c>
      <c r="AJ175">
        <v>165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5">
      <c r="A176">
        <f>ROW(Source!A268)</f>
        <v>268</v>
      </c>
      <c r="B176">
        <v>31714621</v>
      </c>
      <c r="C176">
        <v>31711809</v>
      </c>
      <c r="D176">
        <v>26365801</v>
      </c>
      <c r="E176">
        <v>1</v>
      </c>
      <c r="F176">
        <v>1</v>
      </c>
      <c r="G176">
        <v>26229697</v>
      </c>
      <c r="H176">
        <v>2</v>
      </c>
      <c r="I176" t="s">
        <v>1023</v>
      </c>
      <c r="J176" t="s">
        <v>8</v>
      </c>
      <c r="K176" t="s">
        <v>1025</v>
      </c>
      <c r="L176">
        <v>1367</v>
      </c>
      <c r="N176">
        <v>1011</v>
      </c>
      <c r="O176" t="s">
        <v>881</v>
      </c>
      <c r="P176" t="s">
        <v>881</v>
      </c>
      <c r="Q176">
        <v>1</v>
      </c>
      <c r="X176">
        <v>0.3</v>
      </c>
      <c r="Y176">
        <v>0</v>
      </c>
      <c r="Z176">
        <v>169.44</v>
      </c>
      <c r="AA176">
        <v>15.02</v>
      </c>
      <c r="AB176">
        <v>0</v>
      </c>
      <c r="AC176">
        <v>0</v>
      </c>
      <c r="AD176">
        <v>1</v>
      </c>
      <c r="AE176">
        <v>0</v>
      </c>
      <c r="AF176" t="s">
        <v>169</v>
      </c>
      <c r="AG176">
        <v>0.375</v>
      </c>
      <c r="AH176">
        <v>2</v>
      </c>
      <c r="AI176">
        <v>31711815</v>
      </c>
      <c r="AJ176">
        <v>166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5">
      <c r="A177">
        <f>ROW(Source!A268)</f>
        <v>268</v>
      </c>
      <c r="B177">
        <v>31714622</v>
      </c>
      <c r="C177">
        <v>31711809</v>
      </c>
      <c r="D177">
        <v>26365832</v>
      </c>
      <c r="E177">
        <v>1</v>
      </c>
      <c r="F177">
        <v>1</v>
      </c>
      <c r="G177">
        <v>26229697</v>
      </c>
      <c r="H177">
        <v>2</v>
      </c>
      <c r="I177" t="s">
        <v>1044</v>
      </c>
      <c r="J177" t="s">
        <v>19</v>
      </c>
      <c r="K177" t="s">
        <v>20</v>
      </c>
      <c r="L177">
        <v>1367</v>
      </c>
      <c r="N177">
        <v>1011</v>
      </c>
      <c r="O177" t="s">
        <v>881</v>
      </c>
      <c r="P177" t="s">
        <v>881</v>
      </c>
      <c r="Q177">
        <v>1</v>
      </c>
      <c r="X177">
        <v>0.3</v>
      </c>
      <c r="Y177">
        <v>0</v>
      </c>
      <c r="Z177">
        <v>282.36</v>
      </c>
      <c r="AA177">
        <v>15.08</v>
      </c>
      <c r="AB177">
        <v>0</v>
      </c>
      <c r="AC177">
        <v>0</v>
      </c>
      <c r="AD177">
        <v>1</v>
      </c>
      <c r="AE177">
        <v>0</v>
      </c>
      <c r="AF177" t="s">
        <v>169</v>
      </c>
      <c r="AG177">
        <v>0.375</v>
      </c>
      <c r="AH177">
        <v>2</v>
      </c>
      <c r="AI177">
        <v>31711816</v>
      </c>
      <c r="AJ177">
        <v>167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5">
      <c r="A178">
        <f>ROW(Source!A268)</f>
        <v>268</v>
      </c>
      <c r="B178">
        <v>31714623</v>
      </c>
      <c r="C178">
        <v>31711809</v>
      </c>
      <c r="D178">
        <v>26365805</v>
      </c>
      <c r="E178">
        <v>1</v>
      </c>
      <c r="F178">
        <v>1</v>
      </c>
      <c r="G178">
        <v>26229697</v>
      </c>
      <c r="H178">
        <v>2</v>
      </c>
      <c r="I178" t="s">
        <v>1047</v>
      </c>
      <c r="J178" t="s">
        <v>21</v>
      </c>
      <c r="K178" t="s">
        <v>22</v>
      </c>
      <c r="L178">
        <v>1367</v>
      </c>
      <c r="N178">
        <v>1011</v>
      </c>
      <c r="O178" t="s">
        <v>881</v>
      </c>
      <c r="P178" t="s">
        <v>881</v>
      </c>
      <c r="Q178">
        <v>1</v>
      </c>
      <c r="X178">
        <v>0.3</v>
      </c>
      <c r="Y178">
        <v>0</v>
      </c>
      <c r="Z178">
        <v>171.61</v>
      </c>
      <c r="AA178">
        <v>17.43</v>
      </c>
      <c r="AB178">
        <v>0</v>
      </c>
      <c r="AC178">
        <v>0</v>
      </c>
      <c r="AD178">
        <v>1</v>
      </c>
      <c r="AE178">
        <v>0</v>
      </c>
      <c r="AF178" t="s">
        <v>169</v>
      </c>
      <c r="AG178">
        <v>0.375</v>
      </c>
      <c r="AH178">
        <v>2</v>
      </c>
      <c r="AI178">
        <v>31711817</v>
      </c>
      <c r="AJ178">
        <v>168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5">
      <c r="A179">
        <f>ROW(Source!A268)</f>
        <v>268</v>
      </c>
      <c r="B179">
        <v>31714624</v>
      </c>
      <c r="C179">
        <v>31711809</v>
      </c>
      <c r="D179">
        <v>26365806</v>
      </c>
      <c r="E179">
        <v>1</v>
      </c>
      <c r="F179">
        <v>1</v>
      </c>
      <c r="G179">
        <v>26229697</v>
      </c>
      <c r="H179">
        <v>2</v>
      </c>
      <c r="I179" t="s">
        <v>1020</v>
      </c>
      <c r="J179" t="s">
        <v>6</v>
      </c>
      <c r="K179" t="s">
        <v>1022</v>
      </c>
      <c r="L179">
        <v>1367</v>
      </c>
      <c r="N179">
        <v>1011</v>
      </c>
      <c r="O179" t="s">
        <v>881</v>
      </c>
      <c r="P179" t="s">
        <v>881</v>
      </c>
      <c r="Q179">
        <v>1</v>
      </c>
      <c r="X179">
        <v>0.9</v>
      </c>
      <c r="Y179">
        <v>0</v>
      </c>
      <c r="Z179">
        <v>177.54</v>
      </c>
      <c r="AA179">
        <v>17.420000000000002</v>
      </c>
      <c r="AB179">
        <v>0</v>
      </c>
      <c r="AC179">
        <v>0</v>
      </c>
      <c r="AD179">
        <v>1</v>
      </c>
      <c r="AE179">
        <v>0</v>
      </c>
      <c r="AF179" t="s">
        <v>169</v>
      </c>
      <c r="AG179">
        <v>1.125</v>
      </c>
      <c r="AH179">
        <v>2</v>
      </c>
      <c r="AI179">
        <v>31711818</v>
      </c>
      <c r="AJ179">
        <v>169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5">
      <c r="A180">
        <f>ROW(Source!A268)</f>
        <v>268</v>
      </c>
      <c r="B180">
        <v>31714625</v>
      </c>
      <c r="C180">
        <v>31711809</v>
      </c>
      <c r="D180">
        <v>26360031</v>
      </c>
      <c r="E180">
        <v>1</v>
      </c>
      <c r="F180">
        <v>1</v>
      </c>
      <c r="G180">
        <v>26229697</v>
      </c>
      <c r="H180">
        <v>3</v>
      </c>
      <c r="I180" t="s">
        <v>894</v>
      </c>
      <c r="J180" t="s">
        <v>895</v>
      </c>
      <c r="K180" t="s">
        <v>896</v>
      </c>
      <c r="L180">
        <v>1348</v>
      </c>
      <c r="N180">
        <v>1009</v>
      </c>
      <c r="O180" t="s">
        <v>205</v>
      </c>
      <c r="P180" t="s">
        <v>205</v>
      </c>
      <c r="Q180">
        <v>1000</v>
      </c>
      <c r="X180">
        <v>0.04</v>
      </c>
      <c r="Y180">
        <v>1445.87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143</v>
      </c>
      <c r="AG180">
        <v>0.04</v>
      </c>
      <c r="AH180">
        <v>2</v>
      </c>
      <c r="AI180">
        <v>31711819</v>
      </c>
      <c r="AJ180">
        <v>170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5">
      <c r="A181">
        <f>ROW(Source!A268)</f>
        <v>268</v>
      </c>
      <c r="B181">
        <v>31714626</v>
      </c>
      <c r="C181">
        <v>31711809</v>
      </c>
      <c r="D181">
        <v>26288416</v>
      </c>
      <c r="E181">
        <v>26229697</v>
      </c>
      <c r="F181">
        <v>1</v>
      </c>
      <c r="G181">
        <v>26229697</v>
      </c>
      <c r="H181">
        <v>3</v>
      </c>
      <c r="I181" t="s">
        <v>23</v>
      </c>
      <c r="J181" t="s">
        <v>143</v>
      </c>
      <c r="K181" t="s">
        <v>24</v>
      </c>
      <c r="L181">
        <v>1348</v>
      </c>
      <c r="N181">
        <v>1009</v>
      </c>
      <c r="O181" t="s">
        <v>205</v>
      </c>
      <c r="P181" t="s">
        <v>205</v>
      </c>
      <c r="Q181">
        <v>1000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s">
        <v>143</v>
      </c>
      <c r="AG181">
        <v>0</v>
      </c>
      <c r="AH181">
        <v>3</v>
      </c>
      <c r="AI181">
        <v>-1</v>
      </c>
      <c r="AJ181" t="s">
        <v>143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5">
      <c r="A182">
        <f>ROW(Source!A270)</f>
        <v>270</v>
      </c>
      <c r="B182">
        <v>31714627</v>
      </c>
      <c r="C182">
        <v>31711833</v>
      </c>
      <c r="D182">
        <v>26286009</v>
      </c>
      <c r="E182">
        <v>26229697</v>
      </c>
      <c r="F182">
        <v>1</v>
      </c>
      <c r="G182">
        <v>26229697</v>
      </c>
      <c r="H182">
        <v>1</v>
      </c>
      <c r="I182" t="s">
        <v>875</v>
      </c>
      <c r="J182" t="s">
        <v>143</v>
      </c>
      <c r="K182" t="s">
        <v>876</v>
      </c>
      <c r="L182">
        <v>1191</v>
      </c>
      <c r="N182">
        <v>1013</v>
      </c>
      <c r="O182" t="s">
        <v>877</v>
      </c>
      <c r="P182" t="s">
        <v>877</v>
      </c>
      <c r="Q182">
        <v>1</v>
      </c>
      <c r="X182">
        <v>0.53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1</v>
      </c>
      <c r="AF182" t="s">
        <v>170</v>
      </c>
      <c r="AG182">
        <v>0.60949999999999993</v>
      </c>
      <c r="AH182">
        <v>2</v>
      </c>
      <c r="AI182">
        <v>31711834</v>
      </c>
      <c r="AJ182">
        <v>172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5">
      <c r="A183">
        <f>ROW(Source!A270)</f>
        <v>270</v>
      </c>
      <c r="B183">
        <v>31714628</v>
      </c>
      <c r="C183">
        <v>31711833</v>
      </c>
      <c r="D183">
        <v>26365726</v>
      </c>
      <c r="E183">
        <v>1</v>
      </c>
      <c r="F183">
        <v>1</v>
      </c>
      <c r="G183">
        <v>26229697</v>
      </c>
      <c r="H183">
        <v>2</v>
      </c>
      <c r="I183" t="s">
        <v>947</v>
      </c>
      <c r="J183" t="s">
        <v>948</v>
      </c>
      <c r="K183" t="s">
        <v>949</v>
      </c>
      <c r="L183">
        <v>1367</v>
      </c>
      <c r="N183">
        <v>1011</v>
      </c>
      <c r="O183" t="s">
        <v>881</v>
      </c>
      <c r="P183" t="s">
        <v>881</v>
      </c>
      <c r="Q183">
        <v>1</v>
      </c>
      <c r="X183">
        <v>7.4999999999999997E-2</v>
      </c>
      <c r="Y183">
        <v>0</v>
      </c>
      <c r="Z183">
        <v>106.74</v>
      </c>
      <c r="AA183">
        <v>19.2</v>
      </c>
      <c r="AB183">
        <v>0</v>
      </c>
      <c r="AC183">
        <v>0</v>
      </c>
      <c r="AD183">
        <v>1</v>
      </c>
      <c r="AE183">
        <v>0</v>
      </c>
      <c r="AF183" t="s">
        <v>169</v>
      </c>
      <c r="AG183">
        <v>9.375E-2</v>
      </c>
      <c r="AH183">
        <v>2</v>
      </c>
      <c r="AI183">
        <v>31711835</v>
      </c>
      <c r="AJ183">
        <v>173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5">
      <c r="A184">
        <f>ROW(Source!A270)</f>
        <v>270</v>
      </c>
      <c r="B184">
        <v>31714629</v>
      </c>
      <c r="C184">
        <v>31711833</v>
      </c>
      <c r="D184">
        <v>26365832</v>
      </c>
      <c r="E184">
        <v>1</v>
      </c>
      <c r="F184">
        <v>1</v>
      </c>
      <c r="G184">
        <v>26229697</v>
      </c>
      <c r="H184">
        <v>2</v>
      </c>
      <c r="I184" t="s">
        <v>1044</v>
      </c>
      <c r="J184" t="s">
        <v>19</v>
      </c>
      <c r="K184" t="s">
        <v>20</v>
      </c>
      <c r="L184">
        <v>1367</v>
      </c>
      <c r="N184">
        <v>1011</v>
      </c>
      <c r="O184" t="s">
        <v>881</v>
      </c>
      <c r="P184" t="s">
        <v>881</v>
      </c>
      <c r="Q184">
        <v>1</v>
      </c>
      <c r="X184">
        <v>7.4999999999999997E-2</v>
      </c>
      <c r="Y184">
        <v>0</v>
      </c>
      <c r="Z184">
        <v>282.36</v>
      </c>
      <c r="AA184">
        <v>15.08</v>
      </c>
      <c r="AB184">
        <v>0</v>
      </c>
      <c r="AC184">
        <v>0</v>
      </c>
      <c r="AD184">
        <v>1</v>
      </c>
      <c r="AE184">
        <v>0</v>
      </c>
      <c r="AF184" t="s">
        <v>169</v>
      </c>
      <c r="AG184">
        <v>9.375E-2</v>
      </c>
      <c r="AH184">
        <v>2</v>
      </c>
      <c r="AI184">
        <v>31711836</v>
      </c>
      <c r="AJ184">
        <v>174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5">
      <c r="A185">
        <f>ROW(Source!A270)</f>
        <v>270</v>
      </c>
      <c r="B185">
        <v>31714630</v>
      </c>
      <c r="C185">
        <v>31711833</v>
      </c>
      <c r="D185">
        <v>26286008</v>
      </c>
      <c r="E185">
        <v>26229697</v>
      </c>
      <c r="F185">
        <v>1</v>
      </c>
      <c r="G185">
        <v>26229697</v>
      </c>
      <c r="H185">
        <v>2</v>
      </c>
      <c r="I185" t="s">
        <v>906</v>
      </c>
      <c r="J185" t="s">
        <v>143</v>
      </c>
      <c r="K185" t="s">
        <v>907</v>
      </c>
      <c r="L185">
        <v>1344</v>
      </c>
      <c r="N185">
        <v>1008</v>
      </c>
      <c r="O185" t="s">
        <v>908</v>
      </c>
      <c r="P185" t="s">
        <v>908</v>
      </c>
      <c r="Q185">
        <v>1</v>
      </c>
      <c r="X185">
        <v>0.01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169</v>
      </c>
      <c r="AG185">
        <v>1.2500000000000001E-2</v>
      </c>
      <c r="AH185">
        <v>3</v>
      </c>
      <c r="AI185">
        <v>-1</v>
      </c>
      <c r="AJ185" t="s">
        <v>143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5">
      <c r="A186">
        <f>ROW(Source!A270)</f>
        <v>270</v>
      </c>
      <c r="B186">
        <v>31714631</v>
      </c>
      <c r="C186">
        <v>31711833</v>
      </c>
      <c r="D186">
        <v>26288416</v>
      </c>
      <c r="E186">
        <v>26229697</v>
      </c>
      <c r="F186">
        <v>1</v>
      </c>
      <c r="G186">
        <v>26229697</v>
      </c>
      <c r="H186">
        <v>3</v>
      </c>
      <c r="I186" t="s">
        <v>23</v>
      </c>
      <c r="J186" t="s">
        <v>143</v>
      </c>
      <c r="K186" t="s">
        <v>24</v>
      </c>
      <c r="L186">
        <v>1348</v>
      </c>
      <c r="N186">
        <v>1009</v>
      </c>
      <c r="O186" t="s">
        <v>205</v>
      </c>
      <c r="P186" t="s">
        <v>205</v>
      </c>
      <c r="Q186">
        <v>1000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 t="s">
        <v>143</v>
      </c>
      <c r="AG186">
        <v>0</v>
      </c>
      <c r="AH186">
        <v>3</v>
      </c>
      <c r="AI186">
        <v>-1</v>
      </c>
      <c r="AJ186" t="s">
        <v>143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5">
      <c r="A187">
        <f>ROW(Source!A339)</f>
        <v>339</v>
      </c>
      <c r="B187">
        <v>31714632</v>
      </c>
      <c r="C187">
        <v>31712268</v>
      </c>
      <c r="D187">
        <v>26286009</v>
      </c>
      <c r="E187">
        <v>26229697</v>
      </c>
      <c r="F187">
        <v>1</v>
      </c>
      <c r="G187">
        <v>26229697</v>
      </c>
      <c r="H187">
        <v>1</v>
      </c>
      <c r="I187" t="s">
        <v>875</v>
      </c>
      <c r="J187" t="s">
        <v>143</v>
      </c>
      <c r="K187" t="s">
        <v>876</v>
      </c>
      <c r="L187">
        <v>1191</v>
      </c>
      <c r="N187">
        <v>1013</v>
      </c>
      <c r="O187" t="s">
        <v>877</v>
      </c>
      <c r="P187" t="s">
        <v>877</v>
      </c>
      <c r="Q187">
        <v>1</v>
      </c>
      <c r="X187">
        <v>0.04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1</v>
      </c>
      <c r="AF187" t="s">
        <v>143</v>
      </c>
      <c r="AG187">
        <v>0.04</v>
      </c>
      <c r="AH187">
        <v>2</v>
      </c>
      <c r="AI187">
        <v>31712269</v>
      </c>
      <c r="AJ187">
        <v>176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5">
      <c r="A188">
        <f>ROW(Source!A339)</f>
        <v>339</v>
      </c>
      <c r="B188">
        <v>31714633</v>
      </c>
      <c r="C188">
        <v>31712268</v>
      </c>
      <c r="D188">
        <v>26366398</v>
      </c>
      <c r="E188">
        <v>1</v>
      </c>
      <c r="F188">
        <v>1</v>
      </c>
      <c r="G188">
        <v>26229697</v>
      </c>
      <c r="H188">
        <v>2</v>
      </c>
      <c r="I188" t="s">
        <v>878</v>
      </c>
      <c r="J188" t="s">
        <v>879</v>
      </c>
      <c r="K188" t="s">
        <v>880</v>
      </c>
      <c r="L188">
        <v>1367</v>
      </c>
      <c r="N188">
        <v>1011</v>
      </c>
      <c r="O188" t="s">
        <v>881</v>
      </c>
      <c r="P188" t="s">
        <v>881</v>
      </c>
      <c r="Q188">
        <v>1</v>
      </c>
      <c r="X188">
        <v>0.01</v>
      </c>
      <c r="Y188">
        <v>0</v>
      </c>
      <c r="Z188">
        <v>113.73</v>
      </c>
      <c r="AA188">
        <v>15.23</v>
      </c>
      <c r="AB188">
        <v>0</v>
      </c>
      <c r="AC188">
        <v>0</v>
      </c>
      <c r="AD188">
        <v>1</v>
      </c>
      <c r="AE188">
        <v>0</v>
      </c>
      <c r="AF188" t="s">
        <v>143</v>
      </c>
      <c r="AG188">
        <v>0.01</v>
      </c>
      <c r="AH188">
        <v>2</v>
      </c>
      <c r="AI188">
        <v>31712270</v>
      </c>
      <c r="AJ188">
        <v>177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5">
      <c r="A189">
        <f>ROW(Source!A340)</f>
        <v>340</v>
      </c>
      <c r="B189">
        <v>31714634</v>
      </c>
      <c r="C189">
        <v>31712273</v>
      </c>
      <c r="D189">
        <v>26286009</v>
      </c>
      <c r="E189">
        <v>26229697</v>
      </c>
      <c r="F189">
        <v>1</v>
      </c>
      <c r="G189">
        <v>26229697</v>
      </c>
      <c r="H189">
        <v>1</v>
      </c>
      <c r="I189" t="s">
        <v>875</v>
      </c>
      <c r="J189" t="s">
        <v>143</v>
      </c>
      <c r="K189" t="s">
        <v>876</v>
      </c>
      <c r="L189">
        <v>1191</v>
      </c>
      <c r="N189">
        <v>1013</v>
      </c>
      <c r="O189" t="s">
        <v>877</v>
      </c>
      <c r="P189" t="s">
        <v>877</v>
      </c>
      <c r="Q189">
        <v>1</v>
      </c>
      <c r="X189">
        <v>7.46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1</v>
      </c>
      <c r="AF189" t="s">
        <v>170</v>
      </c>
      <c r="AG189">
        <v>8.5789999999999988</v>
      </c>
      <c r="AH189">
        <v>2</v>
      </c>
      <c r="AI189">
        <v>31712274</v>
      </c>
      <c r="AJ189">
        <v>178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5">
      <c r="A190">
        <f>ROW(Source!A340)</f>
        <v>340</v>
      </c>
      <c r="B190">
        <v>31714635</v>
      </c>
      <c r="C190">
        <v>31712273</v>
      </c>
      <c r="D190">
        <v>26365816</v>
      </c>
      <c r="E190">
        <v>1</v>
      </c>
      <c r="F190">
        <v>1</v>
      </c>
      <c r="G190">
        <v>26229697</v>
      </c>
      <c r="H190">
        <v>2</v>
      </c>
      <c r="I190" t="s">
        <v>882</v>
      </c>
      <c r="J190" t="s">
        <v>883</v>
      </c>
      <c r="K190" t="s">
        <v>884</v>
      </c>
      <c r="L190">
        <v>1367</v>
      </c>
      <c r="N190">
        <v>1011</v>
      </c>
      <c r="O190" t="s">
        <v>881</v>
      </c>
      <c r="P190" t="s">
        <v>881</v>
      </c>
      <c r="Q190">
        <v>1</v>
      </c>
      <c r="X190">
        <v>0.81</v>
      </c>
      <c r="Y190">
        <v>0</v>
      </c>
      <c r="Z190">
        <v>246.68</v>
      </c>
      <c r="AA190">
        <v>13.37</v>
      </c>
      <c r="AB190">
        <v>0</v>
      </c>
      <c r="AC190">
        <v>0</v>
      </c>
      <c r="AD190">
        <v>1</v>
      </c>
      <c r="AE190">
        <v>0</v>
      </c>
      <c r="AF190" t="s">
        <v>169</v>
      </c>
      <c r="AG190">
        <v>1.0125000000000002</v>
      </c>
      <c r="AH190">
        <v>2</v>
      </c>
      <c r="AI190">
        <v>31712275</v>
      </c>
      <c r="AJ190">
        <v>179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5">
      <c r="A191">
        <f>ROW(Source!A340)</f>
        <v>340</v>
      </c>
      <c r="B191">
        <v>31714636</v>
      </c>
      <c r="C191">
        <v>31712273</v>
      </c>
      <c r="D191">
        <v>26365836</v>
      </c>
      <c r="E191">
        <v>1</v>
      </c>
      <c r="F191">
        <v>1</v>
      </c>
      <c r="G191">
        <v>26229697</v>
      </c>
      <c r="H191">
        <v>2</v>
      </c>
      <c r="I191" t="s">
        <v>885</v>
      </c>
      <c r="J191" t="s">
        <v>886</v>
      </c>
      <c r="K191" t="s">
        <v>887</v>
      </c>
      <c r="L191">
        <v>1367</v>
      </c>
      <c r="N191">
        <v>1011</v>
      </c>
      <c r="O191" t="s">
        <v>881</v>
      </c>
      <c r="P191" t="s">
        <v>881</v>
      </c>
      <c r="Q191">
        <v>1</v>
      </c>
      <c r="X191">
        <v>1.6</v>
      </c>
      <c r="Y191">
        <v>0</v>
      </c>
      <c r="Z191">
        <v>151.12</v>
      </c>
      <c r="AA191">
        <v>20.89</v>
      </c>
      <c r="AB191">
        <v>0</v>
      </c>
      <c r="AC191">
        <v>0</v>
      </c>
      <c r="AD191">
        <v>1</v>
      </c>
      <c r="AE191">
        <v>0</v>
      </c>
      <c r="AF191" t="s">
        <v>169</v>
      </c>
      <c r="AG191">
        <v>2</v>
      </c>
      <c r="AH191">
        <v>2</v>
      </c>
      <c r="AI191">
        <v>31712276</v>
      </c>
      <c r="AJ191">
        <v>180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5">
      <c r="A192">
        <f>ROW(Source!A340)</f>
        <v>340</v>
      </c>
      <c r="B192">
        <v>31714637</v>
      </c>
      <c r="C192">
        <v>31712273</v>
      </c>
      <c r="D192">
        <v>26365838</v>
      </c>
      <c r="E192">
        <v>1</v>
      </c>
      <c r="F192">
        <v>1</v>
      </c>
      <c r="G192">
        <v>26229697</v>
      </c>
      <c r="H192">
        <v>2</v>
      </c>
      <c r="I192" t="s">
        <v>888</v>
      </c>
      <c r="J192" t="s">
        <v>889</v>
      </c>
      <c r="K192" t="s">
        <v>890</v>
      </c>
      <c r="L192">
        <v>1367</v>
      </c>
      <c r="N192">
        <v>1011</v>
      </c>
      <c r="O192" t="s">
        <v>881</v>
      </c>
      <c r="P192" t="s">
        <v>881</v>
      </c>
      <c r="Q192">
        <v>1</v>
      </c>
      <c r="X192">
        <v>13.54</v>
      </c>
      <c r="Y192">
        <v>0</v>
      </c>
      <c r="Z192">
        <v>313.05</v>
      </c>
      <c r="AA192">
        <v>43.44</v>
      </c>
      <c r="AB192">
        <v>0</v>
      </c>
      <c r="AC192">
        <v>0</v>
      </c>
      <c r="AD192">
        <v>1</v>
      </c>
      <c r="AE192">
        <v>0</v>
      </c>
      <c r="AF192" t="s">
        <v>169</v>
      </c>
      <c r="AG192">
        <v>16.924999999999997</v>
      </c>
      <c r="AH192">
        <v>2</v>
      </c>
      <c r="AI192">
        <v>31712277</v>
      </c>
      <c r="AJ192">
        <v>181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5">
      <c r="A193">
        <f>ROW(Source!A340)</f>
        <v>340</v>
      </c>
      <c r="B193">
        <v>31714638</v>
      </c>
      <c r="C193">
        <v>31712273</v>
      </c>
      <c r="D193">
        <v>26344835</v>
      </c>
      <c r="E193">
        <v>1</v>
      </c>
      <c r="F193">
        <v>1</v>
      </c>
      <c r="G193">
        <v>26229697</v>
      </c>
      <c r="H193">
        <v>3</v>
      </c>
      <c r="I193" t="s">
        <v>427</v>
      </c>
      <c r="J193" t="s">
        <v>429</v>
      </c>
      <c r="K193" t="s">
        <v>428</v>
      </c>
      <c r="L193">
        <v>1339</v>
      </c>
      <c r="N193">
        <v>1007</v>
      </c>
      <c r="O193" t="s">
        <v>323</v>
      </c>
      <c r="P193" t="s">
        <v>323</v>
      </c>
      <c r="Q193">
        <v>1</v>
      </c>
      <c r="X193">
        <v>3.31</v>
      </c>
      <c r="Y193">
        <v>7.07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143</v>
      </c>
      <c r="AG193">
        <v>3.31</v>
      </c>
      <c r="AH193">
        <v>2</v>
      </c>
      <c r="AI193">
        <v>31712278</v>
      </c>
      <c r="AJ193">
        <v>182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5">
      <c r="A194">
        <f>ROW(Source!A340)</f>
        <v>340</v>
      </c>
      <c r="B194">
        <v>31714639</v>
      </c>
      <c r="C194">
        <v>31712273</v>
      </c>
      <c r="D194">
        <v>26344404</v>
      </c>
      <c r="E194">
        <v>1</v>
      </c>
      <c r="F194">
        <v>1</v>
      </c>
      <c r="G194">
        <v>26229697</v>
      </c>
      <c r="H194">
        <v>3</v>
      </c>
      <c r="I194" t="s">
        <v>891</v>
      </c>
      <c r="J194" t="s">
        <v>892</v>
      </c>
      <c r="K194" t="s">
        <v>893</v>
      </c>
      <c r="L194">
        <v>1348</v>
      </c>
      <c r="N194">
        <v>1009</v>
      </c>
      <c r="O194" t="s">
        <v>205</v>
      </c>
      <c r="P194" t="s">
        <v>205</v>
      </c>
      <c r="Q194">
        <v>1000</v>
      </c>
      <c r="X194">
        <v>0.04</v>
      </c>
      <c r="Y194">
        <v>8729.41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143</v>
      </c>
      <c r="AG194">
        <v>0.04</v>
      </c>
      <c r="AH194">
        <v>2</v>
      </c>
      <c r="AI194">
        <v>31712279</v>
      </c>
      <c r="AJ194">
        <v>183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5">
      <c r="A195">
        <f>ROW(Source!A340)</f>
        <v>340</v>
      </c>
      <c r="B195">
        <v>31714640</v>
      </c>
      <c r="C195">
        <v>31712273</v>
      </c>
      <c r="D195">
        <v>26344276</v>
      </c>
      <c r="E195">
        <v>1</v>
      </c>
      <c r="F195">
        <v>1</v>
      </c>
      <c r="G195">
        <v>26229697</v>
      </c>
      <c r="H195">
        <v>3</v>
      </c>
      <c r="I195" t="s">
        <v>321</v>
      </c>
      <c r="J195" t="s">
        <v>324</v>
      </c>
      <c r="K195" t="s">
        <v>322</v>
      </c>
      <c r="L195">
        <v>1339</v>
      </c>
      <c r="N195">
        <v>1007</v>
      </c>
      <c r="O195" t="s">
        <v>323</v>
      </c>
      <c r="P195" t="s">
        <v>323</v>
      </c>
      <c r="Q195">
        <v>1</v>
      </c>
      <c r="X195">
        <v>1</v>
      </c>
      <c r="Y195">
        <v>104.99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143</v>
      </c>
      <c r="AG195">
        <v>1</v>
      </c>
      <c r="AH195">
        <v>2</v>
      </c>
      <c r="AI195">
        <v>31712280</v>
      </c>
      <c r="AJ195">
        <v>184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5">
      <c r="A196">
        <f>ROW(Source!A340)</f>
        <v>340</v>
      </c>
      <c r="B196">
        <v>31714641</v>
      </c>
      <c r="C196">
        <v>31712273</v>
      </c>
      <c r="D196">
        <v>26360031</v>
      </c>
      <c r="E196">
        <v>1</v>
      </c>
      <c r="F196">
        <v>1</v>
      </c>
      <c r="G196">
        <v>26229697</v>
      </c>
      <c r="H196">
        <v>3</v>
      </c>
      <c r="I196" t="s">
        <v>894</v>
      </c>
      <c r="J196" t="s">
        <v>895</v>
      </c>
      <c r="K196" t="s">
        <v>896</v>
      </c>
      <c r="L196">
        <v>1348</v>
      </c>
      <c r="N196">
        <v>1009</v>
      </c>
      <c r="O196" t="s">
        <v>205</v>
      </c>
      <c r="P196" t="s">
        <v>205</v>
      </c>
      <c r="Q196">
        <v>1000</v>
      </c>
      <c r="X196">
        <v>0.06</v>
      </c>
      <c r="Y196">
        <v>1445.87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143</v>
      </c>
      <c r="AG196">
        <v>0.06</v>
      </c>
      <c r="AH196">
        <v>2</v>
      </c>
      <c r="AI196">
        <v>31712281</v>
      </c>
      <c r="AJ196">
        <v>185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5">
      <c r="A197">
        <f>ROW(Source!A341)</f>
        <v>341</v>
      </c>
      <c r="B197">
        <v>31714642</v>
      </c>
      <c r="C197">
        <v>31712290</v>
      </c>
      <c r="D197">
        <v>26286009</v>
      </c>
      <c r="E197">
        <v>26229697</v>
      </c>
      <c r="F197">
        <v>1</v>
      </c>
      <c r="G197">
        <v>26229697</v>
      </c>
      <c r="H197">
        <v>1</v>
      </c>
      <c r="I197" t="s">
        <v>875</v>
      </c>
      <c r="J197" t="s">
        <v>143</v>
      </c>
      <c r="K197" t="s">
        <v>876</v>
      </c>
      <c r="L197">
        <v>1191</v>
      </c>
      <c r="N197">
        <v>1013</v>
      </c>
      <c r="O197" t="s">
        <v>877</v>
      </c>
      <c r="P197" t="s">
        <v>877</v>
      </c>
      <c r="Q197">
        <v>1</v>
      </c>
      <c r="X197">
        <v>155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1</v>
      </c>
      <c r="AF197" t="s">
        <v>143</v>
      </c>
      <c r="AG197">
        <v>155</v>
      </c>
      <c r="AH197">
        <v>2</v>
      </c>
      <c r="AI197">
        <v>31712291</v>
      </c>
      <c r="AJ197">
        <v>186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5">
      <c r="A198">
        <f>ROW(Source!A341)</f>
        <v>341</v>
      </c>
      <c r="B198">
        <v>31714643</v>
      </c>
      <c r="C198">
        <v>31712290</v>
      </c>
      <c r="D198">
        <v>26366011</v>
      </c>
      <c r="E198">
        <v>1</v>
      </c>
      <c r="F198">
        <v>1</v>
      </c>
      <c r="G198">
        <v>26229697</v>
      </c>
      <c r="H198">
        <v>2</v>
      </c>
      <c r="I198" t="s">
        <v>897</v>
      </c>
      <c r="J198" t="s">
        <v>898</v>
      </c>
      <c r="K198" t="s">
        <v>899</v>
      </c>
      <c r="L198">
        <v>1367</v>
      </c>
      <c r="N198">
        <v>1011</v>
      </c>
      <c r="O198" t="s">
        <v>881</v>
      </c>
      <c r="P198" t="s">
        <v>881</v>
      </c>
      <c r="Q198">
        <v>1</v>
      </c>
      <c r="X198">
        <v>37.5</v>
      </c>
      <c r="Y198">
        <v>0</v>
      </c>
      <c r="Z198">
        <v>60.77</v>
      </c>
      <c r="AA198">
        <v>18.48</v>
      </c>
      <c r="AB198">
        <v>0</v>
      </c>
      <c r="AC198">
        <v>0</v>
      </c>
      <c r="AD198">
        <v>1</v>
      </c>
      <c r="AE198">
        <v>0</v>
      </c>
      <c r="AF198" t="s">
        <v>143</v>
      </c>
      <c r="AG198">
        <v>37.5</v>
      </c>
      <c r="AH198">
        <v>2</v>
      </c>
      <c r="AI198">
        <v>31712292</v>
      </c>
      <c r="AJ198">
        <v>187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5">
      <c r="A199">
        <f>ROW(Source!A341)</f>
        <v>341</v>
      </c>
      <c r="B199">
        <v>31714644</v>
      </c>
      <c r="C199">
        <v>31712290</v>
      </c>
      <c r="D199">
        <v>26366477</v>
      </c>
      <c r="E199">
        <v>1</v>
      </c>
      <c r="F199">
        <v>1</v>
      </c>
      <c r="G199">
        <v>26229697</v>
      </c>
      <c r="H199">
        <v>2</v>
      </c>
      <c r="I199" t="s">
        <v>900</v>
      </c>
      <c r="J199" t="s">
        <v>901</v>
      </c>
      <c r="K199" t="s">
        <v>902</v>
      </c>
      <c r="L199">
        <v>1367</v>
      </c>
      <c r="N199">
        <v>1011</v>
      </c>
      <c r="O199" t="s">
        <v>881</v>
      </c>
      <c r="P199" t="s">
        <v>881</v>
      </c>
      <c r="Q199">
        <v>1</v>
      </c>
      <c r="X199">
        <v>75</v>
      </c>
      <c r="Y199">
        <v>0</v>
      </c>
      <c r="Z199">
        <v>3.16</v>
      </c>
      <c r="AA199">
        <v>0.04</v>
      </c>
      <c r="AB199">
        <v>0</v>
      </c>
      <c r="AC199">
        <v>0</v>
      </c>
      <c r="AD199">
        <v>1</v>
      </c>
      <c r="AE199">
        <v>0</v>
      </c>
      <c r="AF199" t="s">
        <v>143</v>
      </c>
      <c r="AG199">
        <v>75</v>
      </c>
      <c r="AH199">
        <v>2</v>
      </c>
      <c r="AI199">
        <v>31712293</v>
      </c>
      <c r="AJ199">
        <v>188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5">
      <c r="A200">
        <f>ROW(Source!A341)</f>
        <v>341</v>
      </c>
      <c r="B200">
        <v>31714645</v>
      </c>
      <c r="C200">
        <v>31712290</v>
      </c>
      <c r="D200">
        <v>26365844</v>
      </c>
      <c r="E200">
        <v>1</v>
      </c>
      <c r="F200">
        <v>1</v>
      </c>
      <c r="G200">
        <v>26229697</v>
      </c>
      <c r="H200">
        <v>2</v>
      </c>
      <c r="I200" t="s">
        <v>903</v>
      </c>
      <c r="J200" t="s">
        <v>904</v>
      </c>
      <c r="K200" t="s">
        <v>905</v>
      </c>
      <c r="L200">
        <v>1367</v>
      </c>
      <c r="N200">
        <v>1011</v>
      </c>
      <c r="O200" t="s">
        <v>881</v>
      </c>
      <c r="P200" t="s">
        <v>881</v>
      </c>
      <c r="Q200">
        <v>1</v>
      </c>
      <c r="X200">
        <v>1.55</v>
      </c>
      <c r="Y200">
        <v>0</v>
      </c>
      <c r="Z200">
        <v>125.13</v>
      </c>
      <c r="AA200">
        <v>24.74</v>
      </c>
      <c r="AB200">
        <v>0</v>
      </c>
      <c r="AC200">
        <v>0</v>
      </c>
      <c r="AD200">
        <v>1</v>
      </c>
      <c r="AE200">
        <v>0</v>
      </c>
      <c r="AF200" t="s">
        <v>143</v>
      </c>
      <c r="AG200">
        <v>1.55</v>
      </c>
      <c r="AH200">
        <v>2</v>
      </c>
      <c r="AI200">
        <v>31712294</v>
      </c>
      <c r="AJ200">
        <v>189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5">
      <c r="A201">
        <f>ROW(Source!A341)</f>
        <v>341</v>
      </c>
      <c r="B201">
        <v>31714646</v>
      </c>
      <c r="C201">
        <v>31712290</v>
      </c>
      <c r="D201">
        <v>26286008</v>
      </c>
      <c r="E201">
        <v>26229697</v>
      </c>
      <c r="F201">
        <v>1</v>
      </c>
      <c r="G201">
        <v>26229697</v>
      </c>
      <c r="H201">
        <v>2</v>
      </c>
      <c r="I201" t="s">
        <v>906</v>
      </c>
      <c r="J201" t="s">
        <v>143</v>
      </c>
      <c r="K201" t="s">
        <v>907</v>
      </c>
      <c r="L201">
        <v>1344</v>
      </c>
      <c r="N201">
        <v>1008</v>
      </c>
      <c r="O201" t="s">
        <v>908</v>
      </c>
      <c r="P201" t="s">
        <v>908</v>
      </c>
      <c r="Q201">
        <v>1</v>
      </c>
      <c r="X201">
        <v>3.72</v>
      </c>
      <c r="Y201">
        <v>0</v>
      </c>
      <c r="Z201">
        <v>1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143</v>
      </c>
      <c r="AG201">
        <v>3.72</v>
      </c>
      <c r="AH201">
        <v>2</v>
      </c>
      <c r="AI201">
        <v>31712295</v>
      </c>
      <c r="AJ201">
        <v>190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5">
      <c r="A202">
        <f>ROW(Source!A342)</f>
        <v>342</v>
      </c>
      <c r="B202">
        <v>31714647</v>
      </c>
      <c r="C202">
        <v>31712301</v>
      </c>
      <c r="D202">
        <v>26286009</v>
      </c>
      <c r="E202">
        <v>26229697</v>
      </c>
      <c r="F202">
        <v>1</v>
      </c>
      <c r="G202">
        <v>26229697</v>
      </c>
      <c r="H202">
        <v>1</v>
      </c>
      <c r="I202" t="s">
        <v>875</v>
      </c>
      <c r="J202" t="s">
        <v>143</v>
      </c>
      <c r="K202" t="s">
        <v>876</v>
      </c>
      <c r="L202">
        <v>1191</v>
      </c>
      <c r="N202">
        <v>1013</v>
      </c>
      <c r="O202" t="s">
        <v>877</v>
      </c>
      <c r="P202" t="s">
        <v>877</v>
      </c>
      <c r="Q202">
        <v>1</v>
      </c>
      <c r="X202">
        <v>49.5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 t="s">
        <v>143</v>
      </c>
      <c r="AG202">
        <v>49.5</v>
      </c>
      <c r="AH202">
        <v>2</v>
      </c>
      <c r="AI202">
        <v>31712302</v>
      </c>
      <c r="AJ202">
        <v>191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5">
      <c r="A203">
        <f>ROW(Source!A342)</f>
        <v>342</v>
      </c>
      <c r="B203">
        <v>31714648</v>
      </c>
      <c r="C203">
        <v>31712301</v>
      </c>
      <c r="D203">
        <v>26365567</v>
      </c>
      <c r="E203">
        <v>1</v>
      </c>
      <c r="F203">
        <v>1</v>
      </c>
      <c r="G203">
        <v>26229697</v>
      </c>
      <c r="H203">
        <v>2</v>
      </c>
      <c r="I203" t="s">
        <v>909</v>
      </c>
      <c r="J203" t="s">
        <v>1096</v>
      </c>
      <c r="K203" t="s">
        <v>911</v>
      </c>
      <c r="L203">
        <v>1367</v>
      </c>
      <c r="N203">
        <v>1011</v>
      </c>
      <c r="O203" t="s">
        <v>881</v>
      </c>
      <c r="P203" t="s">
        <v>881</v>
      </c>
      <c r="Q203">
        <v>1</v>
      </c>
      <c r="X203">
        <v>2.87</v>
      </c>
      <c r="Y203">
        <v>0</v>
      </c>
      <c r="Z203">
        <v>163.47999999999999</v>
      </c>
      <c r="AA203">
        <v>15.47</v>
      </c>
      <c r="AB203">
        <v>0</v>
      </c>
      <c r="AC203">
        <v>0</v>
      </c>
      <c r="AD203">
        <v>1</v>
      </c>
      <c r="AE203">
        <v>0</v>
      </c>
      <c r="AF203" t="s">
        <v>143</v>
      </c>
      <c r="AG203">
        <v>2.87</v>
      </c>
      <c r="AH203">
        <v>2</v>
      </c>
      <c r="AI203">
        <v>31712303</v>
      </c>
      <c r="AJ203">
        <v>192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5">
      <c r="A204">
        <f>ROW(Source!A342)</f>
        <v>342</v>
      </c>
      <c r="B204">
        <v>31714649</v>
      </c>
      <c r="C204">
        <v>31712301</v>
      </c>
      <c r="D204">
        <v>26365544</v>
      </c>
      <c r="E204">
        <v>1</v>
      </c>
      <c r="F204">
        <v>1</v>
      </c>
      <c r="G204">
        <v>26229697</v>
      </c>
      <c r="H204">
        <v>2</v>
      </c>
      <c r="I204" t="s">
        <v>912</v>
      </c>
      <c r="J204" t="s">
        <v>913</v>
      </c>
      <c r="K204" t="s">
        <v>914</v>
      </c>
      <c r="L204">
        <v>1367</v>
      </c>
      <c r="N204">
        <v>1011</v>
      </c>
      <c r="O204" t="s">
        <v>881</v>
      </c>
      <c r="P204" t="s">
        <v>881</v>
      </c>
      <c r="Q204">
        <v>1</v>
      </c>
      <c r="X204">
        <v>7.86</v>
      </c>
      <c r="Y204">
        <v>0</v>
      </c>
      <c r="Z204">
        <v>164.9</v>
      </c>
      <c r="AA204">
        <v>27.47</v>
      </c>
      <c r="AB204">
        <v>0</v>
      </c>
      <c r="AC204">
        <v>0</v>
      </c>
      <c r="AD204">
        <v>1</v>
      </c>
      <c r="AE204">
        <v>0</v>
      </c>
      <c r="AF204" t="s">
        <v>143</v>
      </c>
      <c r="AG204">
        <v>7.86</v>
      </c>
      <c r="AH204">
        <v>2</v>
      </c>
      <c r="AI204">
        <v>31712304</v>
      </c>
      <c r="AJ204">
        <v>193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5">
      <c r="A205">
        <f>ROW(Source!A342)</f>
        <v>342</v>
      </c>
      <c r="B205">
        <v>31714650</v>
      </c>
      <c r="C205">
        <v>31712301</v>
      </c>
      <c r="D205">
        <v>26286008</v>
      </c>
      <c r="E205">
        <v>26229697</v>
      </c>
      <c r="F205">
        <v>1</v>
      </c>
      <c r="G205">
        <v>26229697</v>
      </c>
      <c r="H205">
        <v>2</v>
      </c>
      <c r="I205" t="s">
        <v>906</v>
      </c>
      <c r="J205" t="s">
        <v>143</v>
      </c>
      <c r="K205" t="s">
        <v>907</v>
      </c>
      <c r="L205">
        <v>1344</v>
      </c>
      <c r="N205">
        <v>1008</v>
      </c>
      <c r="O205" t="s">
        <v>908</v>
      </c>
      <c r="P205" t="s">
        <v>908</v>
      </c>
      <c r="Q205">
        <v>1</v>
      </c>
      <c r="X205">
        <v>5.21</v>
      </c>
      <c r="Y205">
        <v>0</v>
      </c>
      <c r="Z205">
        <v>1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143</v>
      </c>
      <c r="AG205">
        <v>5.21</v>
      </c>
      <c r="AH205">
        <v>2</v>
      </c>
      <c r="AI205">
        <v>31712305</v>
      </c>
      <c r="AJ205">
        <v>194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5">
      <c r="A206">
        <f>ROW(Source!A343)</f>
        <v>343</v>
      </c>
      <c r="B206">
        <v>31714651</v>
      </c>
      <c r="C206">
        <v>31712310</v>
      </c>
      <c r="D206">
        <v>26286009</v>
      </c>
      <c r="E206">
        <v>26229697</v>
      </c>
      <c r="F206">
        <v>1</v>
      </c>
      <c r="G206">
        <v>26229697</v>
      </c>
      <c r="H206">
        <v>1</v>
      </c>
      <c r="I206" t="s">
        <v>875</v>
      </c>
      <c r="J206" t="s">
        <v>143</v>
      </c>
      <c r="K206" t="s">
        <v>876</v>
      </c>
      <c r="L206">
        <v>1191</v>
      </c>
      <c r="N206">
        <v>1013</v>
      </c>
      <c r="O206" t="s">
        <v>877</v>
      </c>
      <c r="P206" t="s">
        <v>877</v>
      </c>
      <c r="Q206">
        <v>1</v>
      </c>
      <c r="X206">
        <v>11.7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1</v>
      </c>
      <c r="AF206" t="s">
        <v>143</v>
      </c>
      <c r="AG206">
        <v>11.7</v>
      </c>
      <c r="AH206">
        <v>3</v>
      </c>
      <c r="AI206">
        <v>-1</v>
      </c>
      <c r="AJ206" t="s">
        <v>143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5">
      <c r="A207">
        <f>ROW(Source!A343)</f>
        <v>343</v>
      </c>
      <c r="B207">
        <v>31714652</v>
      </c>
      <c r="C207">
        <v>31712310</v>
      </c>
      <c r="D207">
        <v>26365588</v>
      </c>
      <c r="E207">
        <v>1</v>
      </c>
      <c r="F207">
        <v>1</v>
      </c>
      <c r="G207">
        <v>26229697</v>
      </c>
      <c r="H207">
        <v>2</v>
      </c>
      <c r="I207" t="s">
        <v>1012</v>
      </c>
      <c r="J207" t="s">
        <v>1013</v>
      </c>
      <c r="K207" t="s">
        <v>1014</v>
      </c>
      <c r="L207">
        <v>1367</v>
      </c>
      <c r="N207">
        <v>1011</v>
      </c>
      <c r="O207" t="s">
        <v>881</v>
      </c>
      <c r="P207" t="s">
        <v>881</v>
      </c>
      <c r="Q207">
        <v>1</v>
      </c>
      <c r="X207">
        <v>1.26</v>
      </c>
      <c r="Y207">
        <v>0</v>
      </c>
      <c r="Z207">
        <v>116.89</v>
      </c>
      <c r="AA207">
        <v>23.41</v>
      </c>
      <c r="AB207">
        <v>0</v>
      </c>
      <c r="AC207">
        <v>0</v>
      </c>
      <c r="AD207">
        <v>1</v>
      </c>
      <c r="AE207">
        <v>0</v>
      </c>
      <c r="AF207" t="s">
        <v>143</v>
      </c>
      <c r="AG207">
        <v>1.26</v>
      </c>
      <c r="AH207">
        <v>3</v>
      </c>
      <c r="AI207">
        <v>-1</v>
      </c>
      <c r="AJ207" t="s">
        <v>143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5">
      <c r="A208">
        <f>ROW(Source!A343)</f>
        <v>343</v>
      </c>
      <c r="B208">
        <v>31714653</v>
      </c>
      <c r="C208">
        <v>31712310</v>
      </c>
      <c r="D208">
        <v>26365844</v>
      </c>
      <c r="E208">
        <v>1</v>
      </c>
      <c r="F208">
        <v>1</v>
      </c>
      <c r="G208">
        <v>26229697</v>
      </c>
      <c r="H208">
        <v>2</v>
      </c>
      <c r="I208" t="s">
        <v>903</v>
      </c>
      <c r="J208" t="s">
        <v>904</v>
      </c>
      <c r="K208" t="s">
        <v>905</v>
      </c>
      <c r="L208">
        <v>1367</v>
      </c>
      <c r="N208">
        <v>1011</v>
      </c>
      <c r="O208" t="s">
        <v>881</v>
      </c>
      <c r="P208" t="s">
        <v>881</v>
      </c>
      <c r="Q208">
        <v>1</v>
      </c>
      <c r="X208">
        <v>1.7</v>
      </c>
      <c r="Y208">
        <v>0</v>
      </c>
      <c r="Z208">
        <v>125.13</v>
      </c>
      <c r="AA208">
        <v>24.74</v>
      </c>
      <c r="AB208">
        <v>0</v>
      </c>
      <c r="AC208">
        <v>0</v>
      </c>
      <c r="AD208">
        <v>1</v>
      </c>
      <c r="AE208">
        <v>0</v>
      </c>
      <c r="AF208" t="s">
        <v>143</v>
      </c>
      <c r="AG208">
        <v>1.7</v>
      </c>
      <c r="AH208">
        <v>3</v>
      </c>
      <c r="AI208">
        <v>-1</v>
      </c>
      <c r="AJ208" t="s">
        <v>143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5">
      <c r="A209">
        <f>ROW(Source!A343)</f>
        <v>343</v>
      </c>
      <c r="B209">
        <v>31714654</v>
      </c>
      <c r="C209">
        <v>31712310</v>
      </c>
      <c r="D209">
        <v>26286008</v>
      </c>
      <c r="E209">
        <v>26229697</v>
      </c>
      <c r="F209">
        <v>1</v>
      </c>
      <c r="G209">
        <v>26229697</v>
      </c>
      <c r="H209">
        <v>2</v>
      </c>
      <c r="I209" t="s">
        <v>906</v>
      </c>
      <c r="J209" t="s">
        <v>143</v>
      </c>
      <c r="K209" t="s">
        <v>907</v>
      </c>
      <c r="L209">
        <v>1344</v>
      </c>
      <c r="N209">
        <v>1008</v>
      </c>
      <c r="O209" t="s">
        <v>908</v>
      </c>
      <c r="P209" t="s">
        <v>908</v>
      </c>
      <c r="Q209">
        <v>1</v>
      </c>
      <c r="X209">
        <v>42.43</v>
      </c>
      <c r="Y209">
        <v>0</v>
      </c>
      <c r="Z209">
        <v>1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143</v>
      </c>
      <c r="AG209">
        <v>42.43</v>
      </c>
      <c r="AH209">
        <v>3</v>
      </c>
      <c r="AI209">
        <v>-1</v>
      </c>
      <c r="AJ209" t="s">
        <v>143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5">
      <c r="A210">
        <f>ROW(Source!A344)</f>
        <v>344</v>
      </c>
      <c r="B210">
        <v>31714655</v>
      </c>
      <c r="C210">
        <v>31712311</v>
      </c>
      <c r="D210">
        <v>26286008</v>
      </c>
      <c r="E210">
        <v>26229697</v>
      </c>
      <c r="F210">
        <v>1</v>
      </c>
      <c r="G210">
        <v>26229697</v>
      </c>
      <c r="H210">
        <v>2</v>
      </c>
      <c r="I210" t="s">
        <v>906</v>
      </c>
      <c r="J210" t="s">
        <v>143</v>
      </c>
      <c r="K210" t="s">
        <v>907</v>
      </c>
      <c r="L210">
        <v>1344</v>
      </c>
      <c r="N210">
        <v>1008</v>
      </c>
      <c r="O210" t="s">
        <v>908</v>
      </c>
      <c r="P210" t="s">
        <v>908</v>
      </c>
      <c r="Q210">
        <v>1</v>
      </c>
      <c r="X210">
        <v>8.86</v>
      </c>
      <c r="Y210">
        <v>0</v>
      </c>
      <c r="Z210">
        <v>1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143</v>
      </c>
      <c r="AG210">
        <v>8.86</v>
      </c>
      <c r="AH210">
        <v>3</v>
      </c>
      <c r="AI210">
        <v>-1</v>
      </c>
      <c r="AJ210" t="s">
        <v>143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5">
      <c r="A211">
        <f>ROW(Source!A345)</f>
        <v>345</v>
      </c>
      <c r="B211">
        <v>31714656</v>
      </c>
      <c r="C211">
        <v>31712312</v>
      </c>
      <c r="D211">
        <v>26286009</v>
      </c>
      <c r="E211">
        <v>26229697</v>
      </c>
      <c r="F211">
        <v>1</v>
      </c>
      <c r="G211">
        <v>26229697</v>
      </c>
      <c r="H211">
        <v>1</v>
      </c>
      <c r="I211" t="s">
        <v>875</v>
      </c>
      <c r="J211" t="s">
        <v>143</v>
      </c>
      <c r="K211" t="s">
        <v>876</v>
      </c>
      <c r="L211">
        <v>1191</v>
      </c>
      <c r="N211">
        <v>1013</v>
      </c>
      <c r="O211" t="s">
        <v>877</v>
      </c>
      <c r="P211" t="s">
        <v>877</v>
      </c>
      <c r="Q211">
        <v>1</v>
      </c>
      <c r="X211">
        <v>1.02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1</v>
      </c>
      <c r="AF211" t="s">
        <v>143</v>
      </c>
      <c r="AG211">
        <v>1.02</v>
      </c>
      <c r="AH211">
        <v>3</v>
      </c>
      <c r="AI211">
        <v>-1</v>
      </c>
      <c r="AJ211" t="s">
        <v>143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5">
      <c r="A212">
        <f>ROW(Source!A346)</f>
        <v>346</v>
      </c>
      <c r="B212">
        <v>31714657</v>
      </c>
      <c r="C212">
        <v>31712313</v>
      </c>
      <c r="D212">
        <v>26366425</v>
      </c>
      <c r="E212">
        <v>1</v>
      </c>
      <c r="F212">
        <v>1</v>
      </c>
      <c r="G212">
        <v>26229697</v>
      </c>
      <c r="H212">
        <v>2</v>
      </c>
      <c r="I212" t="s">
        <v>915</v>
      </c>
      <c r="J212" t="s">
        <v>916</v>
      </c>
      <c r="K212" t="s">
        <v>917</v>
      </c>
      <c r="L212">
        <v>1367</v>
      </c>
      <c r="N212">
        <v>1011</v>
      </c>
      <c r="O212" t="s">
        <v>881</v>
      </c>
      <c r="P212" t="s">
        <v>881</v>
      </c>
      <c r="Q212">
        <v>1</v>
      </c>
      <c r="X212">
        <v>1</v>
      </c>
      <c r="Y212">
        <v>0</v>
      </c>
      <c r="Z212">
        <v>193.32</v>
      </c>
      <c r="AA212">
        <v>18.11</v>
      </c>
      <c r="AB212">
        <v>0</v>
      </c>
      <c r="AC212">
        <v>0</v>
      </c>
      <c r="AD212">
        <v>1</v>
      </c>
      <c r="AE212">
        <v>0</v>
      </c>
      <c r="AF212" t="s">
        <v>143</v>
      </c>
      <c r="AG212">
        <v>1</v>
      </c>
      <c r="AH212">
        <v>2</v>
      </c>
      <c r="AI212">
        <v>31712314</v>
      </c>
      <c r="AJ212">
        <v>195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5">
      <c r="A213">
        <f>ROW(Source!A347)</f>
        <v>347</v>
      </c>
      <c r="B213">
        <v>31714658</v>
      </c>
      <c r="C213">
        <v>31712316</v>
      </c>
      <c r="D213">
        <v>26286008</v>
      </c>
      <c r="E213">
        <v>26229697</v>
      </c>
      <c r="F213">
        <v>1</v>
      </c>
      <c r="G213">
        <v>26229697</v>
      </c>
      <c r="H213">
        <v>2</v>
      </c>
      <c r="I213" t="s">
        <v>906</v>
      </c>
      <c r="J213" t="s">
        <v>143</v>
      </c>
      <c r="K213" t="s">
        <v>907</v>
      </c>
      <c r="L213">
        <v>1344</v>
      </c>
      <c r="N213">
        <v>1008</v>
      </c>
      <c r="O213" t="s">
        <v>908</v>
      </c>
      <c r="P213" t="s">
        <v>908</v>
      </c>
      <c r="Q213">
        <v>1</v>
      </c>
      <c r="X213">
        <v>38.770000000000003</v>
      </c>
      <c r="Y213">
        <v>0</v>
      </c>
      <c r="Z213">
        <v>1</v>
      </c>
      <c r="AA213">
        <v>0</v>
      </c>
      <c r="AB213">
        <v>0</v>
      </c>
      <c r="AC213">
        <v>0</v>
      </c>
      <c r="AD213">
        <v>1</v>
      </c>
      <c r="AE213">
        <v>0</v>
      </c>
      <c r="AF213" t="s">
        <v>143</v>
      </c>
      <c r="AG213">
        <v>38.770000000000003</v>
      </c>
      <c r="AH213">
        <v>2</v>
      </c>
      <c r="AI213">
        <v>31712317</v>
      </c>
      <c r="AJ213">
        <v>196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5">
      <c r="A214">
        <f>ROW(Source!A348)</f>
        <v>348</v>
      </c>
      <c r="B214">
        <v>31714659</v>
      </c>
      <c r="C214">
        <v>31712319</v>
      </c>
      <c r="D214">
        <v>26286008</v>
      </c>
      <c r="E214">
        <v>26229697</v>
      </c>
      <c r="F214">
        <v>1</v>
      </c>
      <c r="G214">
        <v>26229697</v>
      </c>
      <c r="H214">
        <v>2</v>
      </c>
      <c r="I214" t="s">
        <v>906</v>
      </c>
      <c r="J214" t="s">
        <v>143</v>
      </c>
      <c r="K214" t="s">
        <v>907</v>
      </c>
      <c r="L214">
        <v>1344</v>
      </c>
      <c r="N214">
        <v>1008</v>
      </c>
      <c r="O214" t="s">
        <v>908</v>
      </c>
      <c r="P214" t="s">
        <v>908</v>
      </c>
      <c r="Q214">
        <v>1</v>
      </c>
      <c r="X214">
        <v>54.61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143</v>
      </c>
      <c r="AG214">
        <v>54.61</v>
      </c>
      <c r="AH214">
        <v>2</v>
      </c>
      <c r="AI214">
        <v>31712320</v>
      </c>
      <c r="AJ214">
        <v>197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5">
      <c r="A215">
        <f>ROW(Source!A349)</f>
        <v>349</v>
      </c>
      <c r="B215">
        <v>31714660</v>
      </c>
      <c r="C215">
        <v>31712322</v>
      </c>
      <c r="D215">
        <v>26286008</v>
      </c>
      <c r="E215">
        <v>26229697</v>
      </c>
      <c r="F215">
        <v>1</v>
      </c>
      <c r="G215">
        <v>26229697</v>
      </c>
      <c r="H215">
        <v>2</v>
      </c>
      <c r="I215" t="s">
        <v>906</v>
      </c>
      <c r="J215" t="s">
        <v>143</v>
      </c>
      <c r="K215" t="s">
        <v>907</v>
      </c>
      <c r="L215">
        <v>1344</v>
      </c>
      <c r="N215">
        <v>1008</v>
      </c>
      <c r="O215" t="s">
        <v>908</v>
      </c>
      <c r="P215" t="s">
        <v>908</v>
      </c>
      <c r="Q215">
        <v>1</v>
      </c>
      <c r="X215">
        <v>36.590000000000003</v>
      </c>
      <c r="Y215">
        <v>0</v>
      </c>
      <c r="Z215">
        <v>1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143</v>
      </c>
      <c r="AG215">
        <v>36.590000000000003</v>
      </c>
      <c r="AH215">
        <v>2</v>
      </c>
      <c r="AI215">
        <v>31712323</v>
      </c>
      <c r="AJ215">
        <v>198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5">
      <c r="A216">
        <f>ROW(Source!A384)</f>
        <v>384</v>
      </c>
      <c r="B216">
        <v>31714661</v>
      </c>
      <c r="C216">
        <v>31712332</v>
      </c>
      <c r="D216">
        <v>26286009</v>
      </c>
      <c r="E216">
        <v>26229697</v>
      </c>
      <c r="F216">
        <v>1</v>
      </c>
      <c r="G216">
        <v>26229697</v>
      </c>
      <c r="H216">
        <v>1</v>
      </c>
      <c r="I216" t="s">
        <v>875</v>
      </c>
      <c r="J216" t="s">
        <v>143</v>
      </c>
      <c r="K216" t="s">
        <v>876</v>
      </c>
      <c r="L216">
        <v>1191</v>
      </c>
      <c r="N216">
        <v>1013</v>
      </c>
      <c r="O216" t="s">
        <v>877</v>
      </c>
      <c r="P216" t="s">
        <v>877</v>
      </c>
      <c r="Q216">
        <v>1</v>
      </c>
      <c r="X216">
        <v>0.71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1</v>
      </c>
      <c r="AF216" t="s">
        <v>143</v>
      </c>
      <c r="AG216">
        <v>0.71</v>
      </c>
      <c r="AH216">
        <v>2</v>
      </c>
      <c r="AI216">
        <v>31712333</v>
      </c>
      <c r="AJ216">
        <v>199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5">
      <c r="A217">
        <f>ROW(Source!A384)</f>
        <v>384</v>
      </c>
      <c r="B217">
        <v>31714664</v>
      </c>
      <c r="C217">
        <v>31712332</v>
      </c>
      <c r="D217">
        <v>26366111</v>
      </c>
      <c r="E217">
        <v>1</v>
      </c>
      <c r="F217">
        <v>1</v>
      </c>
      <c r="G217">
        <v>26229697</v>
      </c>
      <c r="H217">
        <v>2</v>
      </c>
      <c r="I217" t="s">
        <v>918</v>
      </c>
      <c r="J217" t="s">
        <v>919</v>
      </c>
      <c r="K217" t="s">
        <v>920</v>
      </c>
      <c r="L217">
        <v>1367</v>
      </c>
      <c r="N217">
        <v>1011</v>
      </c>
      <c r="O217" t="s">
        <v>881</v>
      </c>
      <c r="P217" t="s">
        <v>881</v>
      </c>
      <c r="Q217">
        <v>1</v>
      </c>
      <c r="X217">
        <v>0.37</v>
      </c>
      <c r="Y217">
        <v>0</v>
      </c>
      <c r="Z217">
        <v>1.0900000000000001</v>
      </c>
      <c r="AA217">
        <v>0.09</v>
      </c>
      <c r="AB217">
        <v>0</v>
      </c>
      <c r="AC217">
        <v>0</v>
      </c>
      <c r="AD217">
        <v>1</v>
      </c>
      <c r="AE217">
        <v>0</v>
      </c>
      <c r="AF217" t="s">
        <v>143</v>
      </c>
      <c r="AG217">
        <v>0.37</v>
      </c>
      <c r="AH217">
        <v>2</v>
      </c>
      <c r="AI217">
        <v>31712336</v>
      </c>
      <c r="AJ217">
        <v>200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5">
      <c r="A218">
        <f>ROW(Source!A384)</f>
        <v>384</v>
      </c>
      <c r="B218">
        <v>31714662</v>
      </c>
      <c r="C218">
        <v>31712332</v>
      </c>
      <c r="D218">
        <v>26365544</v>
      </c>
      <c r="E218">
        <v>1</v>
      </c>
      <c r="F218">
        <v>1</v>
      </c>
      <c r="G218">
        <v>26229697</v>
      </c>
      <c r="H218">
        <v>2</v>
      </c>
      <c r="I218" t="s">
        <v>912</v>
      </c>
      <c r="J218" t="s">
        <v>913</v>
      </c>
      <c r="K218" t="s">
        <v>914</v>
      </c>
      <c r="L218">
        <v>1367</v>
      </c>
      <c r="N218">
        <v>1011</v>
      </c>
      <c r="O218" t="s">
        <v>881</v>
      </c>
      <c r="P218" t="s">
        <v>881</v>
      </c>
      <c r="Q218">
        <v>1</v>
      </c>
      <c r="X218">
        <v>0.32</v>
      </c>
      <c r="Y218">
        <v>0</v>
      </c>
      <c r="Z218">
        <v>164.9</v>
      </c>
      <c r="AA218">
        <v>27.47</v>
      </c>
      <c r="AB218">
        <v>0</v>
      </c>
      <c r="AC218">
        <v>0</v>
      </c>
      <c r="AD218">
        <v>1</v>
      </c>
      <c r="AE218">
        <v>0</v>
      </c>
      <c r="AF218" t="s">
        <v>143</v>
      </c>
      <c r="AG218">
        <v>0.32</v>
      </c>
      <c r="AH218">
        <v>2</v>
      </c>
      <c r="AI218">
        <v>31712334</v>
      </c>
      <c r="AJ218">
        <v>201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5">
      <c r="A219">
        <f>ROW(Source!A384)</f>
        <v>384</v>
      </c>
      <c r="B219">
        <v>31714663</v>
      </c>
      <c r="C219">
        <v>31712332</v>
      </c>
      <c r="D219">
        <v>26365546</v>
      </c>
      <c r="E219">
        <v>1</v>
      </c>
      <c r="F219">
        <v>1</v>
      </c>
      <c r="G219">
        <v>26229697</v>
      </c>
      <c r="H219">
        <v>2</v>
      </c>
      <c r="I219" t="s">
        <v>921</v>
      </c>
      <c r="J219" t="s">
        <v>922</v>
      </c>
      <c r="K219" t="s">
        <v>923</v>
      </c>
      <c r="L219">
        <v>1367</v>
      </c>
      <c r="N219">
        <v>1011</v>
      </c>
      <c r="O219" t="s">
        <v>881</v>
      </c>
      <c r="P219" t="s">
        <v>881</v>
      </c>
      <c r="Q219">
        <v>1</v>
      </c>
      <c r="X219">
        <v>0.55000000000000004</v>
      </c>
      <c r="Y219">
        <v>0</v>
      </c>
      <c r="Z219">
        <v>171.26</v>
      </c>
      <c r="AA219">
        <v>27.49</v>
      </c>
      <c r="AB219">
        <v>0</v>
      </c>
      <c r="AC219">
        <v>0</v>
      </c>
      <c r="AD219">
        <v>1</v>
      </c>
      <c r="AE219">
        <v>0</v>
      </c>
      <c r="AF219" t="s">
        <v>143</v>
      </c>
      <c r="AG219">
        <v>0.55000000000000004</v>
      </c>
      <c r="AH219">
        <v>2</v>
      </c>
      <c r="AI219">
        <v>31712335</v>
      </c>
      <c r="AJ219">
        <v>202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5">
      <c r="A220">
        <f>ROW(Source!A384)</f>
        <v>384</v>
      </c>
      <c r="B220">
        <v>31714665</v>
      </c>
      <c r="C220">
        <v>31712332</v>
      </c>
      <c r="D220">
        <v>26366398</v>
      </c>
      <c r="E220">
        <v>1</v>
      </c>
      <c r="F220">
        <v>1</v>
      </c>
      <c r="G220">
        <v>26229697</v>
      </c>
      <c r="H220">
        <v>2</v>
      </c>
      <c r="I220" t="s">
        <v>878</v>
      </c>
      <c r="J220" t="s">
        <v>879</v>
      </c>
      <c r="K220" t="s">
        <v>880</v>
      </c>
      <c r="L220">
        <v>1367</v>
      </c>
      <c r="N220">
        <v>1011</v>
      </c>
      <c r="O220" t="s">
        <v>881</v>
      </c>
      <c r="P220" t="s">
        <v>881</v>
      </c>
      <c r="Q220">
        <v>1</v>
      </c>
      <c r="X220">
        <v>0.32</v>
      </c>
      <c r="Y220">
        <v>0</v>
      </c>
      <c r="Z220">
        <v>113.73</v>
      </c>
      <c r="AA220">
        <v>15.23</v>
      </c>
      <c r="AB220">
        <v>0</v>
      </c>
      <c r="AC220">
        <v>0</v>
      </c>
      <c r="AD220">
        <v>1</v>
      </c>
      <c r="AE220">
        <v>0</v>
      </c>
      <c r="AF220" t="s">
        <v>143</v>
      </c>
      <c r="AG220">
        <v>0.32</v>
      </c>
      <c r="AH220">
        <v>2</v>
      </c>
      <c r="AI220">
        <v>31712337</v>
      </c>
      <c r="AJ220">
        <v>203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5">
      <c r="A221">
        <f>ROW(Source!A384)</f>
        <v>384</v>
      </c>
      <c r="B221">
        <v>31714666</v>
      </c>
      <c r="C221">
        <v>31712332</v>
      </c>
      <c r="D221">
        <v>26366427</v>
      </c>
      <c r="E221">
        <v>1</v>
      </c>
      <c r="F221">
        <v>1</v>
      </c>
      <c r="G221">
        <v>26229697</v>
      </c>
      <c r="H221">
        <v>2</v>
      </c>
      <c r="I221" t="s">
        <v>924</v>
      </c>
      <c r="J221" t="s">
        <v>925</v>
      </c>
      <c r="K221" t="s">
        <v>926</v>
      </c>
      <c r="L221">
        <v>1367</v>
      </c>
      <c r="N221">
        <v>1011</v>
      </c>
      <c r="O221" t="s">
        <v>881</v>
      </c>
      <c r="P221" t="s">
        <v>881</v>
      </c>
      <c r="Q221">
        <v>1</v>
      </c>
      <c r="X221">
        <v>0.55000000000000004</v>
      </c>
      <c r="Y221">
        <v>0</v>
      </c>
      <c r="Z221">
        <v>84.17</v>
      </c>
      <c r="AA221">
        <v>1.25</v>
      </c>
      <c r="AB221">
        <v>0</v>
      </c>
      <c r="AC221">
        <v>0</v>
      </c>
      <c r="AD221">
        <v>1</v>
      </c>
      <c r="AE221">
        <v>0</v>
      </c>
      <c r="AF221" t="s">
        <v>143</v>
      </c>
      <c r="AG221">
        <v>0.55000000000000004</v>
      </c>
      <c r="AH221">
        <v>2</v>
      </c>
      <c r="AI221">
        <v>31712338</v>
      </c>
      <c r="AJ221">
        <v>204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5">
      <c r="A222">
        <f>ROW(Source!A384)</f>
        <v>384</v>
      </c>
      <c r="B222">
        <v>31714667</v>
      </c>
      <c r="C222">
        <v>31712332</v>
      </c>
      <c r="D222">
        <v>26344916</v>
      </c>
      <c r="E222">
        <v>1</v>
      </c>
      <c r="F222">
        <v>1</v>
      </c>
      <c r="G222">
        <v>26229697</v>
      </c>
      <c r="H222">
        <v>3</v>
      </c>
      <c r="I222" t="s">
        <v>927</v>
      </c>
      <c r="J222" t="s">
        <v>928</v>
      </c>
      <c r="K222" t="s">
        <v>929</v>
      </c>
      <c r="L222">
        <v>1339</v>
      </c>
      <c r="N222">
        <v>1007</v>
      </c>
      <c r="O222" t="s">
        <v>323</v>
      </c>
      <c r="P222" t="s">
        <v>323</v>
      </c>
      <c r="Q222">
        <v>1</v>
      </c>
      <c r="X222">
        <v>2.6100000000000002E-2</v>
      </c>
      <c r="Y222">
        <v>53.57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143</v>
      </c>
      <c r="AG222">
        <v>2.6100000000000002E-2</v>
      </c>
      <c r="AH222">
        <v>2</v>
      </c>
      <c r="AI222">
        <v>31712339</v>
      </c>
      <c r="AJ222">
        <v>205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5">
      <c r="A223">
        <f>ROW(Source!A384)</f>
        <v>384</v>
      </c>
      <c r="B223">
        <v>31714668</v>
      </c>
      <c r="C223">
        <v>31712332</v>
      </c>
      <c r="D223">
        <v>26344588</v>
      </c>
      <c r="E223">
        <v>1</v>
      </c>
      <c r="F223">
        <v>1</v>
      </c>
      <c r="G223">
        <v>26229697</v>
      </c>
      <c r="H223">
        <v>3</v>
      </c>
      <c r="I223" t="s">
        <v>930</v>
      </c>
      <c r="J223" t="s">
        <v>931</v>
      </c>
      <c r="K223" t="s">
        <v>932</v>
      </c>
      <c r="L223">
        <v>1339</v>
      </c>
      <c r="N223">
        <v>1007</v>
      </c>
      <c r="O223" t="s">
        <v>323</v>
      </c>
      <c r="P223" t="s">
        <v>323</v>
      </c>
      <c r="Q223">
        <v>1</v>
      </c>
      <c r="X223">
        <v>0.1895</v>
      </c>
      <c r="Y223">
        <v>5.91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143</v>
      </c>
      <c r="AG223">
        <v>0.1895</v>
      </c>
      <c r="AH223">
        <v>2</v>
      </c>
      <c r="AI223">
        <v>31712340</v>
      </c>
      <c r="AJ223">
        <v>206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5">
      <c r="A224">
        <f>ROW(Source!A385)</f>
        <v>385</v>
      </c>
      <c r="B224">
        <v>31714669</v>
      </c>
      <c r="C224">
        <v>31712349</v>
      </c>
      <c r="D224">
        <v>26286008</v>
      </c>
      <c r="E224">
        <v>26229697</v>
      </c>
      <c r="F224">
        <v>1</v>
      </c>
      <c r="G224">
        <v>26229697</v>
      </c>
      <c r="H224">
        <v>2</v>
      </c>
      <c r="I224" t="s">
        <v>906</v>
      </c>
      <c r="J224" t="s">
        <v>143</v>
      </c>
      <c r="K224" t="s">
        <v>907</v>
      </c>
      <c r="L224">
        <v>1344</v>
      </c>
      <c r="N224">
        <v>1008</v>
      </c>
      <c r="O224" t="s">
        <v>908</v>
      </c>
      <c r="P224" t="s">
        <v>908</v>
      </c>
      <c r="Q224">
        <v>1</v>
      </c>
      <c r="X224">
        <v>8.86</v>
      </c>
      <c r="Y224">
        <v>0</v>
      </c>
      <c r="Z224">
        <v>1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143</v>
      </c>
      <c r="AG224">
        <v>8.86</v>
      </c>
      <c r="AH224">
        <v>3</v>
      </c>
      <c r="AI224">
        <v>-1</v>
      </c>
      <c r="AJ224" t="s">
        <v>143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5">
      <c r="A225">
        <f>ROW(Source!A386)</f>
        <v>386</v>
      </c>
      <c r="B225">
        <v>31714670</v>
      </c>
      <c r="C225">
        <v>31712350</v>
      </c>
      <c r="D225">
        <v>26286009</v>
      </c>
      <c r="E225">
        <v>26229697</v>
      </c>
      <c r="F225">
        <v>1</v>
      </c>
      <c r="G225">
        <v>26229697</v>
      </c>
      <c r="H225">
        <v>1</v>
      </c>
      <c r="I225" t="s">
        <v>875</v>
      </c>
      <c r="J225" t="s">
        <v>143</v>
      </c>
      <c r="K225" t="s">
        <v>876</v>
      </c>
      <c r="L225">
        <v>1191</v>
      </c>
      <c r="N225">
        <v>1013</v>
      </c>
      <c r="O225" t="s">
        <v>877</v>
      </c>
      <c r="P225" t="s">
        <v>877</v>
      </c>
      <c r="Q225">
        <v>1</v>
      </c>
      <c r="X225">
        <v>1.02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1</v>
      </c>
      <c r="AF225" t="s">
        <v>143</v>
      </c>
      <c r="AG225">
        <v>1.02</v>
      </c>
      <c r="AH225">
        <v>3</v>
      </c>
      <c r="AI225">
        <v>-1</v>
      </c>
      <c r="AJ225" t="s">
        <v>143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5">
      <c r="A226">
        <f>ROW(Source!A387)</f>
        <v>387</v>
      </c>
      <c r="B226">
        <v>31714671</v>
      </c>
      <c r="C226">
        <v>31712351</v>
      </c>
      <c r="D226">
        <v>26366425</v>
      </c>
      <c r="E226">
        <v>1</v>
      </c>
      <c r="F226">
        <v>1</v>
      </c>
      <c r="G226">
        <v>26229697</v>
      </c>
      <c r="H226">
        <v>2</v>
      </c>
      <c r="I226" t="s">
        <v>915</v>
      </c>
      <c r="J226" t="s">
        <v>916</v>
      </c>
      <c r="K226" t="s">
        <v>917</v>
      </c>
      <c r="L226">
        <v>1367</v>
      </c>
      <c r="N226">
        <v>1011</v>
      </c>
      <c r="O226" t="s">
        <v>881</v>
      </c>
      <c r="P226" t="s">
        <v>881</v>
      </c>
      <c r="Q226">
        <v>1</v>
      </c>
      <c r="X226">
        <v>1</v>
      </c>
      <c r="Y226">
        <v>0</v>
      </c>
      <c r="Z226">
        <v>193.32</v>
      </c>
      <c r="AA226">
        <v>18.11</v>
      </c>
      <c r="AB226">
        <v>0</v>
      </c>
      <c r="AC226">
        <v>0</v>
      </c>
      <c r="AD226">
        <v>1</v>
      </c>
      <c r="AE226">
        <v>0</v>
      </c>
      <c r="AF226" t="s">
        <v>143</v>
      </c>
      <c r="AG226">
        <v>1</v>
      </c>
      <c r="AH226">
        <v>2</v>
      </c>
      <c r="AI226">
        <v>31712358</v>
      </c>
      <c r="AJ226">
        <v>207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5">
      <c r="A227">
        <f>ROW(Source!A388)</f>
        <v>388</v>
      </c>
      <c r="B227">
        <v>31714672</v>
      </c>
      <c r="C227">
        <v>31712354</v>
      </c>
      <c r="D227">
        <v>26286008</v>
      </c>
      <c r="E227">
        <v>26229697</v>
      </c>
      <c r="F227">
        <v>1</v>
      </c>
      <c r="G227">
        <v>26229697</v>
      </c>
      <c r="H227">
        <v>2</v>
      </c>
      <c r="I227" t="s">
        <v>906</v>
      </c>
      <c r="J227" t="s">
        <v>143</v>
      </c>
      <c r="K227" t="s">
        <v>907</v>
      </c>
      <c r="L227">
        <v>1344</v>
      </c>
      <c r="N227">
        <v>1008</v>
      </c>
      <c r="O227" t="s">
        <v>908</v>
      </c>
      <c r="P227" t="s">
        <v>908</v>
      </c>
      <c r="Q227">
        <v>1</v>
      </c>
      <c r="X227">
        <v>31.67</v>
      </c>
      <c r="Y227">
        <v>0</v>
      </c>
      <c r="Z227">
        <v>1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143</v>
      </c>
      <c r="AG227">
        <v>31.67</v>
      </c>
      <c r="AH227">
        <v>2</v>
      </c>
      <c r="AI227">
        <v>31712355</v>
      </c>
      <c r="AJ227">
        <v>208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5">
      <c r="A228">
        <f>ROW(Source!A423)</f>
        <v>423</v>
      </c>
      <c r="B228">
        <v>31714673</v>
      </c>
      <c r="C228">
        <v>31712359</v>
      </c>
      <c r="D228">
        <v>26286009</v>
      </c>
      <c r="E228">
        <v>26229697</v>
      </c>
      <c r="F228">
        <v>1</v>
      </c>
      <c r="G228">
        <v>26229697</v>
      </c>
      <c r="H228">
        <v>1</v>
      </c>
      <c r="I228" t="s">
        <v>875</v>
      </c>
      <c r="J228" t="s">
        <v>143</v>
      </c>
      <c r="K228" t="s">
        <v>876</v>
      </c>
      <c r="L228">
        <v>1191</v>
      </c>
      <c r="N228">
        <v>1013</v>
      </c>
      <c r="O228" t="s">
        <v>877</v>
      </c>
      <c r="P228" t="s">
        <v>877</v>
      </c>
      <c r="Q228">
        <v>1</v>
      </c>
      <c r="X228">
        <v>1.19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1</v>
      </c>
      <c r="AF228" t="s">
        <v>170</v>
      </c>
      <c r="AG228">
        <v>1.3684999999999998</v>
      </c>
      <c r="AH228">
        <v>2</v>
      </c>
      <c r="AI228">
        <v>31712360</v>
      </c>
      <c r="AJ228">
        <v>209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5">
      <c r="A229">
        <f>ROW(Source!A423)</f>
        <v>423</v>
      </c>
      <c r="B229">
        <v>31714674</v>
      </c>
      <c r="C229">
        <v>31712359</v>
      </c>
      <c r="D229">
        <v>26365555</v>
      </c>
      <c r="E229">
        <v>1</v>
      </c>
      <c r="F229">
        <v>1</v>
      </c>
      <c r="G229">
        <v>26229697</v>
      </c>
      <c r="H229">
        <v>2</v>
      </c>
      <c r="I229" t="s">
        <v>936</v>
      </c>
      <c r="J229" t="s">
        <v>937</v>
      </c>
      <c r="K229" t="s">
        <v>938</v>
      </c>
      <c r="L229">
        <v>1367</v>
      </c>
      <c r="N229">
        <v>1011</v>
      </c>
      <c r="O229" t="s">
        <v>881</v>
      </c>
      <c r="P229" t="s">
        <v>881</v>
      </c>
      <c r="Q229">
        <v>1</v>
      </c>
      <c r="X229">
        <v>6.3194999999999997</v>
      </c>
      <c r="Y229">
        <v>0</v>
      </c>
      <c r="Z229">
        <v>65.260000000000005</v>
      </c>
      <c r="AA229">
        <v>20.04</v>
      </c>
      <c r="AB229">
        <v>0</v>
      </c>
      <c r="AC229">
        <v>0</v>
      </c>
      <c r="AD229">
        <v>1</v>
      </c>
      <c r="AE229">
        <v>0</v>
      </c>
      <c r="AF229" t="s">
        <v>169</v>
      </c>
      <c r="AG229">
        <v>7.8993749999999991</v>
      </c>
      <c r="AH229">
        <v>2</v>
      </c>
      <c r="AI229">
        <v>31712361</v>
      </c>
      <c r="AJ229">
        <v>210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5">
      <c r="A230">
        <f>ROW(Source!A424)</f>
        <v>424</v>
      </c>
      <c r="B230">
        <v>31714675</v>
      </c>
      <c r="C230">
        <v>31712364</v>
      </c>
      <c r="D230">
        <v>26286009</v>
      </c>
      <c r="E230">
        <v>26229697</v>
      </c>
      <c r="F230">
        <v>1</v>
      </c>
      <c r="G230">
        <v>26229697</v>
      </c>
      <c r="H230">
        <v>1</v>
      </c>
      <c r="I230" t="s">
        <v>875</v>
      </c>
      <c r="J230" t="s">
        <v>143</v>
      </c>
      <c r="K230" t="s">
        <v>876</v>
      </c>
      <c r="L230">
        <v>1191</v>
      </c>
      <c r="N230">
        <v>1013</v>
      </c>
      <c r="O230" t="s">
        <v>877</v>
      </c>
      <c r="P230" t="s">
        <v>877</v>
      </c>
      <c r="Q230">
        <v>1</v>
      </c>
      <c r="X230">
        <v>222.65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1</v>
      </c>
      <c r="AF230" t="s">
        <v>170</v>
      </c>
      <c r="AG230">
        <v>256.04750000000001</v>
      </c>
      <c r="AH230">
        <v>2</v>
      </c>
      <c r="AI230">
        <v>31712365</v>
      </c>
      <c r="AJ230">
        <v>211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5">
      <c r="A231">
        <f>ROW(Source!A425)</f>
        <v>425</v>
      </c>
      <c r="B231">
        <v>31714676</v>
      </c>
      <c r="C231">
        <v>31712367</v>
      </c>
      <c r="D231">
        <v>26286009</v>
      </c>
      <c r="E231">
        <v>26229697</v>
      </c>
      <c r="F231">
        <v>1</v>
      </c>
      <c r="G231">
        <v>26229697</v>
      </c>
      <c r="H231">
        <v>1</v>
      </c>
      <c r="I231" t="s">
        <v>875</v>
      </c>
      <c r="J231" t="s">
        <v>143</v>
      </c>
      <c r="K231" t="s">
        <v>876</v>
      </c>
      <c r="L231">
        <v>1191</v>
      </c>
      <c r="N231">
        <v>1013</v>
      </c>
      <c r="O231" t="s">
        <v>877</v>
      </c>
      <c r="P231" t="s">
        <v>877</v>
      </c>
      <c r="Q231">
        <v>1</v>
      </c>
      <c r="X231">
        <v>10.8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1</v>
      </c>
      <c r="AF231" t="s">
        <v>170</v>
      </c>
      <c r="AG231">
        <v>12.42</v>
      </c>
      <c r="AH231">
        <v>2</v>
      </c>
      <c r="AI231">
        <v>31712368</v>
      </c>
      <c r="AJ231">
        <v>212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5">
      <c r="A232">
        <f>ROW(Source!A425)</f>
        <v>425</v>
      </c>
      <c r="B232">
        <v>31714677</v>
      </c>
      <c r="C232">
        <v>31712367</v>
      </c>
      <c r="D232">
        <v>26366011</v>
      </c>
      <c r="E232">
        <v>1</v>
      </c>
      <c r="F232">
        <v>1</v>
      </c>
      <c r="G232">
        <v>26229697</v>
      </c>
      <c r="H232">
        <v>2</v>
      </c>
      <c r="I232" t="s">
        <v>897</v>
      </c>
      <c r="J232" t="s">
        <v>898</v>
      </c>
      <c r="K232" t="s">
        <v>899</v>
      </c>
      <c r="L232">
        <v>1367</v>
      </c>
      <c r="N232">
        <v>1011</v>
      </c>
      <c r="O232" t="s">
        <v>881</v>
      </c>
      <c r="P232" t="s">
        <v>881</v>
      </c>
      <c r="Q232">
        <v>1</v>
      </c>
      <c r="X232">
        <v>10.5</v>
      </c>
      <c r="Y232">
        <v>0</v>
      </c>
      <c r="Z232">
        <v>60.77</v>
      </c>
      <c r="AA232">
        <v>18.48</v>
      </c>
      <c r="AB232">
        <v>0</v>
      </c>
      <c r="AC232">
        <v>0</v>
      </c>
      <c r="AD232">
        <v>1</v>
      </c>
      <c r="AE232">
        <v>0</v>
      </c>
      <c r="AF232" t="s">
        <v>169</v>
      </c>
      <c r="AG232">
        <v>13.125</v>
      </c>
      <c r="AH232">
        <v>2</v>
      </c>
      <c r="AI232">
        <v>31712369</v>
      </c>
      <c r="AJ232">
        <v>213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5">
      <c r="A233">
        <f>ROW(Source!A425)</f>
        <v>425</v>
      </c>
      <c r="B233">
        <v>31714678</v>
      </c>
      <c r="C233">
        <v>31712367</v>
      </c>
      <c r="D233">
        <v>26366428</v>
      </c>
      <c r="E233">
        <v>1</v>
      </c>
      <c r="F233">
        <v>1</v>
      </c>
      <c r="G233">
        <v>26229697</v>
      </c>
      <c r="H233">
        <v>2</v>
      </c>
      <c r="I233" t="s">
        <v>941</v>
      </c>
      <c r="J233" t="s">
        <v>942</v>
      </c>
      <c r="K233" t="s">
        <v>943</v>
      </c>
      <c r="L233">
        <v>1367</v>
      </c>
      <c r="N233">
        <v>1011</v>
      </c>
      <c r="O233" t="s">
        <v>881</v>
      </c>
      <c r="P233" t="s">
        <v>881</v>
      </c>
      <c r="Q233">
        <v>1</v>
      </c>
      <c r="X233">
        <v>10.5</v>
      </c>
      <c r="Y233">
        <v>0</v>
      </c>
      <c r="Z233">
        <v>0.56000000000000005</v>
      </c>
      <c r="AA233">
        <v>0.09</v>
      </c>
      <c r="AB233">
        <v>0</v>
      </c>
      <c r="AC233">
        <v>0</v>
      </c>
      <c r="AD233">
        <v>1</v>
      </c>
      <c r="AE233">
        <v>0</v>
      </c>
      <c r="AF233" t="s">
        <v>169</v>
      </c>
      <c r="AG233">
        <v>13.125</v>
      </c>
      <c r="AH233">
        <v>2</v>
      </c>
      <c r="AI233">
        <v>31712370</v>
      </c>
      <c r="AJ233">
        <v>214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5">
      <c r="A234">
        <f>ROW(Source!A426)</f>
        <v>426</v>
      </c>
      <c r="B234">
        <v>31714679</v>
      </c>
      <c r="C234">
        <v>31712384</v>
      </c>
      <c r="D234">
        <v>26286009</v>
      </c>
      <c r="E234">
        <v>26229697</v>
      </c>
      <c r="F234">
        <v>1</v>
      </c>
      <c r="G234">
        <v>26229697</v>
      </c>
      <c r="H234">
        <v>1</v>
      </c>
      <c r="I234" t="s">
        <v>875</v>
      </c>
      <c r="J234" t="s">
        <v>143</v>
      </c>
      <c r="K234" t="s">
        <v>876</v>
      </c>
      <c r="L234">
        <v>1191</v>
      </c>
      <c r="N234">
        <v>1013</v>
      </c>
      <c r="O234" t="s">
        <v>877</v>
      </c>
      <c r="P234" t="s">
        <v>877</v>
      </c>
      <c r="Q234">
        <v>1</v>
      </c>
      <c r="X234">
        <v>0.78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1</v>
      </c>
      <c r="AF234" t="s">
        <v>170</v>
      </c>
      <c r="AG234">
        <v>0.89699999999999991</v>
      </c>
      <c r="AH234">
        <v>2</v>
      </c>
      <c r="AI234">
        <v>31712385</v>
      </c>
      <c r="AJ234">
        <v>215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5">
      <c r="A235">
        <f>ROW(Source!A426)</f>
        <v>426</v>
      </c>
      <c r="B235">
        <v>31714680</v>
      </c>
      <c r="C235">
        <v>31712384</v>
      </c>
      <c r="D235">
        <v>26366010</v>
      </c>
      <c r="E235">
        <v>1</v>
      </c>
      <c r="F235">
        <v>1</v>
      </c>
      <c r="G235">
        <v>26229697</v>
      </c>
      <c r="H235">
        <v>2</v>
      </c>
      <c r="I235" t="s">
        <v>944</v>
      </c>
      <c r="J235" t="s">
        <v>945</v>
      </c>
      <c r="K235" t="s">
        <v>946</v>
      </c>
      <c r="L235">
        <v>1367</v>
      </c>
      <c r="N235">
        <v>1011</v>
      </c>
      <c r="O235" t="s">
        <v>881</v>
      </c>
      <c r="P235" t="s">
        <v>881</v>
      </c>
      <c r="Q235">
        <v>1</v>
      </c>
      <c r="X235">
        <v>0.18</v>
      </c>
      <c r="Y235">
        <v>0</v>
      </c>
      <c r="Z235">
        <v>41.62</v>
      </c>
      <c r="AA235">
        <v>13.33</v>
      </c>
      <c r="AB235">
        <v>0</v>
      </c>
      <c r="AC235">
        <v>0</v>
      </c>
      <c r="AD235">
        <v>1</v>
      </c>
      <c r="AE235">
        <v>0</v>
      </c>
      <c r="AF235" t="s">
        <v>169</v>
      </c>
      <c r="AG235">
        <v>0.22499999999999998</v>
      </c>
      <c r="AH235">
        <v>2</v>
      </c>
      <c r="AI235">
        <v>31712386</v>
      </c>
      <c r="AJ235">
        <v>216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5">
      <c r="A236">
        <f>ROW(Source!A426)</f>
        <v>426</v>
      </c>
      <c r="B236">
        <v>31714681</v>
      </c>
      <c r="C236">
        <v>31712384</v>
      </c>
      <c r="D236">
        <v>26366428</v>
      </c>
      <c r="E236">
        <v>1</v>
      </c>
      <c r="F236">
        <v>1</v>
      </c>
      <c r="G236">
        <v>26229697</v>
      </c>
      <c r="H236">
        <v>2</v>
      </c>
      <c r="I236" t="s">
        <v>941</v>
      </c>
      <c r="J236" t="s">
        <v>942</v>
      </c>
      <c r="K236" t="s">
        <v>943</v>
      </c>
      <c r="L236">
        <v>1367</v>
      </c>
      <c r="N236">
        <v>1011</v>
      </c>
      <c r="O236" t="s">
        <v>881</v>
      </c>
      <c r="P236" t="s">
        <v>881</v>
      </c>
      <c r="Q236">
        <v>1</v>
      </c>
      <c r="X236">
        <v>0.36</v>
      </c>
      <c r="Y236">
        <v>0</v>
      </c>
      <c r="Z236">
        <v>0.56000000000000005</v>
      </c>
      <c r="AA236">
        <v>0.09</v>
      </c>
      <c r="AB236">
        <v>0</v>
      </c>
      <c r="AC236">
        <v>0</v>
      </c>
      <c r="AD236">
        <v>1</v>
      </c>
      <c r="AE236">
        <v>0</v>
      </c>
      <c r="AF236" t="s">
        <v>169</v>
      </c>
      <c r="AG236">
        <v>0.44999999999999996</v>
      </c>
      <c r="AH236">
        <v>2</v>
      </c>
      <c r="AI236">
        <v>31712387</v>
      </c>
      <c r="AJ236">
        <v>217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5">
      <c r="A237">
        <f>ROW(Source!A426)</f>
        <v>426</v>
      </c>
      <c r="B237">
        <v>31714682</v>
      </c>
      <c r="C237">
        <v>31712384</v>
      </c>
      <c r="D237">
        <v>26365726</v>
      </c>
      <c r="E237">
        <v>1</v>
      </c>
      <c r="F237">
        <v>1</v>
      </c>
      <c r="G237">
        <v>26229697</v>
      </c>
      <c r="H237">
        <v>2</v>
      </c>
      <c r="I237" t="s">
        <v>947</v>
      </c>
      <c r="J237" t="s">
        <v>948</v>
      </c>
      <c r="K237" t="s">
        <v>949</v>
      </c>
      <c r="L237">
        <v>1367</v>
      </c>
      <c r="N237">
        <v>1011</v>
      </c>
      <c r="O237" t="s">
        <v>881</v>
      </c>
      <c r="P237" t="s">
        <v>881</v>
      </c>
      <c r="Q237">
        <v>1</v>
      </c>
      <c r="X237">
        <v>7.0000000000000007E-2</v>
      </c>
      <c r="Y237">
        <v>0</v>
      </c>
      <c r="Z237">
        <v>106.74</v>
      </c>
      <c r="AA237">
        <v>19.2</v>
      </c>
      <c r="AB237">
        <v>0</v>
      </c>
      <c r="AC237">
        <v>0</v>
      </c>
      <c r="AD237">
        <v>1</v>
      </c>
      <c r="AE237">
        <v>0</v>
      </c>
      <c r="AF237" t="s">
        <v>169</v>
      </c>
      <c r="AG237">
        <v>8.7500000000000008E-2</v>
      </c>
      <c r="AH237">
        <v>2</v>
      </c>
      <c r="AI237">
        <v>31712388</v>
      </c>
      <c r="AJ237">
        <v>218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5">
      <c r="A238">
        <f>ROW(Source!A426)</f>
        <v>426</v>
      </c>
      <c r="B238">
        <v>31714683</v>
      </c>
      <c r="C238">
        <v>31712384</v>
      </c>
      <c r="D238">
        <v>26344835</v>
      </c>
      <c r="E238">
        <v>1</v>
      </c>
      <c r="F238">
        <v>1</v>
      </c>
      <c r="G238">
        <v>26229697</v>
      </c>
      <c r="H238">
        <v>3</v>
      </c>
      <c r="I238" t="s">
        <v>427</v>
      </c>
      <c r="J238" t="s">
        <v>429</v>
      </c>
      <c r="K238" t="s">
        <v>428</v>
      </c>
      <c r="L238">
        <v>1339</v>
      </c>
      <c r="N238">
        <v>1007</v>
      </c>
      <c r="O238" t="s">
        <v>323</v>
      </c>
      <c r="P238" t="s">
        <v>323</v>
      </c>
      <c r="Q238">
        <v>1</v>
      </c>
      <c r="X238">
        <v>0.15</v>
      </c>
      <c r="Y238">
        <v>7.07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143</v>
      </c>
      <c r="AG238">
        <v>0.15</v>
      </c>
      <c r="AH238">
        <v>2</v>
      </c>
      <c r="AI238">
        <v>31712389</v>
      </c>
      <c r="AJ238">
        <v>219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5">
      <c r="A239">
        <f>ROW(Source!A426)</f>
        <v>426</v>
      </c>
      <c r="B239">
        <v>31714684</v>
      </c>
      <c r="C239">
        <v>31712384</v>
      </c>
      <c r="D239">
        <v>26290328</v>
      </c>
      <c r="E239">
        <v>26229697</v>
      </c>
      <c r="F239">
        <v>1</v>
      </c>
      <c r="G239">
        <v>26229697</v>
      </c>
      <c r="H239">
        <v>3</v>
      </c>
      <c r="I239" t="s">
        <v>1097</v>
      </c>
      <c r="J239" t="s">
        <v>143</v>
      </c>
      <c r="K239" t="s">
        <v>1098</v>
      </c>
      <c r="L239">
        <v>1339</v>
      </c>
      <c r="N239">
        <v>1007</v>
      </c>
      <c r="O239" t="s">
        <v>323</v>
      </c>
      <c r="P239" t="s">
        <v>323</v>
      </c>
      <c r="Q239">
        <v>1</v>
      </c>
      <c r="X239">
        <v>1.1000000000000001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 t="s">
        <v>143</v>
      </c>
      <c r="AG239">
        <v>1.1000000000000001</v>
      </c>
      <c r="AH239">
        <v>3</v>
      </c>
      <c r="AI239">
        <v>-1</v>
      </c>
      <c r="AJ239" t="s">
        <v>143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5">
      <c r="A240">
        <f>ROW(Source!A428)</f>
        <v>428</v>
      </c>
      <c r="B240">
        <v>31714685</v>
      </c>
      <c r="C240">
        <v>31712398</v>
      </c>
      <c r="D240">
        <v>26286009</v>
      </c>
      <c r="E240">
        <v>26229697</v>
      </c>
      <c r="F240">
        <v>1</v>
      </c>
      <c r="G240">
        <v>26229697</v>
      </c>
      <c r="H240">
        <v>1</v>
      </c>
      <c r="I240" t="s">
        <v>875</v>
      </c>
      <c r="J240" t="s">
        <v>143</v>
      </c>
      <c r="K240" t="s">
        <v>876</v>
      </c>
      <c r="L240">
        <v>1191</v>
      </c>
      <c r="N240">
        <v>1013</v>
      </c>
      <c r="O240" t="s">
        <v>877</v>
      </c>
      <c r="P240" t="s">
        <v>877</v>
      </c>
      <c r="Q240">
        <v>1</v>
      </c>
      <c r="X240">
        <v>0.85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1</v>
      </c>
      <c r="AF240" t="s">
        <v>170</v>
      </c>
      <c r="AG240">
        <v>0.97749999999999992</v>
      </c>
      <c r="AH240">
        <v>2</v>
      </c>
      <c r="AI240">
        <v>31712399</v>
      </c>
      <c r="AJ240">
        <v>221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5">
      <c r="A241">
        <f>ROW(Source!A428)</f>
        <v>428</v>
      </c>
      <c r="B241">
        <v>31714686</v>
      </c>
      <c r="C241">
        <v>31712398</v>
      </c>
      <c r="D241">
        <v>26366010</v>
      </c>
      <c r="E241">
        <v>1</v>
      </c>
      <c r="F241">
        <v>1</v>
      </c>
      <c r="G241">
        <v>26229697</v>
      </c>
      <c r="H241">
        <v>2</v>
      </c>
      <c r="I241" t="s">
        <v>944</v>
      </c>
      <c r="J241" t="s">
        <v>945</v>
      </c>
      <c r="K241" t="s">
        <v>946</v>
      </c>
      <c r="L241">
        <v>1367</v>
      </c>
      <c r="N241">
        <v>1011</v>
      </c>
      <c r="O241" t="s">
        <v>881</v>
      </c>
      <c r="P241" t="s">
        <v>881</v>
      </c>
      <c r="Q241">
        <v>1</v>
      </c>
      <c r="X241">
        <v>0.2</v>
      </c>
      <c r="Y241">
        <v>0</v>
      </c>
      <c r="Z241">
        <v>41.62</v>
      </c>
      <c r="AA241">
        <v>13.33</v>
      </c>
      <c r="AB241">
        <v>0</v>
      </c>
      <c r="AC241">
        <v>0</v>
      </c>
      <c r="AD241">
        <v>1</v>
      </c>
      <c r="AE241">
        <v>0</v>
      </c>
      <c r="AF241" t="s">
        <v>169</v>
      </c>
      <c r="AG241">
        <v>0.25</v>
      </c>
      <c r="AH241">
        <v>2</v>
      </c>
      <c r="AI241">
        <v>31712400</v>
      </c>
      <c r="AJ241">
        <v>222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5">
      <c r="A242">
        <f>ROW(Source!A428)</f>
        <v>428</v>
      </c>
      <c r="B242">
        <v>31714687</v>
      </c>
      <c r="C242">
        <v>31712398</v>
      </c>
      <c r="D242">
        <v>26366428</v>
      </c>
      <c r="E242">
        <v>1</v>
      </c>
      <c r="F242">
        <v>1</v>
      </c>
      <c r="G242">
        <v>26229697</v>
      </c>
      <c r="H242">
        <v>2</v>
      </c>
      <c r="I242" t="s">
        <v>941</v>
      </c>
      <c r="J242" t="s">
        <v>942</v>
      </c>
      <c r="K242" t="s">
        <v>943</v>
      </c>
      <c r="L242">
        <v>1367</v>
      </c>
      <c r="N242">
        <v>1011</v>
      </c>
      <c r="O242" t="s">
        <v>881</v>
      </c>
      <c r="P242" t="s">
        <v>881</v>
      </c>
      <c r="Q242">
        <v>1</v>
      </c>
      <c r="X242">
        <v>0.4</v>
      </c>
      <c r="Y242">
        <v>0</v>
      </c>
      <c r="Z242">
        <v>0.56000000000000005</v>
      </c>
      <c r="AA242">
        <v>0.09</v>
      </c>
      <c r="AB242">
        <v>0</v>
      </c>
      <c r="AC242">
        <v>0</v>
      </c>
      <c r="AD242">
        <v>1</v>
      </c>
      <c r="AE242">
        <v>0</v>
      </c>
      <c r="AF242" t="s">
        <v>169</v>
      </c>
      <c r="AG242">
        <v>0.5</v>
      </c>
      <c r="AH242">
        <v>2</v>
      </c>
      <c r="AI242">
        <v>31712401</v>
      </c>
      <c r="AJ242">
        <v>223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5">
      <c r="A243">
        <f>ROW(Source!A428)</f>
        <v>428</v>
      </c>
      <c r="B243">
        <v>31714688</v>
      </c>
      <c r="C243">
        <v>31712398</v>
      </c>
      <c r="D243">
        <v>26365726</v>
      </c>
      <c r="E243">
        <v>1</v>
      </c>
      <c r="F243">
        <v>1</v>
      </c>
      <c r="G243">
        <v>26229697</v>
      </c>
      <c r="H243">
        <v>2</v>
      </c>
      <c r="I243" t="s">
        <v>947</v>
      </c>
      <c r="J243" t="s">
        <v>948</v>
      </c>
      <c r="K243" t="s">
        <v>949</v>
      </c>
      <c r="L243">
        <v>1367</v>
      </c>
      <c r="N243">
        <v>1011</v>
      </c>
      <c r="O243" t="s">
        <v>881</v>
      </c>
      <c r="P243" t="s">
        <v>881</v>
      </c>
      <c r="Q243">
        <v>1</v>
      </c>
      <c r="X243">
        <v>7.0000000000000007E-2</v>
      </c>
      <c r="Y243">
        <v>0</v>
      </c>
      <c r="Z243">
        <v>106.74</v>
      </c>
      <c r="AA243">
        <v>19.2</v>
      </c>
      <c r="AB243">
        <v>0</v>
      </c>
      <c r="AC243">
        <v>0</v>
      </c>
      <c r="AD243">
        <v>1</v>
      </c>
      <c r="AE243">
        <v>0</v>
      </c>
      <c r="AF243" t="s">
        <v>169</v>
      </c>
      <c r="AG243">
        <v>8.7500000000000008E-2</v>
      </c>
      <c r="AH243">
        <v>2</v>
      </c>
      <c r="AI243">
        <v>31712402</v>
      </c>
      <c r="AJ243">
        <v>224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5">
      <c r="A244">
        <f>ROW(Source!A428)</f>
        <v>428</v>
      </c>
      <c r="B244">
        <v>31714689</v>
      </c>
      <c r="C244">
        <v>31712398</v>
      </c>
      <c r="D244">
        <v>26344835</v>
      </c>
      <c r="E244">
        <v>1</v>
      </c>
      <c r="F244">
        <v>1</v>
      </c>
      <c r="G244">
        <v>26229697</v>
      </c>
      <c r="H244">
        <v>3</v>
      </c>
      <c r="I244" t="s">
        <v>427</v>
      </c>
      <c r="J244" t="s">
        <v>429</v>
      </c>
      <c r="K244" t="s">
        <v>428</v>
      </c>
      <c r="L244">
        <v>1339</v>
      </c>
      <c r="N244">
        <v>1007</v>
      </c>
      <c r="O244" t="s">
        <v>323</v>
      </c>
      <c r="P244" t="s">
        <v>323</v>
      </c>
      <c r="Q244">
        <v>1</v>
      </c>
      <c r="X244">
        <v>0.15</v>
      </c>
      <c r="Y244">
        <v>7.07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143</v>
      </c>
      <c r="AG244">
        <v>0.15</v>
      </c>
      <c r="AH244">
        <v>2</v>
      </c>
      <c r="AI244">
        <v>31712403</v>
      </c>
      <c r="AJ244">
        <v>225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5">
      <c r="A245">
        <f>ROW(Source!A428)</f>
        <v>428</v>
      </c>
      <c r="B245">
        <v>31714690</v>
      </c>
      <c r="C245">
        <v>31712398</v>
      </c>
      <c r="D245">
        <v>26292632</v>
      </c>
      <c r="E245">
        <v>26229697</v>
      </c>
      <c r="F245">
        <v>1</v>
      </c>
      <c r="G245">
        <v>26229697</v>
      </c>
      <c r="H245">
        <v>3</v>
      </c>
      <c r="I245" t="s">
        <v>1099</v>
      </c>
      <c r="J245" t="s">
        <v>143</v>
      </c>
      <c r="K245" t="s">
        <v>1100</v>
      </c>
      <c r="L245">
        <v>1339</v>
      </c>
      <c r="N245">
        <v>1007</v>
      </c>
      <c r="O245" t="s">
        <v>323</v>
      </c>
      <c r="P245" t="s">
        <v>323</v>
      </c>
      <c r="Q245">
        <v>1</v>
      </c>
      <c r="X245">
        <v>1.1499999999999999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 t="s">
        <v>143</v>
      </c>
      <c r="AG245">
        <v>1.1499999999999999</v>
      </c>
      <c r="AH245">
        <v>3</v>
      </c>
      <c r="AI245">
        <v>-1</v>
      </c>
      <c r="AJ245" t="s">
        <v>143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5">
      <c r="A246">
        <f>ROW(Source!A430)</f>
        <v>430</v>
      </c>
      <c r="B246">
        <v>31714691</v>
      </c>
      <c r="C246">
        <v>31712412</v>
      </c>
      <c r="D246">
        <v>26286009</v>
      </c>
      <c r="E246">
        <v>26229697</v>
      </c>
      <c r="F246">
        <v>1</v>
      </c>
      <c r="G246">
        <v>26229697</v>
      </c>
      <c r="H246">
        <v>1</v>
      </c>
      <c r="I246" t="s">
        <v>875</v>
      </c>
      <c r="J246" t="s">
        <v>143</v>
      </c>
      <c r="K246" t="s">
        <v>876</v>
      </c>
      <c r="L246">
        <v>1191</v>
      </c>
      <c r="N246">
        <v>1013</v>
      </c>
      <c r="O246" t="s">
        <v>877</v>
      </c>
      <c r="P246" t="s">
        <v>877</v>
      </c>
      <c r="Q246">
        <v>1</v>
      </c>
      <c r="X246">
        <v>825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1</v>
      </c>
      <c r="AF246" t="s">
        <v>170</v>
      </c>
      <c r="AG246">
        <v>948.74999999999989</v>
      </c>
      <c r="AH246">
        <v>2</v>
      </c>
      <c r="AI246">
        <v>31712413</v>
      </c>
      <c r="AJ246">
        <v>227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5">
      <c r="A247">
        <f>ROW(Source!A430)</f>
        <v>430</v>
      </c>
      <c r="B247">
        <v>31714692</v>
      </c>
      <c r="C247">
        <v>31712412</v>
      </c>
      <c r="D247">
        <v>26366109</v>
      </c>
      <c r="E247">
        <v>1</v>
      </c>
      <c r="F247">
        <v>1</v>
      </c>
      <c r="G247">
        <v>26229697</v>
      </c>
      <c r="H247">
        <v>2</v>
      </c>
      <c r="I247" t="s">
        <v>950</v>
      </c>
      <c r="J247" t="s">
        <v>951</v>
      </c>
      <c r="K247" t="s">
        <v>952</v>
      </c>
      <c r="L247">
        <v>1367</v>
      </c>
      <c r="N247">
        <v>1011</v>
      </c>
      <c r="O247" t="s">
        <v>881</v>
      </c>
      <c r="P247" t="s">
        <v>881</v>
      </c>
      <c r="Q247">
        <v>1</v>
      </c>
      <c r="X247">
        <v>175</v>
      </c>
      <c r="Y247">
        <v>0</v>
      </c>
      <c r="Z247">
        <v>6.15</v>
      </c>
      <c r="AA247">
        <v>0.02</v>
      </c>
      <c r="AB247">
        <v>0</v>
      </c>
      <c r="AC247">
        <v>0</v>
      </c>
      <c r="AD247">
        <v>1</v>
      </c>
      <c r="AE247">
        <v>0</v>
      </c>
      <c r="AF247" t="s">
        <v>169</v>
      </c>
      <c r="AG247">
        <v>218.75</v>
      </c>
      <c r="AH247">
        <v>2</v>
      </c>
      <c r="AI247">
        <v>31712414</v>
      </c>
      <c r="AJ247">
        <v>228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5">
      <c r="A248">
        <f>ROW(Source!A430)</f>
        <v>430</v>
      </c>
      <c r="B248">
        <v>31714693</v>
      </c>
      <c r="C248">
        <v>31712412</v>
      </c>
      <c r="D248">
        <v>26366393</v>
      </c>
      <c r="E248">
        <v>1</v>
      </c>
      <c r="F248">
        <v>1</v>
      </c>
      <c r="G248">
        <v>26229697</v>
      </c>
      <c r="H248">
        <v>2</v>
      </c>
      <c r="I248" t="s">
        <v>953</v>
      </c>
      <c r="J248" t="s">
        <v>954</v>
      </c>
      <c r="K248" t="s">
        <v>955</v>
      </c>
      <c r="L248">
        <v>1367</v>
      </c>
      <c r="N248">
        <v>1011</v>
      </c>
      <c r="O248" t="s">
        <v>881</v>
      </c>
      <c r="P248" t="s">
        <v>881</v>
      </c>
      <c r="Q248">
        <v>1</v>
      </c>
      <c r="X248">
        <v>1.1299999999999999</v>
      </c>
      <c r="Y248">
        <v>0</v>
      </c>
      <c r="Z248">
        <v>76.81</v>
      </c>
      <c r="AA248">
        <v>14.36</v>
      </c>
      <c r="AB248">
        <v>0</v>
      </c>
      <c r="AC248">
        <v>0</v>
      </c>
      <c r="AD248">
        <v>1</v>
      </c>
      <c r="AE248">
        <v>0</v>
      </c>
      <c r="AF248" t="s">
        <v>169</v>
      </c>
      <c r="AG248">
        <v>1.4124999999999999</v>
      </c>
      <c r="AH248">
        <v>2</v>
      </c>
      <c r="AI248">
        <v>31712415</v>
      </c>
      <c r="AJ248">
        <v>229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5">
      <c r="A249">
        <f>ROW(Source!A430)</f>
        <v>430</v>
      </c>
      <c r="B249">
        <v>31714694</v>
      </c>
      <c r="C249">
        <v>31712412</v>
      </c>
      <c r="D249">
        <v>26365635</v>
      </c>
      <c r="E249">
        <v>1</v>
      </c>
      <c r="F249">
        <v>1</v>
      </c>
      <c r="G249">
        <v>26229697</v>
      </c>
      <c r="H249">
        <v>2</v>
      </c>
      <c r="I249" t="s">
        <v>956</v>
      </c>
      <c r="J249" t="s">
        <v>957</v>
      </c>
      <c r="K249" t="s">
        <v>958</v>
      </c>
      <c r="L249">
        <v>1367</v>
      </c>
      <c r="N249">
        <v>1011</v>
      </c>
      <c r="O249" t="s">
        <v>881</v>
      </c>
      <c r="P249" t="s">
        <v>881</v>
      </c>
      <c r="Q249">
        <v>1</v>
      </c>
      <c r="X249">
        <v>0.77</v>
      </c>
      <c r="Y249">
        <v>0</v>
      </c>
      <c r="Z249">
        <v>190.93</v>
      </c>
      <c r="AA249">
        <v>18.149999999999999</v>
      </c>
      <c r="AB249">
        <v>0</v>
      </c>
      <c r="AC249">
        <v>0</v>
      </c>
      <c r="AD249">
        <v>1</v>
      </c>
      <c r="AE249">
        <v>0</v>
      </c>
      <c r="AF249" t="s">
        <v>169</v>
      </c>
      <c r="AG249">
        <v>0.96250000000000002</v>
      </c>
      <c r="AH249">
        <v>2</v>
      </c>
      <c r="AI249">
        <v>31712416</v>
      </c>
      <c r="AJ249">
        <v>230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5">
      <c r="A250">
        <f>ROW(Source!A430)</f>
        <v>430</v>
      </c>
      <c r="B250">
        <v>31714695</v>
      </c>
      <c r="C250">
        <v>31712412</v>
      </c>
      <c r="D250">
        <v>26365730</v>
      </c>
      <c r="E250">
        <v>1</v>
      </c>
      <c r="F250">
        <v>1</v>
      </c>
      <c r="G250">
        <v>26229697</v>
      </c>
      <c r="H250">
        <v>2</v>
      </c>
      <c r="I250" t="s">
        <v>959</v>
      </c>
      <c r="J250" t="s">
        <v>960</v>
      </c>
      <c r="K250" t="s">
        <v>961</v>
      </c>
      <c r="L250">
        <v>1367</v>
      </c>
      <c r="N250">
        <v>1011</v>
      </c>
      <c r="O250" t="s">
        <v>881</v>
      </c>
      <c r="P250" t="s">
        <v>881</v>
      </c>
      <c r="Q250">
        <v>1</v>
      </c>
      <c r="X250">
        <v>0.25</v>
      </c>
      <c r="Y250">
        <v>0</v>
      </c>
      <c r="Z250">
        <v>73</v>
      </c>
      <c r="AA250">
        <v>16.899999999999999</v>
      </c>
      <c r="AB250">
        <v>0</v>
      </c>
      <c r="AC250">
        <v>0</v>
      </c>
      <c r="AD250">
        <v>1</v>
      </c>
      <c r="AE250">
        <v>0</v>
      </c>
      <c r="AF250" t="s">
        <v>169</v>
      </c>
      <c r="AG250">
        <v>0.3125</v>
      </c>
      <c r="AH250">
        <v>2</v>
      </c>
      <c r="AI250">
        <v>31712417</v>
      </c>
      <c r="AJ250">
        <v>231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5">
      <c r="A251">
        <f>ROW(Source!A430)</f>
        <v>430</v>
      </c>
      <c r="B251">
        <v>31714696</v>
      </c>
      <c r="C251">
        <v>31712412</v>
      </c>
      <c r="D251">
        <v>26365922</v>
      </c>
      <c r="E251">
        <v>1</v>
      </c>
      <c r="F251">
        <v>1</v>
      </c>
      <c r="G251">
        <v>26229697</v>
      </c>
      <c r="H251">
        <v>2</v>
      </c>
      <c r="I251" t="s">
        <v>962</v>
      </c>
      <c r="J251" t="s">
        <v>963</v>
      </c>
      <c r="K251" t="s">
        <v>964</v>
      </c>
      <c r="L251">
        <v>1367</v>
      </c>
      <c r="N251">
        <v>1011</v>
      </c>
      <c r="O251" t="s">
        <v>881</v>
      </c>
      <c r="P251" t="s">
        <v>881</v>
      </c>
      <c r="Q251">
        <v>1</v>
      </c>
      <c r="X251">
        <v>41.25</v>
      </c>
      <c r="Y251">
        <v>0</v>
      </c>
      <c r="Z251">
        <v>2.06</v>
      </c>
      <c r="AA251">
        <v>0.09</v>
      </c>
      <c r="AB251">
        <v>0</v>
      </c>
      <c r="AC251">
        <v>0</v>
      </c>
      <c r="AD251">
        <v>1</v>
      </c>
      <c r="AE251">
        <v>0</v>
      </c>
      <c r="AF251" t="s">
        <v>169</v>
      </c>
      <c r="AG251">
        <v>51.5625</v>
      </c>
      <c r="AH251">
        <v>2</v>
      </c>
      <c r="AI251">
        <v>31712418</v>
      </c>
      <c r="AJ251">
        <v>232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5">
      <c r="A252">
        <f>ROW(Source!A430)</f>
        <v>430</v>
      </c>
      <c r="B252">
        <v>31714697</v>
      </c>
      <c r="C252">
        <v>31712412</v>
      </c>
      <c r="D252">
        <v>26286008</v>
      </c>
      <c r="E252">
        <v>26229697</v>
      </c>
      <c r="F252">
        <v>1</v>
      </c>
      <c r="G252">
        <v>26229697</v>
      </c>
      <c r="H252">
        <v>2</v>
      </c>
      <c r="I252" t="s">
        <v>906</v>
      </c>
      <c r="J252" t="s">
        <v>143</v>
      </c>
      <c r="K252" t="s">
        <v>907</v>
      </c>
      <c r="L252">
        <v>1344</v>
      </c>
      <c r="N252">
        <v>1008</v>
      </c>
      <c r="O252" t="s">
        <v>908</v>
      </c>
      <c r="P252" t="s">
        <v>908</v>
      </c>
      <c r="Q252">
        <v>1</v>
      </c>
      <c r="X252">
        <v>0.02</v>
      </c>
      <c r="Y252">
        <v>0</v>
      </c>
      <c r="Z252">
        <v>1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169</v>
      </c>
      <c r="AG252">
        <v>2.5000000000000001E-2</v>
      </c>
      <c r="AH252">
        <v>2</v>
      </c>
      <c r="AI252">
        <v>31712419</v>
      </c>
      <c r="AJ252">
        <v>233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5">
      <c r="A253">
        <f>ROW(Source!A430)</f>
        <v>430</v>
      </c>
      <c r="B253">
        <v>31714698</v>
      </c>
      <c r="C253">
        <v>31712412</v>
      </c>
      <c r="D253">
        <v>26292156</v>
      </c>
      <c r="E253">
        <v>26229697</v>
      </c>
      <c r="F253">
        <v>1</v>
      </c>
      <c r="G253">
        <v>26229697</v>
      </c>
      <c r="H253">
        <v>3</v>
      </c>
      <c r="I253" t="s">
        <v>1101</v>
      </c>
      <c r="J253" t="s">
        <v>143</v>
      </c>
      <c r="K253" t="s">
        <v>1102</v>
      </c>
      <c r="L253">
        <v>1348</v>
      </c>
      <c r="N253">
        <v>1009</v>
      </c>
      <c r="O253" t="s">
        <v>205</v>
      </c>
      <c r="P253" t="s">
        <v>205</v>
      </c>
      <c r="Q253">
        <v>1000</v>
      </c>
      <c r="X253">
        <v>12.5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s">
        <v>143</v>
      </c>
      <c r="AG253">
        <v>12.5</v>
      </c>
      <c r="AH253">
        <v>3</v>
      </c>
      <c r="AI253">
        <v>-1</v>
      </c>
      <c r="AJ253" t="s">
        <v>143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5">
      <c r="A254">
        <f>ROW(Source!A430)</f>
        <v>430</v>
      </c>
      <c r="B254">
        <v>31714699</v>
      </c>
      <c r="C254">
        <v>31712412</v>
      </c>
      <c r="D254">
        <v>26344835</v>
      </c>
      <c r="E254">
        <v>1</v>
      </c>
      <c r="F254">
        <v>1</v>
      </c>
      <c r="G254">
        <v>26229697</v>
      </c>
      <c r="H254">
        <v>3</v>
      </c>
      <c r="I254" t="s">
        <v>427</v>
      </c>
      <c r="J254" t="s">
        <v>429</v>
      </c>
      <c r="K254" t="s">
        <v>428</v>
      </c>
      <c r="L254">
        <v>1339</v>
      </c>
      <c r="N254">
        <v>1007</v>
      </c>
      <c r="O254" t="s">
        <v>323</v>
      </c>
      <c r="P254" t="s">
        <v>323</v>
      </c>
      <c r="Q254">
        <v>1</v>
      </c>
      <c r="X254">
        <v>0.12</v>
      </c>
      <c r="Y254">
        <v>7.07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143</v>
      </c>
      <c r="AG254">
        <v>0.12</v>
      </c>
      <c r="AH254">
        <v>2</v>
      </c>
      <c r="AI254">
        <v>31712420</v>
      </c>
      <c r="AJ254">
        <v>234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5">
      <c r="A255">
        <f>ROW(Source!A430)</f>
        <v>430</v>
      </c>
      <c r="B255">
        <v>31714700</v>
      </c>
      <c r="C255">
        <v>31712412</v>
      </c>
      <c r="D255">
        <v>26344822</v>
      </c>
      <c r="E255">
        <v>1</v>
      </c>
      <c r="F255">
        <v>1</v>
      </c>
      <c r="G255">
        <v>26229697</v>
      </c>
      <c r="H255">
        <v>3</v>
      </c>
      <c r="I255" t="s">
        <v>965</v>
      </c>
      <c r="J255" t="s">
        <v>966</v>
      </c>
      <c r="K255" t="s">
        <v>967</v>
      </c>
      <c r="L255">
        <v>1348</v>
      </c>
      <c r="N255">
        <v>1009</v>
      </c>
      <c r="O255" t="s">
        <v>205</v>
      </c>
      <c r="P255" t="s">
        <v>205</v>
      </c>
      <c r="Q255">
        <v>1000</v>
      </c>
      <c r="X255">
        <v>3.6999999999999998E-2</v>
      </c>
      <c r="Y255">
        <v>6521.42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143</v>
      </c>
      <c r="AG255">
        <v>3.6999999999999998E-2</v>
      </c>
      <c r="AH255">
        <v>2</v>
      </c>
      <c r="AI255">
        <v>31712421</v>
      </c>
      <c r="AJ255">
        <v>235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5">
      <c r="A256">
        <f>ROW(Source!A430)</f>
        <v>430</v>
      </c>
      <c r="B256">
        <v>31714701</v>
      </c>
      <c r="C256">
        <v>31712412</v>
      </c>
      <c r="D256">
        <v>26343523</v>
      </c>
      <c r="E256">
        <v>1</v>
      </c>
      <c r="F256">
        <v>1</v>
      </c>
      <c r="G256">
        <v>26229697</v>
      </c>
      <c r="H256">
        <v>3</v>
      </c>
      <c r="I256" t="s">
        <v>968</v>
      </c>
      <c r="J256" t="s">
        <v>969</v>
      </c>
      <c r="K256" t="s">
        <v>970</v>
      </c>
      <c r="L256">
        <v>1348</v>
      </c>
      <c r="N256">
        <v>1009</v>
      </c>
      <c r="O256" t="s">
        <v>205</v>
      </c>
      <c r="P256" t="s">
        <v>205</v>
      </c>
      <c r="Q256">
        <v>1000</v>
      </c>
      <c r="X256">
        <v>0.25</v>
      </c>
      <c r="Y256">
        <v>7191.81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143</v>
      </c>
      <c r="AG256">
        <v>0.25</v>
      </c>
      <c r="AH256">
        <v>2</v>
      </c>
      <c r="AI256">
        <v>31712422</v>
      </c>
      <c r="AJ256">
        <v>236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5">
      <c r="A257">
        <f>ROW(Source!A430)</f>
        <v>430</v>
      </c>
      <c r="B257">
        <v>31714702</v>
      </c>
      <c r="C257">
        <v>31712412</v>
      </c>
      <c r="D257">
        <v>26344731</v>
      </c>
      <c r="E257">
        <v>1</v>
      </c>
      <c r="F257">
        <v>1</v>
      </c>
      <c r="G257">
        <v>26229697</v>
      </c>
      <c r="H257">
        <v>3</v>
      </c>
      <c r="I257" t="s">
        <v>971</v>
      </c>
      <c r="J257" t="s">
        <v>972</v>
      </c>
      <c r="K257" t="s">
        <v>973</v>
      </c>
      <c r="L257">
        <v>1339</v>
      </c>
      <c r="N257">
        <v>1007</v>
      </c>
      <c r="O257" t="s">
        <v>323</v>
      </c>
      <c r="P257" t="s">
        <v>323</v>
      </c>
      <c r="Q257">
        <v>1</v>
      </c>
      <c r="X257">
        <v>0.81</v>
      </c>
      <c r="Y257">
        <v>1828.56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143</v>
      </c>
      <c r="AG257">
        <v>0.81</v>
      </c>
      <c r="AH257">
        <v>2</v>
      </c>
      <c r="AI257">
        <v>31712423</v>
      </c>
      <c r="AJ257">
        <v>237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5">
      <c r="A258">
        <f>ROW(Source!A430)</f>
        <v>430</v>
      </c>
      <c r="B258">
        <v>31714703</v>
      </c>
      <c r="C258">
        <v>31712412</v>
      </c>
      <c r="D258">
        <v>26344704</v>
      </c>
      <c r="E258">
        <v>1</v>
      </c>
      <c r="F258">
        <v>1</v>
      </c>
      <c r="G258">
        <v>26229697</v>
      </c>
      <c r="H258">
        <v>3</v>
      </c>
      <c r="I258" t="s">
        <v>974</v>
      </c>
      <c r="J258" t="s">
        <v>975</v>
      </c>
      <c r="K258" t="s">
        <v>976</v>
      </c>
      <c r="L258">
        <v>1348</v>
      </c>
      <c r="N258">
        <v>1009</v>
      </c>
      <c r="O258" t="s">
        <v>205</v>
      </c>
      <c r="P258" t="s">
        <v>205</v>
      </c>
      <c r="Q258">
        <v>1000</v>
      </c>
      <c r="X258">
        <v>0.04</v>
      </c>
      <c r="Y258">
        <v>1260.72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143</v>
      </c>
      <c r="AG258">
        <v>0.04</v>
      </c>
      <c r="AH258">
        <v>2</v>
      </c>
      <c r="AI258">
        <v>31712424</v>
      </c>
      <c r="AJ258">
        <v>238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5">
      <c r="A259">
        <f>ROW(Source!A430)</f>
        <v>430</v>
      </c>
      <c r="B259">
        <v>31714704</v>
      </c>
      <c r="C259">
        <v>31712412</v>
      </c>
      <c r="D259">
        <v>26344624</v>
      </c>
      <c r="E259">
        <v>1</v>
      </c>
      <c r="F259">
        <v>1</v>
      </c>
      <c r="G259">
        <v>26229697</v>
      </c>
      <c r="H259">
        <v>3</v>
      </c>
      <c r="I259" t="s">
        <v>977</v>
      </c>
      <c r="J259" t="s">
        <v>978</v>
      </c>
      <c r="K259" t="s">
        <v>979</v>
      </c>
      <c r="L259">
        <v>1348</v>
      </c>
      <c r="N259">
        <v>1009</v>
      </c>
      <c r="O259" t="s">
        <v>205</v>
      </c>
      <c r="P259" t="s">
        <v>205</v>
      </c>
      <c r="Q259">
        <v>1000</v>
      </c>
      <c r="X259">
        <v>0.25</v>
      </c>
      <c r="Y259">
        <v>4349.8999999999996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143</v>
      </c>
      <c r="AG259">
        <v>0.25</v>
      </c>
      <c r="AH259">
        <v>2</v>
      </c>
      <c r="AI259">
        <v>31712425</v>
      </c>
      <c r="AJ259">
        <v>239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5">
      <c r="A260">
        <f>ROW(Source!A430)</f>
        <v>430</v>
      </c>
      <c r="B260">
        <v>31714705</v>
      </c>
      <c r="C260">
        <v>31712412</v>
      </c>
      <c r="D260">
        <v>26364968</v>
      </c>
      <c r="E260">
        <v>1</v>
      </c>
      <c r="F260">
        <v>1</v>
      </c>
      <c r="G260">
        <v>26229697</v>
      </c>
      <c r="H260">
        <v>3</v>
      </c>
      <c r="I260" t="s">
        <v>980</v>
      </c>
      <c r="J260" t="s">
        <v>981</v>
      </c>
      <c r="K260" t="s">
        <v>982</v>
      </c>
      <c r="L260">
        <v>1327</v>
      </c>
      <c r="N260">
        <v>1005</v>
      </c>
      <c r="O260" t="s">
        <v>362</v>
      </c>
      <c r="P260" t="s">
        <v>362</v>
      </c>
      <c r="Q260">
        <v>1</v>
      </c>
      <c r="X260">
        <v>77.900000000000006</v>
      </c>
      <c r="Y260">
        <v>60.91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143</v>
      </c>
      <c r="AG260">
        <v>77.900000000000006</v>
      </c>
      <c r="AH260">
        <v>2</v>
      </c>
      <c r="AI260">
        <v>31712429</v>
      </c>
      <c r="AJ260">
        <v>243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5">
      <c r="A261">
        <f>ROW(Source!A430)</f>
        <v>430</v>
      </c>
      <c r="B261">
        <v>31714706</v>
      </c>
      <c r="C261">
        <v>31712412</v>
      </c>
      <c r="D261">
        <v>26293085</v>
      </c>
      <c r="E261">
        <v>26229697</v>
      </c>
      <c r="F261">
        <v>1</v>
      </c>
      <c r="G261">
        <v>26229697</v>
      </c>
      <c r="H261">
        <v>3</v>
      </c>
      <c r="I261" t="s">
        <v>1103</v>
      </c>
      <c r="J261" t="s">
        <v>143</v>
      </c>
      <c r="K261" t="s">
        <v>1104</v>
      </c>
      <c r="L261">
        <v>1339</v>
      </c>
      <c r="N261">
        <v>1007</v>
      </c>
      <c r="O261" t="s">
        <v>323</v>
      </c>
      <c r="P261" t="s">
        <v>323</v>
      </c>
      <c r="Q261">
        <v>1</v>
      </c>
      <c r="X261">
        <v>101.5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s">
        <v>143</v>
      </c>
      <c r="AG261">
        <v>101.5</v>
      </c>
      <c r="AH261">
        <v>3</v>
      </c>
      <c r="AI261">
        <v>-1</v>
      </c>
      <c r="AJ261" t="s">
        <v>143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5">
      <c r="A262">
        <f>ROW(Source!A468)</f>
        <v>468</v>
      </c>
      <c r="B262">
        <v>31714707</v>
      </c>
      <c r="C262">
        <v>31713046</v>
      </c>
      <c r="D262">
        <v>26286009</v>
      </c>
      <c r="E262">
        <v>26229697</v>
      </c>
      <c r="F262">
        <v>1</v>
      </c>
      <c r="G262">
        <v>26229697</v>
      </c>
      <c r="H262">
        <v>1</v>
      </c>
      <c r="I262" t="s">
        <v>875</v>
      </c>
      <c r="J262" t="s">
        <v>143</v>
      </c>
      <c r="K262" t="s">
        <v>876</v>
      </c>
      <c r="L262">
        <v>1191</v>
      </c>
      <c r="N262">
        <v>1013</v>
      </c>
      <c r="O262" t="s">
        <v>877</v>
      </c>
      <c r="P262" t="s">
        <v>877</v>
      </c>
      <c r="Q262">
        <v>1</v>
      </c>
      <c r="X262">
        <v>57.5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1</v>
      </c>
      <c r="AF262" t="s">
        <v>143</v>
      </c>
      <c r="AG262">
        <v>57.5</v>
      </c>
      <c r="AH262">
        <v>2</v>
      </c>
      <c r="AI262">
        <v>31713047</v>
      </c>
      <c r="AJ262">
        <v>244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5">
      <c r="A263">
        <f>ROW(Source!A468)</f>
        <v>468</v>
      </c>
      <c r="B263">
        <v>31714708</v>
      </c>
      <c r="C263">
        <v>31713046</v>
      </c>
      <c r="D263">
        <v>26286024</v>
      </c>
      <c r="E263">
        <v>26229697</v>
      </c>
      <c r="F263">
        <v>1</v>
      </c>
      <c r="G263">
        <v>26229697</v>
      </c>
      <c r="H263">
        <v>3</v>
      </c>
      <c r="I263" t="s">
        <v>1107</v>
      </c>
      <c r="J263" t="s">
        <v>143</v>
      </c>
      <c r="K263" t="s">
        <v>374</v>
      </c>
      <c r="L263">
        <v>1348</v>
      </c>
      <c r="N263">
        <v>1009</v>
      </c>
      <c r="O263" t="s">
        <v>205</v>
      </c>
      <c r="P263" t="s">
        <v>205</v>
      </c>
      <c r="Q263">
        <v>1000</v>
      </c>
      <c r="X263">
        <v>4.5999999999999996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0</v>
      </c>
      <c r="AF263" t="s">
        <v>143</v>
      </c>
      <c r="AG263">
        <v>4.5999999999999996</v>
      </c>
      <c r="AH263">
        <v>3</v>
      </c>
      <c r="AI263">
        <v>-1</v>
      </c>
      <c r="AJ263" t="s">
        <v>143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5">
      <c r="A264">
        <f>ROW(Source!A470)</f>
        <v>470</v>
      </c>
      <c r="B264">
        <v>31714709</v>
      </c>
      <c r="C264">
        <v>31713052</v>
      </c>
      <c r="D264">
        <v>26286008</v>
      </c>
      <c r="E264">
        <v>26229697</v>
      </c>
      <c r="F264">
        <v>1</v>
      </c>
      <c r="G264">
        <v>26229697</v>
      </c>
      <c r="H264">
        <v>2</v>
      </c>
      <c r="I264" t="s">
        <v>906</v>
      </c>
      <c r="J264" t="s">
        <v>143</v>
      </c>
      <c r="K264" t="s">
        <v>907</v>
      </c>
      <c r="L264">
        <v>1344</v>
      </c>
      <c r="N264">
        <v>1008</v>
      </c>
      <c r="O264" t="s">
        <v>908</v>
      </c>
      <c r="P264" t="s">
        <v>908</v>
      </c>
      <c r="Q264">
        <v>1</v>
      </c>
      <c r="X264">
        <v>8.86</v>
      </c>
      <c r="Y264">
        <v>0</v>
      </c>
      <c r="Z264">
        <v>1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143</v>
      </c>
      <c r="AG264">
        <v>8.86</v>
      </c>
      <c r="AH264">
        <v>3</v>
      </c>
      <c r="AI264">
        <v>-1</v>
      </c>
      <c r="AJ264" t="s">
        <v>143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5">
      <c r="A265">
        <f>ROW(Source!A471)</f>
        <v>471</v>
      </c>
      <c r="B265">
        <v>31714710</v>
      </c>
      <c r="C265">
        <v>31713053</v>
      </c>
      <c r="D265">
        <v>26286009</v>
      </c>
      <c r="E265">
        <v>26229697</v>
      </c>
      <c r="F265">
        <v>1</v>
      </c>
      <c r="G265">
        <v>26229697</v>
      </c>
      <c r="H265">
        <v>1</v>
      </c>
      <c r="I265" t="s">
        <v>875</v>
      </c>
      <c r="J265" t="s">
        <v>143</v>
      </c>
      <c r="K265" t="s">
        <v>876</v>
      </c>
      <c r="L265">
        <v>1191</v>
      </c>
      <c r="N265">
        <v>1013</v>
      </c>
      <c r="O265" t="s">
        <v>877</v>
      </c>
      <c r="P265" t="s">
        <v>877</v>
      </c>
      <c r="Q265">
        <v>1</v>
      </c>
      <c r="X265">
        <v>1.02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1</v>
      </c>
      <c r="AF265" t="s">
        <v>143</v>
      </c>
      <c r="AG265">
        <v>1.02</v>
      </c>
      <c r="AH265">
        <v>3</v>
      </c>
      <c r="AI265">
        <v>-1</v>
      </c>
      <c r="AJ265" t="s">
        <v>143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5">
      <c r="A266">
        <f>ROW(Source!A472)</f>
        <v>472</v>
      </c>
      <c r="B266">
        <v>31714711</v>
      </c>
      <c r="C266">
        <v>31713054</v>
      </c>
      <c r="D266">
        <v>26366424</v>
      </c>
      <c r="E266">
        <v>1</v>
      </c>
      <c r="F266">
        <v>1</v>
      </c>
      <c r="G266">
        <v>26229697</v>
      </c>
      <c r="H266">
        <v>2</v>
      </c>
      <c r="I266" t="s">
        <v>933</v>
      </c>
      <c r="J266" t="s">
        <v>934</v>
      </c>
      <c r="K266" t="s">
        <v>935</v>
      </c>
      <c r="L266">
        <v>1367</v>
      </c>
      <c r="N266">
        <v>1011</v>
      </c>
      <c r="O266" t="s">
        <v>881</v>
      </c>
      <c r="P266" t="s">
        <v>881</v>
      </c>
      <c r="Q266">
        <v>1</v>
      </c>
      <c r="X266">
        <v>1</v>
      </c>
      <c r="Y266">
        <v>0</v>
      </c>
      <c r="Z266">
        <v>115.66</v>
      </c>
      <c r="AA266">
        <v>14.4</v>
      </c>
      <c r="AB266">
        <v>0</v>
      </c>
      <c r="AC266">
        <v>0</v>
      </c>
      <c r="AD266">
        <v>1</v>
      </c>
      <c r="AE266">
        <v>0</v>
      </c>
      <c r="AF266" t="s">
        <v>143</v>
      </c>
      <c r="AG266">
        <v>1</v>
      </c>
      <c r="AH266">
        <v>2</v>
      </c>
      <c r="AI266">
        <v>31713055</v>
      </c>
      <c r="AJ266">
        <v>246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5">
      <c r="A267">
        <f>ROW(Source!A473)</f>
        <v>473</v>
      </c>
      <c r="B267">
        <v>31714712</v>
      </c>
      <c r="C267">
        <v>31713057</v>
      </c>
      <c r="D267">
        <v>26286008</v>
      </c>
      <c r="E267">
        <v>26229697</v>
      </c>
      <c r="F267">
        <v>1</v>
      </c>
      <c r="G267">
        <v>26229697</v>
      </c>
      <c r="H267">
        <v>2</v>
      </c>
      <c r="I267" t="s">
        <v>906</v>
      </c>
      <c r="J267" t="s">
        <v>143</v>
      </c>
      <c r="K267" t="s">
        <v>907</v>
      </c>
      <c r="L267">
        <v>1344</v>
      </c>
      <c r="N267">
        <v>1008</v>
      </c>
      <c r="O267" t="s">
        <v>908</v>
      </c>
      <c r="P267" t="s">
        <v>908</v>
      </c>
      <c r="Q267">
        <v>1</v>
      </c>
      <c r="X267">
        <v>31.67</v>
      </c>
      <c r="Y267">
        <v>0</v>
      </c>
      <c r="Z267">
        <v>1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143</v>
      </c>
      <c r="AG267">
        <v>31.67</v>
      </c>
      <c r="AH267">
        <v>2</v>
      </c>
      <c r="AI267">
        <v>31713058</v>
      </c>
      <c r="AJ267">
        <v>247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5">
      <c r="A268">
        <f>ROW(Source!A474)</f>
        <v>474</v>
      </c>
      <c r="B268">
        <v>31714713</v>
      </c>
      <c r="C268">
        <v>31713065</v>
      </c>
      <c r="D268">
        <v>26286009</v>
      </c>
      <c r="E268">
        <v>26229697</v>
      </c>
      <c r="F268">
        <v>1</v>
      </c>
      <c r="G268">
        <v>26229697</v>
      </c>
      <c r="H268">
        <v>1</v>
      </c>
      <c r="I268" t="s">
        <v>875</v>
      </c>
      <c r="J268" t="s">
        <v>143</v>
      </c>
      <c r="K268" t="s">
        <v>876</v>
      </c>
      <c r="L268">
        <v>1191</v>
      </c>
      <c r="N268">
        <v>1013</v>
      </c>
      <c r="O268" t="s">
        <v>877</v>
      </c>
      <c r="P268" t="s">
        <v>877</v>
      </c>
      <c r="Q268">
        <v>1</v>
      </c>
      <c r="X268">
        <v>111.32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1</v>
      </c>
      <c r="AF268" t="s">
        <v>170</v>
      </c>
      <c r="AG268">
        <v>128.01799999999997</v>
      </c>
      <c r="AH268">
        <v>2</v>
      </c>
      <c r="AI268">
        <v>31713066</v>
      </c>
      <c r="AJ268">
        <v>248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5">
      <c r="A269">
        <f>ROW(Source!A474)</f>
        <v>474</v>
      </c>
      <c r="B269">
        <v>31714714</v>
      </c>
      <c r="C269">
        <v>31713065</v>
      </c>
      <c r="D269">
        <v>26366393</v>
      </c>
      <c r="E269">
        <v>1</v>
      </c>
      <c r="F269">
        <v>1</v>
      </c>
      <c r="G269">
        <v>26229697</v>
      </c>
      <c r="H269">
        <v>2</v>
      </c>
      <c r="I269" t="s">
        <v>953</v>
      </c>
      <c r="J269" t="s">
        <v>954</v>
      </c>
      <c r="K269" t="s">
        <v>955</v>
      </c>
      <c r="L269">
        <v>1367</v>
      </c>
      <c r="N269">
        <v>1011</v>
      </c>
      <c r="O269" t="s">
        <v>881</v>
      </c>
      <c r="P269" t="s">
        <v>881</v>
      </c>
      <c r="Q269">
        <v>1</v>
      </c>
      <c r="X269">
        <v>0.37</v>
      </c>
      <c r="Y269">
        <v>0</v>
      </c>
      <c r="Z269">
        <v>76.81</v>
      </c>
      <c r="AA269">
        <v>14.36</v>
      </c>
      <c r="AB269">
        <v>0</v>
      </c>
      <c r="AC269">
        <v>0</v>
      </c>
      <c r="AD269">
        <v>1</v>
      </c>
      <c r="AE269">
        <v>0</v>
      </c>
      <c r="AF269" t="s">
        <v>169</v>
      </c>
      <c r="AG269">
        <v>0.46250000000000002</v>
      </c>
      <c r="AH269">
        <v>2</v>
      </c>
      <c r="AI269">
        <v>31713067</v>
      </c>
      <c r="AJ269">
        <v>249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5">
      <c r="A270">
        <f>ROW(Source!A474)</f>
        <v>474</v>
      </c>
      <c r="B270">
        <v>31714716</v>
      </c>
      <c r="C270">
        <v>31713065</v>
      </c>
      <c r="D270">
        <v>26366479</v>
      </c>
      <c r="E270">
        <v>1</v>
      </c>
      <c r="F270">
        <v>1</v>
      </c>
      <c r="G270">
        <v>26229697</v>
      </c>
      <c r="H270">
        <v>2</v>
      </c>
      <c r="I270" t="s">
        <v>1050</v>
      </c>
      <c r="J270" t="s">
        <v>1051</v>
      </c>
      <c r="K270" t="s">
        <v>1052</v>
      </c>
      <c r="L270">
        <v>1367</v>
      </c>
      <c r="N270">
        <v>1011</v>
      </c>
      <c r="O270" t="s">
        <v>881</v>
      </c>
      <c r="P270" t="s">
        <v>881</v>
      </c>
      <c r="Q270">
        <v>1</v>
      </c>
      <c r="X270">
        <v>35.49</v>
      </c>
      <c r="Y270">
        <v>0</v>
      </c>
      <c r="Z270">
        <v>0.64</v>
      </c>
      <c r="AA270">
        <v>0.04</v>
      </c>
      <c r="AB270">
        <v>0</v>
      </c>
      <c r="AC270">
        <v>0</v>
      </c>
      <c r="AD270">
        <v>1</v>
      </c>
      <c r="AE270">
        <v>0</v>
      </c>
      <c r="AF270" t="s">
        <v>169</v>
      </c>
      <c r="AG270">
        <v>44.362500000000004</v>
      </c>
      <c r="AH270">
        <v>2</v>
      </c>
      <c r="AI270">
        <v>31713069</v>
      </c>
      <c r="AJ270">
        <v>250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5">
      <c r="A271">
        <f>ROW(Source!A474)</f>
        <v>474</v>
      </c>
      <c r="B271">
        <v>31714717</v>
      </c>
      <c r="C271">
        <v>31713065</v>
      </c>
      <c r="D271">
        <v>26366433</v>
      </c>
      <c r="E271">
        <v>1</v>
      </c>
      <c r="F271">
        <v>1</v>
      </c>
      <c r="G271">
        <v>26229697</v>
      </c>
      <c r="H271">
        <v>2</v>
      </c>
      <c r="I271" t="s">
        <v>1053</v>
      </c>
      <c r="J271" t="s">
        <v>1054</v>
      </c>
      <c r="K271" t="s">
        <v>1055</v>
      </c>
      <c r="L271">
        <v>1367</v>
      </c>
      <c r="N271">
        <v>1011</v>
      </c>
      <c r="O271" t="s">
        <v>881</v>
      </c>
      <c r="P271" t="s">
        <v>881</v>
      </c>
      <c r="Q271">
        <v>1</v>
      </c>
      <c r="X271">
        <v>8.0500000000000007</v>
      </c>
      <c r="Y271">
        <v>0</v>
      </c>
      <c r="Z271">
        <v>2.36</v>
      </c>
      <c r="AA271">
        <v>0.1</v>
      </c>
      <c r="AB271">
        <v>0</v>
      </c>
      <c r="AC271">
        <v>0</v>
      </c>
      <c r="AD271">
        <v>1</v>
      </c>
      <c r="AE271">
        <v>0</v>
      </c>
      <c r="AF271" t="s">
        <v>169</v>
      </c>
      <c r="AG271">
        <v>10.0625</v>
      </c>
      <c r="AH271">
        <v>2</v>
      </c>
      <c r="AI271">
        <v>31713070</v>
      </c>
      <c r="AJ271">
        <v>251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5">
      <c r="A272">
        <f>ROW(Source!A474)</f>
        <v>474</v>
      </c>
      <c r="B272">
        <v>31714718</v>
      </c>
      <c r="C272">
        <v>31713065</v>
      </c>
      <c r="D272">
        <v>26366499</v>
      </c>
      <c r="E272">
        <v>1</v>
      </c>
      <c r="F272">
        <v>1</v>
      </c>
      <c r="G272">
        <v>26229697</v>
      </c>
      <c r="H272">
        <v>2</v>
      </c>
      <c r="I272" t="s">
        <v>1056</v>
      </c>
      <c r="J272" t="s">
        <v>1057</v>
      </c>
      <c r="K272" t="s">
        <v>1058</v>
      </c>
      <c r="L272">
        <v>1367</v>
      </c>
      <c r="N272">
        <v>1011</v>
      </c>
      <c r="O272" t="s">
        <v>881</v>
      </c>
      <c r="P272" t="s">
        <v>881</v>
      </c>
      <c r="Q272">
        <v>1</v>
      </c>
      <c r="X272">
        <v>3.98</v>
      </c>
      <c r="Y272">
        <v>0</v>
      </c>
      <c r="Z272">
        <v>3.53</v>
      </c>
      <c r="AA272">
        <v>0.04</v>
      </c>
      <c r="AB272">
        <v>0</v>
      </c>
      <c r="AC272">
        <v>0</v>
      </c>
      <c r="AD272">
        <v>1</v>
      </c>
      <c r="AE272">
        <v>0</v>
      </c>
      <c r="AF272" t="s">
        <v>169</v>
      </c>
      <c r="AG272">
        <v>4.9749999999999996</v>
      </c>
      <c r="AH272">
        <v>2</v>
      </c>
      <c r="AI272">
        <v>31713071</v>
      </c>
      <c r="AJ272">
        <v>252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5">
      <c r="A273">
        <f>ROW(Source!A474)</f>
        <v>474</v>
      </c>
      <c r="B273">
        <v>31714715</v>
      </c>
      <c r="C273">
        <v>31713065</v>
      </c>
      <c r="D273">
        <v>26365635</v>
      </c>
      <c r="E273">
        <v>1</v>
      </c>
      <c r="F273">
        <v>1</v>
      </c>
      <c r="G273">
        <v>26229697</v>
      </c>
      <c r="H273">
        <v>2</v>
      </c>
      <c r="I273" t="s">
        <v>956</v>
      </c>
      <c r="J273" t="s">
        <v>957</v>
      </c>
      <c r="K273" t="s">
        <v>958</v>
      </c>
      <c r="L273">
        <v>1367</v>
      </c>
      <c r="N273">
        <v>1011</v>
      </c>
      <c r="O273" t="s">
        <v>881</v>
      </c>
      <c r="P273" t="s">
        <v>881</v>
      </c>
      <c r="Q273">
        <v>1</v>
      </c>
      <c r="X273">
        <v>0.27</v>
      </c>
      <c r="Y273">
        <v>0</v>
      </c>
      <c r="Z273">
        <v>190.93</v>
      </c>
      <c r="AA273">
        <v>18.149999999999999</v>
      </c>
      <c r="AB273">
        <v>0</v>
      </c>
      <c r="AC273">
        <v>0</v>
      </c>
      <c r="AD273">
        <v>1</v>
      </c>
      <c r="AE273">
        <v>0</v>
      </c>
      <c r="AF273" t="s">
        <v>169</v>
      </c>
      <c r="AG273">
        <v>0.33750000000000002</v>
      </c>
      <c r="AH273">
        <v>2</v>
      </c>
      <c r="AI273">
        <v>31713068</v>
      </c>
      <c r="AJ273">
        <v>253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5">
      <c r="A274">
        <f>ROW(Source!A474)</f>
        <v>474</v>
      </c>
      <c r="B274">
        <v>31714719</v>
      </c>
      <c r="C274">
        <v>31713065</v>
      </c>
      <c r="D274">
        <v>26342533</v>
      </c>
      <c r="E274">
        <v>1</v>
      </c>
      <c r="F274">
        <v>1</v>
      </c>
      <c r="G274">
        <v>26229697</v>
      </c>
      <c r="H274">
        <v>3</v>
      </c>
      <c r="I274" t="s">
        <v>1059</v>
      </c>
      <c r="J274" t="s">
        <v>1060</v>
      </c>
      <c r="K274" t="s">
        <v>1061</v>
      </c>
      <c r="L274">
        <v>1355</v>
      </c>
      <c r="N274">
        <v>1010</v>
      </c>
      <c r="O274" t="s">
        <v>606</v>
      </c>
      <c r="P274" t="s">
        <v>606</v>
      </c>
      <c r="Q274">
        <v>100</v>
      </c>
      <c r="X274">
        <v>29</v>
      </c>
      <c r="Y274">
        <v>4.6100000000000003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143</v>
      </c>
      <c r="AG274">
        <v>29</v>
      </c>
      <c r="AH274">
        <v>2</v>
      </c>
      <c r="AI274">
        <v>31713072</v>
      </c>
      <c r="AJ274">
        <v>254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5">
      <c r="A275">
        <f>ROW(Source!A474)</f>
        <v>474</v>
      </c>
      <c r="B275">
        <v>31714720</v>
      </c>
      <c r="C275">
        <v>31713065</v>
      </c>
      <c r="D275">
        <v>26342051</v>
      </c>
      <c r="E275">
        <v>1</v>
      </c>
      <c r="F275">
        <v>1</v>
      </c>
      <c r="G275">
        <v>26229697</v>
      </c>
      <c r="H275">
        <v>3</v>
      </c>
      <c r="I275" t="s">
        <v>1062</v>
      </c>
      <c r="J275" t="s">
        <v>1063</v>
      </c>
      <c r="K275" t="s">
        <v>1064</v>
      </c>
      <c r="L275">
        <v>1355</v>
      </c>
      <c r="N275">
        <v>1010</v>
      </c>
      <c r="O275" t="s">
        <v>606</v>
      </c>
      <c r="P275" t="s">
        <v>606</v>
      </c>
      <c r="Q275">
        <v>100</v>
      </c>
      <c r="X275">
        <v>7</v>
      </c>
      <c r="Y275">
        <v>47.79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143</v>
      </c>
      <c r="AG275">
        <v>7</v>
      </c>
      <c r="AH275">
        <v>2</v>
      </c>
      <c r="AI275">
        <v>31713073</v>
      </c>
      <c r="AJ275">
        <v>255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5">
      <c r="A276">
        <f>ROW(Source!A474)</f>
        <v>474</v>
      </c>
      <c r="B276">
        <v>31714721</v>
      </c>
      <c r="C276">
        <v>31713065</v>
      </c>
      <c r="D276">
        <v>26364537</v>
      </c>
      <c r="E276">
        <v>1</v>
      </c>
      <c r="F276">
        <v>1</v>
      </c>
      <c r="G276">
        <v>26229697</v>
      </c>
      <c r="H276">
        <v>3</v>
      </c>
      <c r="I276" t="s">
        <v>1065</v>
      </c>
      <c r="J276" t="s">
        <v>1066</v>
      </c>
      <c r="K276" t="s">
        <v>1067</v>
      </c>
      <c r="L276">
        <v>1354</v>
      </c>
      <c r="N276">
        <v>1010</v>
      </c>
      <c r="O276" t="s">
        <v>401</v>
      </c>
      <c r="P276" t="s">
        <v>401</v>
      </c>
      <c r="Q276">
        <v>1</v>
      </c>
      <c r="X276">
        <v>350</v>
      </c>
      <c r="Y276">
        <v>7.86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143</v>
      </c>
      <c r="AG276">
        <v>350</v>
      </c>
      <c r="AH276">
        <v>2</v>
      </c>
      <c r="AI276">
        <v>31713078</v>
      </c>
      <c r="AJ276">
        <v>260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5">
      <c r="A277">
        <f>ROW(Source!A474)</f>
        <v>474</v>
      </c>
      <c r="B277">
        <v>31714722</v>
      </c>
      <c r="C277">
        <v>31713065</v>
      </c>
      <c r="D277">
        <v>26289161</v>
      </c>
      <c r="E277">
        <v>26229697</v>
      </c>
      <c r="F277">
        <v>1</v>
      </c>
      <c r="G277">
        <v>26229697</v>
      </c>
      <c r="H277">
        <v>3</v>
      </c>
      <c r="I277" t="s">
        <v>25</v>
      </c>
      <c r="J277" t="s">
        <v>143</v>
      </c>
      <c r="K277" t="s">
        <v>26</v>
      </c>
      <c r="L277">
        <v>1327</v>
      </c>
      <c r="N277">
        <v>1005</v>
      </c>
      <c r="O277" t="s">
        <v>362</v>
      </c>
      <c r="P277" t="s">
        <v>362</v>
      </c>
      <c r="Q277">
        <v>1</v>
      </c>
      <c r="X277">
        <v>116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 t="s">
        <v>143</v>
      </c>
      <c r="AG277">
        <v>116</v>
      </c>
      <c r="AH277">
        <v>3</v>
      </c>
      <c r="AI277">
        <v>-1</v>
      </c>
      <c r="AJ277" t="s">
        <v>143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5">
      <c r="A278">
        <f>ROW(Source!A474)</f>
        <v>474</v>
      </c>
      <c r="B278">
        <v>31714723</v>
      </c>
      <c r="C278">
        <v>31713065</v>
      </c>
      <c r="D278">
        <v>31295865</v>
      </c>
      <c r="E278">
        <v>26229697</v>
      </c>
      <c r="F278">
        <v>1</v>
      </c>
      <c r="G278">
        <v>26229697</v>
      </c>
      <c r="H278">
        <v>3</v>
      </c>
      <c r="I278" t="s">
        <v>27</v>
      </c>
      <c r="J278" t="s">
        <v>143</v>
      </c>
      <c r="K278" t="s">
        <v>28</v>
      </c>
      <c r="L278">
        <v>1301</v>
      </c>
      <c r="N278">
        <v>1003</v>
      </c>
      <c r="O278" t="s">
        <v>585</v>
      </c>
      <c r="P278" t="s">
        <v>585</v>
      </c>
      <c r="Q278">
        <v>1</v>
      </c>
      <c r="X278">
        <v>12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s">
        <v>143</v>
      </c>
      <c r="AG278">
        <v>12</v>
      </c>
      <c r="AH278">
        <v>3</v>
      </c>
      <c r="AI278">
        <v>-1</v>
      </c>
      <c r="AJ278" t="s">
        <v>143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5">
      <c r="A279">
        <f>ROW(Source!A474)</f>
        <v>474</v>
      </c>
      <c r="B279">
        <v>31714724</v>
      </c>
      <c r="C279">
        <v>31713065</v>
      </c>
      <c r="D279">
        <v>31295867</v>
      </c>
      <c r="E279">
        <v>26229697</v>
      </c>
      <c r="F279">
        <v>1</v>
      </c>
      <c r="G279">
        <v>26229697</v>
      </c>
      <c r="H279">
        <v>3</v>
      </c>
      <c r="I279" t="s">
        <v>27</v>
      </c>
      <c r="J279" t="s">
        <v>143</v>
      </c>
      <c r="K279" t="s">
        <v>29</v>
      </c>
      <c r="L279">
        <v>1301</v>
      </c>
      <c r="N279">
        <v>1003</v>
      </c>
      <c r="O279" t="s">
        <v>585</v>
      </c>
      <c r="P279" t="s">
        <v>585</v>
      </c>
      <c r="Q279">
        <v>1</v>
      </c>
      <c r="X279">
        <v>55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 t="s">
        <v>143</v>
      </c>
      <c r="AG279">
        <v>55</v>
      </c>
      <c r="AH279">
        <v>3</v>
      </c>
      <c r="AI279">
        <v>-1</v>
      </c>
      <c r="AJ279" t="s">
        <v>143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5">
      <c r="A280">
        <f>ROW(Source!A474)</f>
        <v>474</v>
      </c>
      <c r="B280">
        <v>31714725</v>
      </c>
      <c r="C280">
        <v>31713065</v>
      </c>
      <c r="D280">
        <v>31295864</v>
      </c>
      <c r="E280">
        <v>26229697</v>
      </c>
      <c r="F280">
        <v>1</v>
      </c>
      <c r="G280">
        <v>26229697</v>
      </c>
      <c r="H280">
        <v>3</v>
      </c>
      <c r="I280" t="s">
        <v>27</v>
      </c>
      <c r="J280" t="s">
        <v>143</v>
      </c>
      <c r="K280" t="s">
        <v>30</v>
      </c>
      <c r="L280">
        <v>1301</v>
      </c>
      <c r="N280">
        <v>1003</v>
      </c>
      <c r="O280" t="s">
        <v>585</v>
      </c>
      <c r="P280" t="s">
        <v>585</v>
      </c>
      <c r="Q280">
        <v>1</v>
      </c>
      <c r="X280">
        <v>42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 t="s">
        <v>143</v>
      </c>
      <c r="AG280">
        <v>42</v>
      </c>
      <c r="AH280">
        <v>3</v>
      </c>
      <c r="AI280">
        <v>-1</v>
      </c>
      <c r="AJ280" t="s">
        <v>143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5">
      <c r="A281">
        <f>ROW(Source!A474)</f>
        <v>474</v>
      </c>
      <c r="B281">
        <v>31714726</v>
      </c>
      <c r="C281">
        <v>31713065</v>
      </c>
      <c r="D281">
        <v>26293379</v>
      </c>
      <c r="E281">
        <v>26229697</v>
      </c>
      <c r="F281">
        <v>1</v>
      </c>
      <c r="G281">
        <v>26229697</v>
      </c>
      <c r="H281">
        <v>3</v>
      </c>
      <c r="I281" t="s">
        <v>31</v>
      </c>
      <c r="J281" t="s">
        <v>143</v>
      </c>
      <c r="K281" t="s">
        <v>32</v>
      </c>
      <c r="L281">
        <v>1348</v>
      </c>
      <c r="N281">
        <v>1009</v>
      </c>
      <c r="O281" t="s">
        <v>205</v>
      </c>
      <c r="P281" t="s">
        <v>205</v>
      </c>
      <c r="Q281">
        <v>1000</v>
      </c>
      <c r="X281">
        <v>0.14399999999999999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 t="s">
        <v>143</v>
      </c>
      <c r="AG281">
        <v>0.14399999999999999</v>
      </c>
      <c r="AH281">
        <v>3</v>
      </c>
      <c r="AI281">
        <v>-1</v>
      </c>
      <c r="AJ281" t="s">
        <v>143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5">
      <c r="A282">
        <f>ROW(Source!A480)</f>
        <v>480</v>
      </c>
      <c r="B282">
        <v>31714727</v>
      </c>
      <c r="C282">
        <v>31712853</v>
      </c>
      <c r="D282">
        <v>26286009</v>
      </c>
      <c r="E282">
        <v>26229697</v>
      </c>
      <c r="F282">
        <v>1</v>
      </c>
      <c r="G282">
        <v>26229697</v>
      </c>
      <c r="H282">
        <v>1</v>
      </c>
      <c r="I282" t="s">
        <v>875</v>
      </c>
      <c r="J282" t="s">
        <v>143</v>
      </c>
      <c r="K282" t="s">
        <v>876</v>
      </c>
      <c r="L282">
        <v>1191</v>
      </c>
      <c r="N282">
        <v>1013</v>
      </c>
      <c r="O282" t="s">
        <v>877</v>
      </c>
      <c r="P282" t="s">
        <v>877</v>
      </c>
      <c r="Q282">
        <v>1</v>
      </c>
      <c r="X282">
        <v>247.22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1</v>
      </c>
      <c r="AF282" t="s">
        <v>170</v>
      </c>
      <c r="AG282">
        <v>284.303</v>
      </c>
      <c r="AH282">
        <v>2</v>
      </c>
      <c r="AI282">
        <v>31712854</v>
      </c>
      <c r="AJ282">
        <v>262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5">
      <c r="A283">
        <f>ROW(Source!A480)</f>
        <v>480</v>
      </c>
      <c r="B283">
        <v>31714728</v>
      </c>
      <c r="C283">
        <v>31712853</v>
      </c>
      <c r="D283">
        <v>26366393</v>
      </c>
      <c r="E283">
        <v>1</v>
      </c>
      <c r="F283">
        <v>1</v>
      </c>
      <c r="G283">
        <v>26229697</v>
      </c>
      <c r="H283">
        <v>2</v>
      </c>
      <c r="I283" t="s">
        <v>953</v>
      </c>
      <c r="J283" t="s">
        <v>954</v>
      </c>
      <c r="K283" t="s">
        <v>955</v>
      </c>
      <c r="L283">
        <v>1367</v>
      </c>
      <c r="N283">
        <v>1011</v>
      </c>
      <c r="O283" t="s">
        <v>881</v>
      </c>
      <c r="P283" t="s">
        <v>881</v>
      </c>
      <c r="Q283">
        <v>1</v>
      </c>
      <c r="X283">
        <v>0.62</v>
      </c>
      <c r="Y283">
        <v>0</v>
      </c>
      <c r="Z283">
        <v>76.81</v>
      </c>
      <c r="AA283">
        <v>14.36</v>
      </c>
      <c r="AB283">
        <v>0</v>
      </c>
      <c r="AC283">
        <v>0</v>
      </c>
      <c r="AD283">
        <v>1</v>
      </c>
      <c r="AE283">
        <v>0</v>
      </c>
      <c r="AF283" t="s">
        <v>169</v>
      </c>
      <c r="AG283">
        <v>0.77500000000000002</v>
      </c>
      <c r="AH283">
        <v>2</v>
      </c>
      <c r="AI283">
        <v>31712855</v>
      </c>
      <c r="AJ283">
        <v>263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5">
      <c r="A284">
        <f>ROW(Source!A480)</f>
        <v>480</v>
      </c>
      <c r="B284">
        <v>31714729</v>
      </c>
      <c r="C284">
        <v>31712853</v>
      </c>
      <c r="D284">
        <v>26366522</v>
      </c>
      <c r="E284">
        <v>1</v>
      </c>
      <c r="F284">
        <v>1</v>
      </c>
      <c r="G284">
        <v>26229697</v>
      </c>
      <c r="H284">
        <v>2</v>
      </c>
      <c r="I284" t="s">
        <v>985</v>
      </c>
      <c r="J284" t="s">
        <v>986</v>
      </c>
      <c r="K284" t="s">
        <v>987</v>
      </c>
      <c r="L284">
        <v>1367</v>
      </c>
      <c r="N284">
        <v>1011</v>
      </c>
      <c r="O284" t="s">
        <v>881</v>
      </c>
      <c r="P284" t="s">
        <v>881</v>
      </c>
      <c r="Q284">
        <v>1</v>
      </c>
      <c r="X284">
        <v>22</v>
      </c>
      <c r="Y284">
        <v>0</v>
      </c>
      <c r="Z284">
        <v>2.36</v>
      </c>
      <c r="AA284">
        <v>0.04</v>
      </c>
      <c r="AB284">
        <v>0</v>
      </c>
      <c r="AC284">
        <v>0</v>
      </c>
      <c r="AD284">
        <v>1</v>
      </c>
      <c r="AE284">
        <v>0</v>
      </c>
      <c r="AF284" t="s">
        <v>169</v>
      </c>
      <c r="AG284">
        <v>27.5</v>
      </c>
      <c r="AH284">
        <v>2</v>
      </c>
      <c r="AI284">
        <v>31712856</v>
      </c>
      <c r="AJ284">
        <v>264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5">
      <c r="A285">
        <f>ROW(Source!A480)</f>
        <v>480</v>
      </c>
      <c r="B285">
        <v>31714730</v>
      </c>
      <c r="C285">
        <v>31712853</v>
      </c>
      <c r="D285">
        <v>26366479</v>
      </c>
      <c r="E285">
        <v>1</v>
      </c>
      <c r="F285">
        <v>1</v>
      </c>
      <c r="G285">
        <v>26229697</v>
      </c>
      <c r="H285">
        <v>2</v>
      </c>
      <c r="I285" t="s">
        <v>1050</v>
      </c>
      <c r="J285" t="s">
        <v>1051</v>
      </c>
      <c r="K285" t="s">
        <v>1052</v>
      </c>
      <c r="L285">
        <v>1367</v>
      </c>
      <c r="N285">
        <v>1011</v>
      </c>
      <c r="O285" t="s">
        <v>881</v>
      </c>
      <c r="P285" t="s">
        <v>881</v>
      </c>
      <c r="Q285">
        <v>1</v>
      </c>
      <c r="X285">
        <v>5.13</v>
      </c>
      <c r="Y285">
        <v>0</v>
      </c>
      <c r="Z285">
        <v>0.64</v>
      </c>
      <c r="AA285">
        <v>0.04</v>
      </c>
      <c r="AB285">
        <v>0</v>
      </c>
      <c r="AC285">
        <v>0</v>
      </c>
      <c r="AD285">
        <v>1</v>
      </c>
      <c r="AE285">
        <v>0</v>
      </c>
      <c r="AF285" t="s">
        <v>169</v>
      </c>
      <c r="AG285">
        <v>6.4124999999999996</v>
      </c>
      <c r="AH285">
        <v>2</v>
      </c>
      <c r="AI285">
        <v>31712857</v>
      </c>
      <c r="AJ285">
        <v>265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5">
      <c r="A286">
        <f>ROW(Source!A480)</f>
        <v>480</v>
      </c>
      <c r="B286">
        <v>31714731</v>
      </c>
      <c r="C286">
        <v>31712853</v>
      </c>
      <c r="D286">
        <v>26366433</v>
      </c>
      <c r="E286">
        <v>1</v>
      </c>
      <c r="F286">
        <v>1</v>
      </c>
      <c r="G286">
        <v>26229697</v>
      </c>
      <c r="H286">
        <v>2</v>
      </c>
      <c r="I286" t="s">
        <v>1053</v>
      </c>
      <c r="J286" t="s">
        <v>1054</v>
      </c>
      <c r="K286" t="s">
        <v>1055</v>
      </c>
      <c r="L286">
        <v>1367</v>
      </c>
      <c r="N286">
        <v>1011</v>
      </c>
      <c r="O286" t="s">
        <v>881</v>
      </c>
      <c r="P286" t="s">
        <v>881</v>
      </c>
      <c r="Q286">
        <v>1</v>
      </c>
      <c r="X286">
        <v>24.24</v>
      </c>
      <c r="Y286">
        <v>0</v>
      </c>
      <c r="Z286">
        <v>2.36</v>
      </c>
      <c r="AA286">
        <v>0.1</v>
      </c>
      <c r="AB286">
        <v>0</v>
      </c>
      <c r="AC286">
        <v>0</v>
      </c>
      <c r="AD286">
        <v>1</v>
      </c>
      <c r="AE286">
        <v>0</v>
      </c>
      <c r="AF286" t="s">
        <v>169</v>
      </c>
      <c r="AG286">
        <v>30.299999999999997</v>
      </c>
      <c r="AH286">
        <v>2</v>
      </c>
      <c r="AI286">
        <v>31712858</v>
      </c>
      <c r="AJ286">
        <v>266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5">
      <c r="A287">
        <f>ROW(Source!A480)</f>
        <v>480</v>
      </c>
      <c r="B287">
        <v>31714732</v>
      </c>
      <c r="C287">
        <v>31712853</v>
      </c>
      <c r="D287">
        <v>26366499</v>
      </c>
      <c r="E287">
        <v>1</v>
      </c>
      <c r="F287">
        <v>1</v>
      </c>
      <c r="G287">
        <v>26229697</v>
      </c>
      <c r="H287">
        <v>2</v>
      </c>
      <c r="I287" t="s">
        <v>1056</v>
      </c>
      <c r="J287" t="s">
        <v>1057</v>
      </c>
      <c r="K287" t="s">
        <v>1058</v>
      </c>
      <c r="L287">
        <v>1367</v>
      </c>
      <c r="N287">
        <v>1011</v>
      </c>
      <c r="O287" t="s">
        <v>881</v>
      </c>
      <c r="P287" t="s">
        <v>881</v>
      </c>
      <c r="Q287">
        <v>1</v>
      </c>
      <c r="X287">
        <v>1.31</v>
      </c>
      <c r="Y287">
        <v>0</v>
      </c>
      <c r="Z287">
        <v>3.53</v>
      </c>
      <c r="AA287">
        <v>0.04</v>
      </c>
      <c r="AB287">
        <v>0</v>
      </c>
      <c r="AC287">
        <v>0</v>
      </c>
      <c r="AD287">
        <v>1</v>
      </c>
      <c r="AE287">
        <v>0</v>
      </c>
      <c r="AF287" t="s">
        <v>169</v>
      </c>
      <c r="AG287">
        <v>1.6375000000000002</v>
      </c>
      <c r="AH287">
        <v>2</v>
      </c>
      <c r="AI287">
        <v>31712859</v>
      </c>
      <c r="AJ287">
        <v>267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5">
      <c r="A288">
        <f>ROW(Source!A480)</f>
        <v>480</v>
      </c>
      <c r="B288">
        <v>31714733</v>
      </c>
      <c r="C288">
        <v>31712853</v>
      </c>
      <c r="D288">
        <v>26344837</v>
      </c>
      <c r="E288">
        <v>1</v>
      </c>
      <c r="F288">
        <v>1</v>
      </c>
      <c r="G288">
        <v>26229697</v>
      </c>
      <c r="H288">
        <v>3</v>
      </c>
      <c r="I288" t="s">
        <v>1068</v>
      </c>
      <c r="J288" t="s">
        <v>1069</v>
      </c>
      <c r="K288" t="s">
        <v>1070</v>
      </c>
      <c r="L288">
        <v>1346</v>
      </c>
      <c r="N288">
        <v>1009</v>
      </c>
      <c r="O288" t="s">
        <v>432</v>
      </c>
      <c r="P288" t="s">
        <v>432</v>
      </c>
      <c r="Q288">
        <v>1</v>
      </c>
      <c r="X288">
        <v>1.68</v>
      </c>
      <c r="Y288">
        <v>48.15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143</v>
      </c>
      <c r="AG288">
        <v>1.68</v>
      </c>
      <c r="AH288">
        <v>2</v>
      </c>
      <c r="AI288">
        <v>31712860</v>
      </c>
      <c r="AJ288">
        <v>268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5">
      <c r="A289">
        <f>ROW(Source!A480)</f>
        <v>480</v>
      </c>
      <c r="B289">
        <v>31714734</v>
      </c>
      <c r="C289">
        <v>31712853</v>
      </c>
      <c r="D289">
        <v>26364202</v>
      </c>
      <c r="E289">
        <v>1</v>
      </c>
      <c r="F289">
        <v>1</v>
      </c>
      <c r="G289">
        <v>26229697</v>
      </c>
      <c r="H289">
        <v>3</v>
      </c>
      <c r="I289" t="s">
        <v>1071</v>
      </c>
      <c r="J289" t="s">
        <v>1072</v>
      </c>
      <c r="K289" t="s">
        <v>1073</v>
      </c>
      <c r="L289">
        <v>1354</v>
      </c>
      <c r="N289">
        <v>1010</v>
      </c>
      <c r="O289" t="s">
        <v>401</v>
      </c>
      <c r="P289" t="s">
        <v>401</v>
      </c>
      <c r="Q289">
        <v>1</v>
      </c>
      <c r="X289">
        <v>13</v>
      </c>
      <c r="Y289">
        <v>7.68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143</v>
      </c>
      <c r="AG289">
        <v>13</v>
      </c>
      <c r="AH289">
        <v>2</v>
      </c>
      <c r="AI289">
        <v>31712861</v>
      </c>
      <c r="AJ289">
        <v>276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5">
      <c r="A290">
        <f>ROW(Source!A480)</f>
        <v>480</v>
      </c>
      <c r="B290">
        <v>31714735</v>
      </c>
      <c r="C290">
        <v>31712853</v>
      </c>
      <c r="D290">
        <v>26363979</v>
      </c>
      <c r="E290">
        <v>1</v>
      </c>
      <c r="F290">
        <v>1</v>
      </c>
      <c r="G290">
        <v>26229697</v>
      </c>
      <c r="H290">
        <v>3</v>
      </c>
      <c r="I290" t="s">
        <v>1074</v>
      </c>
      <c r="J290" t="s">
        <v>1075</v>
      </c>
      <c r="K290" t="s">
        <v>1076</v>
      </c>
      <c r="L290">
        <v>1355</v>
      </c>
      <c r="N290">
        <v>1010</v>
      </c>
      <c r="O290" t="s">
        <v>606</v>
      </c>
      <c r="P290" t="s">
        <v>606</v>
      </c>
      <c r="Q290">
        <v>100</v>
      </c>
      <c r="X290">
        <v>6.45</v>
      </c>
      <c r="Y290">
        <v>341.56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143</v>
      </c>
      <c r="AG290">
        <v>6.45</v>
      </c>
      <c r="AH290">
        <v>2</v>
      </c>
      <c r="AI290">
        <v>31712862</v>
      </c>
      <c r="AJ290">
        <v>277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5">
      <c r="A291">
        <f>ROW(Source!A480)</f>
        <v>480</v>
      </c>
      <c r="B291">
        <v>31714736</v>
      </c>
      <c r="C291">
        <v>31712853</v>
      </c>
      <c r="D291">
        <v>28481499</v>
      </c>
      <c r="E291">
        <v>26229697</v>
      </c>
      <c r="F291">
        <v>1</v>
      </c>
      <c r="G291">
        <v>26229697</v>
      </c>
      <c r="H291">
        <v>3</v>
      </c>
      <c r="I291" t="s">
        <v>33</v>
      </c>
      <c r="J291" t="s">
        <v>143</v>
      </c>
      <c r="K291" t="s">
        <v>34</v>
      </c>
      <c r="L291">
        <v>1355</v>
      </c>
      <c r="N291">
        <v>1010</v>
      </c>
      <c r="O291" t="s">
        <v>606</v>
      </c>
      <c r="P291" t="s">
        <v>606</v>
      </c>
      <c r="Q291">
        <v>100</v>
      </c>
      <c r="X291">
        <v>13.7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 t="s">
        <v>143</v>
      </c>
      <c r="AG291">
        <v>13.7</v>
      </c>
      <c r="AH291">
        <v>3</v>
      </c>
      <c r="AI291">
        <v>-1</v>
      </c>
      <c r="AJ291" t="s">
        <v>143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5">
      <c r="A292">
        <f>ROW(Source!A480)</f>
        <v>480</v>
      </c>
      <c r="B292">
        <v>31714737</v>
      </c>
      <c r="C292">
        <v>31712853</v>
      </c>
      <c r="D292">
        <v>26287625</v>
      </c>
      <c r="E292">
        <v>26229697</v>
      </c>
      <c r="F292">
        <v>1</v>
      </c>
      <c r="G292">
        <v>26229697</v>
      </c>
      <c r="H292">
        <v>3</v>
      </c>
      <c r="I292" t="s">
        <v>35</v>
      </c>
      <c r="J292" t="s">
        <v>143</v>
      </c>
      <c r="K292" t="s">
        <v>36</v>
      </c>
      <c r="L292">
        <v>1327</v>
      </c>
      <c r="N292">
        <v>1005</v>
      </c>
      <c r="O292" t="s">
        <v>362</v>
      </c>
      <c r="P292" t="s">
        <v>362</v>
      </c>
      <c r="Q292">
        <v>1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 t="s">
        <v>143</v>
      </c>
      <c r="AG292">
        <v>0</v>
      </c>
      <c r="AH292">
        <v>3</v>
      </c>
      <c r="AI292">
        <v>-1</v>
      </c>
      <c r="AJ292" t="s">
        <v>143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5">
      <c r="A293">
        <f>ROW(Source!A480)</f>
        <v>480</v>
      </c>
      <c r="B293">
        <v>31714738</v>
      </c>
      <c r="C293">
        <v>31712853</v>
      </c>
      <c r="D293">
        <v>31295877</v>
      </c>
      <c r="E293">
        <v>26229697</v>
      </c>
      <c r="F293">
        <v>1</v>
      </c>
      <c r="G293">
        <v>26229697</v>
      </c>
      <c r="H293">
        <v>3</v>
      </c>
      <c r="I293" t="s">
        <v>27</v>
      </c>
      <c r="J293" t="s">
        <v>143</v>
      </c>
      <c r="K293" t="s">
        <v>37</v>
      </c>
      <c r="L293">
        <v>1301</v>
      </c>
      <c r="N293">
        <v>1003</v>
      </c>
      <c r="O293" t="s">
        <v>585</v>
      </c>
      <c r="P293" t="s">
        <v>585</v>
      </c>
      <c r="Q293">
        <v>1</v>
      </c>
      <c r="X293">
        <v>85.2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 t="s">
        <v>143</v>
      </c>
      <c r="AG293">
        <v>85.2</v>
      </c>
      <c r="AH293">
        <v>3</v>
      </c>
      <c r="AI293">
        <v>-1</v>
      </c>
      <c r="AJ293" t="s">
        <v>143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5">
      <c r="A294">
        <f>ROW(Source!A480)</f>
        <v>480</v>
      </c>
      <c r="B294">
        <v>31714739</v>
      </c>
      <c r="C294">
        <v>31712853</v>
      </c>
      <c r="D294">
        <v>31295869</v>
      </c>
      <c r="E294">
        <v>26229697</v>
      </c>
      <c r="F294">
        <v>1</v>
      </c>
      <c r="G294">
        <v>26229697</v>
      </c>
      <c r="H294">
        <v>3</v>
      </c>
      <c r="I294" t="s">
        <v>27</v>
      </c>
      <c r="J294" t="s">
        <v>143</v>
      </c>
      <c r="K294" t="s">
        <v>38</v>
      </c>
      <c r="L294">
        <v>1301</v>
      </c>
      <c r="N294">
        <v>1003</v>
      </c>
      <c r="O294" t="s">
        <v>585</v>
      </c>
      <c r="P294" t="s">
        <v>585</v>
      </c>
      <c r="Q294">
        <v>1</v>
      </c>
      <c r="X294">
        <v>80.61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s">
        <v>143</v>
      </c>
      <c r="AG294">
        <v>80.61</v>
      </c>
      <c r="AH294">
        <v>3</v>
      </c>
      <c r="AI294">
        <v>-1</v>
      </c>
      <c r="AJ294" t="s">
        <v>143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5">
      <c r="A295">
        <f>ROW(Source!A480)</f>
        <v>480</v>
      </c>
      <c r="B295">
        <v>31714740</v>
      </c>
      <c r="C295">
        <v>31712853</v>
      </c>
      <c r="D295">
        <v>31295887</v>
      </c>
      <c r="E295">
        <v>26229697</v>
      </c>
      <c r="F295">
        <v>1</v>
      </c>
      <c r="G295">
        <v>26229697</v>
      </c>
      <c r="H295">
        <v>3</v>
      </c>
      <c r="I295" t="s">
        <v>39</v>
      </c>
      <c r="J295" t="s">
        <v>143</v>
      </c>
      <c r="K295" t="s">
        <v>40</v>
      </c>
      <c r="L295">
        <v>1354</v>
      </c>
      <c r="N295">
        <v>1010</v>
      </c>
      <c r="O295" t="s">
        <v>401</v>
      </c>
      <c r="P295" t="s">
        <v>401</v>
      </c>
      <c r="Q295">
        <v>1</v>
      </c>
      <c r="X295">
        <v>645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s">
        <v>143</v>
      </c>
      <c r="AG295">
        <v>645</v>
      </c>
      <c r="AH295">
        <v>3</v>
      </c>
      <c r="AI295">
        <v>-1</v>
      </c>
      <c r="AJ295" t="s">
        <v>143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5">
      <c r="A296">
        <f>ROW(Source!A488)</f>
        <v>488</v>
      </c>
      <c r="B296">
        <v>31714741</v>
      </c>
      <c r="C296">
        <v>31712873</v>
      </c>
      <c r="D296">
        <v>26286009</v>
      </c>
      <c r="E296">
        <v>26229697</v>
      </c>
      <c r="F296">
        <v>1</v>
      </c>
      <c r="G296">
        <v>26229697</v>
      </c>
      <c r="H296">
        <v>1</v>
      </c>
      <c r="I296" t="s">
        <v>875</v>
      </c>
      <c r="J296" t="s">
        <v>143</v>
      </c>
      <c r="K296" t="s">
        <v>876</v>
      </c>
      <c r="L296">
        <v>1191</v>
      </c>
      <c r="N296">
        <v>1013</v>
      </c>
      <c r="O296" t="s">
        <v>877</v>
      </c>
      <c r="P296" t="s">
        <v>877</v>
      </c>
      <c r="Q296">
        <v>1</v>
      </c>
      <c r="X296">
        <v>147.30000000000001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1</v>
      </c>
      <c r="AF296" t="s">
        <v>170</v>
      </c>
      <c r="AG296">
        <v>169.39500000000001</v>
      </c>
      <c r="AH296">
        <v>2</v>
      </c>
      <c r="AI296">
        <v>31712874</v>
      </c>
      <c r="AJ296">
        <v>278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5">
      <c r="A297">
        <f>ROW(Source!A488)</f>
        <v>488</v>
      </c>
      <c r="B297">
        <v>31714742</v>
      </c>
      <c r="C297">
        <v>31712873</v>
      </c>
      <c r="D297">
        <v>26366393</v>
      </c>
      <c r="E297">
        <v>1</v>
      </c>
      <c r="F297">
        <v>1</v>
      </c>
      <c r="G297">
        <v>26229697</v>
      </c>
      <c r="H297">
        <v>2</v>
      </c>
      <c r="I297" t="s">
        <v>953</v>
      </c>
      <c r="J297" t="s">
        <v>954</v>
      </c>
      <c r="K297" t="s">
        <v>955</v>
      </c>
      <c r="L297">
        <v>1367</v>
      </c>
      <c r="N297">
        <v>1011</v>
      </c>
      <c r="O297" t="s">
        <v>881</v>
      </c>
      <c r="P297" t="s">
        <v>881</v>
      </c>
      <c r="Q297">
        <v>1</v>
      </c>
      <c r="X297">
        <v>0.51</v>
      </c>
      <c r="Y297">
        <v>0</v>
      </c>
      <c r="Z297">
        <v>76.81</v>
      </c>
      <c r="AA297">
        <v>14.36</v>
      </c>
      <c r="AB297">
        <v>0</v>
      </c>
      <c r="AC297">
        <v>0</v>
      </c>
      <c r="AD297">
        <v>1</v>
      </c>
      <c r="AE297">
        <v>0</v>
      </c>
      <c r="AF297" t="s">
        <v>169</v>
      </c>
      <c r="AG297">
        <v>0.63749999999999996</v>
      </c>
      <c r="AH297">
        <v>2</v>
      </c>
      <c r="AI297">
        <v>31712875</v>
      </c>
      <c r="AJ297">
        <v>279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5">
      <c r="A298">
        <f>ROW(Source!A488)</f>
        <v>488</v>
      </c>
      <c r="B298">
        <v>31714743</v>
      </c>
      <c r="C298">
        <v>31712873</v>
      </c>
      <c r="D298">
        <v>26366522</v>
      </c>
      <c r="E298">
        <v>1</v>
      </c>
      <c r="F298">
        <v>1</v>
      </c>
      <c r="G298">
        <v>26229697</v>
      </c>
      <c r="H298">
        <v>2</v>
      </c>
      <c r="I298" t="s">
        <v>985</v>
      </c>
      <c r="J298" t="s">
        <v>986</v>
      </c>
      <c r="K298" t="s">
        <v>987</v>
      </c>
      <c r="L298">
        <v>1367</v>
      </c>
      <c r="N298">
        <v>1011</v>
      </c>
      <c r="O298" t="s">
        <v>881</v>
      </c>
      <c r="P298" t="s">
        <v>881</v>
      </c>
      <c r="Q298">
        <v>1</v>
      </c>
      <c r="X298">
        <v>22.58</v>
      </c>
      <c r="Y298">
        <v>0</v>
      </c>
      <c r="Z298">
        <v>2.36</v>
      </c>
      <c r="AA298">
        <v>0.04</v>
      </c>
      <c r="AB298">
        <v>0</v>
      </c>
      <c r="AC298">
        <v>0</v>
      </c>
      <c r="AD298">
        <v>1</v>
      </c>
      <c r="AE298">
        <v>0</v>
      </c>
      <c r="AF298" t="s">
        <v>169</v>
      </c>
      <c r="AG298">
        <v>28.224999999999998</v>
      </c>
      <c r="AH298">
        <v>2</v>
      </c>
      <c r="AI298">
        <v>31712876</v>
      </c>
      <c r="AJ298">
        <v>280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5">
      <c r="A299">
        <f>ROW(Source!A488)</f>
        <v>488</v>
      </c>
      <c r="B299">
        <v>31714744</v>
      </c>
      <c r="C299">
        <v>31712873</v>
      </c>
      <c r="D299">
        <v>26366479</v>
      </c>
      <c r="E299">
        <v>1</v>
      </c>
      <c r="F299">
        <v>1</v>
      </c>
      <c r="G299">
        <v>26229697</v>
      </c>
      <c r="H299">
        <v>2</v>
      </c>
      <c r="I299" t="s">
        <v>1050</v>
      </c>
      <c r="J299" t="s">
        <v>1051</v>
      </c>
      <c r="K299" t="s">
        <v>1052</v>
      </c>
      <c r="L299">
        <v>1367</v>
      </c>
      <c r="N299">
        <v>1011</v>
      </c>
      <c r="O299" t="s">
        <v>881</v>
      </c>
      <c r="P299" t="s">
        <v>881</v>
      </c>
      <c r="Q299">
        <v>1</v>
      </c>
      <c r="X299">
        <v>2.23</v>
      </c>
      <c r="Y299">
        <v>0</v>
      </c>
      <c r="Z299">
        <v>0.64</v>
      </c>
      <c r="AA299">
        <v>0.04</v>
      </c>
      <c r="AB299">
        <v>0</v>
      </c>
      <c r="AC299">
        <v>0</v>
      </c>
      <c r="AD299">
        <v>1</v>
      </c>
      <c r="AE299">
        <v>0</v>
      </c>
      <c r="AF299" t="s">
        <v>169</v>
      </c>
      <c r="AG299">
        <v>2.7875000000000001</v>
      </c>
      <c r="AH299">
        <v>2</v>
      </c>
      <c r="AI299">
        <v>31712877</v>
      </c>
      <c r="AJ299">
        <v>281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5">
      <c r="A300">
        <f>ROW(Source!A488)</f>
        <v>488</v>
      </c>
      <c r="B300">
        <v>31714745</v>
      </c>
      <c r="C300">
        <v>31712873</v>
      </c>
      <c r="D300">
        <v>26366433</v>
      </c>
      <c r="E300">
        <v>1</v>
      </c>
      <c r="F300">
        <v>1</v>
      </c>
      <c r="G300">
        <v>26229697</v>
      </c>
      <c r="H300">
        <v>2</v>
      </c>
      <c r="I300" t="s">
        <v>1053</v>
      </c>
      <c r="J300" t="s">
        <v>1054</v>
      </c>
      <c r="K300" t="s">
        <v>1055</v>
      </c>
      <c r="L300">
        <v>1367</v>
      </c>
      <c r="N300">
        <v>1011</v>
      </c>
      <c r="O300" t="s">
        <v>881</v>
      </c>
      <c r="P300" t="s">
        <v>881</v>
      </c>
      <c r="Q300">
        <v>1</v>
      </c>
      <c r="X300">
        <v>3.03</v>
      </c>
      <c r="Y300">
        <v>0</v>
      </c>
      <c r="Z300">
        <v>2.36</v>
      </c>
      <c r="AA300">
        <v>0.1</v>
      </c>
      <c r="AB300">
        <v>0</v>
      </c>
      <c r="AC300">
        <v>0</v>
      </c>
      <c r="AD300">
        <v>1</v>
      </c>
      <c r="AE300">
        <v>0</v>
      </c>
      <c r="AF300" t="s">
        <v>169</v>
      </c>
      <c r="AG300">
        <v>3.7874999999999996</v>
      </c>
      <c r="AH300">
        <v>2</v>
      </c>
      <c r="AI300">
        <v>31712878</v>
      </c>
      <c r="AJ300">
        <v>282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5">
      <c r="A301">
        <f>ROW(Source!A488)</f>
        <v>488</v>
      </c>
      <c r="B301">
        <v>31714746</v>
      </c>
      <c r="C301">
        <v>31712873</v>
      </c>
      <c r="D301">
        <v>26366499</v>
      </c>
      <c r="E301">
        <v>1</v>
      </c>
      <c r="F301">
        <v>1</v>
      </c>
      <c r="G301">
        <v>26229697</v>
      </c>
      <c r="H301">
        <v>2</v>
      </c>
      <c r="I301" t="s">
        <v>1056</v>
      </c>
      <c r="J301" t="s">
        <v>1057</v>
      </c>
      <c r="K301" t="s">
        <v>1058</v>
      </c>
      <c r="L301">
        <v>1367</v>
      </c>
      <c r="N301">
        <v>1011</v>
      </c>
      <c r="O301" t="s">
        <v>881</v>
      </c>
      <c r="P301" t="s">
        <v>881</v>
      </c>
      <c r="Q301">
        <v>1</v>
      </c>
      <c r="X301">
        <v>0.08</v>
      </c>
      <c r="Y301">
        <v>0</v>
      </c>
      <c r="Z301">
        <v>3.53</v>
      </c>
      <c r="AA301">
        <v>0.04</v>
      </c>
      <c r="AB301">
        <v>0</v>
      </c>
      <c r="AC301">
        <v>0</v>
      </c>
      <c r="AD301">
        <v>1</v>
      </c>
      <c r="AE301">
        <v>0</v>
      </c>
      <c r="AF301" t="s">
        <v>169</v>
      </c>
      <c r="AG301">
        <v>0.1</v>
      </c>
      <c r="AH301">
        <v>2</v>
      </c>
      <c r="AI301">
        <v>31712879</v>
      </c>
      <c r="AJ301">
        <v>283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5">
      <c r="A302">
        <f>ROW(Source!A488)</f>
        <v>488</v>
      </c>
      <c r="B302">
        <v>31714747</v>
      </c>
      <c r="C302">
        <v>31712873</v>
      </c>
      <c r="D302">
        <v>26364202</v>
      </c>
      <c r="E302">
        <v>1</v>
      </c>
      <c r="F302">
        <v>1</v>
      </c>
      <c r="G302">
        <v>26229697</v>
      </c>
      <c r="H302">
        <v>3</v>
      </c>
      <c r="I302" t="s">
        <v>1071</v>
      </c>
      <c r="J302" t="s">
        <v>1072</v>
      </c>
      <c r="K302" t="s">
        <v>1073</v>
      </c>
      <c r="L302">
        <v>1354</v>
      </c>
      <c r="N302">
        <v>1010</v>
      </c>
      <c r="O302" t="s">
        <v>401</v>
      </c>
      <c r="P302" t="s">
        <v>401</v>
      </c>
      <c r="Q302">
        <v>1</v>
      </c>
      <c r="X302">
        <v>14.7</v>
      </c>
      <c r="Y302">
        <v>7.68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143</v>
      </c>
      <c r="AG302">
        <v>14.7</v>
      </c>
      <c r="AH302">
        <v>2</v>
      </c>
      <c r="AI302">
        <v>31712880</v>
      </c>
      <c r="AJ302">
        <v>286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5">
      <c r="A303">
        <f>ROW(Source!A488)</f>
        <v>488</v>
      </c>
      <c r="B303">
        <v>31714748</v>
      </c>
      <c r="C303">
        <v>31712873</v>
      </c>
      <c r="D303">
        <v>26363979</v>
      </c>
      <c r="E303">
        <v>1</v>
      </c>
      <c r="F303">
        <v>1</v>
      </c>
      <c r="G303">
        <v>26229697</v>
      </c>
      <c r="H303">
        <v>3</v>
      </c>
      <c r="I303" t="s">
        <v>1074</v>
      </c>
      <c r="J303" t="s">
        <v>1075</v>
      </c>
      <c r="K303" t="s">
        <v>1076</v>
      </c>
      <c r="L303">
        <v>1355</v>
      </c>
      <c r="N303">
        <v>1010</v>
      </c>
      <c r="O303" t="s">
        <v>606</v>
      </c>
      <c r="P303" t="s">
        <v>606</v>
      </c>
      <c r="Q303">
        <v>100</v>
      </c>
      <c r="X303">
        <v>7.35</v>
      </c>
      <c r="Y303">
        <v>341.56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143</v>
      </c>
      <c r="AG303">
        <v>7.35</v>
      </c>
      <c r="AH303">
        <v>2</v>
      </c>
      <c r="AI303">
        <v>31712881</v>
      </c>
      <c r="AJ303">
        <v>287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5">
      <c r="A304">
        <f>ROW(Source!A488)</f>
        <v>488</v>
      </c>
      <c r="B304">
        <v>31714749</v>
      </c>
      <c r="C304">
        <v>31712873</v>
      </c>
      <c r="D304">
        <v>28481499</v>
      </c>
      <c r="E304">
        <v>26229697</v>
      </c>
      <c r="F304">
        <v>1</v>
      </c>
      <c r="G304">
        <v>26229697</v>
      </c>
      <c r="H304">
        <v>3</v>
      </c>
      <c r="I304" t="s">
        <v>33</v>
      </c>
      <c r="J304" t="s">
        <v>143</v>
      </c>
      <c r="K304" t="s">
        <v>34</v>
      </c>
      <c r="L304">
        <v>1355</v>
      </c>
      <c r="N304">
        <v>1010</v>
      </c>
      <c r="O304" t="s">
        <v>606</v>
      </c>
      <c r="P304" t="s">
        <v>606</v>
      </c>
      <c r="Q304">
        <v>100</v>
      </c>
      <c r="X304">
        <v>5.32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s">
        <v>143</v>
      </c>
      <c r="AG304">
        <v>5.32</v>
      </c>
      <c r="AH304">
        <v>3</v>
      </c>
      <c r="AI304">
        <v>-1</v>
      </c>
      <c r="AJ304" t="s">
        <v>143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5">
      <c r="A305">
        <f>ROW(Source!A488)</f>
        <v>488</v>
      </c>
      <c r="B305">
        <v>31714750</v>
      </c>
      <c r="C305">
        <v>31712873</v>
      </c>
      <c r="D305">
        <v>26287625</v>
      </c>
      <c r="E305">
        <v>26229697</v>
      </c>
      <c r="F305">
        <v>1</v>
      </c>
      <c r="G305">
        <v>26229697</v>
      </c>
      <c r="H305">
        <v>3</v>
      </c>
      <c r="I305" t="s">
        <v>35</v>
      </c>
      <c r="J305" t="s">
        <v>143</v>
      </c>
      <c r="K305" t="s">
        <v>36</v>
      </c>
      <c r="L305">
        <v>1327</v>
      </c>
      <c r="N305">
        <v>1005</v>
      </c>
      <c r="O305" t="s">
        <v>362</v>
      </c>
      <c r="P305" t="s">
        <v>362</v>
      </c>
      <c r="Q305">
        <v>1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 t="s">
        <v>143</v>
      </c>
      <c r="AG305">
        <v>0</v>
      </c>
      <c r="AH305">
        <v>3</v>
      </c>
      <c r="AI305">
        <v>-1</v>
      </c>
      <c r="AJ305" t="s">
        <v>143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5">
      <c r="A306">
        <f>ROW(Source!A488)</f>
        <v>488</v>
      </c>
      <c r="B306">
        <v>31714751</v>
      </c>
      <c r="C306">
        <v>31712873</v>
      </c>
      <c r="D306">
        <v>26286007</v>
      </c>
      <c r="E306">
        <v>26229697</v>
      </c>
      <c r="F306">
        <v>1</v>
      </c>
      <c r="G306">
        <v>26229697</v>
      </c>
      <c r="H306">
        <v>3</v>
      </c>
      <c r="I306" t="s">
        <v>983</v>
      </c>
      <c r="J306" t="s">
        <v>143</v>
      </c>
      <c r="K306" t="s">
        <v>984</v>
      </c>
      <c r="L306">
        <v>1344</v>
      </c>
      <c r="N306">
        <v>1008</v>
      </c>
      <c r="O306" t="s">
        <v>908</v>
      </c>
      <c r="P306" t="s">
        <v>908</v>
      </c>
      <c r="Q306">
        <v>1</v>
      </c>
      <c r="X306">
        <v>0.01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143</v>
      </c>
      <c r="AG306">
        <v>0.01</v>
      </c>
      <c r="AH306">
        <v>2</v>
      </c>
      <c r="AI306">
        <v>31712884</v>
      </c>
      <c r="AJ306">
        <v>288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5">
      <c r="A307">
        <f>ROW(Source!A491)</f>
        <v>491</v>
      </c>
      <c r="B307">
        <v>31714752</v>
      </c>
      <c r="C307">
        <v>31712980</v>
      </c>
      <c r="D307">
        <v>26286009</v>
      </c>
      <c r="E307">
        <v>26229697</v>
      </c>
      <c r="F307">
        <v>1</v>
      </c>
      <c r="G307">
        <v>26229697</v>
      </c>
      <c r="H307">
        <v>1</v>
      </c>
      <c r="I307" t="s">
        <v>875</v>
      </c>
      <c r="J307" t="s">
        <v>143</v>
      </c>
      <c r="K307" t="s">
        <v>876</v>
      </c>
      <c r="L307">
        <v>1191</v>
      </c>
      <c r="N307">
        <v>1013</v>
      </c>
      <c r="O307" t="s">
        <v>877</v>
      </c>
      <c r="P307" t="s">
        <v>877</v>
      </c>
      <c r="Q307">
        <v>1</v>
      </c>
      <c r="X307">
        <v>60.78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170</v>
      </c>
      <c r="AG307">
        <v>69.896999999999991</v>
      </c>
      <c r="AH307">
        <v>2</v>
      </c>
      <c r="AI307">
        <v>31713122</v>
      </c>
      <c r="AJ307">
        <v>289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5">
      <c r="A308">
        <f>ROW(Source!A491)</f>
        <v>491</v>
      </c>
      <c r="B308">
        <v>31714753</v>
      </c>
      <c r="C308">
        <v>31712980</v>
      </c>
      <c r="D308">
        <v>26366393</v>
      </c>
      <c r="E308">
        <v>1</v>
      </c>
      <c r="F308">
        <v>1</v>
      </c>
      <c r="G308">
        <v>26229697</v>
      </c>
      <c r="H308">
        <v>2</v>
      </c>
      <c r="I308" t="s">
        <v>953</v>
      </c>
      <c r="J308" t="s">
        <v>954</v>
      </c>
      <c r="K308" t="s">
        <v>955</v>
      </c>
      <c r="L308">
        <v>1367</v>
      </c>
      <c r="N308">
        <v>1011</v>
      </c>
      <c r="O308" t="s">
        <v>881</v>
      </c>
      <c r="P308" t="s">
        <v>881</v>
      </c>
      <c r="Q308">
        <v>1</v>
      </c>
      <c r="X308">
        <v>0.31</v>
      </c>
      <c r="Y308">
        <v>0</v>
      </c>
      <c r="Z308">
        <v>76.81</v>
      </c>
      <c r="AA308">
        <v>14.36</v>
      </c>
      <c r="AB308">
        <v>0</v>
      </c>
      <c r="AC308">
        <v>0</v>
      </c>
      <c r="AD308">
        <v>1</v>
      </c>
      <c r="AE308">
        <v>0</v>
      </c>
      <c r="AF308" t="s">
        <v>169</v>
      </c>
      <c r="AG308">
        <v>0.38750000000000001</v>
      </c>
      <c r="AH308">
        <v>2</v>
      </c>
      <c r="AI308">
        <v>31713123</v>
      </c>
      <c r="AJ308">
        <v>290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5">
      <c r="A309">
        <f>ROW(Source!A491)</f>
        <v>491</v>
      </c>
      <c r="B309">
        <v>31714754</v>
      </c>
      <c r="C309">
        <v>31712980</v>
      </c>
      <c r="D309">
        <v>26366521</v>
      </c>
      <c r="E309">
        <v>1</v>
      </c>
      <c r="F309">
        <v>1</v>
      </c>
      <c r="G309">
        <v>26229697</v>
      </c>
      <c r="H309">
        <v>2</v>
      </c>
      <c r="I309" t="s">
        <v>1077</v>
      </c>
      <c r="J309" t="s">
        <v>1078</v>
      </c>
      <c r="K309" t="s">
        <v>1079</v>
      </c>
      <c r="L309">
        <v>1367</v>
      </c>
      <c r="N309">
        <v>1011</v>
      </c>
      <c r="O309" t="s">
        <v>881</v>
      </c>
      <c r="P309" t="s">
        <v>881</v>
      </c>
      <c r="Q309">
        <v>1</v>
      </c>
      <c r="X309">
        <v>9.35</v>
      </c>
      <c r="Y309">
        <v>0</v>
      </c>
      <c r="Z309">
        <v>2.21</v>
      </c>
      <c r="AA309">
        <v>0.04</v>
      </c>
      <c r="AB309">
        <v>0</v>
      </c>
      <c r="AC309">
        <v>0</v>
      </c>
      <c r="AD309">
        <v>1</v>
      </c>
      <c r="AE309">
        <v>0</v>
      </c>
      <c r="AF309" t="s">
        <v>169</v>
      </c>
      <c r="AG309">
        <v>11.6875</v>
      </c>
      <c r="AH309">
        <v>2</v>
      </c>
      <c r="AI309">
        <v>31713124</v>
      </c>
      <c r="AJ309">
        <v>291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5">
      <c r="A310">
        <f>ROW(Source!A491)</f>
        <v>491</v>
      </c>
      <c r="B310">
        <v>31714755</v>
      </c>
      <c r="C310">
        <v>31712980</v>
      </c>
      <c r="D310">
        <v>26366525</v>
      </c>
      <c r="E310">
        <v>1</v>
      </c>
      <c r="F310">
        <v>1</v>
      </c>
      <c r="G310">
        <v>26229697</v>
      </c>
      <c r="H310">
        <v>2</v>
      </c>
      <c r="I310" t="s">
        <v>1080</v>
      </c>
      <c r="J310" t="s">
        <v>1081</v>
      </c>
      <c r="K310" t="s">
        <v>1082</v>
      </c>
      <c r="L310">
        <v>1367</v>
      </c>
      <c r="N310">
        <v>1011</v>
      </c>
      <c r="O310" t="s">
        <v>881</v>
      </c>
      <c r="P310" t="s">
        <v>881</v>
      </c>
      <c r="Q310">
        <v>1</v>
      </c>
      <c r="X310">
        <v>9.35</v>
      </c>
      <c r="Y310">
        <v>0</v>
      </c>
      <c r="Z310">
        <v>1.64</v>
      </c>
      <c r="AA310">
        <v>0.01</v>
      </c>
      <c r="AB310">
        <v>0</v>
      </c>
      <c r="AC310">
        <v>0</v>
      </c>
      <c r="AD310">
        <v>1</v>
      </c>
      <c r="AE310">
        <v>0</v>
      </c>
      <c r="AF310" t="s">
        <v>169</v>
      </c>
      <c r="AG310">
        <v>11.6875</v>
      </c>
      <c r="AH310">
        <v>2</v>
      </c>
      <c r="AI310">
        <v>31713125</v>
      </c>
      <c r="AJ310">
        <v>292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5">
      <c r="A311">
        <f>ROW(Source!A491)</f>
        <v>491</v>
      </c>
      <c r="B311">
        <v>31714756</v>
      </c>
      <c r="C311">
        <v>31712980</v>
      </c>
      <c r="D311">
        <v>26366445</v>
      </c>
      <c r="E311">
        <v>1</v>
      </c>
      <c r="F311">
        <v>1</v>
      </c>
      <c r="G311">
        <v>26229697</v>
      </c>
      <c r="H311">
        <v>2</v>
      </c>
      <c r="I311" t="s">
        <v>1083</v>
      </c>
      <c r="J311" t="s">
        <v>1084</v>
      </c>
      <c r="K311" t="s">
        <v>1085</v>
      </c>
      <c r="L311">
        <v>1367</v>
      </c>
      <c r="N311">
        <v>1011</v>
      </c>
      <c r="O311" t="s">
        <v>881</v>
      </c>
      <c r="P311" t="s">
        <v>881</v>
      </c>
      <c r="Q311">
        <v>1</v>
      </c>
      <c r="X311">
        <v>17.8</v>
      </c>
      <c r="Y311">
        <v>0</v>
      </c>
      <c r="Z311">
        <v>0.44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169</v>
      </c>
      <c r="AG311">
        <v>22.25</v>
      </c>
      <c r="AH311">
        <v>2</v>
      </c>
      <c r="AI311">
        <v>31713126</v>
      </c>
      <c r="AJ311">
        <v>293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5">
      <c r="A312">
        <f>ROW(Source!A491)</f>
        <v>491</v>
      </c>
      <c r="B312">
        <v>31714757</v>
      </c>
      <c r="C312">
        <v>31712980</v>
      </c>
      <c r="D312">
        <v>26343984</v>
      </c>
      <c r="E312">
        <v>1</v>
      </c>
      <c r="F312">
        <v>1</v>
      </c>
      <c r="G312">
        <v>26229697</v>
      </c>
      <c r="H312">
        <v>3</v>
      </c>
      <c r="I312" t="s">
        <v>1086</v>
      </c>
      <c r="J312" t="s">
        <v>1087</v>
      </c>
      <c r="K312" t="s">
        <v>1088</v>
      </c>
      <c r="L312">
        <v>1348</v>
      </c>
      <c r="N312">
        <v>1009</v>
      </c>
      <c r="O312" t="s">
        <v>205</v>
      </c>
      <c r="P312" t="s">
        <v>205</v>
      </c>
      <c r="Q312">
        <v>1000</v>
      </c>
      <c r="X312">
        <v>0.6028</v>
      </c>
      <c r="Y312">
        <v>11791.78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143</v>
      </c>
      <c r="AG312">
        <v>0.6028</v>
      </c>
      <c r="AH312">
        <v>2</v>
      </c>
      <c r="AI312">
        <v>31713127</v>
      </c>
      <c r="AJ312">
        <v>294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5">
      <c r="A313">
        <f>ROW(Source!A491)</f>
        <v>491</v>
      </c>
      <c r="B313">
        <v>31714758</v>
      </c>
      <c r="C313">
        <v>31712980</v>
      </c>
      <c r="D313">
        <v>26289921</v>
      </c>
      <c r="E313">
        <v>26229697</v>
      </c>
      <c r="F313">
        <v>1</v>
      </c>
      <c r="G313">
        <v>26229697</v>
      </c>
      <c r="H313">
        <v>3</v>
      </c>
      <c r="I313" t="s">
        <v>41</v>
      </c>
      <c r="J313" t="s">
        <v>143</v>
      </c>
      <c r="K313" t="s">
        <v>42</v>
      </c>
      <c r="L313">
        <v>1354</v>
      </c>
      <c r="N313">
        <v>1010</v>
      </c>
      <c r="O313" t="s">
        <v>401</v>
      </c>
      <c r="P313" t="s">
        <v>401</v>
      </c>
      <c r="Q313">
        <v>1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s">
        <v>143</v>
      </c>
      <c r="AG313">
        <v>0</v>
      </c>
      <c r="AH313">
        <v>3</v>
      </c>
      <c r="AI313">
        <v>-1</v>
      </c>
      <c r="AJ313" t="s">
        <v>143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5">
      <c r="A314">
        <f>ROW(Source!A491)</f>
        <v>491</v>
      </c>
      <c r="B314">
        <v>31714759</v>
      </c>
      <c r="C314">
        <v>31712980</v>
      </c>
      <c r="D314">
        <v>28481499</v>
      </c>
      <c r="E314">
        <v>26229697</v>
      </c>
      <c r="F314">
        <v>1</v>
      </c>
      <c r="G314">
        <v>26229697</v>
      </c>
      <c r="H314">
        <v>3</v>
      </c>
      <c r="I314" t="s">
        <v>33</v>
      </c>
      <c r="J314" t="s">
        <v>143</v>
      </c>
      <c r="K314" t="s">
        <v>34</v>
      </c>
      <c r="L314">
        <v>1355</v>
      </c>
      <c r="N314">
        <v>1010</v>
      </c>
      <c r="O314" t="s">
        <v>606</v>
      </c>
      <c r="P314" t="s">
        <v>606</v>
      </c>
      <c r="Q314">
        <v>100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 t="s">
        <v>143</v>
      </c>
      <c r="AG314">
        <v>0</v>
      </c>
      <c r="AH314">
        <v>3</v>
      </c>
      <c r="AI314">
        <v>-1</v>
      </c>
      <c r="AJ314" t="s">
        <v>143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5">
      <c r="A315">
        <f>ROW(Source!A528)</f>
        <v>528</v>
      </c>
      <c r="B315">
        <v>31714760</v>
      </c>
      <c r="C315">
        <v>31712463</v>
      </c>
      <c r="D315">
        <v>26286009</v>
      </c>
      <c r="E315">
        <v>26229697</v>
      </c>
      <c r="F315">
        <v>1</v>
      </c>
      <c r="G315">
        <v>26229697</v>
      </c>
      <c r="H315">
        <v>1</v>
      </c>
      <c r="I315" t="s">
        <v>875</v>
      </c>
      <c r="J315" t="s">
        <v>143</v>
      </c>
      <c r="K315" t="s">
        <v>876</v>
      </c>
      <c r="L315">
        <v>1191</v>
      </c>
      <c r="N315">
        <v>1013</v>
      </c>
      <c r="O315" t="s">
        <v>877</v>
      </c>
      <c r="P315" t="s">
        <v>877</v>
      </c>
      <c r="Q315">
        <v>1</v>
      </c>
      <c r="X315">
        <v>57.5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1</v>
      </c>
      <c r="AF315" t="s">
        <v>143</v>
      </c>
      <c r="AG315">
        <v>57.5</v>
      </c>
      <c r="AH315">
        <v>2</v>
      </c>
      <c r="AI315">
        <v>31712464</v>
      </c>
      <c r="AJ315">
        <v>297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5">
      <c r="A316">
        <f>ROW(Source!A528)</f>
        <v>528</v>
      </c>
      <c r="B316">
        <v>31714761</v>
      </c>
      <c r="C316">
        <v>31712463</v>
      </c>
      <c r="D316">
        <v>26286024</v>
      </c>
      <c r="E316">
        <v>26229697</v>
      </c>
      <c r="F316">
        <v>1</v>
      </c>
      <c r="G316">
        <v>26229697</v>
      </c>
      <c r="H316">
        <v>3</v>
      </c>
      <c r="I316" t="s">
        <v>1107</v>
      </c>
      <c r="J316" t="s">
        <v>143</v>
      </c>
      <c r="K316" t="s">
        <v>374</v>
      </c>
      <c r="L316">
        <v>1348</v>
      </c>
      <c r="N316">
        <v>1009</v>
      </c>
      <c r="O316" t="s">
        <v>205</v>
      </c>
      <c r="P316" t="s">
        <v>205</v>
      </c>
      <c r="Q316">
        <v>1000</v>
      </c>
      <c r="X316">
        <v>4.5999999999999996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143</v>
      </c>
      <c r="AG316">
        <v>4.5999999999999996</v>
      </c>
      <c r="AH316">
        <v>3</v>
      </c>
      <c r="AI316">
        <v>-1</v>
      </c>
      <c r="AJ316" t="s">
        <v>143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5">
      <c r="A317">
        <f>ROW(Source!A530)</f>
        <v>530</v>
      </c>
      <c r="B317">
        <v>31714762</v>
      </c>
      <c r="C317">
        <v>31712469</v>
      </c>
      <c r="D317">
        <v>26286008</v>
      </c>
      <c r="E317">
        <v>26229697</v>
      </c>
      <c r="F317">
        <v>1</v>
      </c>
      <c r="G317">
        <v>26229697</v>
      </c>
      <c r="H317">
        <v>2</v>
      </c>
      <c r="I317" t="s">
        <v>906</v>
      </c>
      <c r="J317" t="s">
        <v>143</v>
      </c>
      <c r="K317" t="s">
        <v>907</v>
      </c>
      <c r="L317">
        <v>1344</v>
      </c>
      <c r="N317">
        <v>1008</v>
      </c>
      <c r="O317" t="s">
        <v>908</v>
      </c>
      <c r="P317" t="s">
        <v>908</v>
      </c>
      <c r="Q317">
        <v>1</v>
      </c>
      <c r="X317">
        <v>8.86</v>
      </c>
      <c r="Y317">
        <v>0</v>
      </c>
      <c r="Z317">
        <v>1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143</v>
      </c>
      <c r="AG317">
        <v>8.86</v>
      </c>
      <c r="AH317">
        <v>3</v>
      </c>
      <c r="AI317">
        <v>-1</v>
      </c>
      <c r="AJ317" t="s">
        <v>143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5">
      <c r="A318">
        <f>ROW(Source!A531)</f>
        <v>531</v>
      </c>
      <c r="B318">
        <v>31714763</v>
      </c>
      <c r="C318">
        <v>31712470</v>
      </c>
      <c r="D318">
        <v>26286009</v>
      </c>
      <c r="E318">
        <v>26229697</v>
      </c>
      <c r="F318">
        <v>1</v>
      </c>
      <c r="G318">
        <v>26229697</v>
      </c>
      <c r="H318">
        <v>1</v>
      </c>
      <c r="I318" t="s">
        <v>875</v>
      </c>
      <c r="J318" t="s">
        <v>143</v>
      </c>
      <c r="K318" t="s">
        <v>876</v>
      </c>
      <c r="L318">
        <v>1191</v>
      </c>
      <c r="N318">
        <v>1013</v>
      </c>
      <c r="O318" t="s">
        <v>877</v>
      </c>
      <c r="P318" t="s">
        <v>877</v>
      </c>
      <c r="Q318">
        <v>1</v>
      </c>
      <c r="X318">
        <v>1.02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1</v>
      </c>
      <c r="AF318" t="s">
        <v>143</v>
      </c>
      <c r="AG318">
        <v>1.02</v>
      </c>
      <c r="AH318">
        <v>3</v>
      </c>
      <c r="AI318">
        <v>-1</v>
      </c>
      <c r="AJ318" t="s">
        <v>143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5">
      <c r="A319">
        <f>ROW(Source!A532)</f>
        <v>532</v>
      </c>
      <c r="B319">
        <v>31714764</v>
      </c>
      <c r="C319">
        <v>31712471</v>
      </c>
      <c r="D319">
        <v>26366424</v>
      </c>
      <c r="E319">
        <v>1</v>
      </c>
      <c r="F319">
        <v>1</v>
      </c>
      <c r="G319">
        <v>26229697</v>
      </c>
      <c r="H319">
        <v>2</v>
      </c>
      <c r="I319" t="s">
        <v>933</v>
      </c>
      <c r="J319" t="s">
        <v>934</v>
      </c>
      <c r="K319" t="s">
        <v>935</v>
      </c>
      <c r="L319">
        <v>1367</v>
      </c>
      <c r="N319">
        <v>1011</v>
      </c>
      <c r="O319" t="s">
        <v>881</v>
      </c>
      <c r="P319" t="s">
        <v>881</v>
      </c>
      <c r="Q319">
        <v>1</v>
      </c>
      <c r="X319">
        <v>1</v>
      </c>
      <c r="Y319">
        <v>0</v>
      </c>
      <c r="Z319">
        <v>115.66</v>
      </c>
      <c r="AA319">
        <v>14.4</v>
      </c>
      <c r="AB319">
        <v>0</v>
      </c>
      <c r="AC319">
        <v>0</v>
      </c>
      <c r="AD319">
        <v>1</v>
      </c>
      <c r="AE319">
        <v>0</v>
      </c>
      <c r="AF319" t="s">
        <v>143</v>
      </c>
      <c r="AG319">
        <v>1</v>
      </c>
      <c r="AH319">
        <v>2</v>
      </c>
      <c r="AI319">
        <v>31712472</v>
      </c>
      <c r="AJ319">
        <v>299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5">
      <c r="A320">
        <f>ROW(Source!A533)</f>
        <v>533</v>
      </c>
      <c r="B320">
        <v>31714765</v>
      </c>
      <c r="C320">
        <v>31712474</v>
      </c>
      <c r="D320">
        <v>26286008</v>
      </c>
      <c r="E320">
        <v>26229697</v>
      </c>
      <c r="F320">
        <v>1</v>
      </c>
      <c r="G320">
        <v>26229697</v>
      </c>
      <c r="H320">
        <v>2</v>
      </c>
      <c r="I320" t="s">
        <v>906</v>
      </c>
      <c r="J320" t="s">
        <v>143</v>
      </c>
      <c r="K320" t="s">
        <v>907</v>
      </c>
      <c r="L320">
        <v>1344</v>
      </c>
      <c r="N320">
        <v>1008</v>
      </c>
      <c r="O320" t="s">
        <v>908</v>
      </c>
      <c r="P320" t="s">
        <v>908</v>
      </c>
      <c r="Q320">
        <v>1</v>
      </c>
      <c r="X320">
        <v>31.67</v>
      </c>
      <c r="Y320">
        <v>0</v>
      </c>
      <c r="Z320">
        <v>1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143</v>
      </c>
      <c r="AG320">
        <v>31.67</v>
      </c>
      <c r="AH320">
        <v>2</v>
      </c>
      <c r="AI320">
        <v>31712475</v>
      </c>
      <c r="AJ320">
        <v>300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5">
      <c r="A321">
        <f>ROW(Source!A534)</f>
        <v>534</v>
      </c>
      <c r="B321">
        <v>31714766</v>
      </c>
      <c r="C321">
        <v>31712512</v>
      </c>
      <c r="D321">
        <v>26286009</v>
      </c>
      <c r="E321">
        <v>26229697</v>
      </c>
      <c r="F321">
        <v>1</v>
      </c>
      <c r="G321">
        <v>26229697</v>
      </c>
      <c r="H321">
        <v>1</v>
      </c>
      <c r="I321" t="s">
        <v>875</v>
      </c>
      <c r="J321" t="s">
        <v>143</v>
      </c>
      <c r="K321" t="s">
        <v>876</v>
      </c>
      <c r="L321">
        <v>1191</v>
      </c>
      <c r="N321">
        <v>1013</v>
      </c>
      <c r="O321" t="s">
        <v>877</v>
      </c>
      <c r="P321" t="s">
        <v>877</v>
      </c>
      <c r="Q321">
        <v>1</v>
      </c>
      <c r="X321">
        <v>22.3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1</v>
      </c>
      <c r="AF321" t="s">
        <v>170</v>
      </c>
      <c r="AG321">
        <v>25.645</v>
      </c>
      <c r="AH321">
        <v>2</v>
      </c>
      <c r="AI321">
        <v>31712513</v>
      </c>
      <c r="AJ321">
        <v>301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5">
      <c r="A322">
        <f>ROW(Source!A534)</f>
        <v>534</v>
      </c>
      <c r="B322">
        <v>31714767</v>
      </c>
      <c r="C322">
        <v>31712512</v>
      </c>
      <c r="D322">
        <v>26286008</v>
      </c>
      <c r="E322">
        <v>26229697</v>
      </c>
      <c r="F322">
        <v>1</v>
      </c>
      <c r="G322">
        <v>26229697</v>
      </c>
      <c r="H322">
        <v>2</v>
      </c>
      <c r="I322" t="s">
        <v>906</v>
      </c>
      <c r="J322" t="s">
        <v>143</v>
      </c>
      <c r="K322" t="s">
        <v>907</v>
      </c>
      <c r="L322">
        <v>1344</v>
      </c>
      <c r="N322">
        <v>1008</v>
      </c>
      <c r="O322" t="s">
        <v>908</v>
      </c>
      <c r="P322" t="s">
        <v>908</v>
      </c>
      <c r="Q322">
        <v>1</v>
      </c>
      <c r="X322">
        <v>16.38</v>
      </c>
      <c r="Y322">
        <v>0</v>
      </c>
      <c r="Z322">
        <v>1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169</v>
      </c>
      <c r="AG322">
        <v>20.474999999999998</v>
      </c>
      <c r="AH322">
        <v>2</v>
      </c>
      <c r="AI322">
        <v>31712514</v>
      </c>
      <c r="AJ322">
        <v>302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5">
      <c r="A323">
        <f>ROW(Source!A534)</f>
        <v>534</v>
      </c>
      <c r="B323">
        <v>31714768</v>
      </c>
      <c r="C323">
        <v>31712512</v>
      </c>
      <c r="D323">
        <v>28484403</v>
      </c>
      <c r="E323">
        <v>26229697</v>
      </c>
      <c r="F323">
        <v>1</v>
      </c>
      <c r="G323">
        <v>26229697</v>
      </c>
      <c r="H323">
        <v>3</v>
      </c>
      <c r="I323" t="s">
        <v>1120</v>
      </c>
      <c r="J323" t="s">
        <v>143</v>
      </c>
      <c r="K323" t="s">
        <v>979</v>
      </c>
      <c r="L323">
        <v>1348</v>
      </c>
      <c r="N323">
        <v>1009</v>
      </c>
      <c r="O323" t="s">
        <v>205</v>
      </c>
      <c r="P323" t="s">
        <v>205</v>
      </c>
      <c r="Q323">
        <v>1000</v>
      </c>
      <c r="X323">
        <v>0.36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s">
        <v>143</v>
      </c>
      <c r="AG323">
        <v>0.36</v>
      </c>
      <c r="AH323">
        <v>3</v>
      </c>
      <c r="AI323">
        <v>-1</v>
      </c>
      <c r="AJ323" t="s">
        <v>143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5">
      <c r="A324">
        <f>ROW(Source!A534)</f>
        <v>534</v>
      </c>
      <c r="B324">
        <v>31714769</v>
      </c>
      <c r="C324">
        <v>31712512</v>
      </c>
      <c r="D324">
        <v>26286007</v>
      </c>
      <c r="E324">
        <v>26229697</v>
      </c>
      <c r="F324">
        <v>1</v>
      </c>
      <c r="G324">
        <v>26229697</v>
      </c>
      <c r="H324">
        <v>3</v>
      </c>
      <c r="I324" t="s">
        <v>983</v>
      </c>
      <c r="J324" t="s">
        <v>143</v>
      </c>
      <c r="K324" t="s">
        <v>984</v>
      </c>
      <c r="L324">
        <v>1344</v>
      </c>
      <c r="N324">
        <v>1008</v>
      </c>
      <c r="O324" t="s">
        <v>908</v>
      </c>
      <c r="P324" t="s">
        <v>908</v>
      </c>
      <c r="Q324">
        <v>1</v>
      </c>
      <c r="X324">
        <v>3.5</v>
      </c>
      <c r="Y324">
        <v>1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143</v>
      </c>
      <c r="AG324">
        <v>3.5</v>
      </c>
      <c r="AH324">
        <v>2</v>
      </c>
      <c r="AI324">
        <v>31712516</v>
      </c>
      <c r="AJ324">
        <v>304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5">
      <c r="A325">
        <f>ROW(Source!A536)</f>
        <v>536</v>
      </c>
      <c r="B325">
        <v>31714770</v>
      </c>
      <c r="C325">
        <v>31712522</v>
      </c>
      <c r="D325">
        <v>26286009</v>
      </c>
      <c r="E325">
        <v>26229697</v>
      </c>
      <c r="F325">
        <v>1</v>
      </c>
      <c r="G325">
        <v>26229697</v>
      </c>
      <c r="H325">
        <v>1</v>
      </c>
      <c r="I325" t="s">
        <v>875</v>
      </c>
      <c r="J325" t="s">
        <v>143</v>
      </c>
      <c r="K325" t="s">
        <v>876</v>
      </c>
      <c r="L325">
        <v>1191</v>
      </c>
      <c r="N325">
        <v>1013</v>
      </c>
      <c r="O325" t="s">
        <v>877</v>
      </c>
      <c r="P325" t="s">
        <v>877</v>
      </c>
      <c r="Q325">
        <v>1</v>
      </c>
      <c r="X325">
        <v>133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1</v>
      </c>
      <c r="AF325" t="s">
        <v>170</v>
      </c>
      <c r="AG325">
        <v>152.94999999999999</v>
      </c>
      <c r="AH325">
        <v>2</v>
      </c>
      <c r="AI325">
        <v>31712523</v>
      </c>
      <c r="AJ325">
        <v>305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5">
      <c r="A326">
        <f>ROW(Source!A536)</f>
        <v>536</v>
      </c>
      <c r="B326">
        <v>31714771</v>
      </c>
      <c r="C326">
        <v>31712522</v>
      </c>
      <c r="D326">
        <v>26286008</v>
      </c>
      <c r="E326">
        <v>26229697</v>
      </c>
      <c r="F326">
        <v>1</v>
      </c>
      <c r="G326">
        <v>26229697</v>
      </c>
      <c r="H326">
        <v>2</v>
      </c>
      <c r="I326" t="s">
        <v>906</v>
      </c>
      <c r="J326" t="s">
        <v>143</v>
      </c>
      <c r="K326" t="s">
        <v>907</v>
      </c>
      <c r="L326">
        <v>1344</v>
      </c>
      <c r="N326">
        <v>1008</v>
      </c>
      <c r="O326" t="s">
        <v>908</v>
      </c>
      <c r="P326" t="s">
        <v>908</v>
      </c>
      <c r="Q326">
        <v>1</v>
      </c>
      <c r="X326">
        <v>267.05</v>
      </c>
      <c r="Y326">
        <v>0</v>
      </c>
      <c r="Z326">
        <v>1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169</v>
      </c>
      <c r="AG326">
        <v>333.8125</v>
      </c>
      <c r="AH326">
        <v>2</v>
      </c>
      <c r="AI326">
        <v>31712524</v>
      </c>
      <c r="AJ326">
        <v>306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5">
      <c r="A327">
        <f>ROW(Source!A536)</f>
        <v>536</v>
      </c>
      <c r="B327">
        <v>31714772</v>
      </c>
      <c r="C327">
        <v>31712522</v>
      </c>
      <c r="D327">
        <v>26292961</v>
      </c>
      <c r="E327">
        <v>26229697</v>
      </c>
      <c r="F327">
        <v>1</v>
      </c>
      <c r="G327">
        <v>26229697</v>
      </c>
      <c r="H327">
        <v>3</v>
      </c>
      <c r="I327" t="s">
        <v>1121</v>
      </c>
      <c r="J327" t="s">
        <v>143</v>
      </c>
      <c r="K327" t="s">
        <v>428</v>
      </c>
      <c r="L327">
        <v>1339</v>
      </c>
      <c r="N327">
        <v>1007</v>
      </c>
      <c r="O327" t="s">
        <v>323</v>
      </c>
      <c r="P327" t="s">
        <v>323</v>
      </c>
      <c r="Q327">
        <v>1</v>
      </c>
      <c r="X327">
        <v>0.18228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 t="s">
        <v>143</v>
      </c>
      <c r="AG327">
        <v>0.18228</v>
      </c>
      <c r="AH327">
        <v>3</v>
      </c>
      <c r="AI327">
        <v>-1</v>
      </c>
      <c r="AJ327" t="s">
        <v>143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5">
      <c r="A328">
        <f>ROW(Source!A536)</f>
        <v>536</v>
      </c>
      <c r="B328">
        <v>31714773</v>
      </c>
      <c r="C328">
        <v>31712522</v>
      </c>
      <c r="D328">
        <v>26344037</v>
      </c>
      <c r="E328">
        <v>1</v>
      </c>
      <c r="F328">
        <v>1</v>
      </c>
      <c r="G328">
        <v>26229697</v>
      </c>
      <c r="H328">
        <v>3</v>
      </c>
      <c r="I328" t="s">
        <v>994</v>
      </c>
      <c r="J328" t="s">
        <v>995</v>
      </c>
      <c r="K328" t="s">
        <v>996</v>
      </c>
      <c r="L328">
        <v>1327</v>
      </c>
      <c r="N328">
        <v>1005</v>
      </c>
      <c r="O328" t="s">
        <v>362</v>
      </c>
      <c r="P328" t="s">
        <v>362</v>
      </c>
      <c r="Q328">
        <v>1</v>
      </c>
      <c r="X328">
        <v>108</v>
      </c>
      <c r="Y328">
        <v>33.56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143</v>
      </c>
      <c r="AG328">
        <v>108</v>
      </c>
      <c r="AH328">
        <v>2</v>
      </c>
      <c r="AI328">
        <v>31712525</v>
      </c>
      <c r="AJ328">
        <v>307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5">
      <c r="A329">
        <f>ROW(Source!A536)</f>
        <v>536</v>
      </c>
      <c r="B329">
        <v>31714774</v>
      </c>
      <c r="C329">
        <v>31712522</v>
      </c>
      <c r="D329">
        <v>26344722</v>
      </c>
      <c r="E329">
        <v>1</v>
      </c>
      <c r="F329">
        <v>1</v>
      </c>
      <c r="G329">
        <v>26229697</v>
      </c>
      <c r="H329">
        <v>3</v>
      </c>
      <c r="I329" t="s">
        <v>997</v>
      </c>
      <c r="J329" t="s">
        <v>998</v>
      </c>
      <c r="K329" t="s">
        <v>999</v>
      </c>
      <c r="L329">
        <v>1348</v>
      </c>
      <c r="N329">
        <v>1009</v>
      </c>
      <c r="O329" t="s">
        <v>205</v>
      </c>
      <c r="P329" t="s">
        <v>205</v>
      </c>
      <c r="Q329">
        <v>1000</v>
      </c>
      <c r="X329">
        <v>2.5000000000000001E-3</v>
      </c>
      <c r="Y329">
        <v>20166.439999999999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143</v>
      </c>
      <c r="AG329">
        <v>2.5000000000000001E-3</v>
      </c>
      <c r="AH329">
        <v>2</v>
      </c>
      <c r="AI329">
        <v>31712527</v>
      </c>
      <c r="AJ329">
        <v>309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5">
      <c r="A330">
        <f>ROW(Source!A536)</f>
        <v>536</v>
      </c>
      <c r="B330">
        <v>31714775</v>
      </c>
      <c r="C330">
        <v>31712522</v>
      </c>
      <c r="D330">
        <v>26344295</v>
      </c>
      <c r="E330">
        <v>1</v>
      </c>
      <c r="F330">
        <v>1</v>
      </c>
      <c r="G330">
        <v>26229697</v>
      </c>
      <c r="H330">
        <v>3</v>
      </c>
      <c r="I330" t="s">
        <v>1000</v>
      </c>
      <c r="J330" t="s">
        <v>1001</v>
      </c>
      <c r="K330" t="s">
        <v>1002</v>
      </c>
      <c r="L330">
        <v>1346</v>
      </c>
      <c r="N330">
        <v>1009</v>
      </c>
      <c r="O330" t="s">
        <v>432</v>
      </c>
      <c r="P330" t="s">
        <v>432</v>
      </c>
      <c r="Q330">
        <v>1</v>
      </c>
      <c r="X330">
        <v>12</v>
      </c>
      <c r="Y330">
        <v>9.86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143</v>
      </c>
      <c r="AG330">
        <v>12</v>
      </c>
      <c r="AH330">
        <v>2</v>
      </c>
      <c r="AI330">
        <v>31712528</v>
      </c>
      <c r="AJ330">
        <v>310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5">
      <c r="A331">
        <f>ROW(Source!A536)</f>
        <v>536</v>
      </c>
      <c r="B331">
        <v>31714776</v>
      </c>
      <c r="C331">
        <v>31712522</v>
      </c>
      <c r="D331">
        <v>26287181</v>
      </c>
      <c r="E331">
        <v>26229697</v>
      </c>
      <c r="F331">
        <v>1</v>
      </c>
      <c r="G331">
        <v>26229697</v>
      </c>
      <c r="H331">
        <v>3</v>
      </c>
      <c r="I331" t="s">
        <v>1122</v>
      </c>
      <c r="J331" t="s">
        <v>143</v>
      </c>
      <c r="K331" t="s">
        <v>0</v>
      </c>
      <c r="L331">
        <v>1348</v>
      </c>
      <c r="N331">
        <v>1009</v>
      </c>
      <c r="O331" t="s">
        <v>205</v>
      </c>
      <c r="P331" t="s">
        <v>205</v>
      </c>
      <c r="Q331">
        <v>1000</v>
      </c>
      <c r="X331">
        <v>1.0416000000000001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 t="s">
        <v>143</v>
      </c>
      <c r="AG331">
        <v>1.0416000000000001</v>
      </c>
      <c r="AH331">
        <v>3</v>
      </c>
      <c r="AI331">
        <v>-1</v>
      </c>
      <c r="AJ331" t="s">
        <v>143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5">
      <c r="A332">
        <f>ROW(Source!A536)</f>
        <v>536</v>
      </c>
      <c r="B332">
        <v>31714777</v>
      </c>
      <c r="C332">
        <v>31712522</v>
      </c>
      <c r="D332">
        <v>26291226</v>
      </c>
      <c r="E332">
        <v>26229697</v>
      </c>
      <c r="F332">
        <v>1</v>
      </c>
      <c r="G332">
        <v>26229697</v>
      </c>
      <c r="H332">
        <v>3</v>
      </c>
      <c r="I332" t="s">
        <v>1</v>
      </c>
      <c r="J332" t="s">
        <v>143</v>
      </c>
      <c r="K332" t="s">
        <v>2</v>
      </c>
      <c r="L332">
        <v>1339</v>
      </c>
      <c r="N332">
        <v>1007</v>
      </c>
      <c r="O332" t="s">
        <v>323</v>
      </c>
      <c r="P332" t="s">
        <v>323</v>
      </c>
      <c r="Q332">
        <v>1</v>
      </c>
      <c r="X332">
        <v>2.6040000000000001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 t="s">
        <v>143</v>
      </c>
      <c r="AG332">
        <v>2.6040000000000001</v>
      </c>
      <c r="AH332">
        <v>3</v>
      </c>
      <c r="AI332">
        <v>-1</v>
      </c>
      <c r="AJ332" t="s">
        <v>143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5">
      <c r="A333">
        <f>ROW(Source!A536)</f>
        <v>536</v>
      </c>
      <c r="B333">
        <v>31714778</v>
      </c>
      <c r="C333">
        <v>31712522</v>
      </c>
      <c r="D333">
        <v>26286007</v>
      </c>
      <c r="E333">
        <v>26229697</v>
      </c>
      <c r="F333">
        <v>1</v>
      </c>
      <c r="G333">
        <v>26229697</v>
      </c>
      <c r="H333">
        <v>3</v>
      </c>
      <c r="I333" t="s">
        <v>983</v>
      </c>
      <c r="J333" t="s">
        <v>143</v>
      </c>
      <c r="K333" t="s">
        <v>984</v>
      </c>
      <c r="L333">
        <v>1344</v>
      </c>
      <c r="N333">
        <v>1008</v>
      </c>
      <c r="O333" t="s">
        <v>908</v>
      </c>
      <c r="P333" t="s">
        <v>908</v>
      </c>
      <c r="Q333">
        <v>1</v>
      </c>
      <c r="X333">
        <v>3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143</v>
      </c>
      <c r="AG333">
        <v>3</v>
      </c>
      <c r="AH333">
        <v>2</v>
      </c>
      <c r="AI333">
        <v>31712531</v>
      </c>
      <c r="AJ333">
        <v>313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5">
      <c r="A334">
        <f>ROW(Source!A540)</f>
        <v>540</v>
      </c>
      <c r="B334">
        <v>31714779</v>
      </c>
      <c r="C334">
        <v>31712544</v>
      </c>
      <c r="D334">
        <v>26286009</v>
      </c>
      <c r="E334">
        <v>26229697</v>
      </c>
      <c r="F334">
        <v>1</v>
      </c>
      <c r="G334">
        <v>26229697</v>
      </c>
      <c r="H334">
        <v>1</v>
      </c>
      <c r="I334" t="s">
        <v>875</v>
      </c>
      <c r="J334" t="s">
        <v>143</v>
      </c>
      <c r="K334" t="s">
        <v>876</v>
      </c>
      <c r="L334">
        <v>1191</v>
      </c>
      <c r="N334">
        <v>1013</v>
      </c>
      <c r="O334" t="s">
        <v>877</v>
      </c>
      <c r="P334" t="s">
        <v>877</v>
      </c>
      <c r="Q334">
        <v>1</v>
      </c>
      <c r="X334">
        <v>14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1</v>
      </c>
      <c r="AF334" t="s">
        <v>170</v>
      </c>
      <c r="AG334">
        <v>16.099999999999998</v>
      </c>
      <c r="AH334">
        <v>2</v>
      </c>
      <c r="AI334">
        <v>31712545</v>
      </c>
      <c r="AJ334">
        <v>314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5">
      <c r="A335">
        <f>ROW(Source!A540)</f>
        <v>540</v>
      </c>
      <c r="B335">
        <v>31714780</v>
      </c>
      <c r="C335">
        <v>31712544</v>
      </c>
      <c r="D335">
        <v>26365916</v>
      </c>
      <c r="E335">
        <v>1</v>
      </c>
      <c r="F335">
        <v>1</v>
      </c>
      <c r="G335">
        <v>26229697</v>
      </c>
      <c r="H335">
        <v>2</v>
      </c>
      <c r="I335" t="s">
        <v>1003</v>
      </c>
      <c r="J335" t="s">
        <v>1004</v>
      </c>
      <c r="K335" t="s">
        <v>1005</v>
      </c>
      <c r="L335">
        <v>1367</v>
      </c>
      <c r="N335">
        <v>1011</v>
      </c>
      <c r="O335" t="s">
        <v>881</v>
      </c>
      <c r="P335" t="s">
        <v>881</v>
      </c>
      <c r="Q335">
        <v>1</v>
      </c>
      <c r="X335">
        <v>0.37</v>
      </c>
      <c r="Y335">
        <v>0</v>
      </c>
      <c r="Z335">
        <v>45.87</v>
      </c>
      <c r="AA335">
        <v>3.63</v>
      </c>
      <c r="AB335">
        <v>0</v>
      </c>
      <c r="AC335">
        <v>0</v>
      </c>
      <c r="AD335">
        <v>1</v>
      </c>
      <c r="AE335">
        <v>0</v>
      </c>
      <c r="AF335" t="s">
        <v>169</v>
      </c>
      <c r="AG335">
        <v>0.46250000000000002</v>
      </c>
      <c r="AH335">
        <v>2</v>
      </c>
      <c r="AI335">
        <v>31712546</v>
      </c>
      <c r="AJ335">
        <v>315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5">
      <c r="A336">
        <f>ROW(Source!A540)</f>
        <v>540</v>
      </c>
      <c r="B336">
        <v>31714781</v>
      </c>
      <c r="C336">
        <v>31712544</v>
      </c>
      <c r="D336">
        <v>26286008</v>
      </c>
      <c r="E336">
        <v>26229697</v>
      </c>
      <c r="F336">
        <v>1</v>
      </c>
      <c r="G336">
        <v>26229697</v>
      </c>
      <c r="H336">
        <v>2</v>
      </c>
      <c r="I336" t="s">
        <v>906</v>
      </c>
      <c r="J336" t="s">
        <v>143</v>
      </c>
      <c r="K336" t="s">
        <v>907</v>
      </c>
      <c r="L336">
        <v>1344</v>
      </c>
      <c r="N336">
        <v>1008</v>
      </c>
      <c r="O336" t="s">
        <v>908</v>
      </c>
      <c r="P336" t="s">
        <v>908</v>
      </c>
      <c r="Q336">
        <v>1</v>
      </c>
      <c r="X336">
        <v>7.5</v>
      </c>
      <c r="Y336">
        <v>0</v>
      </c>
      <c r="Z336">
        <v>1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169</v>
      </c>
      <c r="AG336">
        <v>9.375</v>
      </c>
      <c r="AH336">
        <v>2</v>
      </c>
      <c r="AI336">
        <v>31712547</v>
      </c>
      <c r="AJ336">
        <v>316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5">
      <c r="A337">
        <f>ROW(Source!A540)</f>
        <v>540</v>
      </c>
      <c r="B337">
        <v>31714782</v>
      </c>
      <c r="C337">
        <v>31712544</v>
      </c>
      <c r="D337">
        <v>26344835</v>
      </c>
      <c r="E337">
        <v>1</v>
      </c>
      <c r="F337">
        <v>1</v>
      </c>
      <c r="G337">
        <v>26229697</v>
      </c>
      <c r="H337">
        <v>3</v>
      </c>
      <c r="I337" t="s">
        <v>427</v>
      </c>
      <c r="J337" t="s">
        <v>429</v>
      </c>
      <c r="K337" t="s">
        <v>428</v>
      </c>
      <c r="L337">
        <v>1339</v>
      </c>
      <c r="N337">
        <v>1007</v>
      </c>
      <c r="O337" t="s">
        <v>323</v>
      </c>
      <c r="P337" t="s">
        <v>323</v>
      </c>
      <c r="Q337">
        <v>1</v>
      </c>
      <c r="X337">
        <v>1.4E-2</v>
      </c>
      <c r="Y337">
        <v>7.07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143</v>
      </c>
      <c r="AG337">
        <v>1.4E-2</v>
      </c>
      <c r="AH337">
        <v>2</v>
      </c>
      <c r="AI337">
        <v>31712548</v>
      </c>
      <c r="AJ337">
        <v>317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5">
      <c r="A338">
        <f>ROW(Source!A540)</f>
        <v>540</v>
      </c>
      <c r="B338">
        <v>31714783</v>
      </c>
      <c r="C338">
        <v>31712544</v>
      </c>
      <c r="D338">
        <v>26343503</v>
      </c>
      <c r="E338">
        <v>1</v>
      </c>
      <c r="F338">
        <v>1</v>
      </c>
      <c r="G338">
        <v>26229697</v>
      </c>
      <c r="H338">
        <v>3</v>
      </c>
      <c r="I338" t="s">
        <v>1006</v>
      </c>
      <c r="J338" t="s">
        <v>1007</v>
      </c>
      <c r="K338" t="s">
        <v>1008</v>
      </c>
      <c r="L338">
        <v>1348</v>
      </c>
      <c r="N338">
        <v>1009</v>
      </c>
      <c r="O338" t="s">
        <v>205</v>
      </c>
      <c r="P338" t="s">
        <v>205</v>
      </c>
      <c r="Q338">
        <v>1000</v>
      </c>
      <c r="X338">
        <v>8.0000000000000002E-3</v>
      </c>
      <c r="Y338">
        <v>4794.92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143</v>
      </c>
      <c r="AG338">
        <v>8.0000000000000002E-3</v>
      </c>
      <c r="AH338">
        <v>2</v>
      </c>
      <c r="AI338">
        <v>31712549</v>
      </c>
      <c r="AJ338">
        <v>318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5">
      <c r="A339">
        <f>ROW(Source!A540)</f>
        <v>540</v>
      </c>
      <c r="B339">
        <v>31714784</v>
      </c>
      <c r="C339">
        <v>31712544</v>
      </c>
      <c r="D339">
        <v>26344475</v>
      </c>
      <c r="E339">
        <v>1</v>
      </c>
      <c r="F339">
        <v>1</v>
      </c>
      <c r="G339">
        <v>26229697</v>
      </c>
      <c r="H339">
        <v>3</v>
      </c>
      <c r="I339" t="s">
        <v>1009</v>
      </c>
      <c r="J339" t="s">
        <v>1010</v>
      </c>
      <c r="K339" t="s">
        <v>1011</v>
      </c>
      <c r="L339">
        <v>1348</v>
      </c>
      <c r="N339">
        <v>1009</v>
      </c>
      <c r="O339" t="s">
        <v>205</v>
      </c>
      <c r="P339" t="s">
        <v>205</v>
      </c>
      <c r="Q339">
        <v>1000</v>
      </c>
      <c r="X339">
        <v>0.03</v>
      </c>
      <c r="Y339">
        <v>13174.52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143</v>
      </c>
      <c r="AG339">
        <v>0.03</v>
      </c>
      <c r="AH339">
        <v>2</v>
      </c>
      <c r="AI339">
        <v>31712551</v>
      </c>
      <c r="AJ339">
        <v>320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5">
      <c r="A340">
        <f>ROW(Source!A540)</f>
        <v>540</v>
      </c>
      <c r="B340">
        <v>31714785</v>
      </c>
      <c r="C340">
        <v>31712544</v>
      </c>
      <c r="D340">
        <v>29537555</v>
      </c>
      <c r="E340">
        <v>26229697</v>
      </c>
      <c r="F340">
        <v>1</v>
      </c>
      <c r="G340">
        <v>26229697</v>
      </c>
      <c r="H340">
        <v>3</v>
      </c>
      <c r="I340" t="s">
        <v>3</v>
      </c>
      <c r="J340" t="s">
        <v>143</v>
      </c>
      <c r="K340" t="s">
        <v>4</v>
      </c>
      <c r="L340">
        <v>1348</v>
      </c>
      <c r="N340">
        <v>1009</v>
      </c>
      <c r="O340" t="s">
        <v>205</v>
      </c>
      <c r="P340" t="s">
        <v>205</v>
      </c>
      <c r="Q340">
        <v>1000</v>
      </c>
      <c r="X340">
        <v>9.7000000000000003E-2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s">
        <v>143</v>
      </c>
      <c r="AG340">
        <v>9.7000000000000003E-2</v>
      </c>
      <c r="AH340">
        <v>3</v>
      </c>
      <c r="AI340">
        <v>-1</v>
      </c>
      <c r="AJ340" t="s">
        <v>143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5">
      <c r="A341">
        <f>ROW(Source!A540)</f>
        <v>540</v>
      </c>
      <c r="B341">
        <v>31714786</v>
      </c>
      <c r="C341">
        <v>31712544</v>
      </c>
      <c r="D341">
        <v>26287181</v>
      </c>
      <c r="E341">
        <v>26229697</v>
      </c>
      <c r="F341">
        <v>1</v>
      </c>
      <c r="G341">
        <v>26229697</v>
      </c>
      <c r="H341">
        <v>3</v>
      </c>
      <c r="I341" t="s">
        <v>1122</v>
      </c>
      <c r="J341" t="s">
        <v>143</v>
      </c>
      <c r="K341" t="s">
        <v>0</v>
      </c>
      <c r="L341">
        <v>1348</v>
      </c>
      <c r="N341">
        <v>1009</v>
      </c>
      <c r="O341" t="s">
        <v>205</v>
      </c>
      <c r="P341" t="s">
        <v>205</v>
      </c>
      <c r="Q341">
        <v>1000</v>
      </c>
      <c r="X341">
        <v>0.18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 t="s">
        <v>143</v>
      </c>
      <c r="AG341">
        <v>0.18</v>
      </c>
      <c r="AH341">
        <v>3</v>
      </c>
      <c r="AI341">
        <v>-1</v>
      </c>
      <c r="AJ341" t="s">
        <v>143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5">
      <c r="A342">
        <f>ROW(Source!A540)</f>
        <v>540</v>
      </c>
      <c r="B342">
        <v>31714787</v>
      </c>
      <c r="C342">
        <v>31712544</v>
      </c>
      <c r="D342">
        <v>26286007</v>
      </c>
      <c r="E342">
        <v>26229697</v>
      </c>
      <c r="F342">
        <v>1</v>
      </c>
      <c r="G342">
        <v>26229697</v>
      </c>
      <c r="H342">
        <v>3</v>
      </c>
      <c r="I342" t="s">
        <v>983</v>
      </c>
      <c r="J342" t="s">
        <v>143</v>
      </c>
      <c r="K342" t="s">
        <v>984</v>
      </c>
      <c r="L342">
        <v>1344</v>
      </c>
      <c r="N342">
        <v>1008</v>
      </c>
      <c r="O342" t="s">
        <v>908</v>
      </c>
      <c r="P342" t="s">
        <v>908</v>
      </c>
      <c r="Q342">
        <v>1</v>
      </c>
      <c r="X342">
        <v>0.2</v>
      </c>
      <c r="Y342">
        <v>1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143</v>
      </c>
      <c r="AG342">
        <v>0.2</v>
      </c>
      <c r="AH342">
        <v>2</v>
      </c>
      <c r="AI342">
        <v>31712553</v>
      </c>
      <c r="AJ342">
        <v>322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5">
      <c r="A343">
        <f>ROW(Source!A577)</f>
        <v>577</v>
      </c>
      <c r="B343">
        <v>31714788</v>
      </c>
      <c r="C343">
        <v>31712742</v>
      </c>
      <c r="D343">
        <v>26286009</v>
      </c>
      <c r="E343">
        <v>26229697</v>
      </c>
      <c r="F343">
        <v>1</v>
      </c>
      <c r="G343">
        <v>26229697</v>
      </c>
      <c r="H343">
        <v>1</v>
      </c>
      <c r="I343" t="s">
        <v>875</v>
      </c>
      <c r="J343" t="s">
        <v>143</v>
      </c>
      <c r="K343" t="s">
        <v>876</v>
      </c>
      <c r="L343">
        <v>1191</v>
      </c>
      <c r="N343">
        <v>1013</v>
      </c>
      <c r="O343" t="s">
        <v>877</v>
      </c>
      <c r="P343" t="s">
        <v>877</v>
      </c>
      <c r="Q343">
        <v>1</v>
      </c>
      <c r="X343">
        <v>11.04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1</v>
      </c>
      <c r="AF343" t="s">
        <v>170</v>
      </c>
      <c r="AG343">
        <v>12.695999999999998</v>
      </c>
      <c r="AH343">
        <v>2</v>
      </c>
      <c r="AI343">
        <v>31712743</v>
      </c>
      <c r="AJ343">
        <v>323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5">
      <c r="A344">
        <f>ROW(Source!A577)</f>
        <v>577</v>
      </c>
      <c r="B344">
        <v>31714789</v>
      </c>
      <c r="C344">
        <v>31712742</v>
      </c>
      <c r="D344">
        <v>26286024</v>
      </c>
      <c r="E344">
        <v>26229697</v>
      </c>
      <c r="F344">
        <v>1</v>
      </c>
      <c r="G344">
        <v>26229697</v>
      </c>
      <c r="H344">
        <v>3</v>
      </c>
      <c r="I344" t="s">
        <v>1107</v>
      </c>
      <c r="J344" t="s">
        <v>143</v>
      </c>
      <c r="K344" t="s">
        <v>374</v>
      </c>
      <c r="L344">
        <v>1348</v>
      </c>
      <c r="N344">
        <v>1009</v>
      </c>
      <c r="O344" t="s">
        <v>205</v>
      </c>
      <c r="P344" t="s">
        <v>205</v>
      </c>
      <c r="Q344">
        <v>1000</v>
      </c>
      <c r="X344">
        <v>0.32500000000000001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143</v>
      </c>
      <c r="AG344">
        <v>0.32500000000000001</v>
      </c>
      <c r="AH344">
        <v>3</v>
      </c>
      <c r="AI344">
        <v>-1</v>
      </c>
      <c r="AJ344" t="s">
        <v>143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5">
      <c r="A345">
        <f>ROW(Source!A579)</f>
        <v>579</v>
      </c>
      <c r="B345">
        <v>31714790</v>
      </c>
      <c r="C345">
        <v>31712705</v>
      </c>
      <c r="D345">
        <v>26286009</v>
      </c>
      <c r="E345">
        <v>26229697</v>
      </c>
      <c r="F345">
        <v>1</v>
      </c>
      <c r="G345">
        <v>26229697</v>
      </c>
      <c r="H345">
        <v>1</v>
      </c>
      <c r="I345" t="s">
        <v>875</v>
      </c>
      <c r="J345" t="s">
        <v>143</v>
      </c>
      <c r="K345" t="s">
        <v>876</v>
      </c>
      <c r="L345">
        <v>1191</v>
      </c>
      <c r="N345">
        <v>1013</v>
      </c>
      <c r="O345" t="s">
        <v>877</v>
      </c>
      <c r="P345" t="s">
        <v>877</v>
      </c>
      <c r="Q345">
        <v>1</v>
      </c>
      <c r="X345">
        <v>116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1</v>
      </c>
      <c r="AF345" t="s">
        <v>170</v>
      </c>
      <c r="AG345">
        <v>133.39999999999998</v>
      </c>
      <c r="AH345">
        <v>2</v>
      </c>
      <c r="AI345">
        <v>31712706</v>
      </c>
      <c r="AJ345">
        <v>325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5">
      <c r="A346">
        <f>ROW(Source!A579)</f>
        <v>579</v>
      </c>
      <c r="B346">
        <v>31714791</v>
      </c>
      <c r="C346">
        <v>31712705</v>
      </c>
      <c r="D346">
        <v>26286008</v>
      </c>
      <c r="E346">
        <v>26229697</v>
      </c>
      <c r="F346">
        <v>1</v>
      </c>
      <c r="G346">
        <v>26229697</v>
      </c>
      <c r="H346">
        <v>2</v>
      </c>
      <c r="I346" t="s">
        <v>906</v>
      </c>
      <c r="J346" t="s">
        <v>143</v>
      </c>
      <c r="K346" t="s">
        <v>907</v>
      </c>
      <c r="L346">
        <v>1344</v>
      </c>
      <c r="N346">
        <v>1008</v>
      </c>
      <c r="O346" t="s">
        <v>908</v>
      </c>
      <c r="P346" t="s">
        <v>908</v>
      </c>
      <c r="Q346">
        <v>1</v>
      </c>
      <c r="X346">
        <v>107.85</v>
      </c>
      <c r="Y346">
        <v>0</v>
      </c>
      <c r="Z346">
        <v>1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169</v>
      </c>
      <c r="AG346">
        <v>134.8125</v>
      </c>
      <c r="AH346">
        <v>2</v>
      </c>
      <c r="AI346">
        <v>31712707</v>
      </c>
      <c r="AJ346">
        <v>326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5">
      <c r="A347">
        <f>ROW(Source!A587)</f>
        <v>587</v>
      </c>
      <c r="B347">
        <v>31714792</v>
      </c>
      <c r="C347">
        <v>31712778</v>
      </c>
      <c r="D347">
        <v>26286009</v>
      </c>
      <c r="E347">
        <v>26229697</v>
      </c>
      <c r="F347">
        <v>1</v>
      </c>
      <c r="G347">
        <v>26229697</v>
      </c>
      <c r="H347">
        <v>1</v>
      </c>
      <c r="I347" t="s">
        <v>875</v>
      </c>
      <c r="J347" t="s">
        <v>143</v>
      </c>
      <c r="K347" t="s">
        <v>876</v>
      </c>
      <c r="L347">
        <v>1191</v>
      </c>
      <c r="N347">
        <v>1013</v>
      </c>
      <c r="O347" t="s">
        <v>877</v>
      </c>
      <c r="P347" t="s">
        <v>877</v>
      </c>
      <c r="Q347">
        <v>1</v>
      </c>
      <c r="X347">
        <v>1.19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1</v>
      </c>
      <c r="AF347" t="s">
        <v>170</v>
      </c>
      <c r="AG347">
        <v>1.3684999999999998</v>
      </c>
      <c r="AH347">
        <v>2</v>
      </c>
      <c r="AI347">
        <v>31712779</v>
      </c>
      <c r="AJ347">
        <v>334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5">
      <c r="A348">
        <f>ROW(Source!A587)</f>
        <v>587</v>
      </c>
      <c r="B348">
        <v>31714793</v>
      </c>
      <c r="C348">
        <v>31712778</v>
      </c>
      <c r="D348">
        <v>26365555</v>
      </c>
      <c r="E348">
        <v>1</v>
      </c>
      <c r="F348">
        <v>1</v>
      </c>
      <c r="G348">
        <v>26229697</v>
      </c>
      <c r="H348">
        <v>2</v>
      </c>
      <c r="I348" t="s">
        <v>936</v>
      </c>
      <c r="J348" t="s">
        <v>937</v>
      </c>
      <c r="K348" t="s">
        <v>938</v>
      </c>
      <c r="L348">
        <v>1367</v>
      </c>
      <c r="N348">
        <v>1011</v>
      </c>
      <c r="O348" t="s">
        <v>881</v>
      </c>
      <c r="P348" t="s">
        <v>881</v>
      </c>
      <c r="Q348">
        <v>1</v>
      </c>
      <c r="X348">
        <v>6.3194999999999997</v>
      </c>
      <c r="Y348">
        <v>0</v>
      </c>
      <c r="Z348">
        <v>65.260000000000005</v>
      </c>
      <c r="AA348">
        <v>20.04</v>
      </c>
      <c r="AB348">
        <v>0</v>
      </c>
      <c r="AC348">
        <v>0</v>
      </c>
      <c r="AD348">
        <v>1</v>
      </c>
      <c r="AE348">
        <v>0</v>
      </c>
      <c r="AF348" t="s">
        <v>169</v>
      </c>
      <c r="AG348">
        <v>7.8993749999999991</v>
      </c>
      <c r="AH348">
        <v>2</v>
      </c>
      <c r="AI348">
        <v>31712780</v>
      </c>
      <c r="AJ348">
        <v>335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5">
      <c r="A349">
        <f>ROW(Source!A588)</f>
        <v>588</v>
      </c>
      <c r="B349">
        <v>31714794</v>
      </c>
      <c r="C349">
        <v>31712783</v>
      </c>
      <c r="D349">
        <v>26286009</v>
      </c>
      <c r="E349">
        <v>26229697</v>
      </c>
      <c r="F349">
        <v>1</v>
      </c>
      <c r="G349">
        <v>26229697</v>
      </c>
      <c r="H349">
        <v>1</v>
      </c>
      <c r="I349" t="s">
        <v>875</v>
      </c>
      <c r="J349" t="s">
        <v>143</v>
      </c>
      <c r="K349" t="s">
        <v>876</v>
      </c>
      <c r="L349">
        <v>1191</v>
      </c>
      <c r="N349">
        <v>1013</v>
      </c>
      <c r="O349" t="s">
        <v>877</v>
      </c>
      <c r="P349" t="s">
        <v>877</v>
      </c>
      <c r="Q349">
        <v>1</v>
      </c>
      <c r="X349">
        <v>222.65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1</v>
      </c>
      <c r="AF349" t="s">
        <v>170</v>
      </c>
      <c r="AG349">
        <v>256.04750000000001</v>
      </c>
      <c r="AH349">
        <v>2</v>
      </c>
      <c r="AI349">
        <v>31712784</v>
      </c>
      <c r="AJ349">
        <v>336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5">
      <c r="A350">
        <f>ROW(Source!A589)</f>
        <v>589</v>
      </c>
      <c r="B350">
        <v>31714795</v>
      </c>
      <c r="C350">
        <v>31712786</v>
      </c>
      <c r="D350">
        <v>26286009</v>
      </c>
      <c r="E350">
        <v>26229697</v>
      </c>
      <c r="F350">
        <v>1</v>
      </c>
      <c r="G350">
        <v>26229697</v>
      </c>
      <c r="H350">
        <v>1</v>
      </c>
      <c r="I350" t="s">
        <v>875</v>
      </c>
      <c r="J350" t="s">
        <v>143</v>
      </c>
      <c r="K350" t="s">
        <v>876</v>
      </c>
      <c r="L350">
        <v>1191</v>
      </c>
      <c r="N350">
        <v>1013</v>
      </c>
      <c r="O350" t="s">
        <v>877</v>
      </c>
      <c r="P350" t="s">
        <v>877</v>
      </c>
      <c r="Q350">
        <v>1</v>
      </c>
      <c r="X350">
        <v>10.8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1</v>
      </c>
      <c r="AF350" t="s">
        <v>170</v>
      </c>
      <c r="AG350">
        <v>12.42</v>
      </c>
      <c r="AH350">
        <v>2</v>
      </c>
      <c r="AI350">
        <v>31712787</v>
      </c>
      <c r="AJ350">
        <v>337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5">
      <c r="A351">
        <f>ROW(Source!A589)</f>
        <v>589</v>
      </c>
      <c r="B351">
        <v>31714796</v>
      </c>
      <c r="C351">
        <v>31712786</v>
      </c>
      <c r="D351">
        <v>26366011</v>
      </c>
      <c r="E351">
        <v>1</v>
      </c>
      <c r="F351">
        <v>1</v>
      </c>
      <c r="G351">
        <v>26229697</v>
      </c>
      <c r="H351">
        <v>2</v>
      </c>
      <c r="I351" t="s">
        <v>897</v>
      </c>
      <c r="J351" t="s">
        <v>898</v>
      </c>
      <c r="K351" t="s">
        <v>899</v>
      </c>
      <c r="L351">
        <v>1367</v>
      </c>
      <c r="N351">
        <v>1011</v>
      </c>
      <c r="O351" t="s">
        <v>881</v>
      </c>
      <c r="P351" t="s">
        <v>881</v>
      </c>
      <c r="Q351">
        <v>1</v>
      </c>
      <c r="X351">
        <v>10.5</v>
      </c>
      <c r="Y351">
        <v>0</v>
      </c>
      <c r="Z351">
        <v>60.77</v>
      </c>
      <c r="AA351">
        <v>18.48</v>
      </c>
      <c r="AB351">
        <v>0</v>
      </c>
      <c r="AC351">
        <v>0</v>
      </c>
      <c r="AD351">
        <v>1</v>
      </c>
      <c r="AE351">
        <v>0</v>
      </c>
      <c r="AF351" t="s">
        <v>169</v>
      </c>
      <c r="AG351">
        <v>13.125</v>
      </c>
      <c r="AH351">
        <v>2</v>
      </c>
      <c r="AI351">
        <v>31712788</v>
      </c>
      <c r="AJ351">
        <v>338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5">
      <c r="A352">
        <f>ROW(Source!A589)</f>
        <v>589</v>
      </c>
      <c r="B352">
        <v>31714797</v>
      </c>
      <c r="C352">
        <v>31712786</v>
      </c>
      <c r="D352">
        <v>26366428</v>
      </c>
      <c r="E352">
        <v>1</v>
      </c>
      <c r="F352">
        <v>1</v>
      </c>
      <c r="G352">
        <v>26229697</v>
      </c>
      <c r="H352">
        <v>2</v>
      </c>
      <c r="I352" t="s">
        <v>941</v>
      </c>
      <c r="J352" t="s">
        <v>942</v>
      </c>
      <c r="K352" t="s">
        <v>943</v>
      </c>
      <c r="L352">
        <v>1367</v>
      </c>
      <c r="N352">
        <v>1011</v>
      </c>
      <c r="O352" t="s">
        <v>881</v>
      </c>
      <c r="P352" t="s">
        <v>881</v>
      </c>
      <c r="Q352">
        <v>1</v>
      </c>
      <c r="X352">
        <v>10.5</v>
      </c>
      <c r="Y352">
        <v>0</v>
      </c>
      <c r="Z352">
        <v>0.56000000000000005</v>
      </c>
      <c r="AA352">
        <v>0.09</v>
      </c>
      <c r="AB352">
        <v>0</v>
      </c>
      <c r="AC352">
        <v>0</v>
      </c>
      <c r="AD352">
        <v>1</v>
      </c>
      <c r="AE352">
        <v>0</v>
      </c>
      <c r="AF352" t="s">
        <v>169</v>
      </c>
      <c r="AG352">
        <v>13.125</v>
      </c>
      <c r="AH352">
        <v>2</v>
      </c>
      <c r="AI352">
        <v>31712789</v>
      </c>
      <c r="AJ352">
        <v>339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5">
      <c r="A353">
        <f>ROW(Source!A590)</f>
        <v>590</v>
      </c>
      <c r="B353">
        <v>31714798</v>
      </c>
      <c r="C353">
        <v>31712793</v>
      </c>
      <c r="D353">
        <v>26286009</v>
      </c>
      <c r="E353">
        <v>26229697</v>
      </c>
      <c r="F353">
        <v>1</v>
      </c>
      <c r="G353">
        <v>26229697</v>
      </c>
      <c r="H353">
        <v>1</v>
      </c>
      <c r="I353" t="s">
        <v>875</v>
      </c>
      <c r="J353" t="s">
        <v>143</v>
      </c>
      <c r="K353" t="s">
        <v>876</v>
      </c>
      <c r="L353">
        <v>1191</v>
      </c>
      <c r="N353">
        <v>1013</v>
      </c>
      <c r="O353" t="s">
        <v>877</v>
      </c>
      <c r="P353" t="s">
        <v>877</v>
      </c>
      <c r="Q353">
        <v>1</v>
      </c>
      <c r="X353">
        <v>0.78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1</v>
      </c>
      <c r="AF353" t="s">
        <v>170</v>
      </c>
      <c r="AG353">
        <v>0.89699999999999991</v>
      </c>
      <c r="AH353">
        <v>2</v>
      </c>
      <c r="AI353">
        <v>31712794</v>
      </c>
      <c r="AJ353">
        <v>340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5">
      <c r="A354">
        <f>ROW(Source!A590)</f>
        <v>590</v>
      </c>
      <c r="B354">
        <v>31714799</v>
      </c>
      <c r="C354">
        <v>31712793</v>
      </c>
      <c r="D354">
        <v>26366010</v>
      </c>
      <c r="E354">
        <v>1</v>
      </c>
      <c r="F354">
        <v>1</v>
      </c>
      <c r="G354">
        <v>26229697</v>
      </c>
      <c r="H354">
        <v>2</v>
      </c>
      <c r="I354" t="s">
        <v>944</v>
      </c>
      <c r="J354" t="s">
        <v>945</v>
      </c>
      <c r="K354" t="s">
        <v>946</v>
      </c>
      <c r="L354">
        <v>1367</v>
      </c>
      <c r="N354">
        <v>1011</v>
      </c>
      <c r="O354" t="s">
        <v>881</v>
      </c>
      <c r="P354" t="s">
        <v>881</v>
      </c>
      <c r="Q354">
        <v>1</v>
      </c>
      <c r="X354">
        <v>0.18</v>
      </c>
      <c r="Y354">
        <v>0</v>
      </c>
      <c r="Z354">
        <v>41.62</v>
      </c>
      <c r="AA354">
        <v>13.33</v>
      </c>
      <c r="AB354">
        <v>0</v>
      </c>
      <c r="AC354">
        <v>0</v>
      </c>
      <c r="AD354">
        <v>1</v>
      </c>
      <c r="AE354">
        <v>0</v>
      </c>
      <c r="AF354" t="s">
        <v>169</v>
      </c>
      <c r="AG354">
        <v>0.22499999999999998</v>
      </c>
      <c r="AH354">
        <v>2</v>
      </c>
      <c r="AI354">
        <v>31712795</v>
      </c>
      <c r="AJ354">
        <v>341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5">
      <c r="A355">
        <f>ROW(Source!A590)</f>
        <v>590</v>
      </c>
      <c r="B355">
        <v>31714800</v>
      </c>
      <c r="C355">
        <v>31712793</v>
      </c>
      <c r="D355">
        <v>26366428</v>
      </c>
      <c r="E355">
        <v>1</v>
      </c>
      <c r="F355">
        <v>1</v>
      </c>
      <c r="G355">
        <v>26229697</v>
      </c>
      <c r="H355">
        <v>2</v>
      </c>
      <c r="I355" t="s">
        <v>941</v>
      </c>
      <c r="J355" t="s">
        <v>942</v>
      </c>
      <c r="K355" t="s">
        <v>943</v>
      </c>
      <c r="L355">
        <v>1367</v>
      </c>
      <c r="N355">
        <v>1011</v>
      </c>
      <c r="O355" t="s">
        <v>881</v>
      </c>
      <c r="P355" t="s">
        <v>881</v>
      </c>
      <c r="Q355">
        <v>1</v>
      </c>
      <c r="X355">
        <v>0.36</v>
      </c>
      <c r="Y355">
        <v>0</v>
      </c>
      <c r="Z355">
        <v>0.56000000000000005</v>
      </c>
      <c r="AA355">
        <v>0.09</v>
      </c>
      <c r="AB355">
        <v>0</v>
      </c>
      <c r="AC355">
        <v>0</v>
      </c>
      <c r="AD355">
        <v>1</v>
      </c>
      <c r="AE355">
        <v>0</v>
      </c>
      <c r="AF355" t="s">
        <v>169</v>
      </c>
      <c r="AG355">
        <v>0.44999999999999996</v>
      </c>
      <c r="AH355">
        <v>2</v>
      </c>
      <c r="AI355">
        <v>31712796</v>
      </c>
      <c r="AJ355">
        <v>342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5">
      <c r="A356">
        <f>ROW(Source!A590)</f>
        <v>590</v>
      </c>
      <c r="B356">
        <v>31714801</v>
      </c>
      <c r="C356">
        <v>31712793</v>
      </c>
      <c r="D356">
        <v>26365726</v>
      </c>
      <c r="E356">
        <v>1</v>
      </c>
      <c r="F356">
        <v>1</v>
      </c>
      <c r="G356">
        <v>26229697</v>
      </c>
      <c r="H356">
        <v>2</v>
      </c>
      <c r="I356" t="s">
        <v>947</v>
      </c>
      <c r="J356" t="s">
        <v>948</v>
      </c>
      <c r="K356" t="s">
        <v>949</v>
      </c>
      <c r="L356">
        <v>1367</v>
      </c>
      <c r="N356">
        <v>1011</v>
      </c>
      <c r="O356" t="s">
        <v>881</v>
      </c>
      <c r="P356" t="s">
        <v>881</v>
      </c>
      <c r="Q356">
        <v>1</v>
      </c>
      <c r="X356">
        <v>7.0000000000000007E-2</v>
      </c>
      <c r="Y356">
        <v>0</v>
      </c>
      <c r="Z356">
        <v>106.74</v>
      </c>
      <c r="AA356">
        <v>19.2</v>
      </c>
      <c r="AB356">
        <v>0</v>
      </c>
      <c r="AC356">
        <v>0</v>
      </c>
      <c r="AD356">
        <v>1</v>
      </c>
      <c r="AE356">
        <v>0</v>
      </c>
      <c r="AF356" t="s">
        <v>169</v>
      </c>
      <c r="AG356">
        <v>8.7500000000000008E-2</v>
      </c>
      <c r="AH356">
        <v>2</v>
      </c>
      <c r="AI356">
        <v>31712797</v>
      </c>
      <c r="AJ356">
        <v>343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5">
      <c r="A357">
        <f>ROW(Source!A590)</f>
        <v>590</v>
      </c>
      <c r="B357">
        <v>31714802</v>
      </c>
      <c r="C357">
        <v>31712793</v>
      </c>
      <c r="D357">
        <v>26344835</v>
      </c>
      <c r="E357">
        <v>1</v>
      </c>
      <c r="F357">
        <v>1</v>
      </c>
      <c r="G357">
        <v>26229697</v>
      </c>
      <c r="H357">
        <v>3</v>
      </c>
      <c r="I357" t="s">
        <v>427</v>
      </c>
      <c r="J357" t="s">
        <v>429</v>
      </c>
      <c r="K357" t="s">
        <v>428</v>
      </c>
      <c r="L357">
        <v>1339</v>
      </c>
      <c r="N357">
        <v>1007</v>
      </c>
      <c r="O357" t="s">
        <v>323</v>
      </c>
      <c r="P357" t="s">
        <v>323</v>
      </c>
      <c r="Q357">
        <v>1</v>
      </c>
      <c r="X357">
        <v>0.15</v>
      </c>
      <c r="Y357">
        <v>7.07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0</v>
      </c>
      <c r="AF357" t="s">
        <v>143</v>
      </c>
      <c r="AG357">
        <v>0.15</v>
      </c>
      <c r="AH357">
        <v>2</v>
      </c>
      <c r="AI357">
        <v>31712798</v>
      </c>
      <c r="AJ357">
        <v>344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5">
      <c r="A358">
        <f>ROW(Source!A590)</f>
        <v>590</v>
      </c>
      <c r="B358">
        <v>31714803</v>
      </c>
      <c r="C358">
        <v>31712793</v>
      </c>
      <c r="D358">
        <v>26290328</v>
      </c>
      <c r="E358">
        <v>26229697</v>
      </c>
      <c r="F358">
        <v>1</v>
      </c>
      <c r="G358">
        <v>26229697</v>
      </c>
      <c r="H358">
        <v>3</v>
      </c>
      <c r="I358" t="s">
        <v>1097</v>
      </c>
      <c r="J358" t="s">
        <v>143</v>
      </c>
      <c r="K358" t="s">
        <v>1098</v>
      </c>
      <c r="L358">
        <v>1339</v>
      </c>
      <c r="N358">
        <v>1007</v>
      </c>
      <c r="O358" t="s">
        <v>323</v>
      </c>
      <c r="P358" t="s">
        <v>323</v>
      </c>
      <c r="Q358">
        <v>1</v>
      </c>
      <c r="X358">
        <v>1.1000000000000001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 t="s">
        <v>143</v>
      </c>
      <c r="AG358">
        <v>1.1000000000000001</v>
      </c>
      <c r="AH358">
        <v>3</v>
      </c>
      <c r="AI358">
        <v>-1</v>
      </c>
      <c r="AJ358" t="s">
        <v>143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5">
      <c r="A359">
        <f>ROW(Source!A592)</f>
        <v>592</v>
      </c>
      <c r="B359">
        <v>31714804</v>
      </c>
      <c r="C359">
        <v>31712770</v>
      </c>
      <c r="D359">
        <v>26286009</v>
      </c>
      <c r="E359">
        <v>26229697</v>
      </c>
      <c r="F359">
        <v>1</v>
      </c>
      <c r="G359">
        <v>26229697</v>
      </c>
      <c r="H359">
        <v>1</v>
      </c>
      <c r="I359" t="s">
        <v>875</v>
      </c>
      <c r="J359" t="s">
        <v>143</v>
      </c>
      <c r="K359" t="s">
        <v>876</v>
      </c>
      <c r="L359">
        <v>1191</v>
      </c>
      <c r="N359">
        <v>1013</v>
      </c>
      <c r="O359" t="s">
        <v>877</v>
      </c>
      <c r="P359" t="s">
        <v>877</v>
      </c>
      <c r="Q359">
        <v>1</v>
      </c>
      <c r="X359">
        <v>46.7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1</v>
      </c>
      <c r="AF359" t="s">
        <v>170</v>
      </c>
      <c r="AG359">
        <v>53.704999999999998</v>
      </c>
      <c r="AH359">
        <v>2</v>
      </c>
      <c r="AI359">
        <v>31712771</v>
      </c>
      <c r="AJ359">
        <v>346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5">
      <c r="A360">
        <f>ROW(Source!A592)</f>
        <v>592</v>
      </c>
      <c r="B360">
        <v>31714805</v>
      </c>
      <c r="C360">
        <v>31712770</v>
      </c>
      <c r="D360">
        <v>26366393</v>
      </c>
      <c r="E360">
        <v>1</v>
      </c>
      <c r="F360">
        <v>1</v>
      </c>
      <c r="G360">
        <v>26229697</v>
      </c>
      <c r="H360">
        <v>2</v>
      </c>
      <c r="I360" t="s">
        <v>953</v>
      </c>
      <c r="J360" t="s">
        <v>954</v>
      </c>
      <c r="K360" t="s">
        <v>955</v>
      </c>
      <c r="L360">
        <v>1367</v>
      </c>
      <c r="N360">
        <v>1011</v>
      </c>
      <c r="O360" t="s">
        <v>881</v>
      </c>
      <c r="P360" t="s">
        <v>881</v>
      </c>
      <c r="Q360">
        <v>1</v>
      </c>
      <c r="X360">
        <v>1.01</v>
      </c>
      <c r="Y360">
        <v>0</v>
      </c>
      <c r="Z360">
        <v>76.81</v>
      </c>
      <c r="AA360">
        <v>14.36</v>
      </c>
      <c r="AB360">
        <v>0</v>
      </c>
      <c r="AC360">
        <v>0</v>
      </c>
      <c r="AD360">
        <v>1</v>
      </c>
      <c r="AE360">
        <v>0</v>
      </c>
      <c r="AF360" t="s">
        <v>169</v>
      </c>
      <c r="AG360">
        <v>1.2625</v>
      </c>
      <c r="AH360">
        <v>2</v>
      </c>
      <c r="AI360">
        <v>31712772</v>
      </c>
      <c r="AJ360">
        <v>347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5">
      <c r="A361">
        <f>ROW(Source!A592)</f>
        <v>592</v>
      </c>
      <c r="B361">
        <v>31714806</v>
      </c>
      <c r="C361">
        <v>31712770</v>
      </c>
      <c r="D361">
        <v>26366499</v>
      </c>
      <c r="E361">
        <v>1</v>
      </c>
      <c r="F361">
        <v>1</v>
      </c>
      <c r="G361">
        <v>26229697</v>
      </c>
      <c r="H361">
        <v>2</v>
      </c>
      <c r="I361" t="s">
        <v>1056</v>
      </c>
      <c r="J361" t="s">
        <v>1057</v>
      </c>
      <c r="K361" t="s">
        <v>1058</v>
      </c>
      <c r="L361">
        <v>1367</v>
      </c>
      <c r="N361">
        <v>1011</v>
      </c>
      <c r="O361" t="s">
        <v>881</v>
      </c>
      <c r="P361" t="s">
        <v>881</v>
      </c>
      <c r="Q361">
        <v>1</v>
      </c>
      <c r="X361">
        <v>2.11</v>
      </c>
      <c r="Y361">
        <v>0</v>
      </c>
      <c r="Z361">
        <v>3.53</v>
      </c>
      <c r="AA361">
        <v>0.04</v>
      </c>
      <c r="AB361">
        <v>0</v>
      </c>
      <c r="AC361">
        <v>0</v>
      </c>
      <c r="AD361">
        <v>1</v>
      </c>
      <c r="AE361">
        <v>0</v>
      </c>
      <c r="AF361" t="s">
        <v>169</v>
      </c>
      <c r="AG361">
        <v>2.6374999999999997</v>
      </c>
      <c r="AH361">
        <v>2</v>
      </c>
      <c r="AI361">
        <v>31712773</v>
      </c>
      <c r="AJ361">
        <v>348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5">
      <c r="A362">
        <f>ROW(Source!A592)</f>
        <v>592</v>
      </c>
      <c r="B362">
        <v>31714807</v>
      </c>
      <c r="C362">
        <v>31712770</v>
      </c>
      <c r="D362">
        <v>26290892</v>
      </c>
      <c r="E362">
        <v>26229697</v>
      </c>
      <c r="F362">
        <v>1</v>
      </c>
      <c r="G362">
        <v>26229697</v>
      </c>
      <c r="H362">
        <v>3</v>
      </c>
      <c r="I362" t="s">
        <v>43</v>
      </c>
      <c r="J362" t="s">
        <v>143</v>
      </c>
      <c r="K362" t="s">
        <v>44</v>
      </c>
      <c r="L362">
        <v>1301</v>
      </c>
      <c r="N362">
        <v>1003</v>
      </c>
      <c r="O362" t="s">
        <v>585</v>
      </c>
      <c r="P362" t="s">
        <v>585</v>
      </c>
      <c r="Q362">
        <v>1</v>
      </c>
      <c r="X362">
        <v>104.5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s">
        <v>143</v>
      </c>
      <c r="AG362">
        <v>104.5</v>
      </c>
      <c r="AH362">
        <v>3</v>
      </c>
      <c r="AI362">
        <v>-1</v>
      </c>
      <c r="AJ362" t="s">
        <v>143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5">
      <c r="A363">
        <f>ROW(Source!A628)</f>
        <v>628</v>
      </c>
      <c r="B363">
        <v>31714808</v>
      </c>
      <c r="C363">
        <v>31712566</v>
      </c>
      <c r="D363">
        <v>26286009</v>
      </c>
      <c r="E363">
        <v>26229697</v>
      </c>
      <c r="F363">
        <v>1</v>
      </c>
      <c r="G363">
        <v>26229697</v>
      </c>
      <c r="H363">
        <v>1</v>
      </c>
      <c r="I363" t="s">
        <v>875</v>
      </c>
      <c r="J363" t="s">
        <v>143</v>
      </c>
      <c r="K363" t="s">
        <v>876</v>
      </c>
      <c r="L363">
        <v>1191</v>
      </c>
      <c r="N363">
        <v>1013</v>
      </c>
      <c r="O363" t="s">
        <v>877</v>
      </c>
      <c r="P363" t="s">
        <v>877</v>
      </c>
      <c r="Q363">
        <v>1</v>
      </c>
      <c r="X363">
        <v>14.4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1</v>
      </c>
      <c r="AF363" t="s">
        <v>170</v>
      </c>
      <c r="AG363">
        <v>16.559999999999999</v>
      </c>
      <c r="AH363">
        <v>2</v>
      </c>
      <c r="AI363">
        <v>31712567</v>
      </c>
      <c r="AJ363">
        <v>350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5">
      <c r="A364">
        <f>ROW(Source!A628)</f>
        <v>628</v>
      </c>
      <c r="B364">
        <v>31714809</v>
      </c>
      <c r="C364">
        <v>31712566</v>
      </c>
      <c r="D364">
        <v>26365588</v>
      </c>
      <c r="E364">
        <v>1</v>
      </c>
      <c r="F364">
        <v>1</v>
      </c>
      <c r="G364">
        <v>26229697</v>
      </c>
      <c r="H364">
        <v>2</v>
      </c>
      <c r="I364" t="s">
        <v>1012</v>
      </c>
      <c r="J364" t="s">
        <v>1013</v>
      </c>
      <c r="K364" t="s">
        <v>1014</v>
      </c>
      <c r="L364">
        <v>1367</v>
      </c>
      <c r="N364">
        <v>1011</v>
      </c>
      <c r="O364" t="s">
        <v>881</v>
      </c>
      <c r="P364" t="s">
        <v>881</v>
      </c>
      <c r="Q364">
        <v>1</v>
      </c>
      <c r="X364">
        <v>1.66</v>
      </c>
      <c r="Y364">
        <v>0</v>
      </c>
      <c r="Z364">
        <v>116.89</v>
      </c>
      <c r="AA364">
        <v>23.41</v>
      </c>
      <c r="AB364">
        <v>0</v>
      </c>
      <c r="AC364">
        <v>0</v>
      </c>
      <c r="AD364">
        <v>1</v>
      </c>
      <c r="AE364">
        <v>0</v>
      </c>
      <c r="AF364" t="s">
        <v>169</v>
      </c>
      <c r="AG364">
        <v>2.0749999999999997</v>
      </c>
      <c r="AH364">
        <v>2</v>
      </c>
      <c r="AI364">
        <v>31712568</v>
      </c>
      <c r="AJ364">
        <v>351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5">
      <c r="A365">
        <f>ROW(Source!A628)</f>
        <v>628</v>
      </c>
      <c r="B365">
        <v>31714810</v>
      </c>
      <c r="C365">
        <v>31712566</v>
      </c>
      <c r="D365">
        <v>26365813</v>
      </c>
      <c r="E365">
        <v>1</v>
      </c>
      <c r="F365">
        <v>1</v>
      </c>
      <c r="G365">
        <v>26229697</v>
      </c>
      <c r="H365">
        <v>2</v>
      </c>
      <c r="I365" t="s">
        <v>1015</v>
      </c>
      <c r="J365" t="s">
        <v>1016</v>
      </c>
      <c r="K365" t="s">
        <v>1017</v>
      </c>
      <c r="L365">
        <v>1367</v>
      </c>
      <c r="N365">
        <v>1011</v>
      </c>
      <c r="O365" t="s">
        <v>881</v>
      </c>
      <c r="P365" t="s">
        <v>881</v>
      </c>
      <c r="Q365">
        <v>1</v>
      </c>
      <c r="X365">
        <v>1.66</v>
      </c>
      <c r="Y365">
        <v>0</v>
      </c>
      <c r="Z365">
        <v>62.97</v>
      </c>
      <c r="AA365">
        <v>6.64</v>
      </c>
      <c r="AB365">
        <v>0</v>
      </c>
      <c r="AC365">
        <v>0</v>
      </c>
      <c r="AD365">
        <v>1</v>
      </c>
      <c r="AE365">
        <v>0</v>
      </c>
      <c r="AF365" t="s">
        <v>169</v>
      </c>
      <c r="AG365">
        <v>2.0749999999999997</v>
      </c>
      <c r="AH365">
        <v>2</v>
      </c>
      <c r="AI365">
        <v>31712569</v>
      </c>
      <c r="AJ365">
        <v>352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5">
      <c r="A366">
        <f>ROW(Source!A628)</f>
        <v>628</v>
      </c>
      <c r="B366">
        <v>31714811</v>
      </c>
      <c r="C366">
        <v>31712566</v>
      </c>
      <c r="D366">
        <v>26365816</v>
      </c>
      <c r="E366">
        <v>1</v>
      </c>
      <c r="F366">
        <v>1</v>
      </c>
      <c r="G366">
        <v>26229697</v>
      </c>
      <c r="H366">
        <v>2</v>
      </c>
      <c r="I366" t="s">
        <v>882</v>
      </c>
      <c r="J366" t="s">
        <v>883</v>
      </c>
      <c r="K366" t="s">
        <v>884</v>
      </c>
      <c r="L366">
        <v>1367</v>
      </c>
      <c r="N366">
        <v>1011</v>
      </c>
      <c r="O366" t="s">
        <v>881</v>
      </c>
      <c r="P366" t="s">
        <v>881</v>
      </c>
      <c r="Q366">
        <v>1</v>
      </c>
      <c r="X366">
        <v>0.65</v>
      </c>
      <c r="Y366">
        <v>0</v>
      </c>
      <c r="Z366">
        <v>246.68</v>
      </c>
      <c r="AA366">
        <v>13.37</v>
      </c>
      <c r="AB366">
        <v>0</v>
      </c>
      <c r="AC366">
        <v>0</v>
      </c>
      <c r="AD366">
        <v>1</v>
      </c>
      <c r="AE366">
        <v>0</v>
      </c>
      <c r="AF366" t="s">
        <v>169</v>
      </c>
      <c r="AG366">
        <v>0.8125</v>
      </c>
      <c r="AH366">
        <v>2</v>
      </c>
      <c r="AI366">
        <v>31712570</v>
      </c>
      <c r="AJ366">
        <v>353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5">
      <c r="A367">
        <f>ROW(Source!A628)</f>
        <v>628</v>
      </c>
      <c r="B367">
        <v>31714812</v>
      </c>
      <c r="C367">
        <v>31712566</v>
      </c>
      <c r="D367">
        <v>26365844</v>
      </c>
      <c r="E367">
        <v>1</v>
      </c>
      <c r="F367">
        <v>1</v>
      </c>
      <c r="G367">
        <v>26229697</v>
      </c>
      <c r="H367">
        <v>2</v>
      </c>
      <c r="I367" t="s">
        <v>903</v>
      </c>
      <c r="J367" t="s">
        <v>904</v>
      </c>
      <c r="K367" t="s">
        <v>905</v>
      </c>
      <c r="L367">
        <v>1367</v>
      </c>
      <c r="N367">
        <v>1011</v>
      </c>
      <c r="O367" t="s">
        <v>881</v>
      </c>
      <c r="P367" t="s">
        <v>881</v>
      </c>
      <c r="Q367">
        <v>1</v>
      </c>
      <c r="X367">
        <v>1.55</v>
      </c>
      <c r="Y367">
        <v>0</v>
      </c>
      <c r="Z367">
        <v>125.13</v>
      </c>
      <c r="AA367">
        <v>24.74</v>
      </c>
      <c r="AB367">
        <v>0</v>
      </c>
      <c r="AC367">
        <v>0</v>
      </c>
      <c r="AD367">
        <v>1</v>
      </c>
      <c r="AE367">
        <v>0</v>
      </c>
      <c r="AF367" t="s">
        <v>169</v>
      </c>
      <c r="AG367">
        <v>1.9375</v>
      </c>
      <c r="AH367">
        <v>2</v>
      </c>
      <c r="AI367">
        <v>31712571</v>
      </c>
      <c r="AJ367">
        <v>354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5">
      <c r="A368">
        <f>ROW(Source!A628)</f>
        <v>628</v>
      </c>
      <c r="B368">
        <v>31714813</v>
      </c>
      <c r="C368">
        <v>31712566</v>
      </c>
      <c r="D368">
        <v>26365806</v>
      </c>
      <c r="E368">
        <v>1</v>
      </c>
      <c r="F368">
        <v>1</v>
      </c>
      <c r="G368">
        <v>26229697</v>
      </c>
      <c r="H368">
        <v>2</v>
      </c>
      <c r="I368" t="s">
        <v>1020</v>
      </c>
      <c r="J368" t="s">
        <v>6</v>
      </c>
      <c r="K368" t="s">
        <v>1022</v>
      </c>
      <c r="L368">
        <v>1367</v>
      </c>
      <c r="N368">
        <v>1011</v>
      </c>
      <c r="O368" t="s">
        <v>881</v>
      </c>
      <c r="P368" t="s">
        <v>881</v>
      </c>
      <c r="Q368">
        <v>1</v>
      </c>
      <c r="X368">
        <v>0.52</v>
      </c>
      <c r="Y368">
        <v>0</v>
      </c>
      <c r="Z368">
        <v>177.54</v>
      </c>
      <c r="AA368">
        <v>17.420000000000002</v>
      </c>
      <c r="AB368">
        <v>0</v>
      </c>
      <c r="AC368">
        <v>0</v>
      </c>
      <c r="AD368">
        <v>1</v>
      </c>
      <c r="AE368">
        <v>0</v>
      </c>
      <c r="AF368" t="s">
        <v>169</v>
      </c>
      <c r="AG368">
        <v>0.65</v>
      </c>
      <c r="AH368">
        <v>2</v>
      </c>
      <c r="AI368">
        <v>31712572</v>
      </c>
      <c r="AJ368">
        <v>355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5">
      <c r="A369">
        <f>ROW(Source!A628)</f>
        <v>628</v>
      </c>
      <c r="B369">
        <v>31714814</v>
      </c>
      <c r="C369">
        <v>31712566</v>
      </c>
      <c r="D369">
        <v>26344835</v>
      </c>
      <c r="E369">
        <v>1</v>
      </c>
      <c r="F369">
        <v>1</v>
      </c>
      <c r="G369">
        <v>26229697</v>
      </c>
      <c r="H369">
        <v>3</v>
      </c>
      <c r="I369" t="s">
        <v>427</v>
      </c>
      <c r="J369" t="s">
        <v>429</v>
      </c>
      <c r="K369" t="s">
        <v>428</v>
      </c>
      <c r="L369">
        <v>1339</v>
      </c>
      <c r="N369">
        <v>1007</v>
      </c>
      <c r="O369" t="s">
        <v>323</v>
      </c>
      <c r="P369" t="s">
        <v>323</v>
      </c>
      <c r="Q369">
        <v>1</v>
      </c>
      <c r="X369">
        <v>5</v>
      </c>
      <c r="Y369">
        <v>7.07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143</v>
      </c>
      <c r="AG369">
        <v>5</v>
      </c>
      <c r="AH369">
        <v>2</v>
      </c>
      <c r="AI369">
        <v>31712573</v>
      </c>
      <c r="AJ369">
        <v>356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5">
      <c r="A370">
        <f>ROW(Source!A628)</f>
        <v>628</v>
      </c>
      <c r="B370">
        <v>31714815</v>
      </c>
      <c r="C370">
        <v>31712566</v>
      </c>
      <c r="D370">
        <v>26293404</v>
      </c>
      <c r="E370">
        <v>26229697</v>
      </c>
      <c r="F370">
        <v>1</v>
      </c>
      <c r="G370">
        <v>26229697</v>
      </c>
      <c r="H370">
        <v>3</v>
      </c>
      <c r="I370" t="s">
        <v>1097</v>
      </c>
      <c r="J370" t="s">
        <v>143</v>
      </c>
      <c r="K370" t="s">
        <v>7</v>
      </c>
      <c r="L370">
        <v>1339</v>
      </c>
      <c r="N370">
        <v>1007</v>
      </c>
      <c r="O370" t="s">
        <v>323</v>
      </c>
      <c r="P370" t="s">
        <v>323</v>
      </c>
      <c r="Q370">
        <v>1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 t="s">
        <v>143</v>
      </c>
      <c r="AG370">
        <v>0</v>
      </c>
      <c r="AH370">
        <v>3</v>
      </c>
      <c r="AI370">
        <v>-1</v>
      </c>
      <c r="AJ370" t="s">
        <v>143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5">
      <c r="A371">
        <f>ROW(Source!A630)</f>
        <v>630</v>
      </c>
      <c r="B371">
        <v>31714816</v>
      </c>
      <c r="C371">
        <v>31712584</v>
      </c>
      <c r="D371">
        <v>26286009</v>
      </c>
      <c r="E371">
        <v>26229697</v>
      </c>
      <c r="F371">
        <v>1</v>
      </c>
      <c r="G371">
        <v>26229697</v>
      </c>
      <c r="H371">
        <v>1</v>
      </c>
      <c r="I371" t="s">
        <v>875</v>
      </c>
      <c r="J371" t="s">
        <v>143</v>
      </c>
      <c r="K371" t="s">
        <v>876</v>
      </c>
      <c r="L371">
        <v>1191</v>
      </c>
      <c r="N371">
        <v>1013</v>
      </c>
      <c r="O371" t="s">
        <v>877</v>
      </c>
      <c r="P371" t="s">
        <v>877</v>
      </c>
      <c r="Q371">
        <v>1</v>
      </c>
      <c r="X371">
        <v>21.6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1</v>
      </c>
      <c r="AF371" t="s">
        <v>170</v>
      </c>
      <c r="AG371">
        <v>24.84</v>
      </c>
      <c r="AH371">
        <v>2</v>
      </c>
      <c r="AI371">
        <v>31712585</v>
      </c>
      <c r="AJ371">
        <v>358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5">
      <c r="A372">
        <f>ROW(Source!A630)</f>
        <v>630</v>
      </c>
      <c r="B372">
        <v>31714817</v>
      </c>
      <c r="C372">
        <v>31712584</v>
      </c>
      <c r="D372">
        <v>26365567</v>
      </c>
      <c r="E372">
        <v>1</v>
      </c>
      <c r="F372">
        <v>1</v>
      </c>
      <c r="G372">
        <v>26229697</v>
      </c>
      <c r="H372">
        <v>2</v>
      </c>
      <c r="I372" t="s">
        <v>909</v>
      </c>
      <c r="J372" t="s">
        <v>1096</v>
      </c>
      <c r="K372" t="s">
        <v>911</v>
      </c>
      <c r="L372">
        <v>1367</v>
      </c>
      <c r="N372">
        <v>1011</v>
      </c>
      <c r="O372" t="s">
        <v>881</v>
      </c>
      <c r="P372" t="s">
        <v>881</v>
      </c>
      <c r="Q372">
        <v>1</v>
      </c>
      <c r="X372">
        <v>2.35</v>
      </c>
      <c r="Y372">
        <v>0</v>
      </c>
      <c r="Z372">
        <v>163.47999999999999</v>
      </c>
      <c r="AA372">
        <v>15.47</v>
      </c>
      <c r="AB372">
        <v>0</v>
      </c>
      <c r="AC372">
        <v>0</v>
      </c>
      <c r="AD372">
        <v>1</v>
      </c>
      <c r="AE372">
        <v>0</v>
      </c>
      <c r="AF372" t="s">
        <v>169</v>
      </c>
      <c r="AG372">
        <v>2.9375</v>
      </c>
      <c r="AH372">
        <v>2</v>
      </c>
      <c r="AI372">
        <v>31712586</v>
      </c>
      <c r="AJ372">
        <v>359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5">
      <c r="A373">
        <f>ROW(Source!A630)</f>
        <v>630</v>
      </c>
      <c r="B373">
        <v>31714818</v>
      </c>
      <c r="C373">
        <v>31712584</v>
      </c>
      <c r="D373">
        <v>26365816</v>
      </c>
      <c r="E373">
        <v>1</v>
      </c>
      <c r="F373">
        <v>1</v>
      </c>
      <c r="G373">
        <v>26229697</v>
      </c>
      <c r="H373">
        <v>2</v>
      </c>
      <c r="I373" t="s">
        <v>882</v>
      </c>
      <c r="J373" t="s">
        <v>883</v>
      </c>
      <c r="K373" t="s">
        <v>884</v>
      </c>
      <c r="L373">
        <v>1367</v>
      </c>
      <c r="N373">
        <v>1011</v>
      </c>
      <c r="O373" t="s">
        <v>881</v>
      </c>
      <c r="P373" t="s">
        <v>881</v>
      </c>
      <c r="Q373">
        <v>1</v>
      </c>
      <c r="X373">
        <v>0.91</v>
      </c>
      <c r="Y373">
        <v>0</v>
      </c>
      <c r="Z373">
        <v>246.68</v>
      </c>
      <c r="AA373">
        <v>13.37</v>
      </c>
      <c r="AB373">
        <v>0</v>
      </c>
      <c r="AC373">
        <v>0</v>
      </c>
      <c r="AD373">
        <v>1</v>
      </c>
      <c r="AE373">
        <v>0</v>
      </c>
      <c r="AF373" t="s">
        <v>169</v>
      </c>
      <c r="AG373">
        <v>1.1375</v>
      </c>
      <c r="AH373">
        <v>2</v>
      </c>
      <c r="AI373">
        <v>31712587</v>
      </c>
      <c r="AJ373">
        <v>360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5">
      <c r="A374">
        <f>ROW(Source!A630)</f>
        <v>630</v>
      </c>
      <c r="B374">
        <v>31714819</v>
      </c>
      <c r="C374">
        <v>31712584</v>
      </c>
      <c r="D374">
        <v>26365801</v>
      </c>
      <c r="E374">
        <v>1</v>
      </c>
      <c r="F374">
        <v>1</v>
      </c>
      <c r="G374">
        <v>26229697</v>
      </c>
      <c r="H374">
        <v>2</v>
      </c>
      <c r="I374" t="s">
        <v>1023</v>
      </c>
      <c r="J374" t="s">
        <v>8</v>
      </c>
      <c r="K374" t="s">
        <v>1025</v>
      </c>
      <c r="L374">
        <v>1367</v>
      </c>
      <c r="N374">
        <v>1011</v>
      </c>
      <c r="O374" t="s">
        <v>881</v>
      </c>
      <c r="P374" t="s">
        <v>881</v>
      </c>
      <c r="Q374">
        <v>1</v>
      </c>
      <c r="X374">
        <v>7.17</v>
      </c>
      <c r="Y374">
        <v>0</v>
      </c>
      <c r="Z374">
        <v>169.44</v>
      </c>
      <c r="AA374">
        <v>15.02</v>
      </c>
      <c r="AB374">
        <v>0</v>
      </c>
      <c r="AC374">
        <v>0</v>
      </c>
      <c r="AD374">
        <v>1</v>
      </c>
      <c r="AE374">
        <v>0</v>
      </c>
      <c r="AF374" t="s">
        <v>169</v>
      </c>
      <c r="AG374">
        <v>8.9625000000000004</v>
      </c>
      <c r="AH374">
        <v>2</v>
      </c>
      <c r="AI374">
        <v>31712588</v>
      </c>
      <c r="AJ374">
        <v>361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5">
      <c r="A375">
        <f>ROW(Source!A630)</f>
        <v>630</v>
      </c>
      <c r="B375">
        <v>31714820</v>
      </c>
      <c r="C375">
        <v>31712584</v>
      </c>
      <c r="D375">
        <v>26365802</v>
      </c>
      <c r="E375">
        <v>1</v>
      </c>
      <c r="F375">
        <v>1</v>
      </c>
      <c r="G375">
        <v>26229697</v>
      </c>
      <c r="H375">
        <v>2</v>
      </c>
      <c r="I375" t="s">
        <v>1026</v>
      </c>
      <c r="J375" t="s">
        <v>9</v>
      </c>
      <c r="K375" t="s">
        <v>10</v>
      </c>
      <c r="L375">
        <v>1367</v>
      </c>
      <c r="N375">
        <v>1011</v>
      </c>
      <c r="O375" t="s">
        <v>881</v>
      </c>
      <c r="P375" t="s">
        <v>881</v>
      </c>
      <c r="Q375">
        <v>1</v>
      </c>
      <c r="X375">
        <v>14.6</v>
      </c>
      <c r="Y375">
        <v>0</v>
      </c>
      <c r="Z375">
        <v>219.5</v>
      </c>
      <c r="AA375">
        <v>17.510000000000002</v>
      </c>
      <c r="AB375">
        <v>0</v>
      </c>
      <c r="AC375">
        <v>0</v>
      </c>
      <c r="AD375">
        <v>1</v>
      </c>
      <c r="AE375">
        <v>0</v>
      </c>
      <c r="AF375" t="s">
        <v>169</v>
      </c>
      <c r="AG375">
        <v>18.25</v>
      </c>
      <c r="AH375">
        <v>2</v>
      </c>
      <c r="AI375">
        <v>31712589</v>
      </c>
      <c r="AJ375">
        <v>362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5">
      <c r="A376">
        <f>ROW(Source!A630)</f>
        <v>630</v>
      </c>
      <c r="B376">
        <v>31714821</v>
      </c>
      <c r="C376">
        <v>31712584</v>
      </c>
      <c r="D376">
        <v>26365844</v>
      </c>
      <c r="E376">
        <v>1</v>
      </c>
      <c r="F376">
        <v>1</v>
      </c>
      <c r="G376">
        <v>26229697</v>
      </c>
      <c r="H376">
        <v>2</v>
      </c>
      <c r="I376" t="s">
        <v>903</v>
      </c>
      <c r="J376" t="s">
        <v>904</v>
      </c>
      <c r="K376" t="s">
        <v>905</v>
      </c>
      <c r="L376">
        <v>1367</v>
      </c>
      <c r="N376">
        <v>1011</v>
      </c>
      <c r="O376" t="s">
        <v>881</v>
      </c>
      <c r="P376" t="s">
        <v>881</v>
      </c>
      <c r="Q376">
        <v>1</v>
      </c>
      <c r="X376">
        <v>1.79</v>
      </c>
      <c r="Y376">
        <v>0</v>
      </c>
      <c r="Z376">
        <v>125.13</v>
      </c>
      <c r="AA376">
        <v>24.74</v>
      </c>
      <c r="AB376">
        <v>0</v>
      </c>
      <c r="AC376">
        <v>0</v>
      </c>
      <c r="AD376">
        <v>1</v>
      </c>
      <c r="AE376">
        <v>0</v>
      </c>
      <c r="AF376" t="s">
        <v>169</v>
      </c>
      <c r="AG376">
        <v>2.2374999999999998</v>
      </c>
      <c r="AH376">
        <v>2</v>
      </c>
      <c r="AI376">
        <v>31712590</v>
      </c>
      <c r="AJ376">
        <v>363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5">
      <c r="A377">
        <f>ROW(Source!A630)</f>
        <v>630</v>
      </c>
      <c r="B377">
        <v>31714822</v>
      </c>
      <c r="C377">
        <v>31712584</v>
      </c>
      <c r="D377">
        <v>26365806</v>
      </c>
      <c r="E377">
        <v>1</v>
      </c>
      <c r="F377">
        <v>1</v>
      </c>
      <c r="G377">
        <v>26229697</v>
      </c>
      <c r="H377">
        <v>2</v>
      </c>
      <c r="I377" t="s">
        <v>1020</v>
      </c>
      <c r="J377" t="s">
        <v>6</v>
      </c>
      <c r="K377" t="s">
        <v>1022</v>
      </c>
      <c r="L377">
        <v>1367</v>
      </c>
      <c r="N377">
        <v>1011</v>
      </c>
      <c r="O377" t="s">
        <v>881</v>
      </c>
      <c r="P377" t="s">
        <v>881</v>
      </c>
      <c r="Q377">
        <v>1</v>
      </c>
      <c r="X377">
        <v>0.52</v>
      </c>
      <c r="Y377">
        <v>0</v>
      </c>
      <c r="Z377">
        <v>177.54</v>
      </c>
      <c r="AA377">
        <v>17.420000000000002</v>
      </c>
      <c r="AB377">
        <v>0</v>
      </c>
      <c r="AC377">
        <v>0</v>
      </c>
      <c r="AD377">
        <v>1</v>
      </c>
      <c r="AE377">
        <v>0</v>
      </c>
      <c r="AF377" t="s">
        <v>169</v>
      </c>
      <c r="AG377">
        <v>0.65</v>
      </c>
      <c r="AH377">
        <v>2</v>
      </c>
      <c r="AI377">
        <v>31712591</v>
      </c>
      <c r="AJ377">
        <v>364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5">
      <c r="A378">
        <f>ROW(Source!A630)</f>
        <v>630</v>
      </c>
      <c r="B378">
        <v>31714823</v>
      </c>
      <c r="C378">
        <v>31712584</v>
      </c>
      <c r="D378">
        <v>26344835</v>
      </c>
      <c r="E378">
        <v>1</v>
      </c>
      <c r="F378">
        <v>1</v>
      </c>
      <c r="G378">
        <v>26229697</v>
      </c>
      <c r="H378">
        <v>3</v>
      </c>
      <c r="I378" t="s">
        <v>427</v>
      </c>
      <c r="J378" t="s">
        <v>429</v>
      </c>
      <c r="K378" t="s">
        <v>428</v>
      </c>
      <c r="L378">
        <v>1339</v>
      </c>
      <c r="N378">
        <v>1007</v>
      </c>
      <c r="O378" t="s">
        <v>323</v>
      </c>
      <c r="P378" t="s">
        <v>323</v>
      </c>
      <c r="Q378">
        <v>1</v>
      </c>
      <c r="X378">
        <v>7</v>
      </c>
      <c r="Y378">
        <v>7.07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 t="s">
        <v>143</v>
      </c>
      <c r="AG378">
        <v>7</v>
      </c>
      <c r="AH378">
        <v>2</v>
      </c>
      <c r="AI378">
        <v>31712592</v>
      </c>
      <c r="AJ378">
        <v>365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5">
      <c r="A379">
        <f>ROW(Source!A630)</f>
        <v>630</v>
      </c>
      <c r="B379">
        <v>31714824</v>
      </c>
      <c r="C379">
        <v>31712584</v>
      </c>
      <c r="D379">
        <v>26288758</v>
      </c>
      <c r="E379">
        <v>26229697</v>
      </c>
      <c r="F379">
        <v>1</v>
      </c>
      <c r="G379">
        <v>26229697</v>
      </c>
      <c r="H379">
        <v>3</v>
      </c>
      <c r="I379" t="s">
        <v>11</v>
      </c>
      <c r="J379" t="s">
        <v>143</v>
      </c>
      <c r="K379" t="s">
        <v>12</v>
      </c>
      <c r="L379">
        <v>1339</v>
      </c>
      <c r="N379">
        <v>1007</v>
      </c>
      <c r="O379" t="s">
        <v>323</v>
      </c>
      <c r="P379" t="s">
        <v>323</v>
      </c>
      <c r="Q379">
        <v>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 t="s">
        <v>143</v>
      </c>
      <c r="AG379">
        <v>0</v>
      </c>
      <c r="AH379">
        <v>3</v>
      </c>
      <c r="AI379">
        <v>-1</v>
      </c>
      <c r="AJ379" t="s">
        <v>143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5">
      <c r="A380">
        <f>ROW(Source!A632)</f>
        <v>632</v>
      </c>
      <c r="B380">
        <v>31714825</v>
      </c>
      <c r="C380">
        <v>31712604</v>
      </c>
      <c r="D380">
        <v>26286009</v>
      </c>
      <c r="E380">
        <v>26229697</v>
      </c>
      <c r="F380">
        <v>1</v>
      </c>
      <c r="G380">
        <v>26229697</v>
      </c>
      <c r="H380">
        <v>1</v>
      </c>
      <c r="I380" t="s">
        <v>875</v>
      </c>
      <c r="J380" t="s">
        <v>143</v>
      </c>
      <c r="K380" t="s">
        <v>876</v>
      </c>
      <c r="L380">
        <v>1191</v>
      </c>
      <c r="N380">
        <v>1013</v>
      </c>
      <c r="O380" t="s">
        <v>877</v>
      </c>
      <c r="P380" t="s">
        <v>877</v>
      </c>
      <c r="Q380">
        <v>1</v>
      </c>
      <c r="X380">
        <v>267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1</v>
      </c>
      <c r="AF380" t="s">
        <v>170</v>
      </c>
      <c r="AG380">
        <v>307.04999999999995</v>
      </c>
      <c r="AH380">
        <v>2</v>
      </c>
      <c r="AI380">
        <v>31712605</v>
      </c>
      <c r="AJ380">
        <v>367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5">
      <c r="A381">
        <f>ROW(Source!A632)</f>
        <v>632</v>
      </c>
      <c r="B381">
        <v>31714826</v>
      </c>
      <c r="C381">
        <v>31712604</v>
      </c>
      <c r="D381">
        <v>26365816</v>
      </c>
      <c r="E381">
        <v>1</v>
      </c>
      <c r="F381">
        <v>1</v>
      </c>
      <c r="G381">
        <v>26229697</v>
      </c>
      <c r="H381">
        <v>2</v>
      </c>
      <c r="I381" t="s">
        <v>882</v>
      </c>
      <c r="J381" t="s">
        <v>883</v>
      </c>
      <c r="K381" t="s">
        <v>884</v>
      </c>
      <c r="L381">
        <v>1367</v>
      </c>
      <c r="N381">
        <v>1011</v>
      </c>
      <c r="O381" t="s">
        <v>881</v>
      </c>
      <c r="P381" t="s">
        <v>881</v>
      </c>
      <c r="Q381">
        <v>1</v>
      </c>
      <c r="X381">
        <v>11.76</v>
      </c>
      <c r="Y381">
        <v>0</v>
      </c>
      <c r="Z381">
        <v>246.68</v>
      </c>
      <c r="AA381">
        <v>13.37</v>
      </c>
      <c r="AB381">
        <v>0</v>
      </c>
      <c r="AC381">
        <v>0</v>
      </c>
      <c r="AD381">
        <v>1</v>
      </c>
      <c r="AE381">
        <v>0</v>
      </c>
      <c r="AF381" t="s">
        <v>169</v>
      </c>
      <c r="AG381">
        <v>14.7</v>
      </c>
      <c r="AH381">
        <v>2</v>
      </c>
      <c r="AI381">
        <v>31712606</v>
      </c>
      <c r="AJ381">
        <v>368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5">
      <c r="A382">
        <f>ROW(Source!A632)</f>
        <v>632</v>
      </c>
      <c r="B382">
        <v>31714827</v>
      </c>
      <c r="C382">
        <v>31712604</v>
      </c>
      <c r="D382">
        <v>26365854</v>
      </c>
      <c r="E382">
        <v>1</v>
      </c>
      <c r="F382">
        <v>1</v>
      </c>
      <c r="G382">
        <v>26229697</v>
      </c>
      <c r="H382">
        <v>2</v>
      </c>
      <c r="I382" t="s">
        <v>1029</v>
      </c>
      <c r="J382" t="s">
        <v>13</v>
      </c>
      <c r="K382" t="s">
        <v>14</v>
      </c>
      <c r="L382">
        <v>1367</v>
      </c>
      <c r="N382">
        <v>1011</v>
      </c>
      <c r="O382" t="s">
        <v>881</v>
      </c>
      <c r="P382" t="s">
        <v>881</v>
      </c>
      <c r="Q382">
        <v>1</v>
      </c>
      <c r="X382">
        <v>10.8</v>
      </c>
      <c r="Y382">
        <v>0</v>
      </c>
      <c r="Z382">
        <v>21.87</v>
      </c>
      <c r="AA382">
        <v>0.03</v>
      </c>
      <c r="AB382">
        <v>0</v>
      </c>
      <c r="AC382">
        <v>0</v>
      </c>
      <c r="AD382">
        <v>1</v>
      </c>
      <c r="AE382">
        <v>0</v>
      </c>
      <c r="AF382" t="s">
        <v>169</v>
      </c>
      <c r="AG382">
        <v>13.5</v>
      </c>
      <c r="AH382">
        <v>2</v>
      </c>
      <c r="AI382">
        <v>31712607</v>
      </c>
      <c r="AJ382">
        <v>369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5">
      <c r="A383">
        <f>ROW(Source!A632)</f>
        <v>632</v>
      </c>
      <c r="B383">
        <v>31714828</v>
      </c>
      <c r="C383">
        <v>31712604</v>
      </c>
      <c r="D383">
        <v>26286008</v>
      </c>
      <c r="E383">
        <v>26229697</v>
      </c>
      <c r="F383">
        <v>1</v>
      </c>
      <c r="G383">
        <v>26229697</v>
      </c>
      <c r="H383">
        <v>2</v>
      </c>
      <c r="I383" t="s">
        <v>906</v>
      </c>
      <c r="J383" t="s">
        <v>143</v>
      </c>
      <c r="K383" t="s">
        <v>907</v>
      </c>
      <c r="L383">
        <v>1344</v>
      </c>
      <c r="N383">
        <v>1008</v>
      </c>
      <c r="O383" t="s">
        <v>908</v>
      </c>
      <c r="P383" t="s">
        <v>908</v>
      </c>
      <c r="Q383">
        <v>1</v>
      </c>
      <c r="X383">
        <v>4.78</v>
      </c>
      <c r="Y383">
        <v>0</v>
      </c>
      <c r="Z383">
        <v>1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169</v>
      </c>
      <c r="AG383">
        <v>5.9750000000000005</v>
      </c>
      <c r="AH383">
        <v>2</v>
      </c>
      <c r="AI383">
        <v>31712608</v>
      </c>
      <c r="AJ383">
        <v>370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5">
      <c r="A384">
        <f>ROW(Source!A632)</f>
        <v>632</v>
      </c>
      <c r="B384">
        <v>31714829</v>
      </c>
      <c r="C384">
        <v>31712604</v>
      </c>
      <c r="D384">
        <v>26344835</v>
      </c>
      <c r="E384">
        <v>1</v>
      </c>
      <c r="F384">
        <v>1</v>
      </c>
      <c r="G384">
        <v>26229697</v>
      </c>
      <c r="H384">
        <v>3</v>
      </c>
      <c r="I384" t="s">
        <v>427</v>
      </c>
      <c r="J384" t="s">
        <v>429</v>
      </c>
      <c r="K384" t="s">
        <v>428</v>
      </c>
      <c r="L384">
        <v>1339</v>
      </c>
      <c r="N384">
        <v>1007</v>
      </c>
      <c r="O384" t="s">
        <v>323</v>
      </c>
      <c r="P384" t="s">
        <v>323</v>
      </c>
      <c r="Q384">
        <v>1</v>
      </c>
      <c r="X384">
        <v>178</v>
      </c>
      <c r="Y384">
        <v>7.07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143</v>
      </c>
      <c r="AG384">
        <v>178</v>
      </c>
      <c r="AH384">
        <v>2</v>
      </c>
      <c r="AI384">
        <v>31712609</v>
      </c>
      <c r="AJ384">
        <v>371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5">
      <c r="A385">
        <f>ROW(Source!A632)</f>
        <v>632</v>
      </c>
      <c r="B385">
        <v>31714830</v>
      </c>
      <c r="C385">
        <v>31712604</v>
      </c>
      <c r="D385">
        <v>26344901</v>
      </c>
      <c r="E385">
        <v>1</v>
      </c>
      <c r="F385">
        <v>1</v>
      </c>
      <c r="G385">
        <v>26229697</v>
      </c>
      <c r="H385">
        <v>3</v>
      </c>
      <c r="I385" t="s">
        <v>1032</v>
      </c>
      <c r="J385" t="s">
        <v>1033</v>
      </c>
      <c r="K385" t="s">
        <v>1034</v>
      </c>
      <c r="L385">
        <v>1348</v>
      </c>
      <c r="N385">
        <v>1009</v>
      </c>
      <c r="O385" t="s">
        <v>205</v>
      </c>
      <c r="P385" t="s">
        <v>205</v>
      </c>
      <c r="Q385">
        <v>1000</v>
      </c>
      <c r="X385">
        <v>0.09</v>
      </c>
      <c r="Y385">
        <v>3386.07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143</v>
      </c>
      <c r="AG385">
        <v>0.09</v>
      </c>
      <c r="AH385">
        <v>2</v>
      </c>
      <c r="AI385">
        <v>31712610</v>
      </c>
      <c r="AJ385">
        <v>372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5">
      <c r="A386">
        <f>ROW(Source!A632)</f>
        <v>632</v>
      </c>
      <c r="B386">
        <v>31714831</v>
      </c>
      <c r="C386">
        <v>31712604</v>
      </c>
      <c r="D386">
        <v>26344276</v>
      </c>
      <c r="E386">
        <v>1</v>
      </c>
      <c r="F386">
        <v>1</v>
      </c>
      <c r="G386">
        <v>26229697</v>
      </c>
      <c r="H386">
        <v>3</v>
      </c>
      <c r="I386" t="s">
        <v>321</v>
      </c>
      <c r="J386" t="s">
        <v>324</v>
      </c>
      <c r="K386" t="s">
        <v>322</v>
      </c>
      <c r="L386">
        <v>1339</v>
      </c>
      <c r="N386">
        <v>1007</v>
      </c>
      <c r="O386" t="s">
        <v>323</v>
      </c>
      <c r="P386" t="s">
        <v>323</v>
      </c>
      <c r="Q386">
        <v>1</v>
      </c>
      <c r="X386">
        <v>40</v>
      </c>
      <c r="Y386">
        <v>104.99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143</v>
      </c>
      <c r="AG386">
        <v>40</v>
      </c>
      <c r="AH386">
        <v>2</v>
      </c>
      <c r="AI386">
        <v>31712611</v>
      </c>
      <c r="AJ386">
        <v>373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5">
      <c r="A387">
        <f>ROW(Source!A632)</f>
        <v>632</v>
      </c>
      <c r="B387">
        <v>31714832</v>
      </c>
      <c r="C387">
        <v>31712604</v>
      </c>
      <c r="D387">
        <v>26364967</v>
      </c>
      <c r="E387">
        <v>1</v>
      </c>
      <c r="F387">
        <v>1</v>
      </c>
      <c r="G387">
        <v>26229697</v>
      </c>
      <c r="H387">
        <v>3</v>
      </c>
      <c r="I387" t="s">
        <v>1035</v>
      </c>
      <c r="J387" t="s">
        <v>1036</v>
      </c>
      <c r="K387" t="s">
        <v>1037</v>
      </c>
      <c r="L387">
        <v>1327</v>
      </c>
      <c r="N387">
        <v>1005</v>
      </c>
      <c r="O387" t="s">
        <v>362</v>
      </c>
      <c r="P387" t="s">
        <v>362</v>
      </c>
      <c r="Q387">
        <v>1</v>
      </c>
      <c r="X387">
        <v>10.199999999999999</v>
      </c>
      <c r="Y387">
        <v>90.15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143</v>
      </c>
      <c r="AG387">
        <v>10.199999999999999</v>
      </c>
      <c r="AH387">
        <v>2</v>
      </c>
      <c r="AI387">
        <v>31712613</v>
      </c>
      <c r="AJ387">
        <v>375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5">
      <c r="A388">
        <f>ROW(Source!A632)</f>
        <v>632</v>
      </c>
      <c r="B388">
        <v>31714833</v>
      </c>
      <c r="C388">
        <v>31712604</v>
      </c>
      <c r="D388">
        <v>26289743</v>
      </c>
      <c r="E388">
        <v>26229697</v>
      </c>
      <c r="F388">
        <v>1</v>
      </c>
      <c r="G388">
        <v>26229697</v>
      </c>
      <c r="H388">
        <v>3</v>
      </c>
      <c r="I388" t="s">
        <v>15</v>
      </c>
      <c r="J388" t="s">
        <v>143</v>
      </c>
      <c r="K388" t="s">
        <v>16</v>
      </c>
      <c r="L388">
        <v>1339</v>
      </c>
      <c r="N388">
        <v>1007</v>
      </c>
      <c r="O388" t="s">
        <v>323</v>
      </c>
      <c r="P388" t="s">
        <v>323</v>
      </c>
      <c r="Q388">
        <v>1</v>
      </c>
      <c r="X388">
        <v>162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s">
        <v>143</v>
      </c>
      <c r="AG388">
        <v>162</v>
      </c>
      <c r="AH388">
        <v>3</v>
      </c>
      <c r="AI388">
        <v>-1</v>
      </c>
      <c r="AJ388" t="s">
        <v>143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5">
      <c r="A389">
        <f>ROW(Source!A632)</f>
        <v>632</v>
      </c>
      <c r="B389">
        <v>31714834</v>
      </c>
      <c r="C389">
        <v>31712604</v>
      </c>
      <c r="D389">
        <v>26286007</v>
      </c>
      <c r="E389">
        <v>26229697</v>
      </c>
      <c r="F389">
        <v>1</v>
      </c>
      <c r="G389">
        <v>26229697</v>
      </c>
      <c r="H389">
        <v>3</v>
      </c>
      <c r="I389" t="s">
        <v>983</v>
      </c>
      <c r="J389" t="s">
        <v>143</v>
      </c>
      <c r="K389" t="s">
        <v>984</v>
      </c>
      <c r="L389">
        <v>1344</v>
      </c>
      <c r="N389">
        <v>1008</v>
      </c>
      <c r="O389" t="s">
        <v>908</v>
      </c>
      <c r="P389" t="s">
        <v>908</v>
      </c>
      <c r="Q389">
        <v>1</v>
      </c>
      <c r="X389">
        <v>49.28</v>
      </c>
      <c r="Y389">
        <v>1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143</v>
      </c>
      <c r="AG389">
        <v>49.28</v>
      </c>
      <c r="AH389">
        <v>2</v>
      </c>
      <c r="AI389">
        <v>31712614</v>
      </c>
      <c r="AJ389">
        <v>376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5">
      <c r="A390">
        <f>ROW(Source!A634)</f>
        <v>634</v>
      </c>
      <c r="B390">
        <v>31714835</v>
      </c>
      <c r="C390">
        <v>31712626</v>
      </c>
      <c r="D390">
        <v>26286009</v>
      </c>
      <c r="E390">
        <v>26229697</v>
      </c>
      <c r="F390">
        <v>1</v>
      </c>
      <c r="G390">
        <v>26229697</v>
      </c>
      <c r="H390">
        <v>1</v>
      </c>
      <c r="I390" t="s">
        <v>875</v>
      </c>
      <c r="J390" t="s">
        <v>143</v>
      </c>
      <c r="K390" t="s">
        <v>876</v>
      </c>
      <c r="L390">
        <v>1191</v>
      </c>
      <c r="N390">
        <v>1013</v>
      </c>
      <c r="O390" t="s">
        <v>877</v>
      </c>
      <c r="P390" t="s">
        <v>877</v>
      </c>
      <c r="Q390">
        <v>1</v>
      </c>
      <c r="X390">
        <v>11.4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1</v>
      </c>
      <c r="AF390" t="s">
        <v>170</v>
      </c>
      <c r="AG390">
        <v>13.11</v>
      </c>
      <c r="AH390">
        <v>2</v>
      </c>
      <c r="AI390">
        <v>31712627</v>
      </c>
      <c r="AJ390">
        <v>377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5">
      <c r="A391">
        <f>ROW(Source!A634)</f>
        <v>634</v>
      </c>
      <c r="B391">
        <v>31714836</v>
      </c>
      <c r="C391">
        <v>31712626</v>
      </c>
      <c r="D391">
        <v>26288814</v>
      </c>
      <c r="E391">
        <v>26229697</v>
      </c>
      <c r="F391">
        <v>1</v>
      </c>
      <c r="G391">
        <v>26229697</v>
      </c>
      <c r="H391">
        <v>3</v>
      </c>
      <c r="I391" t="s">
        <v>17</v>
      </c>
      <c r="J391" t="s">
        <v>143</v>
      </c>
      <c r="K391" t="s">
        <v>18</v>
      </c>
      <c r="L391">
        <v>1348</v>
      </c>
      <c r="N391">
        <v>1009</v>
      </c>
      <c r="O391" t="s">
        <v>205</v>
      </c>
      <c r="P391" t="s">
        <v>205</v>
      </c>
      <c r="Q391">
        <v>1000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 t="s">
        <v>143</v>
      </c>
      <c r="AG391">
        <v>0</v>
      </c>
      <c r="AH391">
        <v>3</v>
      </c>
      <c r="AI391">
        <v>-1</v>
      </c>
      <c r="AJ391" t="s">
        <v>143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5">
      <c r="A392">
        <f>ROW(Source!A636)</f>
        <v>636</v>
      </c>
      <c r="B392">
        <v>31714837</v>
      </c>
      <c r="C392">
        <v>31712632</v>
      </c>
      <c r="D392">
        <v>26286009</v>
      </c>
      <c r="E392">
        <v>26229697</v>
      </c>
      <c r="F392">
        <v>1</v>
      </c>
      <c r="G392">
        <v>26229697</v>
      </c>
      <c r="H392">
        <v>1</v>
      </c>
      <c r="I392" t="s">
        <v>875</v>
      </c>
      <c r="J392" t="s">
        <v>143</v>
      </c>
      <c r="K392" t="s">
        <v>876</v>
      </c>
      <c r="L392">
        <v>1191</v>
      </c>
      <c r="N392">
        <v>1013</v>
      </c>
      <c r="O392" t="s">
        <v>877</v>
      </c>
      <c r="P392" t="s">
        <v>877</v>
      </c>
      <c r="Q392">
        <v>1</v>
      </c>
      <c r="X392">
        <v>4.29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1</v>
      </c>
      <c r="AF392" t="s">
        <v>170</v>
      </c>
      <c r="AG392">
        <v>4.9334999999999996</v>
      </c>
      <c r="AH392">
        <v>2</v>
      </c>
      <c r="AI392">
        <v>31712633</v>
      </c>
      <c r="AJ392">
        <v>379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5">
      <c r="A393">
        <f>ROW(Source!A636)</f>
        <v>636</v>
      </c>
      <c r="B393">
        <v>31714838</v>
      </c>
      <c r="C393">
        <v>31712632</v>
      </c>
      <c r="D393">
        <v>26366011</v>
      </c>
      <c r="E393">
        <v>1</v>
      </c>
      <c r="F393">
        <v>1</v>
      </c>
      <c r="G393">
        <v>26229697</v>
      </c>
      <c r="H393">
        <v>2</v>
      </c>
      <c r="I393" t="s">
        <v>897</v>
      </c>
      <c r="J393" t="s">
        <v>898</v>
      </c>
      <c r="K393" t="s">
        <v>899</v>
      </c>
      <c r="L393">
        <v>1367</v>
      </c>
      <c r="N393">
        <v>1011</v>
      </c>
      <c r="O393" t="s">
        <v>881</v>
      </c>
      <c r="P393" t="s">
        <v>881</v>
      </c>
      <c r="Q393">
        <v>1</v>
      </c>
      <c r="X393">
        <v>0.3</v>
      </c>
      <c r="Y393">
        <v>0</v>
      </c>
      <c r="Z393">
        <v>60.77</v>
      </c>
      <c r="AA393">
        <v>18.48</v>
      </c>
      <c r="AB393">
        <v>0</v>
      </c>
      <c r="AC393">
        <v>0</v>
      </c>
      <c r="AD393">
        <v>1</v>
      </c>
      <c r="AE393">
        <v>0</v>
      </c>
      <c r="AF393" t="s">
        <v>169</v>
      </c>
      <c r="AG393">
        <v>0.375</v>
      </c>
      <c r="AH393">
        <v>2</v>
      </c>
      <c r="AI393">
        <v>31712634</v>
      </c>
      <c r="AJ393">
        <v>380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5">
      <c r="A394">
        <f>ROW(Source!A636)</f>
        <v>636</v>
      </c>
      <c r="B394">
        <v>31714839</v>
      </c>
      <c r="C394">
        <v>31712632</v>
      </c>
      <c r="D394">
        <v>26365726</v>
      </c>
      <c r="E394">
        <v>1</v>
      </c>
      <c r="F394">
        <v>1</v>
      </c>
      <c r="G394">
        <v>26229697</v>
      </c>
      <c r="H394">
        <v>2</v>
      </c>
      <c r="I394" t="s">
        <v>947</v>
      </c>
      <c r="J394" t="s">
        <v>948</v>
      </c>
      <c r="K394" t="s">
        <v>949</v>
      </c>
      <c r="L394">
        <v>1367</v>
      </c>
      <c r="N394">
        <v>1011</v>
      </c>
      <c r="O394" t="s">
        <v>881</v>
      </c>
      <c r="P394" t="s">
        <v>881</v>
      </c>
      <c r="Q394">
        <v>1</v>
      </c>
      <c r="X394">
        <v>0.3</v>
      </c>
      <c r="Y394">
        <v>0</v>
      </c>
      <c r="Z394">
        <v>106.74</v>
      </c>
      <c r="AA394">
        <v>19.2</v>
      </c>
      <c r="AB394">
        <v>0</v>
      </c>
      <c r="AC394">
        <v>0</v>
      </c>
      <c r="AD394">
        <v>1</v>
      </c>
      <c r="AE394">
        <v>0</v>
      </c>
      <c r="AF394" t="s">
        <v>169</v>
      </c>
      <c r="AG394">
        <v>0.375</v>
      </c>
      <c r="AH394">
        <v>2</v>
      </c>
      <c r="AI394">
        <v>31712635</v>
      </c>
      <c r="AJ394">
        <v>381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5">
      <c r="A395">
        <f>ROW(Source!A636)</f>
        <v>636</v>
      </c>
      <c r="B395">
        <v>31714840</v>
      </c>
      <c r="C395">
        <v>31712632</v>
      </c>
      <c r="D395">
        <v>26365816</v>
      </c>
      <c r="E395">
        <v>1</v>
      </c>
      <c r="F395">
        <v>1</v>
      </c>
      <c r="G395">
        <v>26229697</v>
      </c>
      <c r="H395">
        <v>2</v>
      </c>
      <c r="I395" t="s">
        <v>882</v>
      </c>
      <c r="J395" t="s">
        <v>883</v>
      </c>
      <c r="K395" t="s">
        <v>884</v>
      </c>
      <c r="L395">
        <v>1367</v>
      </c>
      <c r="N395">
        <v>1011</v>
      </c>
      <c r="O395" t="s">
        <v>881</v>
      </c>
      <c r="P395" t="s">
        <v>881</v>
      </c>
      <c r="Q395">
        <v>1</v>
      </c>
      <c r="X395">
        <v>0.3</v>
      </c>
      <c r="Y395">
        <v>0</v>
      </c>
      <c r="Z395">
        <v>246.68</v>
      </c>
      <c r="AA395">
        <v>13.37</v>
      </c>
      <c r="AB395">
        <v>0</v>
      </c>
      <c r="AC395">
        <v>0</v>
      </c>
      <c r="AD395">
        <v>1</v>
      </c>
      <c r="AE395">
        <v>0</v>
      </c>
      <c r="AF395" t="s">
        <v>169</v>
      </c>
      <c r="AG395">
        <v>0.375</v>
      </c>
      <c r="AH395">
        <v>3</v>
      </c>
      <c r="AI395">
        <v>-1</v>
      </c>
      <c r="AJ395" t="s">
        <v>143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5">
      <c r="A396">
        <f>ROW(Source!A636)</f>
        <v>636</v>
      </c>
      <c r="B396">
        <v>31714841</v>
      </c>
      <c r="C396">
        <v>31712632</v>
      </c>
      <c r="D396">
        <v>26365817</v>
      </c>
      <c r="E396">
        <v>1</v>
      </c>
      <c r="F396">
        <v>1</v>
      </c>
      <c r="G396">
        <v>26229697</v>
      </c>
      <c r="H396">
        <v>2</v>
      </c>
      <c r="I396" t="s">
        <v>1041</v>
      </c>
      <c r="J396" t="s">
        <v>1042</v>
      </c>
      <c r="K396" t="s">
        <v>1043</v>
      </c>
      <c r="L396">
        <v>1367</v>
      </c>
      <c r="N396">
        <v>1011</v>
      </c>
      <c r="O396" t="s">
        <v>881</v>
      </c>
      <c r="P396" t="s">
        <v>881</v>
      </c>
      <c r="Q396">
        <v>1</v>
      </c>
      <c r="X396">
        <v>0.3</v>
      </c>
      <c r="Y396">
        <v>0</v>
      </c>
      <c r="Z396">
        <v>249.15</v>
      </c>
      <c r="AA396">
        <v>42.85</v>
      </c>
      <c r="AB396">
        <v>0</v>
      </c>
      <c r="AC396">
        <v>0</v>
      </c>
      <c r="AD396">
        <v>1</v>
      </c>
      <c r="AE396">
        <v>0</v>
      </c>
      <c r="AF396" t="s">
        <v>169</v>
      </c>
      <c r="AG396">
        <v>0.375</v>
      </c>
      <c r="AH396">
        <v>2</v>
      </c>
      <c r="AI396">
        <v>31712637</v>
      </c>
      <c r="AJ396">
        <v>383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5">
      <c r="A397">
        <f>ROW(Source!A636)</f>
        <v>636</v>
      </c>
      <c r="B397">
        <v>31714842</v>
      </c>
      <c r="C397">
        <v>31712632</v>
      </c>
      <c r="D397">
        <v>26365801</v>
      </c>
      <c r="E397">
        <v>1</v>
      </c>
      <c r="F397">
        <v>1</v>
      </c>
      <c r="G397">
        <v>26229697</v>
      </c>
      <c r="H397">
        <v>2</v>
      </c>
      <c r="I397" t="s">
        <v>1023</v>
      </c>
      <c r="J397" t="s">
        <v>8</v>
      </c>
      <c r="K397" t="s">
        <v>1025</v>
      </c>
      <c r="L397">
        <v>1367</v>
      </c>
      <c r="N397">
        <v>1011</v>
      </c>
      <c r="O397" t="s">
        <v>881</v>
      </c>
      <c r="P397" t="s">
        <v>881</v>
      </c>
      <c r="Q397">
        <v>1</v>
      </c>
      <c r="X397">
        <v>0.3</v>
      </c>
      <c r="Y397">
        <v>0</v>
      </c>
      <c r="Z397">
        <v>169.44</v>
      </c>
      <c r="AA397">
        <v>15.02</v>
      </c>
      <c r="AB397">
        <v>0</v>
      </c>
      <c r="AC397">
        <v>0</v>
      </c>
      <c r="AD397">
        <v>1</v>
      </c>
      <c r="AE397">
        <v>0</v>
      </c>
      <c r="AF397" t="s">
        <v>169</v>
      </c>
      <c r="AG397">
        <v>0.375</v>
      </c>
      <c r="AH397">
        <v>2</v>
      </c>
      <c r="AI397">
        <v>31712638</v>
      </c>
      <c r="AJ397">
        <v>384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5">
      <c r="A398">
        <f>ROW(Source!A636)</f>
        <v>636</v>
      </c>
      <c r="B398">
        <v>31714843</v>
      </c>
      <c r="C398">
        <v>31712632</v>
      </c>
      <c r="D398">
        <v>26365832</v>
      </c>
      <c r="E398">
        <v>1</v>
      </c>
      <c r="F398">
        <v>1</v>
      </c>
      <c r="G398">
        <v>26229697</v>
      </c>
      <c r="H398">
        <v>2</v>
      </c>
      <c r="I398" t="s">
        <v>1044</v>
      </c>
      <c r="J398" t="s">
        <v>19</v>
      </c>
      <c r="K398" t="s">
        <v>20</v>
      </c>
      <c r="L398">
        <v>1367</v>
      </c>
      <c r="N398">
        <v>1011</v>
      </c>
      <c r="O398" t="s">
        <v>881</v>
      </c>
      <c r="P398" t="s">
        <v>881</v>
      </c>
      <c r="Q398">
        <v>1</v>
      </c>
      <c r="X398">
        <v>0.3</v>
      </c>
      <c r="Y398">
        <v>0</v>
      </c>
      <c r="Z398">
        <v>282.36</v>
      </c>
      <c r="AA398">
        <v>15.08</v>
      </c>
      <c r="AB398">
        <v>0</v>
      </c>
      <c r="AC398">
        <v>0</v>
      </c>
      <c r="AD398">
        <v>1</v>
      </c>
      <c r="AE398">
        <v>0</v>
      </c>
      <c r="AF398" t="s">
        <v>169</v>
      </c>
      <c r="AG398">
        <v>0.375</v>
      </c>
      <c r="AH398">
        <v>2</v>
      </c>
      <c r="AI398">
        <v>31712639</v>
      </c>
      <c r="AJ398">
        <v>385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5">
      <c r="A399">
        <f>ROW(Source!A636)</f>
        <v>636</v>
      </c>
      <c r="B399">
        <v>31714844</v>
      </c>
      <c r="C399">
        <v>31712632</v>
      </c>
      <c r="D399">
        <v>26365805</v>
      </c>
      <c r="E399">
        <v>1</v>
      </c>
      <c r="F399">
        <v>1</v>
      </c>
      <c r="G399">
        <v>26229697</v>
      </c>
      <c r="H399">
        <v>2</v>
      </c>
      <c r="I399" t="s">
        <v>1047</v>
      </c>
      <c r="J399" t="s">
        <v>21</v>
      </c>
      <c r="K399" t="s">
        <v>22</v>
      </c>
      <c r="L399">
        <v>1367</v>
      </c>
      <c r="N399">
        <v>1011</v>
      </c>
      <c r="O399" t="s">
        <v>881</v>
      </c>
      <c r="P399" t="s">
        <v>881</v>
      </c>
      <c r="Q399">
        <v>1</v>
      </c>
      <c r="X399">
        <v>0.3</v>
      </c>
      <c r="Y399">
        <v>0</v>
      </c>
      <c r="Z399">
        <v>171.61</v>
      </c>
      <c r="AA399">
        <v>17.43</v>
      </c>
      <c r="AB399">
        <v>0</v>
      </c>
      <c r="AC399">
        <v>0</v>
      </c>
      <c r="AD399">
        <v>1</v>
      </c>
      <c r="AE399">
        <v>0</v>
      </c>
      <c r="AF399" t="s">
        <v>169</v>
      </c>
      <c r="AG399">
        <v>0.375</v>
      </c>
      <c r="AH399">
        <v>2</v>
      </c>
      <c r="AI399">
        <v>31712640</v>
      </c>
      <c r="AJ399">
        <v>386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5">
      <c r="A400">
        <f>ROW(Source!A636)</f>
        <v>636</v>
      </c>
      <c r="B400">
        <v>31714845</v>
      </c>
      <c r="C400">
        <v>31712632</v>
      </c>
      <c r="D400">
        <v>26365806</v>
      </c>
      <c r="E400">
        <v>1</v>
      </c>
      <c r="F400">
        <v>1</v>
      </c>
      <c r="G400">
        <v>26229697</v>
      </c>
      <c r="H400">
        <v>2</v>
      </c>
      <c r="I400" t="s">
        <v>1020</v>
      </c>
      <c r="J400" t="s">
        <v>6</v>
      </c>
      <c r="K400" t="s">
        <v>1022</v>
      </c>
      <c r="L400">
        <v>1367</v>
      </c>
      <c r="N400">
        <v>1011</v>
      </c>
      <c r="O400" t="s">
        <v>881</v>
      </c>
      <c r="P400" t="s">
        <v>881</v>
      </c>
      <c r="Q400">
        <v>1</v>
      </c>
      <c r="X400">
        <v>0.9</v>
      </c>
      <c r="Y400">
        <v>0</v>
      </c>
      <c r="Z400">
        <v>177.54</v>
      </c>
      <c r="AA400">
        <v>17.420000000000002</v>
      </c>
      <c r="AB400">
        <v>0</v>
      </c>
      <c r="AC400">
        <v>0</v>
      </c>
      <c r="AD400">
        <v>1</v>
      </c>
      <c r="AE400">
        <v>0</v>
      </c>
      <c r="AF400" t="s">
        <v>169</v>
      </c>
      <c r="AG400">
        <v>1.125</v>
      </c>
      <c r="AH400">
        <v>2</v>
      </c>
      <c r="AI400">
        <v>31712641</v>
      </c>
      <c r="AJ400">
        <v>387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5">
      <c r="A401">
        <f>ROW(Source!A636)</f>
        <v>636</v>
      </c>
      <c r="B401">
        <v>31714846</v>
      </c>
      <c r="C401">
        <v>31712632</v>
      </c>
      <c r="D401">
        <v>26360031</v>
      </c>
      <c r="E401">
        <v>1</v>
      </c>
      <c r="F401">
        <v>1</v>
      </c>
      <c r="G401">
        <v>26229697</v>
      </c>
      <c r="H401">
        <v>3</v>
      </c>
      <c r="I401" t="s">
        <v>894</v>
      </c>
      <c r="J401" t="s">
        <v>895</v>
      </c>
      <c r="K401" t="s">
        <v>896</v>
      </c>
      <c r="L401">
        <v>1348</v>
      </c>
      <c r="N401">
        <v>1009</v>
      </c>
      <c r="O401" t="s">
        <v>205</v>
      </c>
      <c r="P401" t="s">
        <v>205</v>
      </c>
      <c r="Q401">
        <v>1000</v>
      </c>
      <c r="X401">
        <v>0.04</v>
      </c>
      <c r="Y401">
        <v>1445.87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143</v>
      </c>
      <c r="AG401">
        <v>0.04</v>
      </c>
      <c r="AH401">
        <v>2</v>
      </c>
      <c r="AI401">
        <v>31712642</v>
      </c>
      <c r="AJ401">
        <v>388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5">
      <c r="A402">
        <f>ROW(Source!A636)</f>
        <v>636</v>
      </c>
      <c r="B402">
        <v>31714847</v>
      </c>
      <c r="C402">
        <v>31712632</v>
      </c>
      <c r="D402">
        <v>26288416</v>
      </c>
      <c r="E402">
        <v>26229697</v>
      </c>
      <c r="F402">
        <v>1</v>
      </c>
      <c r="G402">
        <v>26229697</v>
      </c>
      <c r="H402">
        <v>3</v>
      </c>
      <c r="I402" t="s">
        <v>23</v>
      </c>
      <c r="J402" t="s">
        <v>143</v>
      </c>
      <c r="K402" t="s">
        <v>24</v>
      </c>
      <c r="L402">
        <v>1348</v>
      </c>
      <c r="N402">
        <v>1009</v>
      </c>
      <c r="O402" t="s">
        <v>205</v>
      </c>
      <c r="P402" t="s">
        <v>205</v>
      </c>
      <c r="Q402">
        <v>1000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s">
        <v>143</v>
      </c>
      <c r="AG402">
        <v>0</v>
      </c>
      <c r="AH402">
        <v>3</v>
      </c>
      <c r="AI402">
        <v>-1</v>
      </c>
      <c r="AJ402" t="s">
        <v>143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5">
      <c r="A403">
        <f>ROW(Source!A638)</f>
        <v>638</v>
      </c>
      <c r="B403">
        <v>31714848</v>
      </c>
      <c r="C403">
        <v>31712656</v>
      </c>
      <c r="D403">
        <v>26286009</v>
      </c>
      <c r="E403">
        <v>26229697</v>
      </c>
      <c r="F403">
        <v>1</v>
      </c>
      <c r="G403">
        <v>26229697</v>
      </c>
      <c r="H403">
        <v>1</v>
      </c>
      <c r="I403" t="s">
        <v>875</v>
      </c>
      <c r="J403" t="s">
        <v>143</v>
      </c>
      <c r="K403" t="s">
        <v>876</v>
      </c>
      <c r="L403">
        <v>1191</v>
      </c>
      <c r="N403">
        <v>1013</v>
      </c>
      <c r="O403" t="s">
        <v>877</v>
      </c>
      <c r="P403" t="s">
        <v>877</v>
      </c>
      <c r="Q403">
        <v>1</v>
      </c>
      <c r="X403">
        <v>0.53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 t="s">
        <v>170</v>
      </c>
      <c r="AG403">
        <v>0.60949999999999993</v>
      </c>
      <c r="AH403">
        <v>2</v>
      </c>
      <c r="AI403">
        <v>31712657</v>
      </c>
      <c r="AJ403">
        <v>390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5">
      <c r="A404">
        <f>ROW(Source!A638)</f>
        <v>638</v>
      </c>
      <c r="B404">
        <v>31714849</v>
      </c>
      <c r="C404">
        <v>31712656</v>
      </c>
      <c r="D404">
        <v>26365726</v>
      </c>
      <c r="E404">
        <v>1</v>
      </c>
      <c r="F404">
        <v>1</v>
      </c>
      <c r="G404">
        <v>26229697</v>
      </c>
      <c r="H404">
        <v>2</v>
      </c>
      <c r="I404" t="s">
        <v>947</v>
      </c>
      <c r="J404" t="s">
        <v>948</v>
      </c>
      <c r="K404" t="s">
        <v>949</v>
      </c>
      <c r="L404">
        <v>1367</v>
      </c>
      <c r="N404">
        <v>1011</v>
      </c>
      <c r="O404" t="s">
        <v>881</v>
      </c>
      <c r="P404" t="s">
        <v>881</v>
      </c>
      <c r="Q404">
        <v>1</v>
      </c>
      <c r="X404">
        <v>7.4999999999999997E-2</v>
      </c>
      <c r="Y404">
        <v>0</v>
      </c>
      <c r="Z404">
        <v>106.74</v>
      </c>
      <c r="AA404">
        <v>19.2</v>
      </c>
      <c r="AB404">
        <v>0</v>
      </c>
      <c r="AC404">
        <v>0</v>
      </c>
      <c r="AD404">
        <v>1</v>
      </c>
      <c r="AE404">
        <v>0</v>
      </c>
      <c r="AF404" t="s">
        <v>169</v>
      </c>
      <c r="AG404">
        <v>9.375E-2</v>
      </c>
      <c r="AH404">
        <v>2</v>
      </c>
      <c r="AI404">
        <v>31712658</v>
      </c>
      <c r="AJ404">
        <v>391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5">
      <c r="A405">
        <f>ROW(Source!A638)</f>
        <v>638</v>
      </c>
      <c r="B405">
        <v>31714850</v>
      </c>
      <c r="C405">
        <v>31712656</v>
      </c>
      <c r="D405">
        <v>26365832</v>
      </c>
      <c r="E405">
        <v>1</v>
      </c>
      <c r="F405">
        <v>1</v>
      </c>
      <c r="G405">
        <v>26229697</v>
      </c>
      <c r="H405">
        <v>2</v>
      </c>
      <c r="I405" t="s">
        <v>1044</v>
      </c>
      <c r="J405" t="s">
        <v>19</v>
      </c>
      <c r="K405" t="s">
        <v>20</v>
      </c>
      <c r="L405">
        <v>1367</v>
      </c>
      <c r="N405">
        <v>1011</v>
      </c>
      <c r="O405" t="s">
        <v>881</v>
      </c>
      <c r="P405" t="s">
        <v>881</v>
      </c>
      <c r="Q405">
        <v>1</v>
      </c>
      <c r="X405">
        <v>7.4999999999999997E-2</v>
      </c>
      <c r="Y405">
        <v>0</v>
      </c>
      <c r="Z405">
        <v>282.36</v>
      </c>
      <c r="AA405">
        <v>15.08</v>
      </c>
      <c r="AB405">
        <v>0</v>
      </c>
      <c r="AC405">
        <v>0</v>
      </c>
      <c r="AD405">
        <v>1</v>
      </c>
      <c r="AE405">
        <v>0</v>
      </c>
      <c r="AF405" t="s">
        <v>169</v>
      </c>
      <c r="AG405">
        <v>9.375E-2</v>
      </c>
      <c r="AH405">
        <v>2</v>
      </c>
      <c r="AI405">
        <v>31712659</v>
      </c>
      <c r="AJ405">
        <v>392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5">
      <c r="A406">
        <f>ROW(Source!A638)</f>
        <v>638</v>
      </c>
      <c r="B406">
        <v>31714851</v>
      </c>
      <c r="C406">
        <v>31712656</v>
      </c>
      <c r="D406">
        <v>26286008</v>
      </c>
      <c r="E406">
        <v>26229697</v>
      </c>
      <c r="F406">
        <v>1</v>
      </c>
      <c r="G406">
        <v>26229697</v>
      </c>
      <c r="H406">
        <v>2</v>
      </c>
      <c r="I406" t="s">
        <v>906</v>
      </c>
      <c r="J406" t="s">
        <v>143</v>
      </c>
      <c r="K406" t="s">
        <v>907</v>
      </c>
      <c r="L406">
        <v>1344</v>
      </c>
      <c r="N406">
        <v>1008</v>
      </c>
      <c r="O406" t="s">
        <v>908</v>
      </c>
      <c r="P406" t="s">
        <v>908</v>
      </c>
      <c r="Q406">
        <v>1</v>
      </c>
      <c r="X406">
        <v>0.01</v>
      </c>
      <c r="Y406">
        <v>0</v>
      </c>
      <c r="Z406">
        <v>1</v>
      </c>
      <c r="AA406">
        <v>0</v>
      </c>
      <c r="AB406">
        <v>0</v>
      </c>
      <c r="AC406">
        <v>0</v>
      </c>
      <c r="AD406">
        <v>1</v>
      </c>
      <c r="AE406">
        <v>0</v>
      </c>
      <c r="AF406" t="s">
        <v>169</v>
      </c>
      <c r="AG406">
        <v>1.2500000000000001E-2</v>
      </c>
      <c r="AH406">
        <v>3</v>
      </c>
      <c r="AI406">
        <v>-1</v>
      </c>
      <c r="AJ406" t="s">
        <v>143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5">
      <c r="A407">
        <f>ROW(Source!A638)</f>
        <v>638</v>
      </c>
      <c r="B407">
        <v>31714852</v>
      </c>
      <c r="C407">
        <v>31712656</v>
      </c>
      <c r="D407">
        <v>26288416</v>
      </c>
      <c r="E407">
        <v>26229697</v>
      </c>
      <c r="F407">
        <v>1</v>
      </c>
      <c r="G407">
        <v>26229697</v>
      </c>
      <c r="H407">
        <v>3</v>
      </c>
      <c r="I407" t="s">
        <v>23</v>
      </c>
      <c r="J407" t="s">
        <v>143</v>
      </c>
      <c r="K407" t="s">
        <v>24</v>
      </c>
      <c r="L407">
        <v>1348</v>
      </c>
      <c r="N407">
        <v>1009</v>
      </c>
      <c r="O407" t="s">
        <v>205</v>
      </c>
      <c r="P407" t="s">
        <v>205</v>
      </c>
      <c r="Q407">
        <v>1000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 t="s">
        <v>143</v>
      </c>
      <c r="AG407">
        <v>0</v>
      </c>
      <c r="AH407">
        <v>3</v>
      </c>
      <c r="AI407">
        <v>-1</v>
      </c>
      <c r="AJ407" t="s">
        <v>143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5">
      <c r="A408">
        <f>ROW(Source!A640)</f>
        <v>640</v>
      </c>
      <c r="B408">
        <v>31714853</v>
      </c>
      <c r="C408">
        <v>31712666</v>
      </c>
      <c r="D408">
        <v>26286009</v>
      </c>
      <c r="E408">
        <v>26229697</v>
      </c>
      <c r="F408">
        <v>1</v>
      </c>
      <c r="G408">
        <v>26229697</v>
      </c>
      <c r="H408">
        <v>1</v>
      </c>
      <c r="I408" t="s">
        <v>875</v>
      </c>
      <c r="J408" t="s">
        <v>143</v>
      </c>
      <c r="K408" t="s">
        <v>876</v>
      </c>
      <c r="L408">
        <v>1191</v>
      </c>
      <c r="N408">
        <v>1013</v>
      </c>
      <c r="O408" t="s">
        <v>877</v>
      </c>
      <c r="P408" t="s">
        <v>877</v>
      </c>
      <c r="Q408">
        <v>1</v>
      </c>
      <c r="X408">
        <v>4.29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1</v>
      </c>
      <c r="AF408" t="s">
        <v>170</v>
      </c>
      <c r="AG408">
        <v>4.9334999999999996</v>
      </c>
      <c r="AH408">
        <v>2</v>
      </c>
      <c r="AI408">
        <v>31712667</v>
      </c>
      <c r="AJ408">
        <v>394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5">
      <c r="A409">
        <f>ROW(Source!A640)</f>
        <v>640</v>
      </c>
      <c r="B409">
        <v>31714854</v>
      </c>
      <c r="C409">
        <v>31712666</v>
      </c>
      <c r="D409">
        <v>26366011</v>
      </c>
      <c r="E409">
        <v>1</v>
      </c>
      <c r="F409">
        <v>1</v>
      </c>
      <c r="G409">
        <v>26229697</v>
      </c>
      <c r="H409">
        <v>2</v>
      </c>
      <c r="I409" t="s">
        <v>897</v>
      </c>
      <c r="J409" t="s">
        <v>898</v>
      </c>
      <c r="K409" t="s">
        <v>899</v>
      </c>
      <c r="L409">
        <v>1367</v>
      </c>
      <c r="N409">
        <v>1011</v>
      </c>
      <c r="O409" t="s">
        <v>881</v>
      </c>
      <c r="P409" t="s">
        <v>881</v>
      </c>
      <c r="Q409">
        <v>1</v>
      </c>
      <c r="X409">
        <v>0.3</v>
      </c>
      <c r="Y409">
        <v>0</v>
      </c>
      <c r="Z409">
        <v>60.77</v>
      </c>
      <c r="AA409">
        <v>18.48</v>
      </c>
      <c r="AB409">
        <v>0</v>
      </c>
      <c r="AC409">
        <v>0</v>
      </c>
      <c r="AD409">
        <v>1</v>
      </c>
      <c r="AE409">
        <v>0</v>
      </c>
      <c r="AF409" t="s">
        <v>169</v>
      </c>
      <c r="AG409">
        <v>0.375</v>
      </c>
      <c r="AH409">
        <v>2</v>
      </c>
      <c r="AI409">
        <v>31712668</v>
      </c>
      <c r="AJ409">
        <v>395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5">
      <c r="A410">
        <f>ROW(Source!A640)</f>
        <v>640</v>
      </c>
      <c r="B410">
        <v>31714855</v>
      </c>
      <c r="C410">
        <v>31712666</v>
      </c>
      <c r="D410">
        <v>26365726</v>
      </c>
      <c r="E410">
        <v>1</v>
      </c>
      <c r="F410">
        <v>1</v>
      </c>
      <c r="G410">
        <v>26229697</v>
      </c>
      <c r="H410">
        <v>2</v>
      </c>
      <c r="I410" t="s">
        <v>947</v>
      </c>
      <c r="J410" t="s">
        <v>948</v>
      </c>
      <c r="K410" t="s">
        <v>949</v>
      </c>
      <c r="L410">
        <v>1367</v>
      </c>
      <c r="N410">
        <v>1011</v>
      </c>
      <c r="O410" t="s">
        <v>881</v>
      </c>
      <c r="P410" t="s">
        <v>881</v>
      </c>
      <c r="Q410">
        <v>1</v>
      </c>
      <c r="X410">
        <v>0.3</v>
      </c>
      <c r="Y410">
        <v>0</v>
      </c>
      <c r="Z410">
        <v>106.74</v>
      </c>
      <c r="AA410">
        <v>19.2</v>
      </c>
      <c r="AB410">
        <v>0</v>
      </c>
      <c r="AC410">
        <v>0</v>
      </c>
      <c r="AD410">
        <v>1</v>
      </c>
      <c r="AE410">
        <v>0</v>
      </c>
      <c r="AF410" t="s">
        <v>169</v>
      </c>
      <c r="AG410">
        <v>0.375</v>
      </c>
      <c r="AH410">
        <v>2</v>
      </c>
      <c r="AI410">
        <v>31712669</v>
      </c>
      <c r="AJ410">
        <v>396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5">
      <c r="A411">
        <f>ROW(Source!A640)</f>
        <v>640</v>
      </c>
      <c r="B411">
        <v>31714856</v>
      </c>
      <c r="C411">
        <v>31712666</v>
      </c>
      <c r="D411">
        <v>26365816</v>
      </c>
      <c r="E411">
        <v>1</v>
      </c>
      <c r="F411">
        <v>1</v>
      </c>
      <c r="G411">
        <v>26229697</v>
      </c>
      <c r="H411">
        <v>2</v>
      </c>
      <c r="I411" t="s">
        <v>882</v>
      </c>
      <c r="J411" t="s">
        <v>883</v>
      </c>
      <c r="K411" t="s">
        <v>884</v>
      </c>
      <c r="L411">
        <v>1367</v>
      </c>
      <c r="N411">
        <v>1011</v>
      </c>
      <c r="O411" t="s">
        <v>881</v>
      </c>
      <c r="P411" t="s">
        <v>881</v>
      </c>
      <c r="Q411">
        <v>1</v>
      </c>
      <c r="X411">
        <v>0.3</v>
      </c>
      <c r="Y411">
        <v>0</v>
      </c>
      <c r="Z411">
        <v>246.68</v>
      </c>
      <c r="AA411">
        <v>13.37</v>
      </c>
      <c r="AB411">
        <v>0</v>
      </c>
      <c r="AC411">
        <v>0</v>
      </c>
      <c r="AD411">
        <v>1</v>
      </c>
      <c r="AE411">
        <v>0</v>
      </c>
      <c r="AF411" t="s">
        <v>169</v>
      </c>
      <c r="AG411">
        <v>0.375</v>
      </c>
      <c r="AH411">
        <v>3</v>
      </c>
      <c r="AI411">
        <v>-1</v>
      </c>
      <c r="AJ411" t="s">
        <v>143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5">
      <c r="A412">
        <f>ROW(Source!A640)</f>
        <v>640</v>
      </c>
      <c r="B412">
        <v>31714857</v>
      </c>
      <c r="C412">
        <v>31712666</v>
      </c>
      <c r="D412">
        <v>26365817</v>
      </c>
      <c r="E412">
        <v>1</v>
      </c>
      <c r="F412">
        <v>1</v>
      </c>
      <c r="G412">
        <v>26229697</v>
      </c>
      <c r="H412">
        <v>2</v>
      </c>
      <c r="I412" t="s">
        <v>1041</v>
      </c>
      <c r="J412" t="s">
        <v>1042</v>
      </c>
      <c r="K412" t="s">
        <v>1043</v>
      </c>
      <c r="L412">
        <v>1367</v>
      </c>
      <c r="N412">
        <v>1011</v>
      </c>
      <c r="O412" t="s">
        <v>881</v>
      </c>
      <c r="P412" t="s">
        <v>881</v>
      </c>
      <c r="Q412">
        <v>1</v>
      </c>
      <c r="X412">
        <v>0.3</v>
      </c>
      <c r="Y412">
        <v>0</v>
      </c>
      <c r="Z412">
        <v>249.15</v>
      </c>
      <c r="AA412">
        <v>42.85</v>
      </c>
      <c r="AB412">
        <v>0</v>
      </c>
      <c r="AC412">
        <v>0</v>
      </c>
      <c r="AD412">
        <v>1</v>
      </c>
      <c r="AE412">
        <v>0</v>
      </c>
      <c r="AF412" t="s">
        <v>169</v>
      </c>
      <c r="AG412">
        <v>0.375</v>
      </c>
      <c r="AH412">
        <v>2</v>
      </c>
      <c r="AI412">
        <v>31712671</v>
      </c>
      <c r="AJ412">
        <v>398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5">
      <c r="A413">
        <f>ROW(Source!A640)</f>
        <v>640</v>
      </c>
      <c r="B413">
        <v>31714858</v>
      </c>
      <c r="C413">
        <v>31712666</v>
      </c>
      <c r="D413">
        <v>26365801</v>
      </c>
      <c r="E413">
        <v>1</v>
      </c>
      <c r="F413">
        <v>1</v>
      </c>
      <c r="G413">
        <v>26229697</v>
      </c>
      <c r="H413">
        <v>2</v>
      </c>
      <c r="I413" t="s">
        <v>1023</v>
      </c>
      <c r="J413" t="s">
        <v>8</v>
      </c>
      <c r="K413" t="s">
        <v>1025</v>
      </c>
      <c r="L413">
        <v>1367</v>
      </c>
      <c r="N413">
        <v>1011</v>
      </c>
      <c r="O413" t="s">
        <v>881</v>
      </c>
      <c r="P413" t="s">
        <v>881</v>
      </c>
      <c r="Q413">
        <v>1</v>
      </c>
      <c r="X413">
        <v>0.3</v>
      </c>
      <c r="Y413">
        <v>0</v>
      </c>
      <c r="Z413">
        <v>169.44</v>
      </c>
      <c r="AA413">
        <v>15.02</v>
      </c>
      <c r="AB413">
        <v>0</v>
      </c>
      <c r="AC413">
        <v>0</v>
      </c>
      <c r="AD413">
        <v>1</v>
      </c>
      <c r="AE413">
        <v>0</v>
      </c>
      <c r="AF413" t="s">
        <v>169</v>
      </c>
      <c r="AG413">
        <v>0.375</v>
      </c>
      <c r="AH413">
        <v>2</v>
      </c>
      <c r="AI413">
        <v>31712672</v>
      </c>
      <c r="AJ413">
        <v>399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5">
      <c r="A414">
        <f>ROW(Source!A640)</f>
        <v>640</v>
      </c>
      <c r="B414">
        <v>31714859</v>
      </c>
      <c r="C414">
        <v>31712666</v>
      </c>
      <c r="D414">
        <v>26365832</v>
      </c>
      <c r="E414">
        <v>1</v>
      </c>
      <c r="F414">
        <v>1</v>
      </c>
      <c r="G414">
        <v>26229697</v>
      </c>
      <c r="H414">
        <v>2</v>
      </c>
      <c r="I414" t="s">
        <v>1044</v>
      </c>
      <c r="J414" t="s">
        <v>19</v>
      </c>
      <c r="K414" t="s">
        <v>20</v>
      </c>
      <c r="L414">
        <v>1367</v>
      </c>
      <c r="N414">
        <v>1011</v>
      </c>
      <c r="O414" t="s">
        <v>881</v>
      </c>
      <c r="P414" t="s">
        <v>881</v>
      </c>
      <c r="Q414">
        <v>1</v>
      </c>
      <c r="X414">
        <v>0.3</v>
      </c>
      <c r="Y414">
        <v>0</v>
      </c>
      <c r="Z414">
        <v>282.36</v>
      </c>
      <c r="AA414">
        <v>15.08</v>
      </c>
      <c r="AB414">
        <v>0</v>
      </c>
      <c r="AC414">
        <v>0</v>
      </c>
      <c r="AD414">
        <v>1</v>
      </c>
      <c r="AE414">
        <v>0</v>
      </c>
      <c r="AF414" t="s">
        <v>169</v>
      </c>
      <c r="AG414">
        <v>0.375</v>
      </c>
      <c r="AH414">
        <v>2</v>
      </c>
      <c r="AI414">
        <v>31712673</v>
      </c>
      <c r="AJ414">
        <v>400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5">
      <c r="A415">
        <f>ROW(Source!A640)</f>
        <v>640</v>
      </c>
      <c r="B415">
        <v>31714860</v>
      </c>
      <c r="C415">
        <v>31712666</v>
      </c>
      <c r="D415">
        <v>26365805</v>
      </c>
      <c r="E415">
        <v>1</v>
      </c>
      <c r="F415">
        <v>1</v>
      </c>
      <c r="G415">
        <v>26229697</v>
      </c>
      <c r="H415">
        <v>2</v>
      </c>
      <c r="I415" t="s">
        <v>1047</v>
      </c>
      <c r="J415" t="s">
        <v>21</v>
      </c>
      <c r="K415" t="s">
        <v>22</v>
      </c>
      <c r="L415">
        <v>1367</v>
      </c>
      <c r="N415">
        <v>1011</v>
      </c>
      <c r="O415" t="s">
        <v>881</v>
      </c>
      <c r="P415" t="s">
        <v>881</v>
      </c>
      <c r="Q415">
        <v>1</v>
      </c>
      <c r="X415">
        <v>0.3</v>
      </c>
      <c r="Y415">
        <v>0</v>
      </c>
      <c r="Z415">
        <v>171.61</v>
      </c>
      <c r="AA415">
        <v>17.43</v>
      </c>
      <c r="AB415">
        <v>0</v>
      </c>
      <c r="AC415">
        <v>0</v>
      </c>
      <c r="AD415">
        <v>1</v>
      </c>
      <c r="AE415">
        <v>0</v>
      </c>
      <c r="AF415" t="s">
        <v>169</v>
      </c>
      <c r="AG415">
        <v>0.375</v>
      </c>
      <c r="AH415">
        <v>2</v>
      </c>
      <c r="AI415">
        <v>31712674</v>
      </c>
      <c r="AJ415">
        <v>401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5">
      <c r="A416">
        <f>ROW(Source!A640)</f>
        <v>640</v>
      </c>
      <c r="B416">
        <v>31714861</v>
      </c>
      <c r="C416">
        <v>31712666</v>
      </c>
      <c r="D416">
        <v>26365806</v>
      </c>
      <c r="E416">
        <v>1</v>
      </c>
      <c r="F416">
        <v>1</v>
      </c>
      <c r="G416">
        <v>26229697</v>
      </c>
      <c r="H416">
        <v>2</v>
      </c>
      <c r="I416" t="s">
        <v>1020</v>
      </c>
      <c r="J416" t="s">
        <v>6</v>
      </c>
      <c r="K416" t="s">
        <v>1022</v>
      </c>
      <c r="L416">
        <v>1367</v>
      </c>
      <c r="N416">
        <v>1011</v>
      </c>
      <c r="O416" t="s">
        <v>881</v>
      </c>
      <c r="P416" t="s">
        <v>881</v>
      </c>
      <c r="Q416">
        <v>1</v>
      </c>
      <c r="X416">
        <v>0.9</v>
      </c>
      <c r="Y416">
        <v>0</v>
      </c>
      <c r="Z416">
        <v>177.54</v>
      </c>
      <c r="AA416">
        <v>17.420000000000002</v>
      </c>
      <c r="AB416">
        <v>0</v>
      </c>
      <c r="AC416">
        <v>0</v>
      </c>
      <c r="AD416">
        <v>1</v>
      </c>
      <c r="AE416">
        <v>0</v>
      </c>
      <c r="AF416" t="s">
        <v>169</v>
      </c>
      <c r="AG416">
        <v>1.125</v>
      </c>
      <c r="AH416">
        <v>2</v>
      </c>
      <c r="AI416">
        <v>31712675</v>
      </c>
      <c r="AJ416">
        <v>402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5">
      <c r="A417">
        <f>ROW(Source!A640)</f>
        <v>640</v>
      </c>
      <c r="B417">
        <v>31714862</v>
      </c>
      <c r="C417">
        <v>31712666</v>
      </c>
      <c r="D417">
        <v>26360031</v>
      </c>
      <c r="E417">
        <v>1</v>
      </c>
      <c r="F417">
        <v>1</v>
      </c>
      <c r="G417">
        <v>26229697</v>
      </c>
      <c r="H417">
        <v>3</v>
      </c>
      <c r="I417" t="s">
        <v>894</v>
      </c>
      <c r="J417" t="s">
        <v>895</v>
      </c>
      <c r="K417" t="s">
        <v>896</v>
      </c>
      <c r="L417">
        <v>1348</v>
      </c>
      <c r="N417">
        <v>1009</v>
      </c>
      <c r="O417" t="s">
        <v>205</v>
      </c>
      <c r="P417" t="s">
        <v>205</v>
      </c>
      <c r="Q417">
        <v>1000</v>
      </c>
      <c r="X417">
        <v>0.04</v>
      </c>
      <c r="Y417">
        <v>1445.87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143</v>
      </c>
      <c r="AG417">
        <v>0.04</v>
      </c>
      <c r="AH417">
        <v>2</v>
      </c>
      <c r="AI417">
        <v>31712676</v>
      </c>
      <c r="AJ417">
        <v>403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5">
      <c r="A418">
        <f>ROW(Source!A640)</f>
        <v>640</v>
      </c>
      <c r="B418">
        <v>31714863</v>
      </c>
      <c r="C418">
        <v>31712666</v>
      </c>
      <c r="D418">
        <v>26288416</v>
      </c>
      <c r="E418">
        <v>26229697</v>
      </c>
      <c r="F418">
        <v>1</v>
      </c>
      <c r="G418">
        <v>26229697</v>
      </c>
      <c r="H418">
        <v>3</v>
      </c>
      <c r="I418" t="s">
        <v>23</v>
      </c>
      <c r="J418" t="s">
        <v>143</v>
      </c>
      <c r="K418" t="s">
        <v>24</v>
      </c>
      <c r="L418">
        <v>1348</v>
      </c>
      <c r="N418">
        <v>1009</v>
      </c>
      <c r="O418" t="s">
        <v>205</v>
      </c>
      <c r="P418" t="s">
        <v>205</v>
      </c>
      <c r="Q418">
        <v>1000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 t="s">
        <v>143</v>
      </c>
      <c r="AG418">
        <v>0</v>
      </c>
      <c r="AH418">
        <v>3</v>
      </c>
      <c r="AI418">
        <v>-1</v>
      </c>
      <c r="AJ418" t="s">
        <v>143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5">
      <c r="A419">
        <f>ROW(Source!A642)</f>
        <v>642</v>
      </c>
      <c r="B419">
        <v>31714864</v>
      </c>
      <c r="C419">
        <v>31712690</v>
      </c>
      <c r="D419">
        <v>26286009</v>
      </c>
      <c r="E419">
        <v>26229697</v>
      </c>
      <c r="F419">
        <v>1</v>
      </c>
      <c r="G419">
        <v>26229697</v>
      </c>
      <c r="H419">
        <v>1</v>
      </c>
      <c r="I419" t="s">
        <v>875</v>
      </c>
      <c r="J419" t="s">
        <v>143</v>
      </c>
      <c r="K419" t="s">
        <v>876</v>
      </c>
      <c r="L419">
        <v>1191</v>
      </c>
      <c r="N419">
        <v>1013</v>
      </c>
      <c r="O419" t="s">
        <v>877</v>
      </c>
      <c r="P419" t="s">
        <v>877</v>
      </c>
      <c r="Q419">
        <v>1</v>
      </c>
      <c r="X419">
        <v>0.53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1</v>
      </c>
      <c r="AF419" t="s">
        <v>170</v>
      </c>
      <c r="AG419">
        <v>0.60949999999999993</v>
      </c>
      <c r="AH419">
        <v>2</v>
      </c>
      <c r="AI419">
        <v>31712691</v>
      </c>
      <c r="AJ419">
        <v>405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5">
      <c r="A420">
        <f>ROW(Source!A642)</f>
        <v>642</v>
      </c>
      <c r="B420">
        <v>31714865</v>
      </c>
      <c r="C420">
        <v>31712690</v>
      </c>
      <c r="D420">
        <v>26365726</v>
      </c>
      <c r="E420">
        <v>1</v>
      </c>
      <c r="F420">
        <v>1</v>
      </c>
      <c r="G420">
        <v>26229697</v>
      </c>
      <c r="H420">
        <v>2</v>
      </c>
      <c r="I420" t="s">
        <v>947</v>
      </c>
      <c r="J420" t="s">
        <v>948</v>
      </c>
      <c r="K420" t="s">
        <v>949</v>
      </c>
      <c r="L420">
        <v>1367</v>
      </c>
      <c r="N420">
        <v>1011</v>
      </c>
      <c r="O420" t="s">
        <v>881</v>
      </c>
      <c r="P420" t="s">
        <v>881</v>
      </c>
      <c r="Q420">
        <v>1</v>
      </c>
      <c r="X420">
        <v>7.4999999999999997E-2</v>
      </c>
      <c r="Y420">
        <v>0</v>
      </c>
      <c r="Z420">
        <v>106.74</v>
      </c>
      <c r="AA420">
        <v>19.2</v>
      </c>
      <c r="AB420">
        <v>0</v>
      </c>
      <c r="AC420">
        <v>0</v>
      </c>
      <c r="AD420">
        <v>1</v>
      </c>
      <c r="AE420">
        <v>0</v>
      </c>
      <c r="AF420" t="s">
        <v>169</v>
      </c>
      <c r="AG420">
        <v>9.375E-2</v>
      </c>
      <c r="AH420">
        <v>2</v>
      </c>
      <c r="AI420">
        <v>31712692</v>
      </c>
      <c r="AJ420">
        <v>406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5">
      <c r="A421">
        <f>ROW(Source!A642)</f>
        <v>642</v>
      </c>
      <c r="B421">
        <v>31714866</v>
      </c>
      <c r="C421">
        <v>31712690</v>
      </c>
      <c r="D421">
        <v>26365832</v>
      </c>
      <c r="E421">
        <v>1</v>
      </c>
      <c r="F421">
        <v>1</v>
      </c>
      <c r="G421">
        <v>26229697</v>
      </c>
      <c r="H421">
        <v>2</v>
      </c>
      <c r="I421" t="s">
        <v>1044</v>
      </c>
      <c r="J421" t="s">
        <v>19</v>
      </c>
      <c r="K421" t="s">
        <v>20</v>
      </c>
      <c r="L421">
        <v>1367</v>
      </c>
      <c r="N421">
        <v>1011</v>
      </c>
      <c r="O421" t="s">
        <v>881</v>
      </c>
      <c r="P421" t="s">
        <v>881</v>
      </c>
      <c r="Q421">
        <v>1</v>
      </c>
      <c r="X421">
        <v>7.4999999999999997E-2</v>
      </c>
      <c r="Y421">
        <v>0</v>
      </c>
      <c r="Z421">
        <v>282.36</v>
      </c>
      <c r="AA421">
        <v>15.08</v>
      </c>
      <c r="AB421">
        <v>0</v>
      </c>
      <c r="AC421">
        <v>0</v>
      </c>
      <c r="AD421">
        <v>1</v>
      </c>
      <c r="AE421">
        <v>0</v>
      </c>
      <c r="AF421" t="s">
        <v>169</v>
      </c>
      <c r="AG421">
        <v>9.375E-2</v>
      </c>
      <c r="AH421">
        <v>2</v>
      </c>
      <c r="AI421">
        <v>31712693</v>
      </c>
      <c r="AJ421">
        <v>407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5">
      <c r="A422">
        <f>ROW(Source!A642)</f>
        <v>642</v>
      </c>
      <c r="B422">
        <v>31714867</v>
      </c>
      <c r="C422">
        <v>31712690</v>
      </c>
      <c r="D422">
        <v>26286008</v>
      </c>
      <c r="E422">
        <v>26229697</v>
      </c>
      <c r="F422">
        <v>1</v>
      </c>
      <c r="G422">
        <v>26229697</v>
      </c>
      <c r="H422">
        <v>2</v>
      </c>
      <c r="I422" t="s">
        <v>906</v>
      </c>
      <c r="J422" t="s">
        <v>143</v>
      </c>
      <c r="K422" t="s">
        <v>907</v>
      </c>
      <c r="L422">
        <v>1344</v>
      </c>
      <c r="N422">
        <v>1008</v>
      </c>
      <c r="O422" t="s">
        <v>908</v>
      </c>
      <c r="P422" t="s">
        <v>908</v>
      </c>
      <c r="Q422">
        <v>1</v>
      </c>
      <c r="X422">
        <v>0.01</v>
      </c>
      <c r="Y422">
        <v>0</v>
      </c>
      <c r="Z422">
        <v>1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169</v>
      </c>
      <c r="AG422">
        <v>1.2500000000000001E-2</v>
      </c>
      <c r="AH422">
        <v>3</v>
      </c>
      <c r="AI422">
        <v>-1</v>
      </c>
      <c r="AJ422" t="s">
        <v>143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5">
      <c r="A423">
        <f>ROW(Source!A642)</f>
        <v>642</v>
      </c>
      <c r="B423">
        <v>31714868</v>
      </c>
      <c r="C423">
        <v>31712690</v>
      </c>
      <c r="D423">
        <v>26288416</v>
      </c>
      <c r="E423">
        <v>26229697</v>
      </c>
      <c r="F423">
        <v>1</v>
      </c>
      <c r="G423">
        <v>26229697</v>
      </c>
      <c r="H423">
        <v>3</v>
      </c>
      <c r="I423" t="s">
        <v>23</v>
      </c>
      <c r="J423" t="s">
        <v>143</v>
      </c>
      <c r="K423" t="s">
        <v>24</v>
      </c>
      <c r="L423">
        <v>1348</v>
      </c>
      <c r="N423">
        <v>1009</v>
      </c>
      <c r="O423" t="s">
        <v>205</v>
      </c>
      <c r="P423" t="s">
        <v>205</v>
      </c>
      <c r="Q423">
        <v>1000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s">
        <v>143</v>
      </c>
      <c r="AG423">
        <v>0</v>
      </c>
      <c r="AH423">
        <v>3</v>
      </c>
      <c r="AI423">
        <v>-1</v>
      </c>
      <c r="AJ423" t="s">
        <v>143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5">
      <c r="A424">
        <f>ROW(Source!A644)</f>
        <v>644</v>
      </c>
      <c r="B424">
        <v>31714869</v>
      </c>
      <c r="C424">
        <v>31712708</v>
      </c>
      <c r="D424">
        <v>26286009</v>
      </c>
      <c r="E424">
        <v>26229697</v>
      </c>
      <c r="F424">
        <v>1</v>
      </c>
      <c r="G424">
        <v>26229697</v>
      </c>
      <c r="H424">
        <v>1</v>
      </c>
      <c r="I424" t="s">
        <v>875</v>
      </c>
      <c r="J424" t="s">
        <v>143</v>
      </c>
      <c r="K424" t="s">
        <v>876</v>
      </c>
      <c r="L424">
        <v>1191</v>
      </c>
      <c r="N424">
        <v>1013</v>
      </c>
      <c r="O424" t="s">
        <v>877</v>
      </c>
      <c r="P424" t="s">
        <v>877</v>
      </c>
      <c r="Q424">
        <v>1</v>
      </c>
      <c r="X424">
        <v>69.8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1</v>
      </c>
      <c r="AF424" t="s">
        <v>170</v>
      </c>
      <c r="AG424">
        <v>80.27</v>
      </c>
      <c r="AH424">
        <v>2</v>
      </c>
      <c r="AI424">
        <v>31712709</v>
      </c>
      <c r="AJ424">
        <v>409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5">
      <c r="A425">
        <f>ROW(Source!A644)</f>
        <v>644</v>
      </c>
      <c r="B425">
        <v>31714870</v>
      </c>
      <c r="C425">
        <v>31712708</v>
      </c>
      <c r="D425">
        <v>26365635</v>
      </c>
      <c r="E425">
        <v>1</v>
      </c>
      <c r="F425">
        <v>1</v>
      </c>
      <c r="G425">
        <v>26229697</v>
      </c>
      <c r="H425">
        <v>2</v>
      </c>
      <c r="I425" t="s">
        <v>956</v>
      </c>
      <c r="J425" t="s">
        <v>957</v>
      </c>
      <c r="K425" t="s">
        <v>958</v>
      </c>
      <c r="L425">
        <v>1367</v>
      </c>
      <c r="N425">
        <v>1011</v>
      </c>
      <c r="O425" t="s">
        <v>881</v>
      </c>
      <c r="P425" t="s">
        <v>881</v>
      </c>
      <c r="Q425">
        <v>1</v>
      </c>
      <c r="X425">
        <v>0.61</v>
      </c>
      <c r="Y425">
        <v>0</v>
      </c>
      <c r="Z425">
        <v>190.93</v>
      </c>
      <c r="AA425">
        <v>18.149999999999999</v>
      </c>
      <c r="AB425">
        <v>0</v>
      </c>
      <c r="AC425">
        <v>0</v>
      </c>
      <c r="AD425">
        <v>1</v>
      </c>
      <c r="AE425">
        <v>0</v>
      </c>
      <c r="AF425" t="s">
        <v>169</v>
      </c>
      <c r="AG425">
        <v>0.76249999999999996</v>
      </c>
      <c r="AH425">
        <v>2</v>
      </c>
      <c r="AI425">
        <v>31712710</v>
      </c>
      <c r="AJ425">
        <v>410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5">
      <c r="A426">
        <f>ROW(Source!A644)</f>
        <v>644</v>
      </c>
      <c r="B426">
        <v>31714871</v>
      </c>
      <c r="C426">
        <v>31712708</v>
      </c>
      <c r="D426">
        <v>26359708</v>
      </c>
      <c r="E426">
        <v>1</v>
      </c>
      <c r="F426">
        <v>1</v>
      </c>
      <c r="G426">
        <v>26229697</v>
      </c>
      <c r="H426">
        <v>3</v>
      </c>
      <c r="I426" t="s">
        <v>1090</v>
      </c>
      <c r="J426" t="s">
        <v>1091</v>
      </c>
      <c r="K426" t="s">
        <v>1092</v>
      </c>
      <c r="L426">
        <v>1339</v>
      </c>
      <c r="N426">
        <v>1007</v>
      </c>
      <c r="O426" t="s">
        <v>323</v>
      </c>
      <c r="P426" t="s">
        <v>323</v>
      </c>
      <c r="Q426">
        <v>1</v>
      </c>
      <c r="X426">
        <v>5.9</v>
      </c>
      <c r="Y426">
        <v>704.89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143</v>
      </c>
      <c r="AG426">
        <v>5.9</v>
      </c>
      <c r="AH426">
        <v>2</v>
      </c>
      <c r="AI426">
        <v>31712711</v>
      </c>
      <c r="AJ426">
        <v>411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5">
      <c r="A427">
        <f>ROW(Source!A644)</f>
        <v>644</v>
      </c>
      <c r="B427">
        <v>31714872</v>
      </c>
      <c r="C427">
        <v>31712708</v>
      </c>
      <c r="D427">
        <v>26359842</v>
      </c>
      <c r="E427">
        <v>1</v>
      </c>
      <c r="F427">
        <v>1</v>
      </c>
      <c r="G427">
        <v>26229697</v>
      </c>
      <c r="H427">
        <v>3</v>
      </c>
      <c r="I427" t="s">
        <v>1093</v>
      </c>
      <c r="J427" t="s">
        <v>1094</v>
      </c>
      <c r="K427" t="s">
        <v>1095</v>
      </c>
      <c r="L427">
        <v>1339</v>
      </c>
      <c r="N427">
        <v>1007</v>
      </c>
      <c r="O427" t="s">
        <v>323</v>
      </c>
      <c r="P427" t="s">
        <v>323</v>
      </c>
      <c r="Q427">
        <v>1</v>
      </c>
      <c r="X427">
        <v>0.06</v>
      </c>
      <c r="Y427">
        <v>451.14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143</v>
      </c>
      <c r="AG427">
        <v>0.06</v>
      </c>
      <c r="AH427">
        <v>2</v>
      </c>
      <c r="AI427">
        <v>31712712</v>
      </c>
      <c r="AJ427">
        <v>412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5">
      <c r="A428">
        <f>ROW(Source!A644)</f>
        <v>644</v>
      </c>
      <c r="B428">
        <v>31714873</v>
      </c>
      <c r="C428">
        <v>31712708</v>
      </c>
      <c r="D428">
        <v>26289760</v>
      </c>
      <c r="E428">
        <v>26229697</v>
      </c>
      <c r="F428">
        <v>1</v>
      </c>
      <c r="G428">
        <v>26229697</v>
      </c>
      <c r="H428">
        <v>3</v>
      </c>
      <c r="I428" t="s">
        <v>45</v>
      </c>
      <c r="J428" t="s">
        <v>143</v>
      </c>
      <c r="K428" t="s">
        <v>46</v>
      </c>
      <c r="L428">
        <v>1339</v>
      </c>
      <c r="N428">
        <v>1007</v>
      </c>
      <c r="O428" t="s">
        <v>323</v>
      </c>
      <c r="P428" t="s">
        <v>323</v>
      </c>
      <c r="Q428">
        <v>1</v>
      </c>
      <c r="X428">
        <v>4.3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 t="s">
        <v>143</v>
      </c>
      <c r="AG428">
        <v>4.3</v>
      </c>
      <c r="AH428">
        <v>3</v>
      </c>
      <c r="AI428">
        <v>-1</v>
      </c>
      <c r="AJ428" t="s">
        <v>143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5">
      <c r="A429">
        <f>ROW(Source!A644)</f>
        <v>644</v>
      </c>
      <c r="B429">
        <v>31714874</v>
      </c>
      <c r="C429">
        <v>31712708</v>
      </c>
      <c r="D429">
        <v>26286007</v>
      </c>
      <c r="E429">
        <v>26229697</v>
      </c>
      <c r="F429">
        <v>1</v>
      </c>
      <c r="G429">
        <v>26229697</v>
      </c>
      <c r="H429">
        <v>3</v>
      </c>
      <c r="I429" t="s">
        <v>983</v>
      </c>
      <c r="J429" t="s">
        <v>143</v>
      </c>
      <c r="K429" t="s">
        <v>984</v>
      </c>
      <c r="L429">
        <v>1344</v>
      </c>
      <c r="N429">
        <v>1008</v>
      </c>
      <c r="O429" t="s">
        <v>908</v>
      </c>
      <c r="P429" t="s">
        <v>908</v>
      </c>
      <c r="Q429">
        <v>1</v>
      </c>
      <c r="X429">
        <v>116.34</v>
      </c>
      <c r="Y429">
        <v>1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143</v>
      </c>
      <c r="AG429">
        <v>116.34</v>
      </c>
      <c r="AH429">
        <v>2</v>
      </c>
      <c r="AI429">
        <v>31712714</v>
      </c>
      <c r="AJ429">
        <v>414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5">
      <c r="A430">
        <f>ROW(Source!A713)</f>
        <v>713</v>
      </c>
      <c r="B430">
        <v>31714875</v>
      </c>
      <c r="C430">
        <v>31714261</v>
      </c>
      <c r="D430">
        <v>26286009</v>
      </c>
      <c r="E430">
        <v>26229697</v>
      </c>
      <c r="F430">
        <v>1</v>
      </c>
      <c r="G430">
        <v>26229697</v>
      </c>
      <c r="H430">
        <v>1</v>
      </c>
      <c r="I430" t="s">
        <v>875</v>
      </c>
      <c r="J430" t="s">
        <v>143</v>
      </c>
      <c r="K430" t="s">
        <v>876</v>
      </c>
      <c r="L430">
        <v>1191</v>
      </c>
      <c r="N430">
        <v>1013</v>
      </c>
      <c r="O430" t="s">
        <v>877</v>
      </c>
      <c r="P430" t="s">
        <v>877</v>
      </c>
      <c r="Q430">
        <v>1</v>
      </c>
      <c r="X430">
        <v>0.04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1</v>
      </c>
      <c r="AF430" t="s">
        <v>143</v>
      </c>
      <c r="AG430">
        <v>0.04</v>
      </c>
      <c r="AH430">
        <v>2</v>
      </c>
      <c r="AI430">
        <v>31714262</v>
      </c>
      <c r="AJ430">
        <v>415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5">
      <c r="A431">
        <f>ROW(Source!A713)</f>
        <v>713</v>
      </c>
      <c r="B431">
        <v>31714876</v>
      </c>
      <c r="C431">
        <v>31714261</v>
      </c>
      <c r="D431">
        <v>26366398</v>
      </c>
      <c r="E431">
        <v>1</v>
      </c>
      <c r="F431">
        <v>1</v>
      </c>
      <c r="G431">
        <v>26229697</v>
      </c>
      <c r="H431">
        <v>2</v>
      </c>
      <c r="I431" t="s">
        <v>878</v>
      </c>
      <c r="J431" t="s">
        <v>879</v>
      </c>
      <c r="K431" t="s">
        <v>880</v>
      </c>
      <c r="L431">
        <v>1367</v>
      </c>
      <c r="N431">
        <v>1011</v>
      </c>
      <c r="O431" t="s">
        <v>881</v>
      </c>
      <c r="P431" t="s">
        <v>881</v>
      </c>
      <c r="Q431">
        <v>1</v>
      </c>
      <c r="X431">
        <v>0.01</v>
      </c>
      <c r="Y431">
        <v>0</v>
      </c>
      <c r="Z431">
        <v>113.73</v>
      </c>
      <c r="AA431">
        <v>15.23</v>
      </c>
      <c r="AB431">
        <v>0</v>
      </c>
      <c r="AC431">
        <v>0</v>
      </c>
      <c r="AD431">
        <v>1</v>
      </c>
      <c r="AE431">
        <v>0</v>
      </c>
      <c r="AF431" t="s">
        <v>143</v>
      </c>
      <c r="AG431">
        <v>0.01</v>
      </c>
      <c r="AH431">
        <v>2</v>
      </c>
      <c r="AI431">
        <v>31714263</v>
      </c>
      <c r="AJ431">
        <v>416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5">
      <c r="A432">
        <f>ROW(Source!A714)</f>
        <v>714</v>
      </c>
      <c r="B432">
        <v>31714877</v>
      </c>
      <c r="C432">
        <v>31714266</v>
      </c>
      <c r="D432">
        <v>26286009</v>
      </c>
      <c r="E432">
        <v>26229697</v>
      </c>
      <c r="F432">
        <v>1</v>
      </c>
      <c r="G432">
        <v>26229697</v>
      </c>
      <c r="H432">
        <v>1</v>
      </c>
      <c r="I432" t="s">
        <v>875</v>
      </c>
      <c r="J432" t="s">
        <v>143</v>
      </c>
      <c r="K432" t="s">
        <v>876</v>
      </c>
      <c r="L432">
        <v>1191</v>
      </c>
      <c r="N432">
        <v>1013</v>
      </c>
      <c r="O432" t="s">
        <v>877</v>
      </c>
      <c r="P432" t="s">
        <v>877</v>
      </c>
      <c r="Q432">
        <v>1</v>
      </c>
      <c r="X432">
        <v>7.46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1</v>
      </c>
      <c r="AF432" t="s">
        <v>170</v>
      </c>
      <c r="AG432">
        <v>8.5789999999999988</v>
      </c>
      <c r="AH432">
        <v>2</v>
      </c>
      <c r="AI432">
        <v>31714267</v>
      </c>
      <c r="AJ432">
        <v>417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5">
      <c r="A433">
        <f>ROW(Source!A714)</f>
        <v>714</v>
      </c>
      <c r="B433">
        <v>31714878</v>
      </c>
      <c r="C433">
        <v>31714266</v>
      </c>
      <c r="D433">
        <v>26365816</v>
      </c>
      <c r="E433">
        <v>1</v>
      </c>
      <c r="F433">
        <v>1</v>
      </c>
      <c r="G433">
        <v>26229697</v>
      </c>
      <c r="H433">
        <v>2</v>
      </c>
      <c r="I433" t="s">
        <v>882</v>
      </c>
      <c r="J433" t="s">
        <v>883</v>
      </c>
      <c r="K433" t="s">
        <v>884</v>
      </c>
      <c r="L433">
        <v>1367</v>
      </c>
      <c r="N433">
        <v>1011</v>
      </c>
      <c r="O433" t="s">
        <v>881</v>
      </c>
      <c r="P433" t="s">
        <v>881</v>
      </c>
      <c r="Q433">
        <v>1</v>
      </c>
      <c r="X433">
        <v>0.81</v>
      </c>
      <c r="Y433">
        <v>0</v>
      </c>
      <c r="Z433">
        <v>246.68</v>
      </c>
      <c r="AA433">
        <v>13.37</v>
      </c>
      <c r="AB433">
        <v>0</v>
      </c>
      <c r="AC433">
        <v>0</v>
      </c>
      <c r="AD433">
        <v>1</v>
      </c>
      <c r="AE433">
        <v>0</v>
      </c>
      <c r="AF433" t="s">
        <v>169</v>
      </c>
      <c r="AG433">
        <v>1.0125000000000002</v>
      </c>
      <c r="AH433">
        <v>2</v>
      </c>
      <c r="AI433">
        <v>31714268</v>
      </c>
      <c r="AJ433">
        <v>418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5">
      <c r="A434">
        <f>ROW(Source!A714)</f>
        <v>714</v>
      </c>
      <c r="B434">
        <v>31714879</v>
      </c>
      <c r="C434">
        <v>31714266</v>
      </c>
      <c r="D434">
        <v>26365836</v>
      </c>
      <c r="E434">
        <v>1</v>
      </c>
      <c r="F434">
        <v>1</v>
      </c>
      <c r="G434">
        <v>26229697</v>
      </c>
      <c r="H434">
        <v>2</v>
      </c>
      <c r="I434" t="s">
        <v>885</v>
      </c>
      <c r="J434" t="s">
        <v>886</v>
      </c>
      <c r="K434" t="s">
        <v>887</v>
      </c>
      <c r="L434">
        <v>1367</v>
      </c>
      <c r="N434">
        <v>1011</v>
      </c>
      <c r="O434" t="s">
        <v>881</v>
      </c>
      <c r="P434" t="s">
        <v>881</v>
      </c>
      <c r="Q434">
        <v>1</v>
      </c>
      <c r="X434">
        <v>1.6</v>
      </c>
      <c r="Y434">
        <v>0</v>
      </c>
      <c r="Z434">
        <v>151.12</v>
      </c>
      <c r="AA434">
        <v>20.89</v>
      </c>
      <c r="AB434">
        <v>0</v>
      </c>
      <c r="AC434">
        <v>0</v>
      </c>
      <c r="AD434">
        <v>1</v>
      </c>
      <c r="AE434">
        <v>0</v>
      </c>
      <c r="AF434" t="s">
        <v>169</v>
      </c>
      <c r="AG434">
        <v>2</v>
      </c>
      <c r="AH434">
        <v>2</v>
      </c>
      <c r="AI434">
        <v>31714269</v>
      </c>
      <c r="AJ434">
        <v>419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5">
      <c r="A435">
        <f>ROW(Source!A714)</f>
        <v>714</v>
      </c>
      <c r="B435">
        <v>31714880</v>
      </c>
      <c r="C435">
        <v>31714266</v>
      </c>
      <c r="D435">
        <v>26365838</v>
      </c>
      <c r="E435">
        <v>1</v>
      </c>
      <c r="F435">
        <v>1</v>
      </c>
      <c r="G435">
        <v>26229697</v>
      </c>
      <c r="H435">
        <v>2</v>
      </c>
      <c r="I435" t="s">
        <v>888</v>
      </c>
      <c r="J435" t="s">
        <v>889</v>
      </c>
      <c r="K435" t="s">
        <v>890</v>
      </c>
      <c r="L435">
        <v>1367</v>
      </c>
      <c r="N435">
        <v>1011</v>
      </c>
      <c r="O435" t="s">
        <v>881</v>
      </c>
      <c r="P435" t="s">
        <v>881</v>
      </c>
      <c r="Q435">
        <v>1</v>
      </c>
      <c r="X435">
        <v>13.54</v>
      </c>
      <c r="Y435">
        <v>0</v>
      </c>
      <c r="Z435">
        <v>313.05</v>
      </c>
      <c r="AA435">
        <v>43.44</v>
      </c>
      <c r="AB435">
        <v>0</v>
      </c>
      <c r="AC435">
        <v>0</v>
      </c>
      <c r="AD435">
        <v>1</v>
      </c>
      <c r="AE435">
        <v>0</v>
      </c>
      <c r="AF435" t="s">
        <v>169</v>
      </c>
      <c r="AG435">
        <v>16.924999999999997</v>
      </c>
      <c r="AH435">
        <v>2</v>
      </c>
      <c r="AI435">
        <v>31714270</v>
      </c>
      <c r="AJ435">
        <v>420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5">
      <c r="A436">
        <f>ROW(Source!A714)</f>
        <v>714</v>
      </c>
      <c r="B436">
        <v>31714881</v>
      </c>
      <c r="C436">
        <v>31714266</v>
      </c>
      <c r="D436">
        <v>26344835</v>
      </c>
      <c r="E436">
        <v>1</v>
      </c>
      <c r="F436">
        <v>1</v>
      </c>
      <c r="G436">
        <v>26229697</v>
      </c>
      <c r="H436">
        <v>3</v>
      </c>
      <c r="I436" t="s">
        <v>427</v>
      </c>
      <c r="J436" t="s">
        <v>429</v>
      </c>
      <c r="K436" t="s">
        <v>428</v>
      </c>
      <c r="L436">
        <v>1339</v>
      </c>
      <c r="N436">
        <v>1007</v>
      </c>
      <c r="O436" t="s">
        <v>323</v>
      </c>
      <c r="P436" t="s">
        <v>323</v>
      </c>
      <c r="Q436">
        <v>1</v>
      </c>
      <c r="X436">
        <v>3.31</v>
      </c>
      <c r="Y436">
        <v>7.07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143</v>
      </c>
      <c r="AG436">
        <v>3.31</v>
      </c>
      <c r="AH436">
        <v>2</v>
      </c>
      <c r="AI436">
        <v>31714271</v>
      </c>
      <c r="AJ436">
        <v>421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5">
      <c r="A437">
        <f>ROW(Source!A714)</f>
        <v>714</v>
      </c>
      <c r="B437">
        <v>31714882</v>
      </c>
      <c r="C437">
        <v>31714266</v>
      </c>
      <c r="D437">
        <v>26344404</v>
      </c>
      <c r="E437">
        <v>1</v>
      </c>
      <c r="F437">
        <v>1</v>
      </c>
      <c r="G437">
        <v>26229697</v>
      </c>
      <c r="H437">
        <v>3</v>
      </c>
      <c r="I437" t="s">
        <v>891</v>
      </c>
      <c r="J437" t="s">
        <v>892</v>
      </c>
      <c r="K437" t="s">
        <v>893</v>
      </c>
      <c r="L437">
        <v>1348</v>
      </c>
      <c r="N437">
        <v>1009</v>
      </c>
      <c r="O437" t="s">
        <v>205</v>
      </c>
      <c r="P437" t="s">
        <v>205</v>
      </c>
      <c r="Q437">
        <v>1000</v>
      </c>
      <c r="X437">
        <v>0.04</v>
      </c>
      <c r="Y437">
        <v>8729.41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143</v>
      </c>
      <c r="AG437">
        <v>0.04</v>
      </c>
      <c r="AH437">
        <v>2</v>
      </c>
      <c r="AI437">
        <v>31714272</v>
      </c>
      <c r="AJ437">
        <v>422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5">
      <c r="A438">
        <f>ROW(Source!A714)</f>
        <v>714</v>
      </c>
      <c r="B438">
        <v>31714883</v>
      </c>
      <c r="C438">
        <v>31714266</v>
      </c>
      <c r="D438">
        <v>26344276</v>
      </c>
      <c r="E438">
        <v>1</v>
      </c>
      <c r="F438">
        <v>1</v>
      </c>
      <c r="G438">
        <v>26229697</v>
      </c>
      <c r="H438">
        <v>3</v>
      </c>
      <c r="I438" t="s">
        <v>321</v>
      </c>
      <c r="J438" t="s">
        <v>324</v>
      </c>
      <c r="K438" t="s">
        <v>322</v>
      </c>
      <c r="L438">
        <v>1339</v>
      </c>
      <c r="N438">
        <v>1007</v>
      </c>
      <c r="O438" t="s">
        <v>323</v>
      </c>
      <c r="P438" t="s">
        <v>323</v>
      </c>
      <c r="Q438">
        <v>1</v>
      </c>
      <c r="X438">
        <v>1</v>
      </c>
      <c r="Y438">
        <v>104.99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0</v>
      </c>
      <c r="AF438" t="s">
        <v>143</v>
      </c>
      <c r="AG438">
        <v>1</v>
      </c>
      <c r="AH438">
        <v>2</v>
      </c>
      <c r="AI438">
        <v>31714273</v>
      </c>
      <c r="AJ438">
        <v>423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5">
      <c r="A439">
        <f>ROW(Source!A714)</f>
        <v>714</v>
      </c>
      <c r="B439">
        <v>31714884</v>
      </c>
      <c r="C439">
        <v>31714266</v>
      </c>
      <c r="D439">
        <v>26360031</v>
      </c>
      <c r="E439">
        <v>1</v>
      </c>
      <c r="F439">
        <v>1</v>
      </c>
      <c r="G439">
        <v>26229697</v>
      </c>
      <c r="H439">
        <v>3</v>
      </c>
      <c r="I439" t="s">
        <v>894</v>
      </c>
      <c r="J439" t="s">
        <v>895</v>
      </c>
      <c r="K439" t="s">
        <v>896</v>
      </c>
      <c r="L439">
        <v>1348</v>
      </c>
      <c r="N439">
        <v>1009</v>
      </c>
      <c r="O439" t="s">
        <v>205</v>
      </c>
      <c r="P439" t="s">
        <v>205</v>
      </c>
      <c r="Q439">
        <v>1000</v>
      </c>
      <c r="X439">
        <v>0.06</v>
      </c>
      <c r="Y439">
        <v>1445.87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143</v>
      </c>
      <c r="AG439">
        <v>0.06</v>
      </c>
      <c r="AH439">
        <v>2</v>
      </c>
      <c r="AI439">
        <v>31714274</v>
      </c>
      <c r="AJ439">
        <v>424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5">
      <c r="A440">
        <f>ROW(Source!A715)</f>
        <v>715</v>
      </c>
      <c r="B440">
        <v>31714885</v>
      </c>
      <c r="C440">
        <v>31714283</v>
      </c>
      <c r="D440">
        <v>26286009</v>
      </c>
      <c r="E440">
        <v>26229697</v>
      </c>
      <c r="F440">
        <v>1</v>
      </c>
      <c r="G440">
        <v>26229697</v>
      </c>
      <c r="H440">
        <v>1</v>
      </c>
      <c r="I440" t="s">
        <v>875</v>
      </c>
      <c r="J440" t="s">
        <v>143</v>
      </c>
      <c r="K440" t="s">
        <v>876</v>
      </c>
      <c r="L440">
        <v>1191</v>
      </c>
      <c r="N440">
        <v>1013</v>
      </c>
      <c r="O440" t="s">
        <v>877</v>
      </c>
      <c r="P440" t="s">
        <v>877</v>
      </c>
      <c r="Q440">
        <v>1</v>
      </c>
      <c r="X440">
        <v>155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1</v>
      </c>
      <c r="AF440" t="s">
        <v>143</v>
      </c>
      <c r="AG440">
        <v>155</v>
      </c>
      <c r="AH440">
        <v>2</v>
      </c>
      <c r="AI440">
        <v>31714284</v>
      </c>
      <c r="AJ440">
        <v>425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5">
      <c r="A441">
        <f>ROW(Source!A715)</f>
        <v>715</v>
      </c>
      <c r="B441">
        <v>31714886</v>
      </c>
      <c r="C441">
        <v>31714283</v>
      </c>
      <c r="D441">
        <v>26366011</v>
      </c>
      <c r="E441">
        <v>1</v>
      </c>
      <c r="F441">
        <v>1</v>
      </c>
      <c r="G441">
        <v>26229697</v>
      </c>
      <c r="H441">
        <v>2</v>
      </c>
      <c r="I441" t="s">
        <v>897</v>
      </c>
      <c r="J441" t="s">
        <v>898</v>
      </c>
      <c r="K441" t="s">
        <v>899</v>
      </c>
      <c r="L441">
        <v>1367</v>
      </c>
      <c r="N441">
        <v>1011</v>
      </c>
      <c r="O441" t="s">
        <v>881</v>
      </c>
      <c r="P441" t="s">
        <v>881</v>
      </c>
      <c r="Q441">
        <v>1</v>
      </c>
      <c r="X441">
        <v>37.5</v>
      </c>
      <c r="Y441">
        <v>0</v>
      </c>
      <c r="Z441">
        <v>60.77</v>
      </c>
      <c r="AA441">
        <v>18.48</v>
      </c>
      <c r="AB441">
        <v>0</v>
      </c>
      <c r="AC441">
        <v>0</v>
      </c>
      <c r="AD441">
        <v>1</v>
      </c>
      <c r="AE441">
        <v>0</v>
      </c>
      <c r="AF441" t="s">
        <v>143</v>
      </c>
      <c r="AG441">
        <v>37.5</v>
      </c>
      <c r="AH441">
        <v>2</v>
      </c>
      <c r="AI441">
        <v>31714285</v>
      </c>
      <c r="AJ441">
        <v>426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5">
      <c r="A442">
        <f>ROW(Source!A715)</f>
        <v>715</v>
      </c>
      <c r="B442">
        <v>31714887</v>
      </c>
      <c r="C442">
        <v>31714283</v>
      </c>
      <c r="D442">
        <v>26366477</v>
      </c>
      <c r="E442">
        <v>1</v>
      </c>
      <c r="F442">
        <v>1</v>
      </c>
      <c r="G442">
        <v>26229697</v>
      </c>
      <c r="H442">
        <v>2</v>
      </c>
      <c r="I442" t="s">
        <v>900</v>
      </c>
      <c r="J442" t="s">
        <v>901</v>
      </c>
      <c r="K442" t="s">
        <v>902</v>
      </c>
      <c r="L442">
        <v>1367</v>
      </c>
      <c r="N442">
        <v>1011</v>
      </c>
      <c r="O442" t="s">
        <v>881</v>
      </c>
      <c r="P442" t="s">
        <v>881</v>
      </c>
      <c r="Q442">
        <v>1</v>
      </c>
      <c r="X442">
        <v>75</v>
      </c>
      <c r="Y442">
        <v>0</v>
      </c>
      <c r="Z442">
        <v>3.16</v>
      </c>
      <c r="AA442">
        <v>0.04</v>
      </c>
      <c r="AB442">
        <v>0</v>
      </c>
      <c r="AC442">
        <v>0</v>
      </c>
      <c r="AD442">
        <v>1</v>
      </c>
      <c r="AE442">
        <v>0</v>
      </c>
      <c r="AF442" t="s">
        <v>143</v>
      </c>
      <c r="AG442">
        <v>75</v>
      </c>
      <c r="AH442">
        <v>2</v>
      </c>
      <c r="AI442">
        <v>31714286</v>
      </c>
      <c r="AJ442">
        <v>427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5">
      <c r="A443">
        <f>ROW(Source!A715)</f>
        <v>715</v>
      </c>
      <c r="B443">
        <v>31714888</v>
      </c>
      <c r="C443">
        <v>31714283</v>
      </c>
      <c r="D443">
        <v>26365844</v>
      </c>
      <c r="E443">
        <v>1</v>
      </c>
      <c r="F443">
        <v>1</v>
      </c>
      <c r="G443">
        <v>26229697</v>
      </c>
      <c r="H443">
        <v>2</v>
      </c>
      <c r="I443" t="s">
        <v>903</v>
      </c>
      <c r="J443" t="s">
        <v>904</v>
      </c>
      <c r="K443" t="s">
        <v>905</v>
      </c>
      <c r="L443">
        <v>1367</v>
      </c>
      <c r="N443">
        <v>1011</v>
      </c>
      <c r="O443" t="s">
        <v>881</v>
      </c>
      <c r="P443" t="s">
        <v>881</v>
      </c>
      <c r="Q443">
        <v>1</v>
      </c>
      <c r="X443">
        <v>1.55</v>
      </c>
      <c r="Y443">
        <v>0</v>
      </c>
      <c r="Z443">
        <v>125.13</v>
      </c>
      <c r="AA443">
        <v>24.74</v>
      </c>
      <c r="AB443">
        <v>0</v>
      </c>
      <c r="AC443">
        <v>0</v>
      </c>
      <c r="AD443">
        <v>1</v>
      </c>
      <c r="AE443">
        <v>0</v>
      </c>
      <c r="AF443" t="s">
        <v>143</v>
      </c>
      <c r="AG443">
        <v>1.55</v>
      </c>
      <c r="AH443">
        <v>2</v>
      </c>
      <c r="AI443">
        <v>31714287</v>
      </c>
      <c r="AJ443">
        <v>428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5">
      <c r="A444">
        <f>ROW(Source!A715)</f>
        <v>715</v>
      </c>
      <c r="B444">
        <v>31714889</v>
      </c>
      <c r="C444">
        <v>31714283</v>
      </c>
      <c r="D444">
        <v>26286008</v>
      </c>
      <c r="E444">
        <v>26229697</v>
      </c>
      <c r="F444">
        <v>1</v>
      </c>
      <c r="G444">
        <v>26229697</v>
      </c>
      <c r="H444">
        <v>2</v>
      </c>
      <c r="I444" t="s">
        <v>906</v>
      </c>
      <c r="J444" t="s">
        <v>143</v>
      </c>
      <c r="K444" t="s">
        <v>907</v>
      </c>
      <c r="L444">
        <v>1344</v>
      </c>
      <c r="N444">
        <v>1008</v>
      </c>
      <c r="O444" t="s">
        <v>908</v>
      </c>
      <c r="P444" t="s">
        <v>908</v>
      </c>
      <c r="Q444">
        <v>1</v>
      </c>
      <c r="X444">
        <v>3.72</v>
      </c>
      <c r="Y444">
        <v>0</v>
      </c>
      <c r="Z444">
        <v>1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143</v>
      </c>
      <c r="AG444">
        <v>3.72</v>
      </c>
      <c r="AH444">
        <v>2</v>
      </c>
      <c r="AI444">
        <v>31714288</v>
      </c>
      <c r="AJ444">
        <v>429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5">
      <c r="A445">
        <f>ROW(Source!A716)</f>
        <v>716</v>
      </c>
      <c r="B445">
        <v>31714890</v>
      </c>
      <c r="C445">
        <v>31714294</v>
      </c>
      <c r="D445">
        <v>26286009</v>
      </c>
      <c r="E445">
        <v>26229697</v>
      </c>
      <c r="F445">
        <v>1</v>
      </c>
      <c r="G445">
        <v>26229697</v>
      </c>
      <c r="H445">
        <v>1</v>
      </c>
      <c r="I445" t="s">
        <v>875</v>
      </c>
      <c r="J445" t="s">
        <v>143</v>
      </c>
      <c r="K445" t="s">
        <v>876</v>
      </c>
      <c r="L445">
        <v>1191</v>
      </c>
      <c r="N445">
        <v>1013</v>
      </c>
      <c r="O445" t="s">
        <v>877</v>
      </c>
      <c r="P445" t="s">
        <v>877</v>
      </c>
      <c r="Q445">
        <v>1</v>
      </c>
      <c r="X445">
        <v>49.5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1</v>
      </c>
      <c r="AF445" t="s">
        <v>143</v>
      </c>
      <c r="AG445">
        <v>49.5</v>
      </c>
      <c r="AH445">
        <v>2</v>
      </c>
      <c r="AI445">
        <v>31714295</v>
      </c>
      <c r="AJ445">
        <v>430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5">
      <c r="A446">
        <f>ROW(Source!A716)</f>
        <v>716</v>
      </c>
      <c r="B446">
        <v>31714891</v>
      </c>
      <c r="C446">
        <v>31714294</v>
      </c>
      <c r="D446">
        <v>26365567</v>
      </c>
      <c r="E446">
        <v>1</v>
      </c>
      <c r="F446">
        <v>1</v>
      </c>
      <c r="G446">
        <v>26229697</v>
      </c>
      <c r="H446">
        <v>2</v>
      </c>
      <c r="I446" t="s">
        <v>909</v>
      </c>
      <c r="J446" t="s">
        <v>1096</v>
      </c>
      <c r="K446" t="s">
        <v>911</v>
      </c>
      <c r="L446">
        <v>1367</v>
      </c>
      <c r="N446">
        <v>1011</v>
      </c>
      <c r="O446" t="s">
        <v>881</v>
      </c>
      <c r="P446" t="s">
        <v>881</v>
      </c>
      <c r="Q446">
        <v>1</v>
      </c>
      <c r="X446">
        <v>2.87</v>
      </c>
      <c r="Y446">
        <v>0</v>
      </c>
      <c r="Z446">
        <v>163.47999999999999</v>
      </c>
      <c r="AA446">
        <v>15.47</v>
      </c>
      <c r="AB446">
        <v>0</v>
      </c>
      <c r="AC446">
        <v>0</v>
      </c>
      <c r="AD446">
        <v>1</v>
      </c>
      <c r="AE446">
        <v>0</v>
      </c>
      <c r="AF446" t="s">
        <v>143</v>
      </c>
      <c r="AG446">
        <v>2.87</v>
      </c>
      <c r="AH446">
        <v>2</v>
      </c>
      <c r="AI446">
        <v>31714296</v>
      </c>
      <c r="AJ446">
        <v>431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5">
      <c r="A447">
        <f>ROW(Source!A716)</f>
        <v>716</v>
      </c>
      <c r="B447">
        <v>31714892</v>
      </c>
      <c r="C447">
        <v>31714294</v>
      </c>
      <c r="D447">
        <v>26365544</v>
      </c>
      <c r="E447">
        <v>1</v>
      </c>
      <c r="F447">
        <v>1</v>
      </c>
      <c r="G447">
        <v>26229697</v>
      </c>
      <c r="H447">
        <v>2</v>
      </c>
      <c r="I447" t="s">
        <v>912</v>
      </c>
      <c r="J447" t="s">
        <v>913</v>
      </c>
      <c r="K447" t="s">
        <v>914</v>
      </c>
      <c r="L447">
        <v>1367</v>
      </c>
      <c r="N447">
        <v>1011</v>
      </c>
      <c r="O447" t="s">
        <v>881</v>
      </c>
      <c r="P447" t="s">
        <v>881</v>
      </c>
      <c r="Q447">
        <v>1</v>
      </c>
      <c r="X447">
        <v>7.86</v>
      </c>
      <c r="Y447">
        <v>0</v>
      </c>
      <c r="Z447">
        <v>164.9</v>
      </c>
      <c r="AA447">
        <v>27.47</v>
      </c>
      <c r="AB447">
        <v>0</v>
      </c>
      <c r="AC447">
        <v>0</v>
      </c>
      <c r="AD447">
        <v>1</v>
      </c>
      <c r="AE447">
        <v>0</v>
      </c>
      <c r="AF447" t="s">
        <v>143</v>
      </c>
      <c r="AG447">
        <v>7.86</v>
      </c>
      <c r="AH447">
        <v>2</v>
      </c>
      <c r="AI447">
        <v>31714297</v>
      </c>
      <c r="AJ447">
        <v>432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5">
      <c r="A448">
        <f>ROW(Source!A716)</f>
        <v>716</v>
      </c>
      <c r="B448">
        <v>31714893</v>
      </c>
      <c r="C448">
        <v>31714294</v>
      </c>
      <c r="D448">
        <v>26286008</v>
      </c>
      <c r="E448">
        <v>26229697</v>
      </c>
      <c r="F448">
        <v>1</v>
      </c>
      <c r="G448">
        <v>26229697</v>
      </c>
      <c r="H448">
        <v>2</v>
      </c>
      <c r="I448" t="s">
        <v>906</v>
      </c>
      <c r="J448" t="s">
        <v>143</v>
      </c>
      <c r="K448" t="s">
        <v>907</v>
      </c>
      <c r="L448">
        <v>1344</v>
      </c>
      <c r="N448">
        <v>1008</v>
      </c>
      <c r="O448" t="s">
        <v>908</v>
      </c>
      <c r="P448" t="s">
        <v>908</v>
      </c>
      <c r="Q448">
        <v>1</v>
      </c>
      <c r="X448">
        <v>5.21</v>
      </c>
      <c r="Y448">
        <v>0</v>
      </c>
      <c r="Z448">
        <v>1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143</v>
      </c>
      <c r="AG448">
        <v>5.21</v>
      </c>
      <c r="AH448">
        <v>2</v>
      </c>
      <c r="AI448">
        <v>31714298</v>
      </c>
      <c r="AJ448">
        <v>433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5">
      <c r="A449">
        <f>ROW(Source!A717)</f>
        <v>717</v>
      </c>
      <c r="B449">
        <v>31714894</v>
      </c>
      <c r="C449">
        <v>31714303</v>
      </c>
      <c r="D449">
        <v>26286009</v>
      </c>
      <c r="E449">
        <v>26229697</v>
      </c>
      <c r="F449">
        <v>1</v>
      </c>
      <c r="G449">
        <v>26229697</v>
      </c>
      <c r="H449">
        <v>1</v>
      </c>
      <c r="I449" t="s">
        <v>875</v>
      </c>
      <c r="J449" t="s">
        <v>143</v>
      </c>
      <c r="K449" t="s">
        <v>876</v>
      </c>
      <c r="L449">
        <v>1191</v>
      </c>
      <c r="N449">
        <v>1013</v>
      </c>
      <c r="O449" t="s">
        <v>877</v>
      </c>
      <c r="P449" t="s">
        <v>877</v>
      </c>
      <c r="Q449">
        <v>1</v>
      </c>
      <c r="X449">
        <v>11.7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1</v>
      </c>
      <c r="AF449" t="s">
        <v>143</v>
      </c>
      <c r="AG449">
        <v>11.7</v>
      </c>
      <c r="AH449">
        <v>3</v>
      </c>
      <c r="AI449">
        <v>-1</v>
      </c>
      <c r="AJ449" t="s">
        <v>143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5">
      <c r="A450">
        <f>ROW(Source!A717)</f>
        <v>717</v>
      </c>
      <c r="B450">
        <v>31714895</v>
      </c>
      <c r="C450">
        <v>31714303</v>
      </c>
      <c r="D450">
        <v>26365588</v>
      </c>
      <c r="E450">
        <v>1</v>
      </c>
      <c r="F450">
        <v>1</v>
      </c>
      <c r="G450">
        <v>26229697</v>
      </c>
      <c r="H450">
        <v>2</v>
      </c>
      <c r="I450" t="s">
        <v>1012</v>
      </c>
      <c r="J450" t="s">
        <v>1013</v>
      </c>
      <c r="K450" t="s">
        <v>1014</v>
      </c>
      <c r="L450">
        <v>1367</v>
      </c>
      <c r="N450">
        <v>1011</v>
      </c>
      <c r="O450" t="s">
        <v>881</v>
      </c>
      <c r="P450" t="s">
        <v>881</v>
      </c>
      <c r="Q450">
        <v>1</v>
      </c>
      <c r="X450">
        <v>1.26</v>
      </c>
      <c r="Y450">
        <v>0</v>
      </c>
      <c r="Z450">
        <v>116.89</v>
      </c>
      <c r="AA450">
        <v>23.41</v>
      </c>
      <c r="AB450">
        <v>0</v>
      </c>
      <c r="AC450">
        <v>0</v>
      </c>
      <c r="AD450">
        <v>1</v>
      </c>
      <c r="AE450">
        <v>0</v>
      </c>
      <c r="AF450" t="s">
        <v>143</v>
      </c>
      <c r="AG450">
        <v>1.26</v>
      </c>
      <c r="AH450">
        <v>3</v>
      </c>
      <c r="AI450">
        <v>-1</v>
      </c>
      <c r="AJ450" t="s">
        <v>143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5">
      <c r="A451">
        <f>ROW(Source!A717)</f>
        <v>717</v>
      </c>
      <c r="B451">
        <v>31714896</v>
      </c>
      <c r="C451">
        <v>31714303</v>
      </c>
      <c r="D451">
        <v>26365844</v>
      </c>
      <c r="E451">
        <v>1</v>
      </c>
      <c r="F451">
        <v>1</v>
      </c>
      <c r="G451">
        <v>26229697</v>
      </c>
      <c r="H451">
        <v>2</v>
      </c>
      <c r="I451" t="s">
        <v>903</v>
      </c>
      <c r="J451" t="s">
        <v>904</v>
      </c>
      <c r="K451" t="s">
        <v>905</v>
      </c>
      <c r="L451">
        <v>1367</v>
      </c>
      <c r="N451">
        <v>1011</v>
      </c>
      <c r="O451" t="s">
        <v>881</v>
      </c>
      <c r="P451" t="s">
        <v>881</v>
      </c>
      <c r="Q451">
        <v>1</v>
      </c>
      <c r="X451">
        <v>1.7</v>
      </c>
      <c r="Y451">
        <v>0</v>
      </c>
      <c r="Z451">
        <v>125.13</v>
      </c>
      <c r="AA451">
        <v>24.74</v>
      </c>
      <c r="AB451">
        <v>0</v>
      </c>
      <c r="AC451">
        <v>0</v>
      </c>
      <c r="AD451">
        <v>1</v>
      </c>
      <c r="AE451">
        <v>0</v>
      </c>
      <c r="AF451" t="s">
        <v>143</v>
      </c>
      <c r="AG451">
        <v>1.7</v>
      </c>
      <c r="AH451">
        <v>3</v>
      </c>
      <c r="AI451">
        <v>-1</v>
      </c>
      <c r="AJ451" t="s">
        <v>143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5">
      <c r="A452">
        <f>ROW(Source!A717)</f>
        <v>717</v>
      </c>
      <c r="B452">
        <v>31714897</v>
      </c>
      <c r="C452">
        <v>31714303</v>
      </c>
      <c r="D452">
        <v>26286008</v>
      </c>
      <c r="E452">
        <v>26229697</v>
      </c>
      <c r="F452">
        <v>1</v>
      </c>
      <c r="G452">
        <v>26229697</v>
      </c>
      <c r="H452">
        <v>2</v>
      </c>
      <c r="I452" t="s">
        <v>906</v>
      </c>
      <c r="J452" t="s">
        <v>143</v>
      </c>
      <c r="K452" t="s">
        <v>907</v>
      </c>
      <c r="L452">
        <v>1344</v>
      </c>
      <c r="N452">
        <v>1008</v>
      </c>
      <c r="O452" t="s">
        <v>908</v>
      </c>
      <c r="P452" t="s">
        <v>908</v>
      </c>
      <c r="Q452">
        <v>1</v>
      </c>
      <c r="X452">
        <v>42.43</v>
      </c>
      <c r="Y452">
        <v>0</v>
      </c>
      <c r="Z452">
        <v>1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143</v>
      </c>
      <c r="AG452">
        <v>42.43</v>
      </c>
      <c r="AH452">
        <v>3</v>
      </c>
      <c r="AI452">
        <v>-1</v>
      </c>
      <c r="AJ452" t="s">
        <v>143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5">
      <c r="A453">
        <f>ROW(Source!A718)</f>
        <v>718</v>
      </c>
      <c r="B453">
        <v>31714898</v>
      </c>
      <c r="C453">
        <v>31714304</v>
      </c>
      <c r="D453">
        <v>26286008</v>
      </c>
      <c r="E453">
        <v>26229697</v>
      </c>
      <c r="F453">
        <v>1</v>
      </c>
      <c r="G453">
        <v>26229697</v>
      </c>
      <c r="H453">
        <v>2</v>
      </c>
      <c r="I453" t="s">
        <v>906</v>
      </c>
      <c r="J453" t="s">
        <v>143</v>
      </c>
      <c r="K453" t="s">
        <v>907</v>
      </c>
      <c r="L453">
        <v>1344</v>
      </c>
      <c r="N453">
        <v>1008</v>
      </c>
      <c r="O453" t="s">
        <v>908</v>
      </c>
      <c r="P453" t="s">
        <v>908</v>
      </c>
      <c r="Q453">
        <v>1</v>
      </c>
      <c r="X453">
        <v>8.86</v>
      </c>
      <c r="Y453">
        <v>0</v>
      </c>
      <c r="Z453">
        <v>1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143</v>
      </c>
      <c r="AG453">
        <v>8.86</v>
      </c>
      <c r="AH453">
        <v>3</v>
      </c>
      <c r="AI453">
        <v>-1</v>
      </c>
      <c r="AJ453" t="s">
        <v>143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5">
      <c r="A454">
        <f>ROW(Source!A719)</f>
        <v>719</v>
      </c>
      <c r="B454">
        <v>31714899</v>
      </c>
      <c r="C454">
        <v>31714305</v>
      </c>
      <c r="D454">
        <v>26286009</v>
      </c>
      <c r="E454">
        <v>26229697</v>
      </c>
      <c r="F454">
        <v>1</v>
      </c>
      <c r="G454">
        <v>26229697</v>
      </c>
      <c r="H454">
        <v>1</v>
      </c>
      <c r="I454" t="s">
        <v>875</v>
      </c>
      <c r="J454" t="s">
        <v>143</v>
      </c>
      <c r="K454" t="s">
        <v>876</v>
      </c>
      <c r="L454">
        <v>1191</v>
      </c>
      <c r="N454">
        <v>1013</v>
      </c>
      <c r="O454" t="s">
        <v>877</v>
      </c>
      <c r="P454" t="s">
        <v>877</v>
      </c>
      <c r="Q454">
        <v>1</v>
      </c>
      <c r="X454">
        <v>1.02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  <c r="AF454" t="s">
        <v>143</v>
      </c>
      <c r="AG454">
        <v>1.02</v>
      </c>
      <c r="AH454">
        <v>3</v>
      </c>
      <c r="AI454">
        <v>-1</v>
      </c>
      <c r="AJ454" t="s">
        <v>143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5">
      <c r="A455">
        <f>ROW(Source!A720)</f>
        <v>720</v>
      </c>
      <c r="B455">
        <v>31714900</v>
      </c>
      <c r="C455">
        <v>31714306</v>
      </c>
      <c r="D455">
        <v>26366425</v>
      </c>
      <c r="E455">
        <v>1</v>
      </c>
      <c r="F455">
        <v>1</v>
      </c>
      <c r="G455">
        <v>26229697</v>
      </c>
      <c r="H455">
        <v>2</v>
      </c>
      <c r="I455" t="s">
        <v>915</v>
      </c>
      <c r="J455" t="s">
        <v>916</v>
      </c>
      <c r="K455" t="s">
        <v>917</v>
      </c>
      <c r="L455">
        <v>1367</v>
      </c>
      <c r="N455">
        <v>1011</v>
      </c>
      <c r="O455" t="s">
        <v>881</v>
      </c>
      <c r="P455" t="s">
        <v>881</v>
      </c>
      <c r="Q455">
        <v>1</v>
      </c>
      <c r="X455">
        <v>1</v>
      </c>
      <c r="Y455">
        <v>0</v>
      </c>
      <c r="Z455">
        <v>193.32</v>
      </c>
      <c r="AA455">
        <v>18.11</v>
      </c>
      <c r="AB455">
        <v>0</v>
      </c>
      <c r="AC455">
        <v>0</v>
      </c>
      <c r="AD455">
        <v>1</v>
      </c>
      <c r="AE455">
        <v>0</v>
      </c>
      <c r="AF455" t="s">
        <v>143</v>
      </c>
      <c r="AG455">
        <v>1</v>
      </c>
      <c r="AH455">
        <v>2</v>
      </c>
      <c r="AI455">
        <v>31714307</v>
      </c>
      <c r="AJ455">
        <v>434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5">
      <c r="A456">
        <f>ROW(Source!A721)</f>
        <v>721</v>
      </c>
      <c r="B456">
        <v>31714901</v>
      </c>
      <c r="C456">
        <v>31714309</v>
      </c>
      <c r="D456">
        <v>26286008</v>
      </c>
      <c r="E456">
        <v>26229697</v>
      </c>
      <c r="F456">
        <v>1</v>
      </c>
      <c r="G456">
        <v>26229697</v>
      </c>
      <c r="H456">
        <v>2</v>
      </c>
      <c r="I456" t="s">
        <v>906</v>
      </c>
      <c r="J456" t="s">
        <v>143</v>
      </c>
      <c r="K456" t="s">
        <v>907</v>
      </c>
      <c r="L456">
        <v>1344</v>
      </c>
      <c r="N456">
        <v>1008</v>
      </c>
      <c r="O456" t="s">
        <v>908</v>
      </c>
      <c r="P456" t="s">
        <v>908</v>
      </c>
      <c r="Q456">
        <v>1</v>
      </c>
      <c r="X456">
        <v>38.770000000000003</v>
      </c>
      <c r="Y456">
        <v>0</v>
      </c>
      <c r="Z456">
        <v>1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143</v>
      </c>
      <c r="AG456">
        <v>38.770000000000003</v>
      </c>
      <c r="AH456">
        <v>2</v>
      </c>
      <c r="AI456">
        <v>31714310</v>
      </c>
      <c r="AJ456">
        <v>435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5">
      <c r="A457">
        <f>ROW(Source!A722)</f>
        <v>722</v>
      </c>
      <c r="B457">
        <v>31714902</v>
      </c>
      <c r="C457">
        <v>31714312</v>
      </c>
      <c r="D457">
        <v>26286008</v>
      </c>
      <c r="E457">
        <v>26229697</v>
      </c>
      <c r="F457">
        <v>1</v>
      </c>
      <c r="G457">
        <v>26229697</v>
      </c>
      <c r="H457">
        <v>2</v>
      </c>
      <c r="I457" t="s">
        <v>906</v>
      </c>
      <c r="J457" t="s">
        <v>143</v>
      </c>
      <c r="K457" t="s">
        <v>907</v>
      </c>
      <c r="L457">
        <v>1344</v>
      </c>
      <c r="N457">
        <v>1008</v>
      </c>
      <c r="O457" t="s">
        <v>908</v>
      </c>
      <c r="P457" t="s">
        <v>908</v>
      </c>
      <c r="Q457">
        <v>1</v>
      </c>
      <c r="X457">
        <v>54.61</v>
      </c>
      <c r="Y457">
        <v>0</v>
      </c>
      <c r="Z457">
        <v>1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143</v>
      </c>
      <c r="AG457">
        <v>54.61</v>
      </c>
      <c r="AH457">
        <v>2</v>
      </c>
      <c r="AI457">
        <v>31714313</v>
      </c>
      <c r="AJ457">
        <v>436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5">
      <c r="A458">
        <f>ROW(Source!A723)</f>
        <v>723</v>
      </c>
      <c r="B458">
        <v>31714903</v>
      </c>
      <c r="C458">
        <v>31714315</v>
      </c>
      <c r="D458">
        <v>26286008</v>
      </c>
      <c r="E458">
        <v>26229697</v>
      </c>
      <c r="F458">
        <v>1</v>
      </c>
      <c r="G458">
        <v>26229697</v>
      </c>
      <c r="H458">
        <v>2</v>
      </c>
      <c r="I458" t="s">
        <v>906</v>
      </c>
      <c r="J458" t="s">
        <v>143</v>
      </c>
      <c r="K458" t="s">
        <v>907</v>
      </c>
      <c r="L458">
        <v>1344</v>
      </c>
      <c r="N458">
        <v>1008</v>
      </c>
      <c r="O458" t="s">
        <v>908</v>
      </c>
      <c r="P458" t="s">
        <v>908</v>
      </c>
      <c r="Q458">
        <v>1</v>
      </c>
      <c r="X458">
        <v>36.590000000000003</v>
      </c>
      <c r="Y458">
        <v>0</v>
      </c>
      <c r="Z458">
        <v>1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143</v>
      </c>
      <c r="AG458">
        <v>36.590000000000003</v>
      </c>
      <c r="AH458">
        <v>2</v>
      </c>
      <c r="AI458">
        <v>31714316</v>
      </c>
      <c r="AJ458">
        <v>437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5">
      <c r="A459">
        <f>ROW(Source!A758)</f>
        <v>758</v>
      </c>
      <c r="B459">
        <v>31714904</v>
      </c>
      <c r="C459">
        <v>31714324</v>
      </c>
      <c r="D459">
        <v>26286009</v>
      </c>
      <c r="E459">
        <v>26229697</v>
      </c>
      <c r="F459">
        <v>1</v>
      </c>
      <c r="G459">
        <v>26229697</v>
      </c>
      <c r="H459">
        <v>1</v>
      </c>
      <c r="I459" t="s">
        <v>875</v>
      </c>
      <c r="J459" t="s">
        <v>143</v>
      </c>
      <c r="K459" t="s">
        <v>876</v>
      </c>
      <c r="L459">
        <v>1191</v>
      </c>
      <c r="N459">
        <v>1013</v>
      </c>
      <c r="O459" t="s">
        <v>877</v>
      </c>
      <c r="P459" t="s">
        <v>877</v>
      </c>
      <c r="Q459">
        <v>1</v>
      </c>
      <c r="X459">
        <v>0.71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1</v>
      </c>
      <c r="AF459" t="s">
        <v>143</v>
      </c>
      <c r="AG459">
        <v>0.71</v>
      </c>
      <c r="AH459">
        <v>2</v>
      </c>
      <c r="AI459">
        <v>31714325</v>
      </c>
      <c r="AJ459">
        <v>438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5">
      <c r="A460">
        <f>ROW(Source!A758)</f>
        <v>758</v>
      </c>
      <c r="B460">
        <v>31714907</v>
      </c>
      <c r="C460">
        <v>31714324</v>
      </c>
      <c r="D460">
        <v>26366111</v>
      </c>
      <c r="E460">
        <v>1</v>
      </c>
      <c r="F460">
        <v>1</v>
      </c>
      <c r="G460">
        <v>26229697</v>
      </c>
      <c r="H460">
        <v>2</v>
      </c>
      <c r="I460" t="s">
        <v>918</v>
      </c>
      <c r="J460" t="s">
        <v>919</v>
      </c>
      <c r="K460" t="s">
        <v>920</v>
      </c>
      <c r="L460">
        <v>1367</v>
      </c>
      <c r="N460">
        <v>1011</v>
      </c>
      <c r="O460" t="s">
        <v>881</v>
      </c>
      <c r="P460" t="s">
        <v>881</v>
      </c>
      <c r="Q460">
        <v>1</v>
      </c>
      <c r="X460">
        <v>0.37</v>
      </c>
      <c r="Y460">
        <v>0</v>
      </c>
      <c r="Z460">
        <v>1.0900000000000001</v>
      </c>
      <c r="AA460">
        <v>0.09</v>
      </c>
      <c r="AB460">
        <v>0</v>
      </c>
      <c r="AC460">
        <v>0</v>
      </c>
      <c r="AD460">
        <v>1</v>
      </c>
      <c r="AE460">
        <v>0</v>
      </c>
      <c r="AF460" t="s">
        <v>143</v>
      </c>
      <c r="AG460">
        <v>0.37</v>
      </c>
      <c r="AH460">
        <v>2</v>
      </c>
      <c r="AI460">
        <v>31714328</v>
      </c>
      <c r="AJ460">
        <v>439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5">
      <c r="A461">
        <f>ROW(Source!A758)</f>
        <v>758</v>
      </c>
      <c r="B461">
        <v>31714905</v>
      </c>
      <c r="C461">
        <v>31714324</v>
      </c>
      <c r="D461">
        <v>26365544</v>
      </c>
      <c r="E461">
        <v>1</v>
      </c>
      <c r="F461">
        <v>1</v>
      </c>
      <c r="G461">
        <v>26229697</v>
      </c>
      <c r="H461">
        <v>2</v>
      </c>
      <c r="I461" t="s">
        <v>912</v>
      </c>
      <c r="J461" t="s">
        <v>913</v>
      </c>
      <c r="K461" t="s">
        <v>914</v>
      </c>
      <c r="L461">
        <v>1367</v>
      </c>
      <c r="N461">
        <v>1011</v>
      </c>
      <c r="O461" t="s">
        <v>881</v>
      </c>
      <c r="P461" t="s">
        <v>881</v>
      </c>
      <c r="Q461">
        <v>1</v>
      </c>
      <c r="X461">
        <v>0.32</v>
      </c>
      <c r="Y461">
        <v>0</v>
      </c>
      <c r="Z461">
        <v>164.9</v>
      </c>
      <c r="AA461">
        <v>27.47</v>
      </c>
      <c r="AB461">
        <v>0</v>
      </c>
      <c r="AC461">
        <v>0</v>
      </c>
      <c r="AD461">
        <v>1</v>
      </c>
      <c r="AE461">
        <v>0</v>
      </c>
      <c r="AF461" t="s">
        <v>143</v>
      </c>
      <c r="AG461">
        <v>0.32</v>
      </c>
      <c r="AH461">
        <v>2</v>
      </c>
      <c r="AI461">
        <v>31714326</v>
      </c>
      <c r="AJ461">
        <v>440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5">
      <c r="A462">
        <f>ROW(Source!A758)</f>
        <v>758</v>
      </c>
      <c r="B462">
        <v>31714906</v>
      </c>
      <c r="C462">
        <v>31714324</v>
      </c>
      <c r="D462">
        <v>26365546</v>
      </c>
      <c r="E462">
        <v>1</v>
      </c>
      <c r="F462">
        <v>1</v>
      </c>
      <c r="G462">
        <v>26229697</v>
      </c>
      <c r="H462">
        <v>2</v>
      </c>
      <c r="I462" t="s">
        <v>921</v>
      </c>
      <c r="J462" t="s">
        <v>922</v>
      </c>
      <c r="K462" t="s">
        <v>923</v>
      </c>
      <c r="L462">
        <v>1367</v>
      </c>
      <c r="N462">
        <v>1011</v>
      </c>
      <c r="O462" t="s">
        <v>881</v>
      </c>
      <c r="P462" t="s">
        <v>881</v>
      </c>
      <c r="Q462">
        <v>1</v>
      </c>
      <c r="X462">
        <v>0.55000000000000004</v>
      </c>
      <c r="Y462">
        <v>0</v>
      </c>
      <c r="Z462">
        <v>171.26</v>
      </c>
      <c r="AA462">
        <v>27.49</v>
      </c>
      <c r="AB462">
        <v>0</v>
      </c>
      <c r="AC462">
        <v>0</v>
      </c>
      <c r="AD462">
        <v>1</v>
      </c>
      <c r="AE462">
        <v>0</v>
      </c>
      <c r="AF462" t="s">
        <v>143</v>
      </c>
      <c r="AG462">
        <v>0.55000000000000004</v>
      </c>
      <c r="AH462">
        <v>2</v>
      </c>
      <c r="AI462">
        <v>31714327</v>
      </c>
      <c r="AJ462">
        <v>441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5">
      <c r="A463">
        <f>ROW(Source!A758)</f>
        <v>758</v>
      </c>
      <c r="B463">
        <v>31714908</v>
      </c>
      <c r="C463">
        <v>31714324</v>
      </c>
      <c r="D463">
        <v>26366398</v>
      </c>
      <c r="E463">
        <v>1</v>
      </c>
      <c r="F463">
        <v>1</v>
      </c>
      <c r="G463">
        <v>26229697</v>
      </c>
      <c r="H463">
        <v>2</v>
      </c>
      <c r="I463" t="s">
        <v>878</v>
      </c>
      <c r="J463" t="s">
        <v>879</v>
      </c>
      <c r="K463" t="s">
        <v>880</v>
      </c>
      <c r="L463">
        <v>1367</v>
      </c>
      <c r="N463">
        <v>1011</v>
      </c>
      <c r="O463" t="s">
        <v>881</v>
      </c>
      <c r="P463" t="s">
        <v>881</v>
      </c>
      <c r="Q463">
        <v>1</v>
      </c>
      <c r="X463">
        <v>0.32</v>
      </c>
      <c r="Y463">
        <v>0</v>
      </c>
      <c r="Z463">
        <v>113.73</v>
      </c>
      <c r="AA463">
        <v>15.23</v>
      </c>
      <c r="AB463">
        <v>0</v>
      </c>
      <c r="AC463">
        <v>0</v>
      </c>
      <c r="AD463">
        <v>1</v>
      </c>
      <c r="AE463">
        <v>0</v>
      </c>
      <c r="AF463" t="s">
        <v>143</v>
      </c>
      <c r="AG463">
        <v>0.32</v>
      </c>
      <c r="AH463">
        <v>2</v>
      </c>
      <c r="AI463">
        <v>31714329</v>
      </c>
      <c r="AJ463">
        <v>442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5">
      <c r="A464">
        <f>ROW(Source!A758)</f>
        <v>758</v>
      </c>
      <c r="B464">
        <v>31714909</v>
      </c>
      <c r="C464">
        <v>31714324</v>
      </c>
      <c r="D464">
        <v>26366427</v>
      </c>
      <c r="E464">
        <v>1</v>
      </c>
      <c r="F464">
        <v>1</v>
      </c>
      <c r="G464">
        <v>26229697</v>
      </c>
      <c r="H464">
        <v>2</v>
      </c>
      <c r="I464" t="s">
        <v>924</v>
      </c>
      <c r="J464" t="s">
        <v>925</v>
      </c>
      <c r="K464" t="s">
        <v>926</v>
      </c>
      <c r="L464">
        <v>1367</v>
      </c>
      <c r="N464">
        <v>1011</v>
      </c>
      <c r="O464" t="s">
        <v>881</v>
      </c>
      <c r="P464" t="s">
        <v>881</v>
      </c>
      <c r="Q464">
        <v>1</v>
      </c>
      <c r="X464">
        <v>0.55000000000000004</v>
      </c>
      <c r="Y464">
        <v>0</v>
      </c>
      <c r="Z464">
        <v>84.17</v>
      </c>
      <c r="AA464">
        <v>1.25</v>
      </c>
      <c r="AB464">
        <v>0</v>
      </c>
      <c r="AC464">
        <v>0</v>
      </c>
      <c r="AD464">
        <v>1</v>
      </c>
      <c r="AE464">
        <v>0</v>
      </c>
      <c r="AF464" t="s">
        <v>143</v>
      </c>
      <c r="AG464">
        <v>0.55000000000000004</v>
      </c>
      <c r="AH464">
        <v>2</v>
      </c>
      <c r="AI464">
        <v>31714330</v>
      </c>
      <c r="AJ464">
        <v>443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5">
      <c r="A465">
        <f>ROW(Source!A758)</f>
        <v>758</v>
      </c>
      <c r="B465">
        <v>31714910</v>
      </c>
      <c r="C465">
        <v>31714324</v>
      </c>
      <c r="D465">
        <v>26344916</v>
      </c>
      <c r="E465">
        <v>1</v>
      </c>
      <c r="F465">
        <v>1</v>
      </c>
      <c r="G465">
        <v>26229697</v>
      </c>
      <c r="H465">
        <v>3</v>
      </c>
      <c r="I465" t="s">
        <v>927</v>
      </c>
      <c r="J465" t="s">
        <v>928</v>
      </c>
      <c r="K465" t="s">
        <v>929</v>
      </c>
      <c r="L465">
        <v>1339</v>
      </c>
      <c r="N465">
        <v>1007</v>
      </c>
      <c r="O465" t="s">
        <v>323</v>
      </c>
      <c r="P465" t="s">
        <v>323</v>
      </c>
      <c r="Q465">
        <v>1</v>
      </c>
      <c r="X465">
        <v>2.6100000000000002E-2</v>
      </c>
      <c r="Y465">
        <v>53.57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143</v>
      </c>
      <c r="AG465">
        <v>2.6100000000000002E-2</v>
      </c>
      <c r="AH465">
        <v>2</v>
      </c>
      <c r="AI465">
        <v>31714331</v>
      </c>
      <c r="AJ465">
        <v>444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5">
      <c r="A466">
        <f>ROW(Source!A758)</f>
        <v>758</v>
      </c>
      <c r="B466">
        <v>31714911</v>
      </c>
      <c r="C466">
        <v>31714324</v>
      </c>
      <c r="D466">
        <v>26344588</v>
      </c>
      <c r="E466">
        <v>1</v>
      </c>
      <c r="F466">
        <v>1</v>
      </c>
      <c r="G466">
        <v>26229697</v>
      </c>
      <c r="H466">
        <v>3</v>
      </c>
      <c r="I466" t="s">
        <v>930</v>
      </c>
      <c r="J466" t="s">
        <v>931</v>
      </c>
      <c r="K466" t="s">
        <v>932</v>
      </c>
      <c r="L466">
        <v>1339</v>
      </c>
      <c r="N466">
        <v>1007</v>
      </c>
      <c r="O466" t="s">
        <v>323</v>
      </c>
      <c r="P466" t="s">
        <v>323</v>
      </c>
      <c r="Q466">
        <v>1</v>
      </c>
      <c r="X466">
        <v>0.1895</v>
      </c>
      <c r="Y466">
        <v>5.91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143</v>
      </c>
      <c r="AG466">
        <v>0.1895</v>
      </c>
      <c r="AH466">
        <v>2</v>
      </c>
      <c r="AI466">
        <v>31714332</v>
      </c>
      <c r="AJ466">
        <v>445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5">
      <c r="A467">
        <f>ROW(Source!A759)</f>
        <v>759</v>
      </c>
      <c r="B467">
        <v>31714912</v>
      </c>
      <c r="C467">
        <v>31714341</v>
      </c>
      <c r="D467">
        <v>26286008</v>
      </c>
      <c r="E467">
        <v>26229697</v>
      </c>
      <c r="F467">
        <v>1</v>
      </c>
      <c r="G467">
        <v>26229697</v>
      </c>
      <c r="H467">
        <v>2</v>
      </c>
      <c r="I467" t="s">
        <v>906</v>
      </c>
      <c r="J467" t="s">
        <v>143</v>
      </c>
      <c r="K467" t="s">
        <v>907</v>
      </c>
      <c r="L467">
        <v>1344</v>
      </c>
      <c r="N467">
        <v>1008</v>
      </c>
      <c r="O467" t="s">
        <v>908</v>
      </c>
      <c r="P467" t="s">
        <v>908</v>
      </c>
      <c r="Q467">
        <v>1</v>
      </c>
      <c r="X467">
        <v>8.86</v>
      </c>
      <c r="Y467">
        <v>0</v>
      </c>
      <c r="Z467">
        <v>1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143</v>
      </c>
      <c r="AG467">
        <v>8.86</v>
      </c>
      <c r="AH467">
        <v>3</v>
      </c>
      <c r="AI467">
        <v>-1</v>
      </c>
      <c r="AJ467" t="s">
        <v>143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5">
      <c r="A468">
        <f>ROW(Source!A760)</f>
        <v>760</v>
      </c>
      <c r="B468">
        <v>31714913</v>
      </c>
      <c r="C468">
        <v>31714342</v>
      </c>
      <c r="D468">
        <v>26286009</v>
      </c>
      <c r="E468">
        <v>26229697</v>
      </c>
      <c r="F468">
        <v>1</v>
      </c>
      <c r="G468">
        <v>26229697</v>
      </c>
      <c r="H468">
        <v>1</v>
      </c>
      <c r="I468" t="s">
        <v>875</v>
      </c>
      <c r="J468" t="s">
        <v>143</v>
      </c>
      <c r="K468" t="s">
        <v>876</v>
      </c>
      <c r="L468">
        <v>1191</v>
      </c>
      <c r="N468">
        <v>1013</v>
      </c>
      <c r="O468" t="s">
        <v>877</v>
      </c>
      <c r="P468" t="s">
        <v>877</v>
      </c>
      <c r="Q468">
        <v>1</v>
      </c>
      <c r="X468">
        <v>1.02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1</v>
      </c>
      <c r="AF468" t="s">
        <v>143</v>
      </c>
      <c r="AG468">
        <v>1.02</v>
      </c>
      <c r="AH468">
        <v>3</v>
      </c>
      <c r="AI468">
        <v>-1</v>
      </c>
      <c r="AJ468" t="s">
        <v>143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5">
      <c r="A469">
        <f>ROW(Source!A761)</f>
        <v>761</v>
      </c>
      <c r="B469">
        <v>31714914</v>
      </c>
      <c r="C469">
        <v>31714343</v>
      </c>
      <c r="D469">
        <v>26366425</v>
      </c>
      <c r="E469">
        <v>1</v>
      </c>
      <c r="F469">
        <v>1</v>
      </c>
      <c r="G469">
        <v>26229697</v>
      </c>
      <c r="H469">
        <v>2</v>
      </c>
      <c r="I469" t="s">
        <v>915</v>
      </c>
      <c r="J469" t="s">
        <v>916</v>
      </c>
      <c r="K469" t="s">
        <v>917</v>
      </c>
      <c r="L469">
        <v>1367</v>
      </c>
      <c r="N469">
        <v>1011</v>
      </c>
      <c r="O469" t="s">
        <v>881</v>
      </c>
      <c r="P469" t="s">
        <v>881</v>
      </c>
      <c r="Q469">
        <v>1</v>
      </c>
      <c r="X469">
        <v>1</v>
      </c>
      <c r="Y469">
        <v>0</v>
      </c>
      <c r="Z469">
        <v>193.32</v>
      </c>
      <c r="AA469">
        <v>18.11</v>
      </c>
      <c r="AB469">
        <v>0</v>
      </c>
      <c r="AC469">
        <v>0</v>
      </c>
      <c r="AD469">
        <v>1</v>
      </c>
      <c r="AE469">
        <v>0</v>
      </c>
      <c r="AF469" t="s">
        <v>143</v>
      </c>
      <c r="AG469">
        <v>1</v>
      </c>
      <c r="AH469">
        <v>2</v>
      </c>
      <c r="AI469">
        <v>31714344</v>
      </c>
      <c r="AJ469">
        <v>446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5">
      <c r="A470">
        <f>ROW(Source!A762)</f>
        <v>762</v>
      </c>
      <c r="B470">
        <v>31714915</v>
      </c>
      <c r="C470">
        <v>31714346</v>
      </c>
      <c r="D470">
        <v>26286008</v>
      </c>
      <c r="E470">
        <v>26229697</v>
      </c>
      <c r="F470">
        <v>1</v>
      </c>
      <c r="G470">
        <v>26229697</v>
      </c>
      <c r="H470">
        <v>2</v>
      </c>
      <c r="I470" t="s">
        <v>906</v>
      </c>
      <c r="J470" t="s">
        <v>143</v>
      </c>
      <c r="K470" t="s">
        <v>907</v>
      </c>
      <c r="L470">
        <v>1344</v>
      </c>
      <c r="N470">
        <v>1008</v>
      </c>
      <c r="O470" t="s">
        <v>908</v>
      </c>
      <c r="P470" t="s">
        <v>908</v>
      </c>
      <c r="Q470">
        <v>1</v>
      </c>
      <c r="X470">
        <v>31.67</v>
      </c>
      <c r="Y470">
        <v>0</v>
      </c>
      <c r="Z470">
        <v>1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143</v>
      </c>
      <c r="AG470">
        <v>31.67</v>
      </c>
      <c r="AH470">
        <v>2</v>
      </c>
      <c r="AI470">
        <v>31714347</v>
      </c>
      <c r="AJ470">
        <v>447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5">
      <c r="A471">
        <f>ROW(Source!A797)</f>
        <v>797</v>
      </c>
      <c r="B471">
        <v>31714916</v>
      </c>
      <c r="C471">
        <v>31714168</v>
      </c>
      <c r="D471">
        <v>26286009</v>
      </c>
      <c r="E471">
        <v>26229697</v>
      </c>
      <c r="F471">
        <v>1</v>
      </c>
      <c r="G471">
        <v>26229697</v>
      </c>
      <c r="H471">
        <v>1</v>
      </c>
      <c r="I471" t="s">
        <v>875</v>
      </c>
      <c r="J471" t="s">
        <v>143</v>
      </c>
      <c r="K471" t="s">
        <v>876</v>
      </c>
      <c r="L471">
        <v>1191</v>
      </c>
      <c r="N471">
        <v>1013</v>
      </c>
      <c r="O471" t="s">
        <v>877</v>
      </c>
      <c r="P471" t="s">
        <v>877</v>
      </c>
      <c r="Q471">
        <v>1</v>
      </c>
      <c r="X471">
        <v>1.19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1</v>
      </c>
      <c r="AF471" t="s">
        <v>170</v>
      </c>
      <c r="AG471">
        <v>1.3684999999999998</v>
      </c>
      <c r="AH471">
        <v>2</v>
      </c>
      <c r="AI471">
        <v>31714169</v>
      </c>
      <c r="AJ471">
        <v>448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5">
      <c r="A472">
        <f>ROW(Source!A797)</f>
        <v>797</v>
      </c>
      <c r="B472">
        <v>31714917</v>
      </c>
      <c r="C472">
        <v>31714168</v>
      </c>
      <c r="D472">
        <v>26365555</v>
      </c>
      <c r="E472">
        <v>1</v>
      </c>
      <c r="F472">
        <v>1</v>
      </c>
      <c r="G472">
        <v>26229697</v>
      </c>
      <c r="H472">
        <v>2</v>
      </c>
      <c r="I472" t="s">
        <v>936</v>
      </c>
      <c r="J472" t="s">
        <v>937</v>
      </c>
      <c r="K472" t="s">
        <v>938</v>
      </c>
      <c r="L472">
        <v>1367</v>
      </c>
      <c r="N472">
        <v>1011</v>
      </c>
      <c r="O472" t="s">
        <v>881</v>
      </c>
      <c r="P472" t="s">
        <v>881</v>
      </c>
      <c r="Q472">
        <v>1</v>
      </c>
      <c r="X472">
        <v>6.3194999999999997</v>
      </c>
      <c r="Y472">
        <v>0</v>
      </c>
      <c r="Z472">
        <v>65.260000000000005</v>
      </c>
      <c r="AA472">
        <v>20.04</v>
      </c>
      <c r="AB472">
        <v>0</v>
      </c>
      <c r="AC472">
        <v>0</v>
      </c>
      <c r="AD472">
        <v>1</v>
      </c>
      <c r="AE472">
        <v>0</v>
      </c>
      <c r="AF472" t="s">
        <v>169</v>
      </c>
      <c r="AG472">
        <v>7.8993749999999991</v>
      </c>
      <c r="AH472">
        <v>2</v>
      </c>
      <c r="AI472">
        <v>31714170</v>
      </c>
      <c r="AJ472">
        <v>449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5">
      <c r="A473">
        <f>ROW(Source!A798)</f>
        <v>798</v>
      </c>
      <c r="B473">
        <v>31714918</v>
      </c>
      <c r="C473">
        <v>31714173</v>
      </c>
      <c r="D473">
        <v>26286009</v>
      </c>
      <c r="E473">
        <v>26229697</v>
      </c>
      <c r="F473">
        <v>1</v>
      </c>
      <c r="G473">
        <v>26229697</v>
      </c>
      <c r="H473">
        <v>1</v>
      </c>
      <c r="I473" t="s">
        <v>875</v>
      </c>
      <c r="J473" t="s">
        <v>143</v>
      </c>
      <c r="K473" t="s">
        <v>876</v>
      </c>
      <c r="L473">
        <v>1191</v>
      </c>
      <c r="N473">
        <v>1013</v>
      </c>
      <c r="O473" t="s">
        <v>877</v>
      </c>
      <c r="P473" t="s">
        <v>877</v>
      </c>
      <c r="Q473">
        <v>1</v>
      </c>
      <c r="X473">
        <v>222.65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1</v>
      </c>
      <c r="AF473" t="s">
        <v>170</v>
      </c>
      <c r="AG473">
        <v>256.04750000000001</v>
      </c>
      <c r="AH473">
        <v>2</v>
      </c>
      <c r="AI473">
        <v>31714174</v>
      </c>
      <c r="AJ473">
        <v>450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5">
      <c r="A474">
        <f>ROW(Source!A799)</f>
        <v>799</v>
      </c>
      <c r="B474">
        <v>31714919</v>
      </c>
      <c r="C474">
        <v>31714176</v>
      </c>
      <c r="D474">
        <v>26286009</v>
      </c>
      <c r="E474">
        <v>26229697</v>
      </c>
      <c r="F474">
        <v>1</v>
      </c>
      <c r="G474">
        <v>26229697</v>
      </c>
      <c r="H474">
        <v>1</v>
      </c>
      <c r="I474" t="s">
        <v>875</v>
      </c>
      <c r="J474" t="s">
        <v>143</v>
      </c>
      <c r="K474" t="s">
        <v>876</v>
      </c>
      <c r="L474">
        <v>1191</v>
      </c>
      <c r="N474">
        <v>1013</v>
      </c>
      <c r="O474" t="s">
        <v>877</v>
      </c>
      <c r="P474" t="s">
        <v>877</v>
      </c>
      <c r="Q474">
        <v>1</v>
      </c>
      <c r="X474">
        <v>10.8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1</v>
      </c>
      <c r="AF474" t="s">
        <v>170</v>
      </c>
      <c r="AG474">
        <v>12.42</v>
      </c>
      <c r="AH474">
        <v>2</v>
      </c>
      <c r="AI474">
        <v>31714177</v>
      </c>
      <c r="AJ474">
        <v>451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5">
      <c r="A475">
        <f>ROW(Source!A799)</f>
        <v>799</v>
      </c>
      <c r="B475">
        <v>31714920</v>
      </c>
      <c r="C475">
        <v>31714176</v>
      </c>
      <c r="D475">
        <v>26366011</v>
      </c>
      <c r="E475">
        <v>1</v>
      </c>
      <c r="F475">
        <v>1</v>
      </c>
      <c r="G475">
        <v>26229697</v>
      </c>
      <c r="H475">
        <v>2</v>
      </c>
      <c r="I475" t="s">
        <v>897</v>
      </c>
      <c r="J475" t="s">
        <v>898</v>
      </c>
      <c r="K475" t="s">
        <v>899</v>
      </c>
      <c r="L475">
        <v>1367</v>
      </c>
      <c r="N475">
        <v>1011</v>
      </c>
      <c r="O475" t="s">
        <v>881</v>
      </c>
      <c r="P475" t="s">
        <v>881</v>
      </c>
      <c r="Q475">
        <v>1</v>
      </c>
      <c r="X475">
        <v>10.5</v>
      </c>
      <c r="Y475">
        <v>0</v>
      </c>
      <c r="Z475">
        <v>60.77</v>
      </c>
      <c r="AA475">
        <v>18.48</v>
      </c>
      <c r="AB475">
        <v>0</v>
      </c>
      <c r="AC475">
        <v>0</v>
      </c>
      <c r="AD475">
        <v>1</v>
      </c>
      <c r="AE475">
        <v>0</v>
      </c>
      <c r="AF475" t="s">
        <v>169</v>
      </c>
      <c r="AG475">
        <v>13.125</v>
      </c>
      <c r="AH475">
        <v>2</v>
      </c>
      <c r="AI475">
        <v>31714178</v>
      </c>
      <c r="AJ475">
        <v>452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5">
      <c r="A476">
        <f>ROW(Source!A799)</f>
        <v>799</v>
      </c>
      <c r="B476">
        <v>31714921</v>
      </c>
      <c r="C476">
        <v>31714176</v>
      </c>
      <c r="D476">
        <v>26366428</v>
      </c>
      <c r="E476">
        <v>1</v>
      </c>
      <c r="F476">
        <v>1</v>
      </c>
      <c r="G476">
        <v>26229697</v>
      </c>
      <c r="H476">
        <v>2</v>
      </c>
      <c r="I476" t="s">
        <v>941</v>
      </c>
      <c r="J476" t="s">
        <v>942</v>
      </c>
      <c r="K476" t="s">
        <v>943</v>
      </c>
      <c r="L476">
        <v>1367</v>
      </c>
      <c r="N476">
        <v>1011</v>
      </c>
      <c r="O476" t="s">
        <v>881</v>
      </c>
      <c r="P476" t="s">
        <v>881</v>
      </c>
      <c r="Q476">
        <v>1</v>
      </c>
      <c r="X476">
        <v>10.5</v>
      </c>
      <c r="Y476">
        <v>0</v>
      </c>
      <c r="Z476">
        <v>0.56000000000000005</v>
      </c>
      <c r="AA476">
        <v>0.09</v>
      </c>
      <c r="AB476">
        <v>0</v>
      </c>
      <c r="AC476">
        <v>0</v>
      </c>
      <c r="AD476">
        <v>1</v>
      </c>
      <c r="AE476">
        <v>0</v>
      </c>
      <c r="AF476" t="s">
        <v>169</v>
      </c>
      <c r="AG476">
        <v>13.125</v>
      </c>
      <c r="AH476">
        <v>2</v>
      </c>
      <c r="AI476">
        <v>31714179</v>
      </c>
      <c r="AJ476">
        <v>453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5">
      <c r="A477">
        <f>ROW(Source!A800)</f>
        <v>800</v>
      </c>
      <c r="B477">
        <v>31714922</v>
      </c>
      <c r="C477">
        <v>31714183</v>
      </c>
      <c r="D477">
        <v>26286009</v>
      </c>
      <c r="E477">
        <v>26229697</v>
      </c>
      <c r="F477">
        <v>1</v>
      </c>
      <c r="G477">
        <v>26229697</v>
      </c>
      <c r="H477">
        <v>1</v>
      </c>
      <c r="I477" t="s">
        <v>875</v>
      </c>
      <c r="J477" t="s">
        <v>143</v>
      </c>
      <c r="K477" t="s">
        <v>876</v>
      </c>
      <c r="L477">
        <v>1191</v>
      </c>
      <c r="N477">
        <v>1013</v>
      </c>
      <c r="O477" t="s">
        <v>877</v>
      </c>
      <c r="P477" t="s">
        <v>877</v>
      </c>
      <c r="Q477">
        <v>1</v>
      </c>
      <c r="X477">
        <v>0.78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1</v>
      </c>
      <c r="AF477" t="s">
        <v>170</v>
      </c>
      <c r="AG477">
        <v>0.89699999999999991</v>
      </c>
      <c r="AH477">
        <v>2</v>
      </c>
      <c r="AI477">
        <v>31714184</v>
      </c>
      <c r="AJ477">
        <v>454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5">
      <c r="A478">
        <f>ROW(Source!A800)</f>
        <v>800</v>
      </c>
      <c r="B478">
        <v>31714923</v>
      </c>
      <c r="C478">
        <v>31714183</v>
      </c>
      <c r="D478">
        <v>26366010</v>
      </c>
      <c r="E478">
        <v>1</v>
      </c>
      <c r="F478">
        <v>1</v>
      </c>
      <c r="G478">
        <v>26229697</v>
      </c>
      <c r="H478">
        <v>2</v>
      </c>
      <c r="I478" t="s">
        <v>944</v>
      </c>
      <c r="J478" t="s">
        <v>945</v>
      </c>
      <c r="K478" t="s">
        <v>946</v>
      </c>
      <c r="L478">
        <v>1367</v>
      </c>
      <c r="N478">
        <v>1011</v>
      </c>
      <c r="O478" t="s">
        <v>881</v>
      </c>
      <c r="P478" t="s">
        <v>881</v>
      </c>
      <c r="Q478">
        <v>1</v>
      </c>
      <c r="X478">
        <v>0.18</v>
      </c>
      <c r="Y478">
        <v>0</v>
      </c>
      <c r="Z478">
        <v>41.62</v>
      </c>
      <c r="AA478">
        <v>13.33</v>
      </c>
      <c r="AB478">
        <v>0</v>
      </c>
      <c r="AC478">
        <v>0</v>
      </c>
      <c r="AD478">
        <v>1</v>
      </c>
      <c r="AE478">
        <v>0</v>
      </c>
      <c r="AF478" t="s">
        <v>169</v>
      </c>
      <c r="AG478">
        <v>0.22499999999999998</v>
      </c>
      <c r="AH478">
        <v>2</v>
      </c>
      <c r="AI478">
        <v>31714185</v>
      </c>
      <c r="AJ478">
        <v>455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5">
      <c r="A479">
        <f>ROW(Source!A800)</f>
        <v>800</v>
      </c>
      <c r="B479">
        <v>31714924</v>
      </c>
      <c r="C479">
        <v>31714183</v>
      </c>
      <c r="D479">
        <v>26366428</v>
      </c>
      <c r="E479">
        <v>1</v>
      </c>
      <c r="F479">
        <v>1</v>
      </c>
      <c r="G479">
        <v>26229697</v>
      </c>
      <c r="H479">
        <v>2</v>
      </c>
      <c r="I479" t="s">
        <v>941</v>
      </c>
      <c r="J479" t="s">
        <v>942</v>
      </c>
      <c r="K479" t="s">
        <v>943</v>
      </c>
      <c r="L479">
        <v>1367</v>
      </c>
      <c r="N479">
        <v>1011</v>
      </c>
      <c r="O479" t="s">
        <v>881</v>
      </c>
      <c r="P479" t="s">
        <v>881</v>
      </c>
      <c r="Q479">
        <v>1</v>
      </c>
      <c r="X479">
        <v>0.36</v>
      </c>
      <c r="Y479">
        <v>0</v>
      </c>
      <c r="Z479">
        <v>0.56000000000000005</v>
      </c>
      <c r="AA479">
        <v>0.09</v>
      </c>
      <c r="AB479">
        <v>0</v>
      </c>
      <c r="AC479">
        <v>0</v>
      </c>
      <c r="AD479">
        <v>1</v>
      </c>
      <c r="AE479">
        <v>0</v>
      </c>
      <c r="AF479" t="s">
        <v>169</v>
      </c>
      <c r="AG479">
        <v>0.44999999999999996</v>
      </c>
      <c r="AH479">
        <v>2</v>
      </c>
      <c r="AI479">
        <v>31714186</v>
      </c>
      <c r="AJ479">
        <v>456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5">
      <c r="A480">
        <f>ROW(Source!A800)</f>
        <v>800</v>
      </c>
      <c r="B480">
        <v>31714925</v>
      </c>
      <c r="C480">
        <v>31714183</v>
      </c>
      <c r="D480">
        <v>26365726</v>
      </c>
      <c r="E480">
        <v>1</v>
      </c>
      <c r="F480">
        <v>1</v>
      </c>
      <c r="G480">
        <v>26229697</v>
      </c>
      <c r="H480">
        <v>2</v>
      </c>
      <c r="I480" t="s">
        <v>947</v>
      </c>
      <c r="J480" t="s">
        <v>948</v>
      </c>
      <c r="K480" t="s">
        <v>949</v>
      </c>
      <c r="L480">
        <v>1367</v>
      </c>
      <c r="N480">
        <v>1011</v>
      </c>
      <c r="O480" t="s">
        <v>881</v>
      </c>
      <c r="P480" t="s">
        <v>881</v>
      </c>
      <c r="Q480">
        <v>1</v>
      </c>
      <c r="X480">
        <v>7.0000000000000007E-2</v>
      </c>
      <c r="Y480">
        <v>0</v>
      </c>
      <c r="Z480">
        <v>106.74</v>
      </c>
      <c r="AA480">
        <v>19.2</v>
      </c>
      <c r="AB480">
        <v>0</v>
      </c>
      <c r="AC480">
        <v>0</v>
      </c>
      <c r="AD480">
        <v>1</v>
      </c>
      <c r="AE480">
        <v>0</v>
      </c>
      <c r="AF480" t="s">
        <v>169</v>
      </c>
      <c r="AG480">
        <v>8.7500000000000008E-2</v>
      </c>
      <c r="AH480">
        <v>2</v>
      </c>
      <c r="AI480">
        <v>31714187</v>
      </c>
      <c r="AJ480">
        <v>457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5">
      <c r="A481">
        <f>ROW(Source!A800)</f>
        <v>800</v>
      </c>
      <c r="B481">
        <v>31714926</v>
      </c>
      <c r="C481">
        <v>31714183</v>
      </c>
      <c r="D481">
        <v>26344835</v>
      </c>
      <c r="E481">
        <v>1</v>
      </c>
      <c r="F481">
        <v>1</v>
      </c>
      <c r="G481">
        <v>26229697</v>
      </c>
      <c r="H481">
        <v>3</v>
      </c>
      <c r="I481" t="s">
        <v>427</v>
      </c>
      <c r="J481" t="s">
        <v>429</v>
      </c>
      <c r="K481" t="s">
        <v>428</v>
      </c>
      <c r="L481">
        <v>1339</v>
      </c>
      <c r="N481">
        <v>1007</v>
      </c>
      <c r="O481" t="s">
        <v>323</v>
      </c>
      <c r="P481" t="s">
        <v>323</v>
      </c>
      <c r="Q481">
        <v>1</v>
      </c>
      <c r="X481">
        <v>0.15</v>
      </c>
      <c r="Y481">
        <v>7.07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143</v>
      </c>
      <c r="AG481">
        <v>0.15</v>
      </c>
      <c r="AH481">
        <v>2</v>
      </c>
      <c r="AI481">
        <v>31714188</v>
      </c>
      <c r="AJ481">
        <v>458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5">
      <c r="A482">
        <f>ROW(Source!A800)</f>
        <v>800</v>
      </c>
      <c r="B482">
        <v>31714927</v>
      </c>
      <c r="C482">
        <v>31714183</v>
      </c>
      <c r="D482">
        <v>26290328</v>
      </c>
      <c r="E482">
        <v>26229697</v>
      </c>
      <c r="F482">
        <v>1</v>
      </c>
      <c r="G482">
        <v>26229697</v>
      </c>
      <c r="H482">
        <v>3</v>
      </c>
      <c r="I482" t="s">
        <v>1097</v>
      </c>
      <c r="J482" t="s">
        <v>143</v>
      </c>
      <c r="K482" t="s">
        <v>1098</v>
      </c>
      <c r="L482">
        <v>1339</v>
      </c>
      <c r="N482">
        <v>1007</v>
      </c>
      <c r="O482" t="s">
        <v>323</v>
      </c>
      <c r="P482" t="s">
        <v>323</v>
      </c>
      <c r="Q482">
        <v>1</v>
      </c>
      <c r="X482">
        <v>1.1000000000000001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s">
        <v>143</v>
      </c>
      <c r="AG482">
        <v>1.1000000000000001</v>
      </c>
      <c r="AH482">
        <v>3</v>
      </c>
      <c r="AI482">
        <v>-1</v>
      </c>
      <c r="AJ482" t="s">
        <v>143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5">
      <c r="A483">
        <f>ROW(Source!A802)</f>
        <v>802</v>
      </c>
      <c r="B483">
        <v>31714928</v>
      </c>
      <c r="C483">
        <v>31714197</v>
      </c>
      <c r="D483">
        <v>26286009</v>
      </c>
      <c r="E483">
        <v>26229697</v>
      </c>
      <c r="F483">
        <v>1</v>
      </c>
      <c r="G483">
        <v>26229697</v>
      </c>
      <c r="H483">
        <v>1</v>
      </c>
      <c r="I483" t="s">
        <v>875</v>
      </c>
      <c r="J483" t="s">
        <v>143</v>
      </c>
      <c r="K483" t="s">
        <v>876</v>
      </c>
      <c r="L483">
        <v>1191</v>
      </c>
      <c r="N483">
        <v>1013</v>
      </c>
      <c r="O483" t="s">
        <v>877</v>
      </c>
      <c r="P483" t="s">
        <v>877</v>
      </c>
      <c r="Q483">
        <v>1</v>
      </c>
      <c r="X483">
        <v>0.85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1</v>
      </c>
      <c r="AF483" t="s">
        <v>170</v>
      </c>
      <c r="AG483">
        <v>0.97749999999999992</v>
      </c>
      <c r="AH483">
        <v>2</v>
      </c>
      <c r="AI483">
        <v>31714198</v>
      </c>
      <c r="AJ483">
        <v>460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5">
      <c r="A484">
        <f>ROW(Source!A802)</f>
        <v>802</v>
      </c>
      <c r="B484">
        <v>31714929</v>
      </c>
      <c r="C484">
        <v>31714197</v>
      </c>
      <c r="D484">
        <v>26366010</v>
      </c>
      <c r="E484">
        <v>1</v>
      </c>
      <c r="F484">
        <v>1</v>
      </c>
      <c r="G484">
        <v>26229697</v>
      </c>
      <c r="H484">
        <v>2</v>
      </c>
      <c r="I484" t="s">
        <v>944</v>
      </c>
      <c r="J484" t="s">
        <v>945</v>
      </c>
      <c r="K484" t="s">
        <v>946</v>
      </c>
      <c r="L484">
        <v>1367</v>
      </c>
      <c r="N484">
        <v>1011</v>
      </c>
      <c r="O484" t="s">
        <v>881</v>
      </c>
      <c r="P484" t="s">
        <v>881</v>
      </c>
      <c r="Q484">
        <v>1</v>
      </c>
      <c r="X484">
        <v>0.2</v>
      </c>
      <c r="Y484">
        <v>0</v>
      </c>
      <c r="Z484">
        <v>41.62</v>
      </c>
      <c r="AA484">
        <v>13.33</v>
      </c>
      <c r="AB484">
        <v>0</v>
      </c>
      <c r="AC484">
        <v>0</v>
      </c>
      <c r="AD484">
        <v>1</v>
      </c>
      <c r="AE484">
        <v>0</v>
      </c>
      <c r="AF484" t="s">
        <v>169</v>
      </c>
      <c r="AG484">
        <v>0.25</v>
      </c>
      <c r="AH484">
        <v>2</v>
      </c>
      <c r="AI484">
        <v>31714199</v>
      </c>
      <c r="AJ484">
        <v>461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5">
      <c r="A485">
        <f>ROW(Source!A802)</f>
        <v>802</v>
      </c>
      <c r="B485">
        <v>31714930</v>
      </c>
      <c r="C485">
        <v>31714197</v>
      </c>
      <c r="D485">
        <v>26366428</v>
      </c>
      <c r="E485">
        <v>1</v>
      </c>
      <c r="F485">
        <v>1</v>
      </c>
      <c r="G485">
        <v>26229697</v>
      </c>
      <c r="H485">
        <v>2</v>
      </c>
      <c r="I485" t="s">
        <v>941</v>
      </c>
      <c r="J485" t="s">
        <v>942</v>
      </c>
      <c r="K485" t="s">
        <v>943</v>
      </c>
      <c r="L485">
        <v>1367</v>
      </c>
      <c r="N485">
        <v>1011</v>
      </c>
      <c r="O485" t="s">
        <v>881</v>
      </c>
      <c r="P485" t="s">
        <v>881</v>
      </c>
      <c r="Q485">
        <v>1</v>
      </c>
      <c r="X485">
        <v>0.4</v>
      </c>
      <c r="Y485">
        <v>0</v>
      </c>
      <c r="Z485">
        <v>0.56000000000000005</v>
      </c>
      <c r="AA485">
        <v>0.09</v>
      </c>
      <c r="AB485">
        <v>0</v>
      </c>
      <c r="AC485">
        <v>0</v>
      </c>
      <c r="AD485">
        <v>1</v>
      </c>
      <c r="AE485">
        <v>0</v>
      </c>
      <c r="AF485" t="s">
        <v>169</v>
      </c>
      <c r="AG485">
        <v>0.5</v>
      </c>
      <c r="AH485">
        <v>2</v>
      </c>
      <c r="AI485">
        <v>31714200</v>
      </c>
      <c r="AJ485">
        <v>462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5">
      <c r="A486">
        <f>ROW(Source!A802)</f>
        <v>802</v>
      </c>
      <c r="B486">
        <v>31714931</v>
      </c>
      <c r="C486">
        <v>31714197</v>
      </c>
      <c r="D486">
        <v>26365726</v>
      </c>
      <c r="E486">
        <v>1</v>
      </c>
      <c r="F486">
        <v>1</v>
      </c>
      <c r="G486">
        <v>26229697</v>
      </c>
      <c r="H486">
        <v>2</v>
      </c>
      <c r="I486" t="s">
        <v>947</v>
      </c>
      <c r="J486" t="s">
        <v>948</v>
      </c>
      <c r="K486" t="s">
        <v>949</v>
      </c>
      <c r="L486">
        <v>1367</v>
      </c>
      <c r="N486">
        <v>1011</v>
      </c>
      <c r="O486" t="s">
        <v>881</v>
      </c>
      <c r="P486" t="s">
        <v>881</v>
      </c>
      <c r="Q486">
        <v>1</v>
      </c>
      <c r="X486">
        <v>7.0000000000000007E-2</v>
      </c>
      <c r="Y486">
        <v>0</v>
      </c>
      <c r="Z486">
        <v>106.74</v>
      </c>
      <c r="AA486">
        <v>19.2</v>
      </c>
      <c r="AB486">
        <v>0</v>
      </c>
      <c r="AC486">
        <v>0</v>
      </c>
      <c r="AD486">
        <v>1</v>
      </c>
      <c r="AE486">
        <v>0</v>
      </c>
      <c r="AF486" t="s">
        <v>169</v>
      </c>
      <c r="AG486">
        <v>8.7500000000000008E-2</v>
      </c>
      <c r="AH486">
        <v>2</v>
      </c>
      <c r="AI486">
        <v>31714201</v>
      </c>
      <c r="AJ486">
        <v>463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5">
      <c r="A487">
        <f>ROW(Source!A802)</f>
        <v>802</v>
      </c>
      <c r="B487">
        <v>31714932</v>
      </c>
      <c r="C487">
        <v>31714197</v>
      </c>
      <c r="D487">
        <v>26344835</v>
      </c>
      <c r="E487">
        <v>1</v>
      </c>
      <c r="F487">
        <v>1</v>
      </c>
      <c r="G487">
        <v>26229697</v>
      </c>
      <c r="H487">
        <v>3</v>
      </c>
      <c r="I487" t="s">
        <v>427</v>
      </c>
      <c r="J487" t="s">
        <v>429</v>
      </c>
      <c r="K487" t="s">
        <v>428</v>
      </c>
      <c r="L487">
        <v>1339</v>
      </c>
      <c r="N487">
        <v>1007</v>
      </c>
      <c r="O487" t="s">
        <v>323</v>
      </c>
      <c r="P487" t="s">
        <v>323</v>
      </c>
      <c r="Q487">
        <v>1</v>
      </c>
      <c r="X487">
        <v>0.15</v>
      </c>
      <c r="Y487">
        <v>7.07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143</v>
      </c>
      <c r="AG487">
        <v>0.15</v>
      </c>
      <c r="AH487">
        <v>2</v>
      </c>
      <c r="AI487">
        <v>31714202</v>
      </c>
      <c r="AJ487">
        <v>464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5">
      <c r="A488">
        <f>ROW(Source!A802)</f>
        <v>802</v>
      </c>
      <c r="B488">
        <v>31714933</v>
      </c>
      <c r="C488">
        <v>31714197</v>
      </c>
      <c r="D488">
        <v>26292632</v>
      </c>
      <c r="E488">
        <v>26229697</v>
      </c>
      <c r="F488">
        <v>1</v>
      </c>
      <c r="G488">
        <v>26229697</v>
      </c>
      <c r="H488">
        <v>3</v>
      </c>
      <c r="I488" t="s">
        <v>1099</v>
      </c>
      <c r="J488" t="s">
        <v>143</v>
      </c>
      <c r="K488" t="s">
        <v>1100</v>
      </c>
      <c r="L488">
        <v>1339</v>
      </c>
      <c r="N488">
        <v>1007</v>
      </c>
      <c r="O488" t="s">
        <v>323</v>
      </c>
      <c r="P488" t="s">
        <v>323</v>
      </c>
      <c r="Q488">
        <v>1</v>
      </c>
      <c r="X488">
        <v>1.1499999999999999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 t="s">
        <v>143</v>
      </c>
      <c r="AG488">
        <v>1.1499999999999999</v>
      </c>
      <c r="AH488">
        <v>3</v>
      </c>
      <c r="AI488">
        <v>-1</v>
      </c>
      <c r="AJ488" t="s">
        <v>143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5">
      <c r="A489">
        <f>ROW(Source!A804)</f>
        <v>804</v>
      </c>
      <c r="B489">
        <v>31714934</v>
      </c>
      <c r="C489">
        <v>31714211</v>
      </c>
      <c r="D489">
        <v>26286009</v>
      </c>
      <c r="E489">
        <v>26229697</v>
      </c>
      <c r="F489">
        <v>1</v>
      </c>
      <c r="G489">
        <v>26229697</v>
      </c>
      <c r="H489">
        <v>1</v>
      </c>
      <c r="I489" t="s">
        <v>875</v>
      </c>
      <c r="J489" t="s">
        <v>143</v>
      </c>
      <c r="K489" t="s">
        <v>876</v>
      </c>
      <c r="L489">
        <v>1191</v>
      </c>
      <c r="N489">
        <v>1013</v>
      </c>
      <c r="O489" t="s">
        <v>877</v>
      </c>
      <c r="P489" t="s">
        <v>877</v>
      </c>
      <c r="Q489">
        <v>1</v>
      </c>
      <c r="X489">
        <v>825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1</v>
      </c>
      <c r="AF489" t="s">
        <v>170</v>
      </c>
      <c r="AG489">
        <v>948.74999999999989</v>
      </c>
      <c r="AH489">
        <v>2</v>
      </c>
      <c r="AI489">
        <v>31714212</v>
      </c>
      <c r="AJ489">
        <v>466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5">
      <c r="A490">
        <f>ROW(Source!A804)</f>
        <v>804</v>
      </c>
      <c r="B490">
        <v>31714935</v>
      </c>
      <c r="C490">
        <v>31714211</v>
      </c>
      <c r="D490">
        <v>26366109</v>
      </c>
      <c r="E490">
        <v>1</v>
      </c>
      <c r="F490">
        <v>1</v>
      </c>
      <c r="G490">
        <v>26229697</v>
      </c>
      <c r="H490">
        <v>2</v>
      </c>
      <c r="I490" t="s">
        <v>950</v>
      </c>
      <c r="J490" t="s">
        <v>951</v>
      </c>
      <c r="K490" t="s">
        <v>952</v>
      </c>
      <c r="L490">
        <v>1367</v>
      </c>
      <c r="N490">
        <v>1011</v>
      </c>
      <c r="O490" t="s">
        <v>881</v>
      </c>
      <c r="P490" t="s">
        <v>881</v>
      </c>
      <c r="Q490">
        <v>1</v>
      </c>
      <c r="X490">
        <v>175</v>
      </c>
      <c r="Y490">
        <v>0</v>
      </c>
      <c r="Z490">
        <v>6.15</v>
      </c>
      <c r="AA490">
        <v>0.02</v>
      </c>
      <c r="AB490">
        <v>0</v>
      </c>
      <c r="AC490">
        <v>0</v>
      </c>
      <c r="AD490">
        <v>1</v>
      </c>
      <c r="AE490">
        <v>0</v>
      </c>
      <c r="AF490" t="s">
        <v>169</v>
      </c>
      <c r="AG490">
        <v>218.75</v>
      </c>
      <c r="AH490">
        <v>2</v>
      </c>
      <c r="AI490">
        <v>31714213</v>
      </c>
      <c r="AJ490">
        <v>467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5">
      <c r="A491">
        <f>ROW(Source!A804)</f>
        <v>804</v>
      </c>
      <c r="B491">
        <v>31714936</v>
      </c>
      <c r="C491">
        <v>31714211</v>
      </c>
      <c r="D491">
        <v>26366393</v>
      </c>
      <c r="E491">
        <v>1</v>
      </c>
      <c r="F491">
        <v>1</v>
      </c>
      <c r="G491">
        <v>26229697</v>
      </c>
      <c r="H491">
        <v>2</v>
      </c>
      <c r="I491" t="s">
        <v>953</v>
      </c>
      <c r="J491" t="s">
        <v>954</v>
      </c>
      <c r="K491" t="s">
        <v>955</v>
      </c>
      <c r="L491">
        <v>1367</v>
      </c>
      <c r="N491">
        <v>1011</v>
      </c>
      <c r="O491" t="s">
        <v>881</v>
      </c>
      <c r="P491" t="s">
        <v>881</v>
      </c>
      <c r="Q491">
        <v>1</v>
      </c>
      <c r="X491">
        <v>1.1299999999999999</v>
      </c>
      <c r="Y491">
        <v>0</v>
      </c>
      <c r="Z491">
        <v>76.81</v>
      </c>
      <c r="AA491">
        <v>14.36</v>
      </c>
      <c r="AB491">
        <v>0</v>
      </c>
      <c r="AC491">
        <v>0</v>
      </c>
      <c r="AD491">
        <v>1</v>
      </c>
      <c r="AE491">
        <v>0</v>
      </c>
      <c r="AF491" t="s">
        <v>169</v>
      </c>
      <c r="AG491">
        <v>1.4124999999999999</v>
      </c>
      <c r="AH491">
        <v>2</v>
      </c>
      <c r="AI491">
        <v>31714214</v>
      </c>
      <c r="AJ491">
        <v>468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5">
      <c r="A492">
        <f>ROW(Source!A804)</f>
        <v>804</v>
      </c>
      <c r="B492">
        <v>31714937</v>
      </c>
      <c r="C492">
        <v>31714211</v>
      </c>
      <c r="D492">
        <v>26365635</v>
      </c>
      <c r="E492">
        <v>1</v>
      </c>
      <c r="F492">
        <v>1</v>
      </c>
      <c r="G492">
        <v>26229697</v>
      </c>
      <c r="H492">
        <v>2</v>
      </c>
      <c r="I492" t="s">
        <v>956</v>
      </c>
      <c r="J492" t="s">
        <v>957</v>
      </c>
      <c r="K492" t="s">
        <v>958</v>
      </c>
      <c r="L492">
        <v>1367</v>
      </c>
      <c r="N492">
        <v>1011</v>
      </c>
      <c r="O492" t="s">
        <v>881</v>
      </c>
      <c r="P492" t="s">
        <v>881</v>
      </c>
      <c r="Q492">
        <v>1</v>
      </c>
      <c r="X492">
        <v>0.77</v>
      </c>
      <c r="Y492">
        <v>0</v>
      </c>
      <c r="Z492">
        <v>190.93</v>
      </c>
      <c r="AA492">
        <v>18.149999999999999</v>
      </c>
      <c r="AB492">
        <v>0</v>
      </c>
      <c r="AC492">
        <v>0</v>
      </c>
      <c r="AD492">
        <v>1</v>
      </c>
      <c r="AE492">
        <v>0</v>
      </c>
      <c r="AF492" t="s">
        <v>169</v>
      </c>
      <c r="AG492">
        <v>0.96250000000000002</v>
      </c>
      <c r="AH492">
        <v>2</v>
      </c>
      <c r="AI492">
        <v>31714215</v>
      </c>
      <c r="AJ492">
        <v>469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5">
      <c r="A493">
        <f>ROW(Source!A804)</f>
        <v>804</v>
      </c>
      <c r="B493">
        <v>31714938</v>
      </c>
      <c r="C493">
        <v>31714211</v>
      </c>
      <c r="D493">
        <v>26365730</v>
      </c>
      <c r="E493">
        <v>1</v>
      </c>
      <c r="F493">
        <v>1</v>
      </c>
      <c r="G493">
        <v>26229697</v>
      </c>
      <c r="H493">
        <v>2</v>
      </c>
      <c r="I493" t="s">
        <v>959</v>
      </c>
      <c r="J493" t="s">
        <v>960</v>
      </c>
      <c r="K493" t="s">
        <v>961</v>
      </c>
      <c r="L493">
        <v>1367</v>
      </c>
      <c r="N493">
        <v>1011</v>
      </c>
      <c r="O493" t="s">
        <v>881</v>
      </c>
      <c r="P493" t="s">
        <v>881</v>
      </c>
      <c r="Q493">
        <v>1</v>
      </c>
      <c r="X493">
        <v>0.25</v>
      </c>
      <c r="Y493">
        <v>0</v>
      </c>
      <c r="Z493">
        <v>73</v>
      </c>
      <c r="AA493">
        <v>16.899999999999999</v>
      </c>
      <c r="AB493">
        <v>0</v>
      </c>
      <c r="AC493">
        <v>0</v>
      </c>
      <c r="AD493">
        <v>1</v>
      </c>
      <c r="AE493">
        <v>0</v>
      </c>
      <c r="AF493" t="s">
        <v>169</v>
      </c>
      <c r="AG493">
        <v>0.3125</v>
      </c>
      <c r="AH493">
        <v>2</v>
      </c>
      <c r="AI493">
        <v>31714216</v>
      </c>
      <c r="AJ493">
        <v>470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5">
      <c r="A494">
        <f>ROW(Source!A804)</f>
        <v>804</v>
      </c>
      <c r="B494">
        <v>31714939</v>
      </c>
      <c r="C494">
        <v>31714211</v>
      </c>
      <c r="D494">
        <v>26365922</v>
      </c>
      <c r="E494">
        <v>1</v>
      </c>
      <c r="F494">
        <v>1</v>
      </c>
      <c r="G494">
        <v>26229697</v>
      </c>
      <c r="H494">
        <v>2</v>
      </c>
      <c r="I494" t="s">
        <v>962</v>
      </c>
      <c r="J494" t="s">
        <v>963</v>
      </c>
      <c r="K494" t="s">
        <v>964</v>
      </c>
      <c r="L494">
        <v>1367</v>
      </c>
      <c r="N494">
        <v>1011</v>
      </c>
      <c r="O494" t="s">
        <v>881</v>
      </c>
      <c r="P494" t="s">
        <v>881</v>
      </c>
      <c r="Q494">
        <v>1</v>
      </c>
      <c r="X494">
        <v>41.25</v>
      </c>
      <c r="Y494">
        <v>0</v>
      </c>
      <c r="Z494">
        <v>2.06</v>
      </c>
      <c r="AA494">
        <v>0.09</v>
      </c>
      <c r="AB494">
        <v>0</v>
      </c>
      <c r="AC494">
        <v>0</v>
      </c>
      <c r="AD494">
        <v>1</v>
      </c>
      <c r="AE494">
        <v>0</v>
      </c>
      <c r="AF494" t="s">
        <v>169</v>
      </c>
      <c r="AG494">
        <v>51.5625</v>
      </c>
      <c r="AH494">
        <v>2</v>
      </c>
      <c r="AI494">
        <v>31714217</v>
      </c>
      <c r="AJ494">
        <v>471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5">
      <c r="A495">
        <f>ROW(Source!A804)</f>
        <v>804</v>
      </c>
      <c r="B495">
        <v>31714940</v>
      </c>
      <c r="C495">
        <v>31714211</v>
      </c>
      <c r="D495">
        <v>26286008</v>
      </c>
      <c r="E495">
        <v>26229697</v>
      </c>
      <c r="F495">
        <v>1</v>
      </c>
      <c r="G495">
        <v>26229697</v>
      </c>
      <c r="H495">
        <v>2</v>
      </c>
      <c r="I495" t="s">
        <v>906</v>
      </c>
      <c r="J495" t="s">
        <v>143</v>
      </c>
      <c r="K495" t="s">
        <v>907</v>
      </c>
      <c r="L495">
        <v>1344</v>
      </c>
      <c r="N495">
        <v>1008</v>
      </c>
      <c r="O495" t="s">
        <v>908</v>
      </c>
      <c r="P495" t="s">
        <v>908</v>
      </c>
      <c r="Q495">
        <v>1</v>
      </c>
      <c r="X495">
        <v>0.02</v>
      </c>
      <c r="Y495">
        <v>0</v>
      </c>
      <c r="Z495">
        <v>1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169</v>
      </c>
      <c r="AG495">
        <v>2.5000000000000001E-2</v>
      </c>
      <c r="AH495">
        <v>2</v>
      </c>
      <c r="AI495">
        <v>31714218</v>
      </c>
      <c r="AJ495">
        <v>472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5">
      <c r="A496">
        <f>ROW(Source!A804)</f>
        <v>804</v>
      </c>
      <c r="B496">
        <v>31714941</v>
      </c>
      <c r="C496">
        <v>31714211</v>
      </c>
      <c r="D496">
        <v>26292156</v>
      </c>
      <c r="E496">
        <v>26229697</v>
      </c>
      <c r="F496">
        <v>1</v>
      </c>
      <c r="G496">
        <v>26229697</v>
      </c>
      <c r="H496">
        <v>3</v>
      </c>
      <c r="I496" t="s">
        <v>1101</v>
      </c>
      <c r="J496" t="s">
        <v>143</v>
      </c>
      <c r="K496" t="s">
        <v>1102</v>
      </c>
      <c r="L496">
        <v>1348</v>
      </c>
      <c r="N496">
        <v>1009</v>
      </c>
      <c r="O496" t="s">
        <v>205</v>
      </c>
      <c r="P496" t="s">
        <v>205</v>
      </c>
      <c r="Q496">
        <v>1000</v>
      </c>
      <c r="X496">
        <v>12.5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s">
        <v>143</v>
      </c>
      <c r="AG496">
        <v>12.5</v>
      </c>
      <c r="AH496">
        <v>3</v>
      </c>
      <c r="AI496">
        <v>-1</v>
      </c>
      <c r="AJ496" t="s">
        <v>143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5">
      <c r="A497">
        <f>ROW(Source!A804)</f>
        <v>804</v>
      </c>
      <c r="B497">
        <v>31714942</v>
      </c>
      <c r="C497">
        <v>31714211</v>
      </c>
      <c r="D497">
        <v>26344835</v>
      </c>
      <c r="E497">
        <v>1</v>
      </c>
      <c r="F497">
        <v>1</v>
      </c>
      <c r="G497">
        <v>26229697</v>
      </c>
      <c r="H497">
        <v>3</v>
      </c>
      <c r="I497" t="s">
        <v>427</v>
      </c>
      <c r="J497" t="s">
        <v>429</v>
      </c>
      <c r="K497" t="s">
        <v>428</v>
      </c>
      <c r="L497">
        <v>1339</v>
      </c>
      <c r="N497">
        <v>1007</v>
      </c>
      <c r="O497" t="s">
        <v>323</v>
      </c>
      <c r="P497" t="s">
        <v>323</v>
      </c>
      <c r="Q497">
        <v>1</v>
      </c>
      <c r="X497">
        <v>0.12</v>
      </c>
      <c r="Y497">
        <v>7.07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0</v>
      </c>
      <c r="AF497" t="s">
        <v>143</v>
      </c>
      <c r="AG497">
        <v>0.12</v>
      </c>
      <c r="AH497">
        <v>2</v>
      </c>
      <c r="AI497">
        <v>31714219</v>
      </c>
      <c r="AJ497">
        <v>473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5">
      <c r="A498">
        <f>ROW(Source!A804)</f>
        <v>804</v>
      </c>
      <c r="B498">
        <v>31714943</v>
      </c>
      <c r="C498">
        <v>31714211</v>
      </c>
      <c r="D498">
        <v>26344822</v>
      </c>
      <c r="E498">
        <v>1</v>
      </c>
      <c r="F498">
        <v>1</v>
      </c>
      <c r="G498">
        <v>26229697</v>
      </c>
      <c r="H498">
        <v>3</v>
      </c>
      <c r="I498" t="s">
        <v>965</v>
      </c>
      <c r="J498" t="s">
        <v>966</v>
      </c>
      <c r="K498" t="s">
        <v>967</v>
      </c>
      <c r="L498">
        <v>1348</v>
      </c>
      <c r="N498">
        <v>1009</v>
      </c>
      <c r="O498" t="s">
        <v>205</v>
      </c>
      <c r="P498" t="s">
        <v>205</v>
      </c>
      <c r="Q498">
        <v>1000</v>
      </c>
      <c r="X498">
        <v>3.6999999999999998E-2</v>
      </c>
      <c r="Y498">
        <v>6521.42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143</v>
      </c>
      <c r="AG498">
        <v>3.6999999999999998E-2</v>
      </c>
      <c r="AH498">
        <v>2</v>
      </c>
      <c r="AI498">
        <v>31714220</v>
      </c>
      <c r="AJ498">
        <v>474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5">
      <c r="A499">
        <f>ROW(Source!A804)</f>
        <v>804</v>
      </c>
      <c r="B499">
        <v>31714944</v>
      </c>
      <c r="C499">
        <v>31714211</v>
      </c>
      <c r="D499">
        <v>26343523</v>
      </c>
      <c r="E499">
        <v>1</v>
      </c>
      <c r="F499">
        <v>1</v>
      </c>
      <c r="G499">
        <v>26229697</v>
      </c>
      <c r="H499">
        <v>3</v>
      </c>
      <c r="I499" t="s">
        <v>968</v>
      </c>
      <c r="J499" t="s">
        <v>969</v>
      </c>
      <c r="K499" t="s">
        <v>970</v>
      </c>
      <c r="L499">
        <v>1348</v>
      </c>
      <c r="N499">
        <v>1009</v>
      </c>
      <c r="O499" t="s">
        <v>205</v>
      </c>
      <c r="P499" t="s">
        <v>205</v>
      </c>
      <c r="Q499">
        <v>1000</v>
      </c>
      <c r="X499">
        <v>0.25</v>
      </c>
      <c r="Y499">
        <v>7191.81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143</v>
      </c>
      <c r="AG499">
        <v>0.25</v>
      </c>
      <c r="AH499">
        <v>2</v>
      </c>
      <c r="AI499">
        <v>31714221</v>
      </c>
      <c r="AJ499">
        <v>475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5">
      <c r="A500">
        <f>ROW(Source!A804)</f>
        <v>804</v>
      </c>
      <c r="B500">
        <v>31714945</v>
      </c>
      <c r="C500">
        <v>31714211</v>
      </c>
      <c r="D500">
        <v>26344731</v>
      </c>
      <c r="E500">
        <v>1</v>
      </c>
      <c r="F500">
        <v>1</v>
      </c>
      <c r="G500">
        <v>26229697</v>
      </c>
      <c r="H500">
        <v>3</v>
      </c>
      <c r="I500" t="s">
        <v>971</v>
      </c>
      <c r="J500" t="s">
        <v>972</v>
      </c>
      <c r="K500" t="s">
        <v>973</v>
      </c>
      <c r="L500">
        <v>1339</v>
      </c>
      <c r="N500">
        <v>1007</v>
      </c>
      <c r="O500" t="s">
        <v>323</v>
      </c>
      <c r="P500" t="s">
        <v>323</v>
      </c>
      <c r="Q500">
        <v>1</v>
      </c>
      <c r="X500">
        <v>0.81</v>
      </c>
      <c r="Y500">
        <v>1828.56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143</v>
      </c>
      <c r="AG500">
        <v>0.81</v>
      </c>
      <c r="AH500">
        <v>2</v>
      </c>
      <c r="AI500">
        <v>31714222</v>
      </c>
      <c r="AJ500">
        <v>476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5">
      <c r="A501">
        <f>ROW(Source!A804)</f>
        <v>804</v>
      </c>
      <c r="B501">
        <v>31714946</v>
      </c>
      <c r="C501">
        <v>31714211</v>
      </c>
      <c r="D501">
        <v>26344704</v>
      </c>
      <c r="E501">
        <v>1</v>
      </c>
      <c r="F501">
        <v>1</v>
      </c>
      <c r="G501">
        <v>26229697</v>
      </c>
      <c r="H501">
        <v>3</v>
      </c>
      <c r="I501" t="s">
        <v>974</v>
      </c>
      <c r="J501" t="s">
        <v>975</v>
      </c>
      <c r="K501" t="s">
        <v>976</v>
      </c>
      <c r="L501">
        <v>1348</v>
      </c>
      <c r="N501">
        <v>1009</v>
      </c>
      <c r="O501" t="s">
        <v>205</v>
      </c>
      <c r="P501" t="s">
        <v>205</v>
      </c>
      <c r="Q501">
        <v>1000</v>
      </c>
      <c r="X501">
        <v>0.04</v>
      </c>
      <c r="Y501">
        <v>1260.72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143</v>
      </c>
      <c r="AG501">
        <v>0.04</v>
      </c>
      <c r="AH501">
        <v>2</v>
      </c>
      <c r="AI501">
        <v>31714223</v>
      </c>
      <c r="AJ501">
        <v>477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5">
      <c r="A502">
        <f>ROW(Source!A804)</f>
        <v>804</v>
      </c>
      <c r="B502">
        <v>31714947</v>
      </c>
      <c r="C502">
        <v>31714211</v>
      </c>
      <c r="D502">
        <v>26344624</v>
      </c>
      <c r="E502">
        <v>1</v>
      </c>
      <c r="F502">
        <v>1</v>
      </c>
      <c r="G502">
        <v>26229697</v>
      </c>
      <c r="H502">
        <v>3</v>
      </c>
      <c r="I502" t="s">
        <v>977</v>
      </c>
      <c r="J502" t="s">
        <v>978</v>
      </c>
      <c r="K502" t="s">
        <v>979</v>
      </c>
      <c r="L502">
        <v>1348</v>
      </c>
      <c r="N502">
        <v>1009</v>
      </c>
      <c r="O502" t="s">
        <v>205</v>
      </c>
      <c r="P502" t="s">
        <v>205</v>
      </c>
      <c r="Q502">
        <v>1000</v>
      </c>
      <c r="X502">
        <v>0.25</v>
      </c>
      <c r="Y502">
        <v>4349.8999999999996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143</v>
      </c>
      <c r="AG502">
        <v>0.25</v>
      </c>
      <c r="AH502">
        <v>2</v>
      </c>
      <c r="AI502">
        <v>31714224</v>
      </c>
      <c r="AJ502">
        <v>478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5">
      <c r="A503">
        <f>ROW(Source!A804)</f>
        <v>804</v>
      </c>
      <c r="B503">
        <v>31714948</v>
      </c>
      <c r="C503">
        <v>31714211</v>
      </c>
      <c r="D503">
        <v>26364968</v>
      </c>
      <c r="E503">
        <v>1</v>
      </c>
      <c r="F503">
        <v>1</v>
      </c>
      <c r="G503">
        <v>26229697</v>
      </c>
      <c r="H503">
        <v>3</v>
      </c>
      <c r="I503" t="s">
        <v>980</v>
      </c>
      <c r="J503" t="s">
        <v>981</v>
      </c>
      <c r="K503" t="s">
        <v>982</v>
      </c>
      <c r="L503">
        <v>1327</v>
      </c>
      <c r="N503">
        <v>1005</v>
      </c>
      <c r="O503" t="s">
        <v>362</v>
      </c>
      <c r="P503" t="s">
        <v>362</v>
      </c>
      <c r="Q503">
        <v>1</v>
      </c>
      <c r="X503">
        <v>77.900000000000006</v>
      </c>
      <c r="Y503">
        <v>60.91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143</v>
      </c>
      <c r="AG503">
        <v>77.900000000000006</v>
      </c>
      <c r="AH503">
        <v>2</v>
      </c>
      <c r="AI503">
        <v>31714228</v>
      </c>
      <c r="AJ503">
        <v>482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5">
      <c r="A504">
        <f>ROW(Source!A804)</f>
        <v>804</v>
      </c>
      <c r="B504">
        <v>31714949</v>
      </c>
      <c r="C504">
        <v>31714211</v>
      </c>
      <c r="D504">
        <v>26293085</v>
      </c>
      <c r="E504">
        <v>26229697</v>
      </c>
      <c r="F504">
        <v>1</v>
      </c>
      <c r="G504">
        <v>26229697</v>
      </c>
      <c r="H504">
        <v>3</v>
      </c>
      <c r="I504" t="s">
        <v>1103</v>
      </c>
      <c r="J504" t="s">
        <v>143</v>
      </c>
      <c r="K504" t="s">
        <v>1104</v>
      </c>
      <c r="L504">
        <v>1339</v>
      </c>
      <c r="N504">
        <v>1007</v>
      </c>
      <c r="O504" t="s">
        <v>323</v>
      </c>
      <c r="P504" t="s">
        <v>323</v>
      </c>
      <c r="Q504">
        <v>1</v>
      </c>
      <c r="X504">
        <v>101.5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 t="s">
        <v>143</v>
      </c>
      <c r="AG504">
        <v>101.5</v>
      </c>
      <c r="AH504">
        <v>3</v>
      </c>
      <c r="AI504">
        <v>-1</v>
      </c>
      <c r="AJ504" t="s">
        <v>143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5">
      <c r="A505">
        <f>ROW(Source!A842)</f>
        <v>842</v>
      </c>
      <c r="B505">
        <v>31714950</v>
      </c>
      <c r="C505">
        <v>31714037</v>
      </c>
      <c r="D505">
        <v>26286009</v>
      </c>
      <c r="E505">
        <v>26229697</v>
      </c>
      <c r="F505">
        <v>1</v>
      </c>
      <c r="G505">
        <v>26229697</v>
      </c>
      <c r="H505">
        <v>1</v>
      </c>
      <c r="I505" t="s">
        <v>875</v>
      </c>
      <c r="J505" t="s">
        <v>143</v>
      </c>
      <c r="K505" t="s">
        <v>876</v>
      </c>
      <c r="L505">
        <v>1191</v>
      </c>
      <c r="N505">
        <v>1013</v>
      </c>
      <c r="O505" t="s">
        <v>877</v>
      </c>
      <c r="P505" t="s">
        <v>877</v>
      </c>
      <c r="Q505">
        <v>1</v>
      </c>
      <c r="X505">
        <v>57.5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1</v>
      </c>
      <c r="AF505" t="s">
        <v>143</v>
      </c>
      <c r="AG505">
        <v>57.5</v>
      </c>
      <c r="AH505">
        <v>2</v>
      </c>
      <c r="AI505">
        <v>31714038</v>
      </c>
      <c r="AJ505">
        <v>483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5">
      <c r="A506">
        <f>ROW(Source!A842)</f>
        <v>842</v>
      </c>
      <c r="B506">
        <v>31714951</v>
      </c>
      <c r="C506">
        <v>31714037</v>
      </c>
      <c r="D506">
        <v>26286024</v>
      </c>
      <c r="E506">
        <v>26229697</v>
      </c>
      <c r="F506">
        <v>1</v>
      </c>
      <c r="G506">
        <v>26229697</v>
      </c>
      <c r="H506">
        <v>3</v>
      </c>
      <c r="I506" t="s">
        <v>1107</v>
      </c>
      <c r="J506" t="s">
        <v>143</v>
      </c>
      <c r="K506" t="s">
        <v>374</v>
      </c>
      <c r="L506">
        <v>1348</v>
      </c>
      <c r="N506">
        <v>1009</v>
      </c>
      <c r="O506" t="s">
        <v>205</v>
      </c>
      <c r="P506" t="s">
        <v>205</v>
      </c>
      <c r="Q506">
        <v>1000</v>
      </c>
      <c r="X506">
        <v>4.5999999999999996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143</v>
      </c>
      <c r="AG506">
        <v>4.5999999999999996</v>
      </c>
      <c r="AH506">
        <v>3</v>
      </c>
      <c r="AI506">
        <v>-1</v>
      </c>
      <c r="AJ506" t="s">
        <v>143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5">
      <c r="A507">
        <f>ROW(Source!A844)</f>
        <v>844</v>
      </c>
      <c r="B507">
        <v>31714952</v>
      </c>
      <c r="C507">
        <v>31714043</v>
      </c>
      <c r="D507">
        <v>26286008</v>
      </c>
      <c r="E507">
        <v>26229697</v>
      </c>
      <c r="F507">
        <v>1</v>
      </c>
      <c r="G507">
        <v>26229697</v>
      </c>
      <c r="H507">
        <v>2</v>
      </c>
      <c r="I507" t="s">
        <v>906</v>
      </c>
      <c r="J507" t="s">
        <v>143</v>
      </c>
      <c r="K507" t="s">
        <v>907</v>
      </c>
      <c r="L507">
        <v>1344</v>
      </c>
      <c r="N507">
        <v>1008</v>
      </c>
      <c r="O507" t="s">
        <v>908</v>
      </c>
      <c r="P507" t="s">
        <v>908</v>
      </c>
      <c r="Q507">
        <v>1</v>
      </c>
      <c r="X507">
        <v>8.86</v>
      </c>
      <c r="Y507">
        <v>0</v>
      </c>
      <c r="Z507">
        <v>1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143</v>
      </c>
      <c r="AG507">
        <v>8.86</v>
      </c>
      <c r="AH507">
        <v>3</v>
      </c>
      <c r="AI507">
        <v>-1</v>
      </c>
      <c r="AJ507" t="s">
        <v>143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5">
      <c r="A508">
        <f>ROW(Source!A845)</f>
        <v>845</v>
      </c>
      <c r="B508">
        <v>31714953</v>
      </c>
      <c r="C508">
        <v>31714044</v>
      </c>
      <c r="D508">
        <v>26286009</v>
      </c>
      <c r="E508">
        <v>26229697</v>
      </c>
      <c r="F508">
        <v>1</v>
      </c>
      <c r="G508">
        <v>26229697</v>
      </c>
      <c r="H508">
        <v>1</v>
      </c>
      <c r="I508" t="s">
        <v>875</v>
      </c>
      <c r="J508" t="s">
        <v>143</v>
      </c>
      <c r="K508" t="s">
        <v>876</v>
      </c>
      <c r="L508">
        <v>1191</v>
      </c>
      <c r="N508">
        <v>1013</v>
      </c>
      <c r="O508" t="s">
        <v>877</v>
      </c>
      <c r="P508" t="s">
        <v>877</v>
      </c>
      <c r="Q508">
        <v>1</v>
      </c>
      <c r="X508">
        <v>1.02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1</v>
      </c>
      <c r="AF508" t="s">
        <v>143</v>
      </c>
      <c r="AG508">
        <v>1.02</v>
      </c>
      <c r="AH508">
        <v>3</v>
      </c>
      <c r="AI508">
        <v>-1</v>
      </c>
      <c r="AJ508" t="s">
        <v>143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5">
      <c r="A509">
        <f>ROW(Source!A846)</f>
        <v>846</v>
      </c>
      <c r="B509">
        <v>31714954</v>
      </c>
      <c r="C509">
        <v>31714045</v>
      </c>
      <c r="D509">
        <v>26366424</v>
      </c>
      <c r="E509">
        <v>1</v>
      </c>
      <c r="F509">
        <v>1</v>
      </c>
      <c r="G509">
        <v>26229697</v>
      </c>
      <c r="H509">
        <v>2</v>
      </c>
      <c r="I509" t="s">
        <v>933</v>
      </c>
      <c r="J509" t="s">
        <v>934</v>
      </c>
      <c r="K509" t="s">
        <v>935</v>
      </c>
      <c r="L509">
        <v>1367</v>
      </c>
      <c r="N509">
        <v>1011</v>
      </c>
      <c r="O509" t="s">
        <v>881</v>
      </c>
      <c r="P509" t="s">
        <v>881</v>
      </c>
      <c r="Q509">
        <v>1</v>
      </c>
      <c r="X509">
        <v>1</v>
      </c>
      <c r="Y509">
        <v>0</v>
      </c>
      <c r="Z509">
        <v>115.66</v>
      </c>
      <c r="AA509">
        <v>14.4</v>
      </c>
      <c r="AB509">
        <v>0</v>
      </c>
      <c r="AC509">
        <v>0</v>
      </c>
      <c r="AD509">
        <v>1</v>
      </c>
      <c r="AE509">
        <v>0</v>
      </c>
      <c r="AF509" t="s">
        <v>143</v>
      </c>
      <c r="AG509">
        <v>1</v>
      </c>
      <c r="AH509">
        <v>2</v>
      </c>
      <c r="AI509">
        <v>31714046</v>
      </c>
      <c r="AJ509">
        <v>485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5">
      <c r="A510">
        <f>ROW(Source!A847)</f>
        <v>847</v>
      </c>
      <c r="B510">
        <v>31714955</v>
      </c>
      <c r="C510">
        <v>31714048</v>
      </c>
      <c r="D510">
        <v>26286008</v>
      </c>
      <c r="E510">
        <v>26229697</v>
      </c>
      <c r="F510">
        <v>1</v>
      </c>
      <c r="G510">
        <v>26229697</v>
      </c>
      <c r="H510">
        <v>2</v>
      </c>
      <c r="I510" t="s">
        <v>906</v>
      </c>
      <c r="J510" t="s">
        <v>143</v>
      </c>
      <c r="K510" t="s">
        <v>907</v>
      </c>
      <c r="L510">
        <v>1344</v>
      </c>
      <c r="N510">
        <v>1008</v>
      </c>
      <c r="O510" t="s">
        <v>908</v>
      </c>
      <c r="P510" t="s">
        <v>908</v>
      </c>
      <c r="Q510">
        <v>1</v>
      </c>
      <c r="X510">
        <v>31.67</v>
      </c>
      <c r="Y510">
        <v>0</v>
      </c>
      <c r="Z510">
        <v>1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143</v>
      </c>
      <c r="AG510">
        <v>31.67</v>
      </c>
      <c r="AH510">
        <v>2</v>
      </c>
      <c r="AI510">
        <v>31714049</v>
      </c>
      <c r="AJ510">
        <v>486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5">
      <c r="A511">
        <f>ROW(Source!A848)</f>
        <v>848</v>
      </c>
      <c r="B511">
        <v>31714956</v>
      </c>
      <c r="C511">
        <v>31714051</v>
      </c>
      <c r="D511">
        <v>26286009</v>
      </c>
      <c r="E511">
        <v>26229697</v>
      </c>
      <c r="F511">
        <v>1</v>
      </c>
      <c r="G511">
        <v>26229697</v>
      </c>
      <c r="H511">
        <v>1</v>
      </c>
      <c r="I511" t="s">
        <v>875</v>
      </c>
      <c r="J511" t="s">
        <v>143</v>
      </c>
      <c r="K511" t="s">
        <v>876</v>
      </c>
      <c r="L511">
        <v>1191</v>
      </c>
      <c r="N511">
        <v>1013</v>
      </c>
      <c r="O511" t="s">
        <v>877</v>
      </c>
      <c r="P511" t="s">
        <v>877</v>
      </c>
      <c r="Q511">
        <v>1</v>
      </c>
      <c r="X511">
        <v>111.32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1</v>
      </c>
      <c r="AF511" t="s">
        <v>170</v>
      </c>
      <c r="AG511">
        <v>128.01799999999997</v>
      </c>
      <c r="AH511">
        <v>2</v>
      </c>
      <c r="AI511">
        <v>31714052</v>
      </c>
      <c r="AJ511">
        <v>487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5">
      <c r="A512">
        <f>ROW(Source!A848)</f>
        <v>848</v>
      </c>
      <c r="B512">
        <v>31714957</v>
      </c>
      <c r="C512">
        <v>31714051</v>
      </c>
      <c r="D512">
        <v>26366393</v>
      </c>
      <c r="E512">
        <v>1</v>
      </c>
      <c r="F512">
        <v>1</v>
      </c>
      <c r="G512">
        <v>26229697</v>
      </c>
      <c r="H512">
        <v>2</v>
      </c>
      <c r="I512" t="s">
        <v>953</v>
      </c>
      <c r="J512" t="s">
        <v>954</v>
      </c>
      <c r="K512" t="s">
        <v>955</v>
      </c>
      <c r="L512">
        <v>1367</v>
      </c>
      <c r="N512">
        <v>1011</v>
      </c>
      <c r="O512" t="s">
        <v>881</v>
      </c>
      <c r="P512" t="s">
        <v>881</v>
      </c>
      <c r="Q512">
        <v>1</v>
      </c>
      <c r="X512">
        <v>0.37</v>
      </c>
      <c r="Y512">
        <v>0</v>
      </c>
      <c r="Z512">
        <v>76.81</v>
      </c>
      <c r="AA512">
        <v>14.36</v>
      </c>
      <c r="AB512">
        <v>0</v>
      </c>
      <c r="AC512">
        <v>0</v>
      </c>
      <c r="AD512">
        <v>1</v>
      </c>
      <c r="AE512">
        <v>0</v>
      </c>
      <c r="AF512" t="s">
        <v>169</v>
      </c>
      <c r="AG512">
        <v>0.46250000000000002</v>
      </c>
      <c r="AH512">
        <v>2</v>
      </c>
      <c r="AI512">
        <v>31714053</v>
      </c>
      <c r="AJ512">
        <v>488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5">
      <c r="A513">
        <f>ROW(Source!A848)</f>
        <v>848</v>
      </c>
      <c r="B513">
        <v>31714959</v>
      </c>
      <c r="C513">
        <v>31714051</v>
      </c>
      <c r="D513">
        <v>26366479</v>
      </c>
      <c r="E513">
        <v>1</v>
      </c>
      <c r="F513">
        <v>1</v>
      </c>
      <c r="G513">
        <v>26229697</v>
      </c>
      <c r="H513">
        <v>2</v>
      </c>
      <c r="I513" t="s">
        <v>1050</v>
      </c>
      <c r="J513" t="s">
        <v>1051</v>
      </c>
      <c r="K513" t="s">
        <v>1052</v>
      </c>
      <c r="L513">
        <v>1367</v>
      </c>
      <c r="N513">
        <v>1011</v>
      </c>
      <c r="O513" t="s">
        <v>881</v>
      </c>
      <c r="P513" t="s">
        <v>881</v>
      </c>
      <c r="Q513">
        <v>1</v>
      </c>
      <c r="X513">
        <v>35.49</v>
      </c>
      <c r="Y513">
        <v>0</v>
      </c>
      <c r="Z513">
        <v>0.64</v>
      </c>
      <c r="AA513">
        <v>0.04</v>
      </c>
      <c r="AB513">
        <v>0</v>
      </c>
      <c r="AC513">
        <v>0</v>
      </c>
      <c r="AD513">
        <v>1</v>
      </c>
      <c r="AE513">
        <v>0</v>
      </c>
      <c r="AF513" t="s">
        <v>169</v>
      </c>
      <c r="AG513">
        <v>44.362500000000004</v>
      </c>
      <c r="AH513">
        <v>2</v>
      </c>
      <c r="AI513">
        <v>31714055</v>
      </c>
      <c r="AJ513">
        <v>489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5">
      <c r="A514">
        <f>ROW(Source!A848)</f>
        <v>848</v>
      </c>
      <c r="B514">
        <v>31714960</v>
      </c>
      <c r="C514">
        <v>31714051</v>
      </c>
      <c r="D514">
        <v>26366433</v>
      </c>
      <c r="E514">
        <v>1</v>
      </c>
      <c r="F514">
        <v>1</v>
      </c>
      <c r="G514">
        <v>26229697</v>
      </c>
      <c r="H514">
        <v>2</v>
      </c>
      <c r="I514" t="s">
        <v>1053</v>
      </c>
      <c r="J514" t="s">
        <v>1054</v>
      </c>
      <c r="K514" t="s">
        <v>1055</v>
      </c>
      <c r="L514">
        <v>1367</v>
      </c>
      <c r="N514">
        <v>1011</v>
      </c>
      <c r="O514" t="s">
        <v>881</v>
      </c>
      <c r="P514" t="s">
        <v>881</v>
      </c>
      <c r="Q514">
        <v>1</v>
      </c>
      <c r="X514">
        <v>8.0500000000000007</v>
      </c>
      <c r="Y514">
        <v>0</v>
      </c>
      <c r="Z514">
        <v>2.36</v>
      </c>
      <c r="AA514">
        <v>0.1</v>
      </c>
      <c r="AB514">
        <v>0</v>
      </c>
      <c r="AC514">
        <v>0</v>
      </c>
      <c r="AD514">
        <v>1</v>
      </c>
      <c r="AE514">
        <v>0</v>
      </c>
      <c r="AF514" t="s">
        <v>169</v>
      </c>
      <c r="AG514">
        <v>10.0625</v>
      </c>
      <c r="AH514">
        <v>2</v>
      </c>
      <c r="AI514">
        <v>31714056</v>
      </c>
      <c r="AJ514">
        <v>490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5">
      <c r="A515">
        <f>ROW(Source!A848)</f>
        <v>848</v>
      </c>
      <c r="B515">
        <v>31714961</v>
      </c>
      <c r="C515">
        <v>31714051</v>
      </c>
      <c r="D515">
        <v>26366499</v>
      </c>
      <c r="E515">
        <v>1</v>
      </c>
      <c r="F515">
        <v>1</v>
      </c>
      <c r="G515">
        <v>26229697</v>
      </c>
      <c r="H515">
        <v>2</v>
      </c>
      <c r="I515" t="s">
        <v>1056</v>
      </c>
      <c r="J515" t="s">
        <v>1057</v>
      </c>
      <c r="K515" t="s">
        <v>1058</v>
      </c>
      <c r="L515">
        <v>1367</v>
      </c>
      <c r="N515">
        <v>1011</v>
      </c>
      <c r="O515" t="s">
        <v>881</v>
      </c>
      <c r="P515" t="s">
        <v>881</v>
      </c>
      <c r="Q515">
        <v>1</v>
      </c>
      <c r="X515">
        <v>3.98</v>
      </c>
      <c r="Y515">
        <v>0</v>
      </c>
      <c r="Z515">
        <v>3.53</v>
      </c>
      <c r="AA515">
        <v>0.04</v>
      </c>
      <c r="AB515">
        <v>0</v>
      </c>
      <c r="AC515">
        <v>0</v>
      </c>
      <c r="AD515">
        <v>1</v>
      </c>
      <c r="AE515">
        <v>0</v>
      </c>
      <c r="AF515" t="s">
        <v>169</v>
      </c>
      <c r="AG515">
        <v>4.9749999999999996</v>
      </c>
      <c r="AH515">
        <v>2</v>
      </c>
      <c r="AI515">
        <v>31714057</v>
      </c>
      <c r="AJ515">
        <v>491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5">
      <c r="A516">
        <f>ROW(Source!A848)</f>
        <v>848</v>
      </c>
      <c r="B516">
        <v>31714958</v>
      </c>
      <c r="C516">
        <v>31714051</v>
      </c>
      <c r="D516">
        <v>26365635</v>
      </c>
      <c r="E516">
        <v>1</v>
      </c>
      <c r="F516">
        <v>1</v>
      </c>
      <c r="G516">
        <v>26229697</v>
      </c>
      <c r="H516">
        <v>2</v>
      </c>
      <c r="I516" t="s">
        <v>956</v>
      </c>
      <c r="J516" t="s">
        <v>957</v>
      </c>
      <c r="K516" t="s">
        <v>958</v>
      </c>
      <c r="L516">
        <v>1367</v>
      </c>
      <c r="N516">
        <v>1011</v>
      </c>
      <c r="O516" t="s">
        <v>881</v>
      </c>
      <c r="P516" t="s">
        <v>881</v>
      </c>
      <c r="Q516">
        <v>1</v>
      </c>
      <c r="X516">
        <v>0.27</v>
      </c>
      <c r="Y516">
        <v>0</v>
      </c>
      <c r="Z516">
        <v>190.93</v>
      </c>
      <c r="AA516">
        <v>18.149999999999999</v>
      </c>
      <c r="AB516">
        <v>0</v>
      </c>
      <c r="AC516">
        <v>0</v>
      </c>
      <c r="AD516">
        <v>1</v>
      </c>
      <c r="AE516">
        <v>0</v>
      </c>
      <c r="AF516" t="s">
        <v>169</v>
      </c>
      <c r="AG516">
        <v>0.33750000000000002</v>
      </c>
      <c r="AH516">
        <v>2</v>
      </c>
      <c r="AI516">
        <v>31714054</v>
      </c>
      <c r="AJ516">
        <v>492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5">
      <c r="A517">
        <f>ROW(Source!A848)</f>
        <v>848</v>
      </c>
      <c r="B517">
        <v>31714962</v>
      </c>
      <c r="C517">
        <v>31714051</v>
      </c>
      <c r="D517">
        <v>26342533</v>
      </c>
      <c r="E517">
        <v>1</v>
      </c>
      <c r="F517">
        <v>1</v>
      </c>
      <c r="G517">
        <v>26229697</v>
      </c>
      <c r="H517">
        <v>3</v>
      </c>
      <c r="I517" t="s">
        <v>1059</v>
      </c>
      <c r="J517" t="s">
        <v>1060</v>
      </c>
      <c r="K517" t="s">
        <v>1061</v>
      </c>
      <c r="L517">
        <v>1355</v>
      </c>
      <c r="N517">
        <v>1010</v>
      </c>
      <c r="O517" t="s">
        <v>606</v>
      </c>
      <c r="P517" t="s">
        <v>606</v>
      </c>
      <c r="Q517">
        <v>100</v>
      </c>
      <c r="X517">
        <v>29</v>
      </c>
      <c r="Y517">
        <v>4.6100000000000003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143</v>
      </c>
      <c r="AG517">
        <v>29</v>
      </c>
      <c r="AH517">
        <v>2</v>
      </c>
      <c r="AI517">
        <v>31714058</v>
      </c>
      <c r="AJ517">
        <v>493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5">
      <c r="A518">
        <f>ROW(Source!A848)</f>
        <v>848</v>
      </c>
      <c r="B518">
        <v>31714963</v>
      </c>
      <c r="C518">
        <v>31714051</v>
      </c>
      <c r="D518">
        <v>26342051</v>
      </c>
      <c r="E518">
        <v>1</v>
      </c>
      <c r="F518">
        <v>1</v>
      </c>
      <c r="G518">
        <v>26229697</v>
      </c>
      <c r="H518">
        <v>3</v>
      </c>
      <c r="I518" t="s">
        <v>1062</v>
      </c>
      <c r="J518" t="s">
        <v>1063</v>
      </c>
      <c r="K518" t="s">
        <v>1064</v>
      </c>
      <c r="L518">
        <v>1355</v>
      </c>
      <c r="N518">
        <v>1010</v>
      </c>
      <c r="O518" t="s">
        <v>606</v>
      </c>
      <c r="P518" t="s">
        <v>606</v>
      </c>
      <c r="Q518">
        <v>100</v>
      </c>
      <c r="X518">
        <v>7</v>
      </c>
      <c r="Y518">
        <v>47.79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143</v>
      </c>
      <c r="AG518">
        <v>7</v>
      </c>
      <c r="AH518">
        <v>2</v>
      </c>
      <c r="AI518">
        <v>31714059</v>
      </c>
      <c r="AJ518">
        <v>494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5">
      <c r="A519">
        <f>ROW(Source!A848)</f>
        <v>848</v>
      </c>
      <c r="B519">
        <v>31714964</v>
      </c>
      <c r="C519">
        <v>31714051</v>
      </c>
      <c r="D519">
        <v>26364537</v>
      </c>
      <c r="E519">
        <v>1</v>
      </c>
      <c r="F519">
        <v>1</v>
      </c>
      <c r="G519">
        <v>26229697</v>
      </c>
      <c r="H519">
        <v>3</v>
      </c>
      <c r="I519" t="s">
        <v>1065</v>
      </c>
      <c r="J519" t="s">
        <v>1066</v>
      </c>
      <c r="K519" t="s">
        <v>1067</v>
      </c>
      <c r="L519">
        <v>1354</v>
      </c>
      <c r="N519">
        <v>1010</v>
      </c>
      <c r="O519" t="s">
        <v>401</v>
      </c>
      <c r="P519" t="s">
        <v>401</v>
      </c>
      <c r="Q519">
        <v>1</v>
      </c>
      <c r="X519">
        <v>350</v>
      </c>
      <c r="Y519">
        <v>7.86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0</v>
      </c>
      <c r="AF519" t="s">
        <v>143</v>
      </c>
      <c r="AG519">
        <v>350</v>
      </c>
      <c r="AH519">
        <v>2</v>
      </c>
      <c r="AI519">
        <v>31714064</v>
      </c>
      <c r="AJ519">
        <v>499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5">
      <c r="A520">
        <f>ROW(Source!A848)</f>
        <v>848</v>
      </c>
      <c r="B520">
        <v>31714965</v>
      </c>
      <c r="C520">
        <v>31714051</v>
      </c>
      <c r="D520">
        <v>26289161</v>
      </c>
      <c r="E520">
        <v>26229697</v>
      </c>
      <c r="F520">
        <v>1</v>
      </c>
      <c r="G520">
        <v>26229697</v>
      </c>
      <c r="H520">
        <v>3</v>
      </c>
      <c r="I520" t="s">
        <v>25</v>
      </c>
      <c r="J520" t="s">
        <v>143</v>
      </c>
      <c r="K520" t="s">
        <v>26</v>
      </c>
      <c r="L520">
        <v>1327</v>
      </c>
      <c r="N520">
        <v>1005</v>
      </c>
      <c r="O520" t="s">
        <v>362</v>
      </c>
      <c r="P520" t="s">
        <v>362</v>
      </c>
      <c r="Q520">
        <v>1</v>
      </c>
      <c r="X520">
        <v>116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 t="s">
        <v>143</v>
      </c>
      <c r="AG520">
        <v>116</v>
      </c>
      <c r="AH520">
        <v>3</v>
      </c>
      <c r="AI520">
        <v>-1</v>
      </c>
      <c r="AJ520" t="s">
        <v>143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5">
      <c r="A521">
        <f>ROW(Source!A848)</f>
        <v>848</v>
      </c>
      <c r="B521">
        <v>31714966</v>
      </c>
      <c r="C521">
        <v>31714051</v>
      </c>
      <c r="D521">
        <v>31295865</v>
      </c>
      <c r="E521">
        <v>26229697</v>
      </c>
      <c r="F521">
        <v>1</v>
      </c>
      <c r="G521">
        <v>26229697</v>
      </c>
      <c r="H521">
        <v>3</v>
      </c>
      <c r="I521" t="s">
        <v>27</v>
      </c>
      <c r="J521" t="s">
        <v>143</v>
      </c>
      <c r="K521" t="s">
        <v>28</v>
      </c>
      <c r="L521">
        <v>1301</v>
      </c>
      <c r="N521">
        <v>1003</v>
      </c>
      <c r="O521" t="s">
        <v>585</v>
      </c>
      <c r="P521" t="s">
        <v>585</v>
      </c>
      <c r="Q521">
        <v>1</v>
      </c>
      <c r="X521">
        <v>12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 t="s">
        <v>143</v>
      </c>
      <c r="AG521">
        <v>12</v>
      </c>
      <c r="AH521">
        <v>3</v>
      </c>
      <c r="AI521">
        <v>-1</v>
      </c>
      <c r="AJ521" t="s">
        <v>143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5">
      <c r="A522">
        <f>ROW(Source!A848)</f>
        <v>848</v>
      </c>
      <c r="B522">
        <v>31714967</v>
      </c>
      <c r="C522">
        <v>31714051</v>
      </c>
      <c r="D522">
        <v>31295867</v>
      </c>
      <c r="E522">
        <v>26229697</v>
      </c>
      <c r="F522">
        <v>1</v>
      </c>
      <c r="G522">
        <v>26229697</v>
      </c>
      <c r="H522">
        <v>3</v>
      </c>
      <c r="I522" t="s">
        <v>27</v>
      </c>
      <c r="J522" t="s">
        <v>143</v>
      </c>
      <c r="K522" t="s">
        <v>29</v>
      </c>
      <c r="L522">
        <v>1301</v>
      </c>
      <c r="N522">
        <v>1003</v>
      </c>
      <c r="O522" t="s">
        <v>585</v>
      </c>
      <c r="P522" t="s">
        <v>585</v>
      </c>
      <c r="Q522">
        <v>1</v>
      </c>
      <c r="X522">
        <v>55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 t="s">
        <v>143</v>
      </c>
      <c r="AG522">
        <v>55</v>
      </c>
      <c r="AH522">
        <v>3</v>
      </c>
      <c r="AI522">
        <v>-1</v>
      </c>
      <c r="AJ522" t="s">
        <v>143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5">
      <c r="A523">
        <f>ROW(Source!A848)</f>
        <v>848</v>
      </c>
      <c r="B523">
        <v>31714968</v>
      </c>
      <c r="C523">
        <v>31714051</v>
      </c>
      <c r="D523">
        <v>31295864</v>
      </c>
      <c r="E523">
        <v>26229697</v>
      </c>
      <c r="F523">
        <v>1</v>
      </c>
      <c r="G523">
        <v>26229697</v>
      </c>
      <c r="H523">
        <v>3</v>
      </c>
      <c r="I523" t="s">
        <v>27</v>
      </c>
      <c r="J523" t="s">
        <v>143</v>
      </c>
      <c r="K523" t="s">
        <v>30</v>
      </c>
      <c r="L523">
        <v>1301</v>
      </c>
      <c r="N523">
        <v>1003</v>
      </c>
      <c r="O523" t="s">
        <v>585</v>
      </c>
      <c r="P523" t="s">
        <v>585</v>
      </c>
      <c r="Q523">
        <v>1</v>
      </c>
      <c r="X523">
        <v>42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 t="s">
        <v>143</v>
      </c>
      <c r="AG523">
        <v>42</v>
      </c>
      <c r="AH523">
        <v>3</v>
      </c>
      <c r="AI523">
        <v>-1</v>
      </c>
      <c r="AJ523" t="s">
        <v>143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5">
      <c r="A524">
        <f>ROW(Source!A848)</f>
        <v>848</v>
      </c>
      <c r="B524">
        <v>31714969</v>
      </c>
      <c r="C524">
        <v>31714051</v>
      </c>
      <c r="D524">
        <v>26293379</v>
      </c>
      <c r="E524">
        <v>26229697</v>
      </c>
      <c r="F524">
        <v>1</v>
      </c>
      <c r="G524">
        <v>26229697</v>
      </c>
      <c r="H524">
        <v>3</v>
      </c>
      <c r="I524" t="s">
        <v>31</v>
      </c>
      <c r="J524" t="s">
        <v>143</v>
      </c>
      <c r="K524" t="s">
        <v>32</v>
      </c>
      <c r="L524">
        <v>1348</v>
      </c>
      <c r="N524">
        <v>1009</v>
      </c>
      <c r="O524" t="s">
        <v>205</v>
      </c>
      <c r="P524" t="s">
        <v>205</v>
      </c>
      <c r="Q524">
        <v>1000</v>
      </c>
      <c r="X524">
        <v>0.14399999999999999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s">
        <v>143</v>
      </c>
      <c r="AG524">
        <v>0.14399999999999999</v>
      </c>
      <c r="AH524">
        <v>3</v>
      </c>
      <c r="AI524">
        <v>-1</v>
      </c>
      <c r="AJ524" t="s">
        <v>143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5">
      <c r="A525">
        <f>ROW(Source!A854)</f>
        <v>854</v>
      </c>
      <c r="B525">
        <v>31714970</v>
      </c>
      <c r="C525">
        <v>31714085</v>
      </c>
      <c r="D525">
        <v>26286009</v>
      </c>
      <c r="E525">
        <v>26229697</v>
      </c>
      <c r="F525">
        <v>1</v>
      </c>
      <c r="G525">
        <v>26229697</v>
      </c>
      <c r="H525">
        <v>1</v>
      </c>
      <c r="I525" t="s">
        <v>875</v>
      </c>
      <c r="J525" t="s">
        <v>143</v>
      </c>
      <c r="K525" t="s">
        <v>876</v>
      </c>
      <c r="L525">
        <v>1191</v>
      </c>
      <c r="N525">
        <v>1013</v>
      </c>
      <c r="O525" t="s">
        <v>877</v>
      </c>
      <c r="P525" t="s">
        <v>877</v>
      </c>
      <c r="Q525">
        <v>1</v>
      </c>
      <c r="X525">
        <v>247.22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1</v>
      </c>
      <c r="AF525" t="s">
        <v>170</v>
      </c>
      <c r="AG525">
        <v>284.303</v>
      </c>
      <c r="AH525">
        <v>2</v>
      </c>
      <c r="AI525">
        <v>31714086</v>
      </c>
      <c r="AJ525">
        <v>501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5">
      <c r="A526">
        <f>ROW(Source!A854)</f>
        <v>854</v>
      </c>
      <c r="B526">
        <v>31714971</v>
      </c>
      <c r="C526">
        <v>31714085</v>
      </c>
      <c r="D526">
        <v>26366393</v>
      </c>
      <c r="E526">
        <v>1</v>
      </c>
      <c r="F526">
        <v>1</v>
      </c>
      <c r="G526">
        <v>26229697</v>
      </c>
      <c r="H526">
        <v>2</v>
      </c>
      <c r="I526" t="s">
        <v>953</v>
      </c>
      <c r="J526" t="s">
        <v>954</v>
      </c>
      <c r="K526" t="s">
        <v>955</v>
      </c>
      <c r="L526">
        <v>1367</v>
      </c>
      <c r="N526">
        <v>1011</v>
      </c>
      <c r="O526" t="s">
        <v>881</v>
      </c>
      <c r="P526" t="s">
        <v>881</v>
      </c>
      <c r="Q526">
        <v>1</v>
      </c>
      <c r="X526">
        <v>0.62</v>
      </c>
      <c r="Y526">
        <v>0</v>
      </c>
      <c r="Z526">
        <v>76.81</v>
      </c>
      <c r="AA526">
        <v>14.36</v>
      </c>
      <c r="AB526">
        <v>0</v>
      </c>
      <c r="AC526">
        <v>0</v>
      </c>
      <c r="AD526">
        <v>1</v>
      </c>
      <c r="AE526">
        <v>0</v>
      </c>
      <c r="AF526" t="s">
        <v>169</v>
      </c>
      <c r="AG526">
        <v>0.77500000000000002</v>
      </c>
      <c r="AH526">
        <v>2</v>
      </c>
      <c r="AI526">
        <v>31714087</v>
      </c>
      <c r="AJ526">
        <v>502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5">
      <c r="A527">
        <f>ROW(Source!A854)</f>
        <v>854</v>
      </c>
      <c r="B527">
        <v>31714972</v>
      </c>
      <c r="C527">
        <v>31714085</v>
      </c>
      <c r="D527">
        <v>26366522</v>
      </c>
      <c r="E527">
        <v>1</v>
      </c>
      <c r="F527">
        <v>1</v>
      </c>
      <c r="G527">
        <v>26229697</v>
      </c>
      <c r="H527">
        <v>2</v>
      </c>
      <c r="I527" t="s">
        <v>985</v>
      </c>
      <c r="J527" t="s">
        <v>986</v>
      </c>
      <c r="K527" t="s">
        <v>987</v>
      </c>
      <c r="L527">
        <v>1367</v>
      </c>
      <c r="N527">
        <v>1011</v>
      </c>
      <c r="O527" t="s">
        <v>881</v>
      </c>
      <c r="P527" t="s">
        <v>881</v>
      </c>
      <c r="Q527">
        <v>1</v>
      </c>
      <c r="X527">
        <v>22</v>
      </c>
      <c r="Y527">
        <v>0</v>
      </c>
      <c r="Z527">
        <v>2.36</v>
      </c>
      <c r="AA527">
        <v>0.04</v>
      </c>
      <c r="AB527">
        <v>0</v>
      </c>
      <c r="AC527">
        <v>0</v>
      </c>
      <c r="AD527">
        <v>1</v>
      </c>
      <c r="AE527">
        <v>0</v>
      </c>
      <c r="AF527" t="s">
        <v>169</v>
      </c>
      <c r="AG527">
        <v>27.5</v>
      </c>
      <c r="AH527">
        <v>2</v>
      </c>
      <c r="AI527">
        <v>31714088</v>
      </c>
      <c r="AJ527">
        <v>503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5">
      <c r="A528">
        <f>ROW(Source!A854)</f>
        <v>854</v>
      </c>
      <c r="B528">
        <v>31714973</v>
      </c>
      <c r="C528">
        <v>31714085</v>
      </c>
      <c r="D528">
        <v>26366479</v>
      </c>
      <c r="E528">
        <v>1</v>
      </c>
      <c r="F528">
        <v>1</v>
      </c>
      <c r="G528">
        <v>26229697</v>
      </c>
      <c r="H528">
        <v>2</v>
      </c>
      <c r="I528" t="s">
        <v>1050</v>
      </c>
      <c r="J528" t="s">
        <v>1051</v>
      </c>
      <c r="K528" t="s">
        <v>1052</v>
      </c>
      <c r="L528">
        <v>1367</v>
      </c>
      <c r="N528">
        <v>1011</v>
      </c>
      <c r="O528" t="s">
        <v>881</v>
      </c>
      <c r="P528" t="s">
        <v>881</v>
      </c>
      <c r="Q528">
        <v>1</v>
      </c>
      <c r="X528">
        <v>5.13</v>
      </c>
      <c r="Y528">
        <v>0</v>
      </c>
      <c r="Z528">
        <v>0.64</v>
      </c>
      <c r="AA528">
        <v>0.04</v>
      </c>
      <c r="AB528">
        <v>0</v>
      </c>
      <c r="AC528">
        <v>0</v>
      </c>
      <c r="AD528">
        <v>1</v>
      </c>
      <c r="AE528">
        <v>0</v>
      </c>
      <c r="AF528" t="s">
        <v>169</v>
      </c>
      <c r="AG528">
        <v>6.4124999999999996</v>
      </c>
      <c r="AH528">
        <v>2</v>
      </c>
      <c r="AI528">
        <v>31714089</v>
      </c>
      <c r="AJ528">
        <v>504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5">
      <c r="A529">
        <f>ROW(Source!A854)</f>
        <v>854</v>
      </c>
      <c r="B529">
        <v>31714974</v>
      </c>
      <c r="C529">
        <v>31714085</v>
      </c>
      <c r="D529">
        <v>26366433</v>
      </c>
      <c r="E529">
        <v>1</v>
      </c>
      <c r="F529">
        <v>1</v>
      </c>
      <c r="G529">
        <v>26229697</v>
      </c>
      <c r="H529">
        <v>2</v>
      </c>
      <c r="I529" t="s">
        <v>1053</v>
      </c>
      <c r="J529" t="s">
        <v>1054</v>
      </c>
      <c r="K529" t="s">
        <v>1055</v>
      </c>
      <c r="L529">
        <v>1367</v>
      </c>
      <c r="N529">
        <v>1011</v>
      </c>
      <c r="O529" t="s">
        <v>881</v>
      </c>
      <c r="P529" t="s">
        <v>881</v>
      </c>
      <c r="Q529">
        <v>1</v>
      </c>
      <c r="X529">
        <v>24.24</v>
      </c>
      <c r="Y529">
        <v>0</v>
      </c>
      <c r="Z529">
        <v>2.36</v>
      </c>
      <c r="AA529">
        <v>0.1</v>
      </c>
      <c r="AB529">
        <v>0</v>
      </c>
      <c r="AC529">
        <v>0</v>
      </c>
      <c r="AD529">
        <v>1</v>
      </c>
      <c r="AE529">
        <v>0</v>
      </c>
      <c r="AF529" t="s">
        <v>169</v>
      </c>
      <c r="AG529">
        <v>30.299999999999997</v>
      </c>
      <c r="AH529">
        <v>2</v>
      </c>
      <c r="AI529">
        <v>31714090</v>
      </c>
      <c r="AJ529">
        <v>505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5">
      <c r="A530">
        <f>ROW(Source!A854)</f>
        <v>854</v>
      </c>
      <c r="B530">
        <v>31714975</v>
      </c>
      <c r="C530">
        <v>31714085</v>
      </c>
      <c r="D530">
        <v>26366499</v>
      </c>
      <c r="E530">
        <v>1</v>
      </c>
      <c r="F530">
        <v>1</v>
      </c>
      <c r="G530">
        <v>26229697</v>
      </c>
      <c r="H530">
        <v>2</v>
      </c>
      <c r="I530" t="s">
        <v>1056</v>
      </c>
      <c r="J530" t="s">
        <v>1057</v>
      </c>
      <c r="K530" t="s">
        <v>1058</v>
      </c>
      <c r="L530">
        <v>1367</v>
      </c>
      <c r="N530">
        <v>1011</v>
      </c>
      <c r="O530" t="s">
        <v>881</v>
      </c>
      <c r="P530" t="s">
        <v>881</v>
      </c>
      <c r="Q530">
        <v>1</v>
      </c>
      <c r="X530">
        <v>1.31</v>
      </c>
      <c r="Y530">
        <v>0</v>
      </c>
      <c r="Z530">
        <v>3.53</v>
      </c>
      <c r="AA530">
        <v>0.04</v>
      </c>
      <c r="AB530">
        <v>0</v>
      </c>
      <c r="AC530">
        <v>0</v>
      </c>
      <c r="AD530">
        <v>1</v>
      </c>
      <c r="AE530">
        <v>0</v>
      </c>
      <c r="AF530" t="s">
        <v>169</v>
      </c>
      <c r="AG530">
        <v>1.6375000000000002</v>
      </c>
      <c r="AH530">
        <v>2</v>
      </c>
      <c r="AI530">
        <v>31714091</v>
      </c>
      <c r="AJ530">
        <v>506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5">
      <c r="A531">
        <f>ROW(Source!A854)</f>
        <v>854</v>
      </c>
      <c r="B531">
        <v>31714976</v>
      </c>
      <c r="C531">
        <v>31714085</v>
      </c>
      <c r="D531">
        <v>26344837</v>
      </c>
      <c r="E531">
        <v>1</v>
      </c>
      <c r="F531">
        <v>1</v>
      </c>
      <c r="G531">
        <v>26229697</v>
      </c>
      <c r="H531">
        <v>3</v>
      </c>
      <c r="I531" t="s">
        <v>1068</v>
      </c>
      <c r="J531" t="s">
        <v>1069</v>
      </c>
      <c r="K531" t="s">
        <v>1070</v>
      </c>
      <c r="L531">
        <v>1346</v>
      </c>
      <c r="N531">
        <v>1009</v>
      </c>
      <c r="O531" t="s">
        <v>432</v>
      </c>
      <c r="P531" t="s">
        <v>432</v>
      </c>
      <c r="Q531">
        <v>1</v>
      </c>
      <c r="X531">
        <v>1.68</v>
      </c>
      <c r="Y531">
        <v>48.15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143</v>
      </c>
      <c r="AG531">
        <v>1.68</v>
      </c>
      <c r="AH531">
        <v>2</v>
      </c>
      <c r="AI531">
        <v>31714092</v>
      </c>
      <c r="AJ531">
        <v>507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5">
      <c r="A532">
        <f>ROW(Source!A854)</f>
        <v>854</v>
      </c>
      <c r="B532">
        <v>31714977</v>
      </c>
      <c r="C532">
        <v>31714085</v>
      </c>
      <c r="D532">
        <v>26364202</v>
      </c>
      <c r="E532">
        <v>1</v>
      </c>
      <c r="F532">
        <v>1</v>
      </c>
      <c r="G532">
        <v>26229697</v>
      </c>
      <c r="H532">
        <v>3</v>
      </c>
      <c r="I532" t="s">
        <v>1071</v>
      </c>
      <c r="J532" t="s">
        <v>1072</v>
      </c>
      <c r="K532" t="s">
        <v>1073</v>
      </c>
      <c r="L532">
        <v>1354</v>
      </c>
      <c r="N532">
        <v>1010</v>
      </c>
      <c r="O532" t="s">
        <v>401</v>
      </c>
      <c r="P532" t="s">
        <v>401</v>
      </c>
      <c r="Q532">
        <v>1</v>
      </c>
      <c r="X532">
        <v>13</v>
      </c>
      <c r="Y532">
        <v>7.68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143</v>
      </c>
      <c r="AG532">
        <v>13</v>
      </c>
      <c r="AH532">
        <v>2</v>
      </c>
      <c r="AI532">
        <v>31714100</v>
      </c>
      <c r="AJ532">
        <v>515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5">
      <c r="A533">
        <f>ROW(Source!A854)</f>
        <v>854</v>
      </c>
      <c r="B533">
        <v>31714978</v>
      </c>
      <c r="C533">
        <v>31714085</v>
      </c>
      <c r="D533">
        <v>26363979</v>
      </c>
      <c r="E533">
        <v>1</v>
      </c>
      <c r="F533">
        <v>1</v>
      </c>
      <c r="G533">
        <v>26229697</v>
      </c>
      <c r="H533">
        <v>3</v>
      </c>
      <c r="I533" t="s">
        <v>1074</v>
      </c>
      <c r="J533" t="s">
        <v>1075</v>
      </c>
      <c r="K533" t="s">
        <v>1076</v>
      </c>
      <c r="L533">
        <v>1355</v>
      </c>
      <c r="N533">
        <v>1010</v>
      </c>
      <c r="O533" t="s">
        <v>606</v>
      </c>
      <c r="P533" t="s">
        <v>606</v>
      </c>
      <c r="Q533">
        <v>100</v>
      </c>
      <c r="X533">
        <v>6.45</v>
      </c>
      <c r="Y533">
        <v>341.56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143</v>
      </c>
      <c r="AG533">
        <v>6.45</v>
      </c>
      <c r="AH533">
        <v>2</v>
      </c>
      <c r="AI533">
        <v>31714101</v>
      </c>
      <c r="AJ533">
        <v>516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5">
      <c r="A534">
        <f>ROW(Source!A854)</f>
        <v>854</v>
      </c>
      <c r="B534">
        <v>31714979</v>
      </c>
      <c r="C534">
        <v>31714085</v>
      </c>
      <c r="D534">
        <v>28481499</v>
      </c>
      <c r="E534">
        <v>26229697</v>
      </c>
      <c r="F534">
        <v>1</v>
      </c>
      <c r="G534">
        <v>26229697</v>
      </c>
      <c r="H534">
        <v>3</v>
      </c>
      <c r="I534" t="s">
        <v>33</v>
      </c>
      <c r="J534" t="s">
        <v>143</v>
      </c>
      <c r="K534" t="s">
        <v>34</v>
      </c>
      <c r="L534">
        <v>1355</v>
      </c>
      <c r="N534">
        <v>1010</v>
      </c>
      <c r="O534" t="s">
        <v>606</v>
      </c>
      <c r="P534" t="s">
        <v>606</v>
      </c>
      <c r="Q534">
        <v>100</v>
      </c>
      <c r="X534">
        <v>13.7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 t="s">
        <v>143</v>
      </c>
      <c r="AG534">
        <v>13.7</v>
      </c>
      <c r="AH534">
        <v>3</v>
      </c>
      <c r="AI534">
        <v>-1</v>
      </c>
      <c r="AJ534" t="s">
        <v>143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5">
      <c r="A535">
        <f>ROW(Source!A854)</f>
        <v>854</v>
      </c>
      <c r="B535">
        <v>31714980</v>
      </c>
      <c r="C535">
        <v>31714085</v>
      </c>
      <c r="D535">
        <v>26287625</v>
      </c>
      <c r="E535">
        <v>26229697</v>
      </c>
      <c r="F535">
        <v>1</v>
      </c>
      <c r="G535">
        <v>26229697</v>
      </c>
      <c r="H535">
        <v>3</v>
      </c>
      <c r="I535" t="s">
        <v>35</v>
      </c>
      <c r="J535" t="s">
        <v>143</v>
      </c>
      <c r="K535" t="s">
        <v>36</v>
      </c>
      <c r="L535">
        <v>1327</v>
      </c>
      <c r="N535">
        <v>1005</v>
      </c>
      <c r="O535" t="s">
        <v>362</v>
      </c>
      <c r="P535" t="s">
        <v>362</v>
      </c>
      <c r="Q535">
        <v>1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 t="s">
        <v>143</v>
      </c>
      <c r="AG535">
        <v>0</v>
      </c>
      <c r="AH535">
        <v>3</v>
      </c>
      <c r="AI535">
        <v>-1</v>
      </c>
      <c r="AJ535" t="s">
        <v>143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5">
      <c r="A536">
        <f>ROW(Source!A854)</f>
        <v>854</v>
      </c>
      <c r="B536">
        <v>31714981</v>
      </c>
      <c r="C536">
        <v>31714085</v>
      </c>
      <c r="D536">
        <v>31295877</v>
      </c>
      <c r="E536">
        <v>26229697</v>
      </c>
      <c r="F536">
        <v>1</v>
      </c>
      <c r="G536">
        <v>26229697</v>
      </c>
      <c r="H536">
        <v>3</v>
      </c>
      <c r="I536" t="s">
        <v>27</v>
      </c>
      <c r="J536" t="s">
        <v>143</v>
      </c>
      <c r="K536" t="s">
        <v>37</v>
      </c>
      <c r="L536">
        <v>1301</v>
      </c>
      <c r="N536">
        <v>1003</v>
      </c>
      <c r="O536" t="s">
        <v>585</v>
      </c>
      <c r="P536" t="s">
        <v>585</v>
      </c>
      <c r="Q536">
        <v>1</v>
      </c>
      <c r="X536">
        <v>85.2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t="s">
        <v>143</v>
      </c>
      <c r="AG536">
        <v>85.2</v>
      </c>
      <c r="AH536">
        <v>3</v>
      </c>
      <c r="AI536">
        <v>-1</v>
      </c>
      <c r="AJ536" t="s">
        <v>143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5">
      <c r="A537">
        <f>ROW(Source!A854)</f>
        <v>854</v>
      </c>
      <c r="B537">
        <v>31714982</v>
      </c>
      <c r="C537">
        <v>31714085</v>
      </c>
      <c r="D537">
        <v>31295869</v>
      </c>
      <c r="E537">
        <v>26229697</v>
      </c>
      <c r="F537">
        <v>1</v>
      </c>
      <c r="G537">
        <v>26229697</v>
      </c>
      <c r="H537">
        <v>3</v>
      </c>
      <c r="I537" t="s">
        <v>27</v>
      </c>
      <c r="J537" t="s">
        <v>143</v>
      </c>
      <c r="K537" t="s">
        <v>38</v>
      </c>
      <c r="L537">
        <v>1301</v>
      </c>
      <c r="N537">
        <v>1003</v>
      </c>
      <c r="O537" t="s">
        <v>585</v>
      </c>
      <c r="P537" t="s">
        <v>585</v>
      </c>
      <c r="Q537">
        <v>1</v>
      </c>
      <c r="X537">
        <v>80.61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s">
        <v>143</v>
      </c>
      <c r="AG537">
        <v>80.61</v>
      </c>
      <c r="AH537">
        <v>3</v>
      </c>
      <c r="AI537">
        <v>-1</v>
      </c>
      <c r="AJ537" t="s">
        <v>143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5">
      <c r="A538">
        <f>ROW(Source!A854)</f>
        <v>854</v>
      </c>
      <c r="B538">
        <v>31714983</v>
      </c>
      <c r="C538">
        <v>31714085</v>
      </c>
      <c r="D538">
        <v>31295887</v>
      </c>
      <c r="E538">
        <v>26229697</v>
      </c>
      <c r="F538">
        <v>1</v>
      </c>
      <c r="G538">
        <v>26229697</v>
      </c>
      <c r="H538">
        <v>3</v>
      </c>
      <c r="I538" t="s">
        <v>39</v>
      </c>
      <c r="J538" t="s">
        <v>143</v>
      </c>
      <c r="K538" t="s">
        <v>40</v>
      </c>
      <c r="L538">
        <v>1354</v>
      </c>
      <c r="N538">
        <v>1010</v>
      </c>
      <c r="O538" t="s">
        <v>401</v>
      </c>
      <c r="P538" t="s">
        <v>401</v>
      </c>
      <c r="Q538">
        <v>1</v>
      </c>
      <c r="X538">
        <v>645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 t="s">
        <v>143</v>
      </c>
      <c r="AG538">
        <v>645</v>
      </c>
      <c r="AH538">
        <v>3</v>
      </c>
      <c r="AI538">
        <v>-1</v>
      </c>
      <c r="AJ538" t="s">
        <v>143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5">
      <c r="A539">
        <f>ROW(Source!A862)</f>
        <v>862</v>
      </c>
      <c r="B539">
        <v>31714984</v>
      </c>
      <c r="C539">
        <v>31714123</v>
      </c>
      <c r="D539">
        <v>26286009</v>
      </c>
      <c r="E539">
        <v>26229697</v>
      </c>
      <c r="F539">
        <v>1</v>
      </c>
      <c r="G539">
        <v>26229697</v>
      </c>
      <c r="H539">
        <v>1</v>
      </c>
      <c r="I539" t="s">
        <v>875</v>
      </c>
      <c r="J539" t="s">
        <v>143</v>
      </c>
      <c r="K539" t="s">
        <v>876</v>
      </c>
      <c r="L539">
        <v>1191</v>
      </c>
      <c r="N539">
        <v>1013</v>
      </c>
      <c r="O539" t="s">
        <v>877</v>
      </c>
      <c r="P539" t="s">
        <v>877</v>
      </c>
      <c r="Q539">
        <v>1</v>
      </c>
      <c r="X539">
        <v>147.30000000000001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1</v>
      </c>
      <c r="AF539" t="s">
        <v>170</v>
      </c>
      <c r="AG539">
        <v>169.39500000000001</v>
      </c>
      <c r="AH539">
        <v>2</v>
      </c>
      <c r="AI539">
        <v>31714124</v>
      </c>
      <c r="AJ539">
        <v>517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5">
      <c r="A540">
        <f>ROW(Source!A862)</f>
        <v>862</v>
      </c>
      <c r="B540">
        <v>31714985</v>
      </c>
      <c r="C540">
        <v>31714123</v>
      </c>
      <c r="D540">
        <v>26366393</v>
      </c>
      <c r="E540">
        <v>1</v>
      </c>
      <c r="F540">
        <v>1</v>
      </c>
      <c r="G540">
        <v>26229697</v>
      </c>
      <c r="H540">
        <v>2</v>
      </c>
      <c r="I540" t="s">
        <v>953</v>
      </c>
      <c r="J540" t="s">
        <v>954</v>
      </c>
      <c r="K540" t="s">
        <v>955</v>
      </c>
      <c r="L540">
        <v>1367</v>
      </c>
      <c r="N540">
        <v>1011</v>
      </c>
      <c r="O540" t="s">
        <v>881</v>
      </c>
      <c r="P540" t="s">
        <v>881</v>
      </c>
      <c r="Q540">
        <v>1</v>
      </c>
      <c r="X540">
        <v>0.51</v>
      </c>
      <c r="Y540">
        <v>0</v>
      </c>
      <c r="Z540">
        <v>76.81</v>
      </c>
      <c r="AA540">
        <v>14.36</v>
      </c>
      <c r="AB540">
        <v>0</v>
      </c>
      <c r="AC540">
        <v>0</v>
      </c>
      <c r="AD540">
        <v>1</v>
      </c>
      <c r="AE540">
        <v>0</v>
      </c>
      <c r="AF540" t="s">
        <v>169</v>
      </c>
      <c r="AG540">
        <v>0.63749999999999996</v>
      </c>
      <c r="AH540">
        <v>2</v>
      </c>
      <c r="AI540">
        <v>31714125</v>
      </c>
      <c r="AJ540">
        <v>518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5">
      <c r="A541">
        <f>ROW(Source!A862)</f>
        <v>862</v>
      </c>
      <c r="B541">
        <v>31714986</v>
      </c>
      <c r="C541">
        <v>31714123</v>
      </c>
      <c r="D541">
        <v>26366522</v>
      </c>
      <c r="E541">
        <v>1</v>
      </c>
      <c r="F541">
        <v>1</v>
      </c>
      <c r="G541">
        <v>26229697</v>
      </c>
      <c r="H541">
        <v>2</v>
      </c>
      <c r="I541" t="s">
        <v>985</v>
      </c>
      <c r="J541" t="s">
        <v>986</v>
      </c>
      <c r="K541" t="s">
        <v>987</v>
      </c>
      <c r="L541">
        <v>1367</v>
      </c>
      <c r="N541">
        <v>1011</v>
      </c>
      <c r="O541" t="s">
        <v>881</v>
      </c>
      <c r="P541" t="s">
        <v>881</v>
      </c>
      <c r="Q541">
        <v>1</v>
      </c>
      <c r="X541">
        <v>22.58</v>
      </c>
      <c r="Y541">
        <v>0</v>
      </c>
      <c r="Z541">
        <v>2.36</v>
      </c>
      <c r="AA541">
        <v>0.04</v>
      </c>
      <c r="AB541">
        <v>0</v>
      </c>
      <c r="AC541">
        <v>0</v>
      </c>
      <c r="AD541">
        <v>1</v>
      </c>
      <c r="AE541">
        <v>0</v>
      </c>
      <c r="AF541" t="s">
        <v>169</v>
      </c>
      <c r="AG541">
        <v>28.224999999999998</v>
      </c>
      <c r="AH541">
        <v>2</v>
      </c>
      <c r="AI541">
        <v>31714126</v>
      </c>
      <c r="AJ541">
        <v>519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5">
      <c r="A542">
        <f>ROW(Source!A862)</f>
        <v>862</v>
      </c>
      <c r="B542">
        <v>31714987</v>
      </c>
      <c r="C542">
        <v>31714123</v>
      </c>
      <c r="D542">
        <v>26366479</v>
      </c>
      <c r="E542">
        <v>1</v>
      </c>
      <c r="F542">
        <v>1</v>
      </c>
      <c r="G542">
        <v>26229697</v>
      </c>
      <c r="H542">
        <v>2</v>
      </c>
      <c r="I542" t="s">
        <v>1050</v>
      </c>
      <c r="J542" t="s">
        <v>1051</v>
      </c>
      <c r="K542" t="s">
        <v>1052</v>
      </c>
      <c r="L542">
        <v>1367</v>
      </c>
      <c r="N542">
        <v>1011</v>
      </c>
      <c r="O542" t="s">
        <v>881</v>
      </c>
      <c r="P542" t="s">
        <v>881</v>
      </c>
      <c r="Q542">
        <v>1</v>
      </c>
      <c r="X542">
        <v>2.23</v>
      </c>
      <c r="Y542">
        <v>0</v>
      </c>
      <c r="Z542">
        <v>0.64</v>
      </c>
      <c r="AA542">
        <v>0.04</v>
      </c>
      <c r="AB542">
        <v>0</v>
      </c>
      <c r="AC542">
        <v>0</v>
      </c>
      <c r="AD542">
        <v>1</v>
      </c>
      <c r="AE542">
        <v>0</v>
      </c>
      <c r="AF542" t="s">
        <v>169</v>
      </c>
      <c r="AG542">
        <v>2.7875000000000001</v>
      </c>
      <c r="AH542">
        <v>2</v>
      </c>
      <c r="AI542">
        <v>31714127</v>
      </c>
      <c r="AJ542">
        <v>520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5">
      <c r="A543">
        <f>ROW(Source!A862)</f>
        <v>862</v>
      </c>
      <c r="B543">
        <v>31714988</v>
      </c>
      <c r="C543">
        <v>31714123</v>
      </c>
      <c r="D543">
        <v>26366433</v>
      </c>
      <c r="E543">
        <v>1</v>
      </c>
      <c r="F543">
        <v>1</v>
      </c>
      <c r="G543">
        <v>26229697</v>
      </c>
      <c r="H543">
        <v>2</v>
      </c>
      <c r="I543" t="s">
        <v>1053</v>
      </c>
      <c r="J543" t="s">
        <v>1054</v>
      </c>
      <c r="K543" t="s">
        <v>1055</v>
      </c>
      <c r="L543">
        <v>1367</v>
      </c>
      <c r="N543">
        <v>1011</v>
      </c>
      <c r="O543" t="s">
        <v>881</v>
      </c>
      <c r="P543" t="s">
        <v>881</v>
      </c>
      <c r="Q543">
        <v>1</v>
      </c>
      <c r="X543">
        <v>3.03</v>
      </c>
      <c r="Y543">
        <v>0</v>
      </c>
      <c r="Z543">
        <v>2.36</v>
      </c>
      <c r="AA543">
        <v>0.1</v>
      </c>
      <c r="AB543">
        <v>0</v>
      </c>
      <c r="AC543">
        <v>0</v>
      </c>
      <c r="AD543">
        <v>1</v>
      </c>
      <c r="AE543">
        <v>0</v>
      </c>
      <c r="AF543" t="s">
        <v>169</v>
      </c>
      <c r="AG543">
        <v>3.7874999999999996</v>
      </c>
      <c r="AH543">
        <v>2</v>
      </c>
      <c r="AI543">
        <v>31714128</v>
      </c>
      <c r="AJ543">
        <v>521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5">
      <c r="A544">
        <f>ROW(Source!A862)</f>
        <v>862</v>
      </c>
      <c r="B544">
        <v>31714989</v>
      </c>
      <c r="C544">
        <v>31714123</v>
      </c>
      <c r="D544">
        <v>26366499</v>
      </c>
      <c r="E544">
        <v>1</v>
      </c>
      <c r="F544">
        <v>1</v>
      </c>
      <c r="G544">
        <v>26229697</v>
      </c>
      <c r="H544">
        <v>2</v>
      </c>
      <c r="I544" t="s">
        <v>1056</v>
      </c>
      <c r="J544" t="s">
        <v>1057</v>
      </c>
      <c r="K544" t="s">
        <v>1058</v>
      </c>
      <c r="L544">
        <v>1367</v>
      </c>
      <c r="N544">
        <v>1011</v>
      </c>
      <c r="O544" t="s">
        <v>881</v>
      </c>
      <c r="P544" t="s">
        <v>881</v>
      </c>
      <c r="Q544">
        <v>1</v>
      </c>
      <c r="X544">
        <v>0.08</v>
      </c>
      <c r="Y544">
        <v>0</v>
      </c>
      <c r="Z544">
        <v>3.53</v>
      </c>
      <c r="AA544">
        <v>0.04</v>
      </c>
      <c r="AB544">
        <v>0</v>
      </c>
      <c r="AC544">
        <v>0</v>
      </c>
      <c r="AD544">
        <v>1</v>
      </c>
      <c r="AE544">
        <v>0</v>
      </c>
      <c r="AF544" t="s">
        <v>169</v>
      </c>
      <c r="AG544">
        <v>0.1</v>
      </c>
      <c r="AH544">
        <v>2</v>
      </c>
      <c r="AI544">
        <v>31714129</v>
      </c>
      <c r="AJ544">
        <v>522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5">
      <c r="A545">
        <f>ROW(Source!A862)</f>
        <v>862</v>
      </c>
      <c r="B545">
        <v>31714990</v>
      </c>
      <c r="C545">
        <v>31714123</v>
      </c>
      <c r="D545">
        <v>26364202</v>
      </c>
      <c r="E545">
        <v>1</v>
      </c>
      <c r="F545">
        <v>1</v>
      </c>
      <c r="G545">
        <v>26229697</v>
      </c>
      <c r="H545">
        <v>3</v>
      </c>
      <c r="I545" t="s">
        <v>1071</v>
      </c>
      <c r="J545" t="s">
        <v>1072</v>
      </c>
      <c r="K545" t="s">
        <v>1073</v>
      </c>
      <c r="L545">
        <v>1354</v>
      </c>
      <c r="N545">
        <v>1010</v>
      </c>
      <c r="O545" t="s">
        <v>401</v>
      </c>
      <c r="P545" t="s">
        <v>401</v>
      </c>
      <c r="Q545">
        <v>1</v>
      </c>
      <c r="X545">
        <v>14.7</v>
      </c>
      <c r="Y545">
        <v>7.68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143</v>
      </c>
      <c r="AG545">
        <v>14.7</v>
      </c>
      <c r="AH545">
        <v>2</v>
      </c>
      <c r="AI545">
        <v>31714132</v>
      </c>
      <c r="AJ545">
        <v>525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5">
      <c r="A546">
        <f>ROW(Source!A862)</f>
        <v>862</v>
      </c>
      <c r="B546">
        <v>31714991</v>
      </c>
      <c r="C546">
        <v>31714123</v>
      </c>
      <c r="D546">
        <v>26363979</v>
      </c>
      <c r="E546">
        <v>1</v>
      </c>
      <c r="F546">
        <v>1</v>
      </c>
      <c r="G546">
        <v>26229697</v>
      </c>
      <c r="H546">
        <v>3</v>
      </c>
      <c r="I546" t="s">
        <v>1074</v>
      </c>
      <c r="J546" t="s">
        <v>1075</v>
      </c>
      <c r="K546" t="s">
        <v>1076</v>
      </c>
      <c r="L546">
        <v>1355</v>
      </c>
      <c r="N546">
        <v>1010</v>
      </c>
      <c r="O546" t="s">
        <v>606</v>
      </c>
      <c r="P546" t="s">
        <v>606</v>
      </c>
      <c r="Q546">
        <v>100</v>
      </c>
      <c r="X546">
        <v>7.35</v>
      </c>
      <c r="Y546">
        <v>341.56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143</v>
      </c>
      <c r="AG546">
        <v>7.35</v>
      </c>
      <c r="AH546">
        <v>2</v>
      </c>
      <c r="AI546">
        <v>31714133</v>
      </c>
      <c r="AJ546">
        <v>526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5">
      <c r="A547">
        <f>ROW(Source!A862)</f>
        <v>862</v>
      </c>
      <c r="B547">
        <v>31714992</v>
      </c>
      <c r="C547">
        <v>31714123</v>
      </c>
      <c r="D547">
        <v>28481499</v>
      </c>
      <c r="E547">
        <v>26229697</v>
      </c>
      <c r="F547">
        <v>1</v>
      </c>
      <c r="G547">
        <v>26229697</v>
      </c>
      <c r="H547">
        <v>3</v>
      </c>
      <c r="I547" t="s">
        <v>33</v>
      </c>
      <c r="J547" t="s">
        <v>143</v>
      </c>
      <c r="K547" t="s">
        <v>34</v>
      </c>
      <c r="L547">
        <v>1355</v>
      </c>
      <c r="N547">
        <v>1010</v>
      </c>
      <c r="O547" t="s">
        <v>606</v>
      </c>
      <c r="P547" t="s">
        <v>606</v>
      </c>
      <c r="Q547">
        <v>100</v>
      </c>
      <c r="X547">
        <v>5.32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s">
        <v>143</v>
      </c>
      <c r="AG547">
        <v>5.32</v>
      </c>
      <c r="AH547">
        <v>3</v>
      </c>
      <c r="AI547">
        <v>-1</v>
      </c>
      <c r="AJ547" t="s">
        <v>143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5">
      <c r="A548">
        <f>ROW(Source!A862)</f>
        <v>862</v>
      </c>
      <c r="B548">
        <v>31714993</v>
      </c>
      <c r="C548">
        <v>31714123</v>
      </c>
      <c r="D548">
        <v>26287625</v>
      </c>
      <c r="E548">
        <v>26229697</v>
      </c>
      <c r="F548">
        <v>1</v>
      </c>
      <c r="G548">
        <v>26229697</v>
      </c>
      <c r="H548">
        <v>3</v>
      </c>
      <c r="I548" t="s">
        <v>35</v>
      </c>
      <c r="J548" t="s">
        <v>143</v>
      </c>
      <c r="K548" t="s">
        <v>36</v>
      </c>
      <c r="L548">
        <v>1327</v>
      </c>
      <c r="N548">
        <v>1005</v>
      </c>
      <c r="O548" t="s">
        <v>362</v>
      </c>
      <c r="P548" t="s">
        <v>362</v>
      </c>
      <c r="Q548">
        <v>1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 t="s">
        <v>143</v>
      </c>
      <c r="AG548">
        <v>0</v>
      </c>
      <c r="AH548">
        <v>3</v>
      </c>
      <c r="AI548">
        <v>-1</v>
      </c>
      <c r="AJ548" t="s">
        <v>143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5">
      <c r="A549">
        <f>ROW(Source!A862)</f>
        <v>862</v>
      </c>
      <c r="B549">
        <v>31714994</v>
      </c>
      <c r="C549">
        <v>31714123</v>
      </c>
      <c r="D549">
        <v>26286007</v>
      </c>
      <c r="E549">
        <v>26229697</v>
      </c>
      <c r="F549">
        <v>1</v>
      </c>
      <c r="G549">
        <v>26229697</v>
      </c>
      <c r="H549">
        <v>3</v>
      </c>
      <c r="I549" t="s">
        <v>983</v>
      </c>
      <c r="J549" t="s">
        <v>143</v>
      </c>
      <c r="K549" t="s">
        <v>984</v>
      </c>
      <c r="L549">
        <v>1344</v>
      </c>
      <c r="N549">
        <v>1008</v>
      </c>
      <c r="O549" t="s">
        <v>908</v>
      </c>
      <c r="P549" t="s">
        <v>908</v>
      </c>
      <c r="Q549">
        <v>1</v>
      </c>
      <c r="X549">
        <v>0.01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143</v>
      </c>
      <c r="AG549">
        <v>0.01</v>
      </c>
      <c r="AH549">
        <v>2</v>
      </c>
      <c r="AI549">
        <v>31714134</v>
      </c>
      <c r="AJ549">
        <v>527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5">
      <c r="A550">
        <f>ROW(Source!A865)</f>
        <v>865</v>
      </c>
      <c r="B550">
        <v>31714995</v>
      </c>
      <c r="C550">
        <v>31714148</v>
      </c>
      <c r="D550">
        <v>26286009</v>
      </c>
      <c r="E550">
        <v>26229697</v>
      </c>
      <c r="F550">
        <v>1</v>
      </c>
      <c r="G550">
        <v>26229697</v>
      </c>
      <c r="H550">
        <v>1</v>
      </c>
      <c r="I550" t="s">
        <v>875</v>
      </c>
      <c r="J550" t="s">
        <v>143</v>
      </c>
      <c r="K550" t="s">
        <v>876</v>
      </c>
      <c r="L550">
        <v>1191</v>
      </c>
      <c r="N550">
        <v>1013</v>
      </c>
      <c r="O550" t="s">
        <v>877</v>
      </c>
      <c r="P550" t="s">
        <v>877</v>
      </c>
      <c r="Q550">
        <v>1</v>
      </c>
      <c r="X550">
        <v>60.78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1</v>
      </c>
      <c r="AF550" t="s">
        <v>170</v>
      </c>
      <c r="AG550">
        <v>69.896999999999991</v>
      </c>
      <c r="AH550">
        <v>2</v>
      </c>
      <c r="AI550">
        <v>31714149</v>
      </c>
      <c r="AJ550">
        <v>528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5">
      <c r="A551">
        <f>ROW(Source!A865)</f>
        <v>865</v>
      </c>
      <c r="B551">
        <v>31714996</v>
      </c>
      <c r="C551">
        <v>31714148</v>
      </c>
      <c r="D551">
        <v>26366393</v>
      </c>
      <c r="E551">
        <v>1</v>
      </c>
      <c r="F551">
        <v>1</v>
      </c>
      <c r="G551">
        <v>26229697</v>
      </c>
      <c r="H551">
        <v>2</v>
      </c>
      <c r="I551" t="s">
        <v>953</v>
      </c>
      <c r="J551" t="s">
        <v>954</v>
      </c>
      <c r="K551" t="s">
        <v>955</v>
      </c>
      <c r="L551">
        <v>1367</v>
      </c>
      <c r="N551">
        <v>1011</v>
      </c>
      <c r="O551" t="s">
        <v>881</v>
      </c>
      <c r="P551" t="s">
        <v>881</v>
      </c>
      <c r="Q551">
        <v>1</v>
      </c>
      <c r="X551">
        <v>0.31</v>
      </c>
      <c r="Y551">
        <v>0</v>
      </c>
      <c r="Z551">
        <v>76.81</v>
      </c>
      <c r="AA551">
        <v>14.36</v>
      </c>
      <c r="AB551">
        <v>0</v>
      </c>
      <c r="AC551">
        <v>0</v>
      </c>
      <c r="AD551">
        <v>1</v>
      </c>
      <c r="AE551">
        <v>0</v>
      </c>
      <c r="AF551" t="s">
        <v>169</v>
      </c>
      <c r="AG551">
        <v>0.38750000000000001</v>
      </c>
      <c r="AH551">
        <v>2</v>
      </c>
      <c r="AI551">
        <v>31714150</v>
      </c>
      <c r="AJ551">
        <v>529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5">
      <c r="A552">
        <f>ROW(Source!A865)</f>
        <v>865</v>
      </c>
      <c r="B552">
        <v>31714997</v>
      </c>
      <c r="C552">
        <v>31714148</v>
      </c>
      <c r="D552">
        <v>26366521</v>
      </c>
      <c r="E552">
        <v>1</v>
      </c>
      <c r="F552">
        <v>1</v>
      </c>
      <c r="G552">
        <v>26229697</v>
      </c>
      <c r="H552">
        <v>2</v>
      </c>
      <c r="I552" t="s">
        <v>1077</v>
      </c>
      <c r="J552" t="s">
        <v>1078</v>
      </c>
      <c r="K552" t="s">
        <v>1079</v>
      </c>
      <c r="L552">
        <v>1367</v>
      </c>
      <c r="N552">
        <v>1011</v>
      </c>
      <c r="O552" t="s">
        <v>881</v>
      </c>
      <c r="P552" t="s">
        <v>881</v>
      </c>
      <c r="Q552">
        <v>1</v>
      </c>
      <c r="X552">
        <v>9.35</v>
      </c>
      <c r="Y552">
        <v>0</v>
      </c>
      <c r="Z552">
        <v>2.21</v>
      </c>
      <c r="AA552">
        <v>0.04</v>
      </c>
      <c r="AB552">
        <v>0</v>
      </c>
      <c r="AC552">
        <v>0</v>
      </c>
      <c r="AD552">
        <v>1</v>
      </c>
      <c r="AE552">
        <v>0</v>
      </c>
      <c r="AF552" t="s">
        <v>169</v>
      </c>
      <c r="AG552">
        <v>11.6875</v>
      </c>
      <c r="AH552">
        <v>2</v>
      </c>
      <c r="AI552">
        <v>31714151</v>
      </c>
      <c r="AJ552">
        <v>530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5">
      <c r="A553">
        <f>ROW(Source!A865)</f>
        <v>865</v>
      </c>
      <c r="B553">
        <v>31714998</v>
      </c>
      <c r="C553">
        <v>31714148</v>
      </c>
      <c r="D553">
        <v>26366525</v>
      </c>
      <c r="E553">
        <v>1</v>
      </c>
      <c r="F553">
        <v>1</v>
      </c>
      <c r="G553">
        <v>26229697</v>
      </c>
      <c r="H553">
        <v>2</v>
      </c>
      <c r="I553" t="s">
        <v>1080</v>
      </c>
      <c r="J553" t="s">
        <v>1081</v>
      </c>
      <c r="K553" t="s">
        <v>1082</v>
      </c>
      <c r="L553">
        <v>1367</v>
      </c>
      <c r="N553">
        <v>1011</v>
      </c>
      <c r="O553" t="s">
        <v>881</v>
      </c>
      <c r="P553" t="s">
        <v>881</v>
      </c>
      <c r="Q553">
        <v>1</v>
      </c>
      <c r="X553">
        <v>9.35</v>
      </c>
      <c r="Y553">
        <v>0</v>
      </c>
      <c r="Z553">
        <v>1.64</v>
      </c>
      <c r="AA553">
        <v>0.01</v>
      </c>
      <c r="AB553">
        <v>0</v>
      </c>
      <c r="AC553">
        <v>0</v>
      </c>
      <c r="AD553">
        <v>1</v>
      </c>
      <c r="AE553">
        <v>0</v>
      </c>
      <c r="AF553" t="s">
        <v>169</v>
      </c>
      <c r="AG553">
        <v>11.6875</v>
      </c>
      <c r="AH553">
        <v>2</v>
      </c>
      <c r="AI553">
        <v>31714152</v>
      </c>
      <c r="AJ553">
        <v>531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5">
      <c r="A554">
        <f>ROW(Source!A865)</f>
        <v>865</v>
      </c>
      <c r="B554">
        <v>31714999</v>
      </c>
      <c r="C554">
        <v>31714148</v>
      </c>
      <c r="D554">
        <v>26366445</v>
      </c>
      <c r="E554">
        <v>1</v>
      </c>
      <c r="F554">
        <v>1</v>
      </c>
      <c r="G554">
        <v>26229697</v>
      </c>
      <c r="H554">
        <v>2</v>
      </c>
      <c r="I554" t="s">
        <v>1083</v>
      </c>
      <c r="J554" t="s">
        <v>1084</v>
      </c>
      <c r="K554" t="s">
        <v>1085</v>
      </c>
      <c r="L554">
        <v>1367</v>
      </c>
      <c r="N554">
        <v>1011</v>
      </c>
      <c r="O554" t="s">
        <v>881</v>
      </c>
      <c r="P554" t="s">
        <v>881</v>
      </c>
      <c r="Q554">
        <v>1</v>
      </c>
      <c r="X554">
        <v>17.8</v>
      </c>
      <c r="Y554">
        <v>0</v>
      </c>
      <c r="Z554">
        <v>0.44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169</v>
      </c>
      <c r="AG554">
        <v>22.25</v>
      </c>
      <c r="AH554">
        <v>2</v>
      </c>
      <c r="AI554">
        <v>31714153</v>
      </c>
      <c r="AJ554">
        <v>532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5">
      <c r="A555">
        <f>ROW(Source!A865)</f>
        <v>865</v>
      </c>
      <c r="B555">
        <v>31715000</v>
      </c>
      <c r="C555">
        <v>31714148</v>
      </c>
      <c r="D555">
        <v>26343984</v>
      </c>
      <c r="E555">
        <v>1</v>
      </c>
      <c r="F555">
        <v>1</v>
      </c>
      <c r="G555">
        <v>26229697</v>
      </c>
      <c r="H555">
        <v>3</v>
      </c>
      <c r="I555" t="s">
        <v>1086</v>
      </c>
      <c r="J555" t="s">
        <v>1087</v>
      </c>
      <c r="K555" t="s">
        <v>1088</v>
      </c>
      <c r="L555">
        <v>1348</v>
      </c>
      <c r="N555">
        <v>1009</v>
      </c>
      <c r="O555" t="s">
        <v>205</v>
      </c>
      <c r="P555" t="s">
        <v>205</v>
      </c>
      <c r="Q555">
        <v>1000</v>
      </c>
      <c r="X555">
        <v>0.6028</v>
      </c>
      <c r="Y555">
        <v>11791.78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143</v>
      </c>
      <c r="AG555">
        <v>0.6028</v>
      </c>
      <c r="AH555">
        <v>2</v>
      </c>
      <c r="AI555">
        <v>31714154</v>
      </c>
      <c r="AJ555">
        <v>533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5">
      <c r="A556">
        <f>ROW(Source!A865)</f>
        <v>865</v>
      </c>
      <c r="B556">
        <v>31715001</v>
      </c>
      <c r="C556">
        <v>31714148</v>
      </c>
      <c r="D556">
        <v>26289921</v>
      </c>
      <c r="E556">
        <v>26229697</v>
      </c>
      <c r="F556">
        <v>1</v>
      </c>
      <c r="G556">
        <v>26229697</v>
      </c>
      <c r="H556">
        <v>3</v>
      </c>
      <c r="I556" t="s">
        <v>41</v>
      </c>
      <c r="J556" t="s">
        <v>143</v>
      </c>
      <c r="K556" t="s">
        <v>42</v>
      </c>
      <c r="L556">
        <v>1354</v>
      </c>
      <c r="N556">
        <v>1010</v>
      </c>
      <c r="O556" t="s">
        <v>401</v>
      </c>
      <c r="P556" t="s">
        <v>401</v>
      </c>
      <c r="Q556">
        <v>1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s">
        <v>143</v>
      </c>
      <c r="AG556">
        <v>0</v>
      </c>
      <c r="AH556">
        <v>3</v>
      </c>
      <c r="AI556">
        <v>-1</v>
      </c>
      <c r="AJ556" t="s">
        <v>143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5">
      <c r="A557">
        <f>ROW(Source!A865)</f>
        <v>865</v>
      </c>
      <c r="B557">
        <v>31715002</v>
      </c>
      <c r="C557">
        <v>31714148</v>
      </c>
      <c r="D557">
        <v>28481499</v>
      </c>
      <c r="E557">
        <v>26229697</v>
      </c>
      <c r="F557">
        <v>1</v>
      </c>
      <c r="G557">
        <v>26229697</v>
      </c>
      <c r="H557">
        <v>3</v>
      </c>
      <c r="I557" t="s">
        <v>33</v>
      </c>
      <c r="J557" t="s">
        <v>143</v>
      </c>
      <c r="K557" t="s">
        <v>34</v>
      </c>
      <c r="L557">
        <v>1355</v>
      </c>
      <c r="N557">
        <v>1010</v>
      </c>
      <c r="O557" t="s">
        <v>606</v>
      </c>
      <c r="P557" t="s">
        <v>606</v>
      </c>
      <c r="Q557">
        <v>100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 t="s">
        <v>143</v>
      </c>
      <c r="AG557">
        <v>0</v>
      </c>
      <c r="AH557">
        <v>3</v>
      </c>
      <c r="AI557">
        <v>-1</v>
      </c>
      <c r="AJ557" t="s">
        <v>143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5">
      <c r="A558">
        <f>ROW(Source!A902)</f>
        <v>902</v>
      </c>
      <c r="B558">
        <v>31715003</v>
      </c>
      <c r="C558">
        <v>31713968</v>
      </c>
      <c r="D558">
        <v>26286009</v>
      </c>
      <c r="E558">
        <v>26229697</v>
      </c>
      <c r="F558">
        <v>1</v>
      </c>
      <c r="G558">
        <v>26229697</v>
      </c>
      <c r="H558">
        <v>1</v>
      </c>
      <c r="I558" t="s">
        <v>875</v>
      </c>
      <c r="J558" t="s">
        <v>143</v>
      </c>
      <c r="K558" t="s">
        <v>876</v>
      </c>
      <c r="L558">
        <v>1191</v>
      </c>
      <c r="N558">
        <v>1013</v>
      </c>
      <c r="O558" t="s">
        <v>877</v>
      </c>
      <c r="P558" t="s">
        <v>877</v>
      </c>
      <c r="Q558">
        <v>1</v>
      </c>
      <c r="X558">
        <v>57.5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1</v>
      </c>
      <c r="AF558" t="s">
        <v>143</v>
      </c>
      <c r="AG558">
        <v>57.5</v>
      </c>
      <c r="AH558">
        <v>2</v>
      </c>
      <c r="AI558">
        <v>31713969</v>
      </c>
      <c r="AJ558">
        <v>536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5">
      <c r="A559">
        <f>ROW(Source!A902)</f>
        <v>902</v>
      </c>
      <c r="B559">
        <v>31715004</v>
      </c>
      <c r="C559">
        <v>31713968</v>
      </c>
      <c r="D559">
        <v>26286024</v>
      </c>
      <c r="E559">
        <v>26229697</v>
      </c>
      <c r="F559">
        <v>1</v>
      </c>
      <c r="G559">
        <v>26229697</v>
      </c>
      <c r="H559">
        <v>3</v>
      </c>
      <c r="I559" t="s">
        <v>1107</v>
      </c>
      <c r="J559" t="s">
        <v>143</v>
      </c>
      <c r="K559" t="s">
        <v>374</v>
      </c>
      <c r="L559">
        <v>1348</v>
      </c>
      <c r="N559">
        <v>1009</v>
      </c>
      <c r="O559" t="s">
        <v>205</v>
      </c>
      <c r="P559" t="s">
        <v>205</v>
      </c>
      <c r="Q559">
        <v>1000</v>
      </c>
      <c r="X559">
        <v>4.5999999999999996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143</v>
      </c>
      <c r="AG559">
        <v>4.5999999999999996</v>
      </c>
      <c r="AH559">
        <v>3</v>
      </c>
      <c r="AI559">
        <v>-1</v>
      </c>
      <c r="AJ559" t="s">
        <v>143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5">
      <c r="A560">
        <f>ROW(Source!A904)</f>
        <v>904</v>
      </c>
      <c r="B560">
        <v>31715005</v>
      </c>
      <c r="C560">
        <v>31713974</v>
      </c>
      <c r="D560">
        <v>26286008</v>
      </c>
      <c r="E560">
        <v>26229697</v>
      </c>
      <c r="F560">
        <v>1</v>
      </c>
      <c r="G560">
        <v>26229697</v>
      </c>
      <c r="H560">
        <v>2</v>
      </c>
      <c r="I560" t="s">
        <v>906</v>
      </c>
      <c r="J560" t="s">
        <v>143</v>
      </c>
      <c r="K560" t="s">
        <v>907</v>
      </c>
      <c r="L560">
        <v>1344</v>
      </c>
      <c r="N560">
        <v>1008</v>
      </c>
      <c r="O560" t="s">
        <v>908</v>
      </c>
      <c r="P560" t="s">
        <v>908</v>
      </c>
      <c r="Q560">
        <v>1</v>
      </c>
      <c r="X560">
        <v>8.86</v>
      </c>
      <c r="Y560">
        <v>0</v>
      </c>
      <c r="Z560">
        <v>1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143</v>
      </c>
      <c r="AG560">
        <v>8.86</v>
      </c>
      <c r="AH560">
        <v>3</v>
      </c>
      <c r="AI560">
        <v>-1</v>
      </c>
      <c r="AJ560" t="s">
        <v>143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5">
      <c r="A561">
        <f>ROW(Source!A905)</f>
        <v>905</v>
      </c>
      <c r="B561">
        <v>31715006</v>
      </c>
      <c r="C561">
        <v>31713975</v>
      </c>
      <c r="D561">
        <v>26286009</v>
      </c>
      <c r="E561">
        <v>26229697</v>
      </c>
      <c r="F561">
        <v>1</v>
      </c>
      <c r="G561">
        <v>26229697</v>
      </c>
      <c r="H561">
        <v>1</v>
      </c>
      <c r="I561" t="s">
        <v>875</v>
      </c>
      <c r="J561" t="s">
        <v>143</v>
      </c>
      <c r="K561" t="s">
        <v>876</v>
      </c>
      <c r="L561">
        <v>1191</v>
      </c>
      <c r="N561">
        <v>1013</v>
      </c>
      <c r="O561" t="s">
        <v>877</v>
      </c>
      <c r="P561" t="s">
        <v>877</v>
      </c>
      <c r="Q561">
        <v>1</v>
      </c>
      <c r="X561">
        <v>1.02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 t="s">
        <v>143</v>
      </c>
      <c r="AG561">
        <v>1.02</v>
      </c>
      <c r="AH561">
        <v>3</v>
      </c>
      <c r="AI561">
        <v>-1</v>
      </c>
      <c r="AJ561" t="s">
        <v>143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5">
      <c r="A562">
        <f>ROW(Source!A906)</f>
        <v>906</v>
      </c>
      <c r="B562">
        <v>31715007</v>
      </c>
      <c r="C562">
        <v>31713976</v>
      </c>
      <c r="D562">
        <v>26366424</v>
      </c>
      <c r="E562">
        <v>1</v>
      </c>
      <c r="F562">
        <v>1</v>
      </c>
      <c r="G562">
        <v>26229697</v>
      </c>
      <c r="H562">
        <v>2</v>
      </c>
      <c r="I562" t="s">
        <v>933</v>
      </c>
      <c r="J562" t="s">
        <v>934</v>
      </c>
      <c r="K562" t="s">
        <v>935</v>
      </c>
      <c r="L562">
        <v>1367</v>
      </c>
      <c r="N562">
        <v>1011</v>
      </c>
      <c r="O562" t="s">
        <v>881</v>
      </c>
      <c r="P562" t="s">
        <v>881</v>
      </c>
      <c r="Q562">
        <v>1</v>
      </c>
      <c r="X562">
        <v>1</v>
      </c>
      <c r="Y562">
        <v>0</v>
      </c>
      <c r="Z562">
        <v>115.66</v>
      </c>
      <c r="AA562">
        <v>14.4</v>
      </c>
      <c r="AB562">
        <v>0</v>
      </c>
      <c r="AC562">
        <v>0</v>
      </c>
      <c r="AD562">
        <v>1</v>
      </c>
      <c r="AE562">
        <v>0</v>
      </c>
      <c r="AF562" t="s">
        <v>143</v>
      </c>
      <c r="AG562">
        <v>1</v>
      </c>
      <c r="AH562">
        <v>2</v>
      </c>
      <c r="AI562">
        <v>31713977</v>
      </c>
      <c r="AJ562">
        <v>538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5">
      <c r="A563">
        <f>ROW(Source!A907)</f>
        <v>907</v>
      </c>
      <c r="B563">
        <v>31715008</v>
      </c>
      <c r="C563">
        <v>31713979</v>
      </c>
      <c r="D563">
        <v>26286008</v>
      </c>
      <c r="E563">
        <v>26229697</v>
      </c>
      <c r="F563">
        <v>1</v>
      </c>
      <c r="G563">
        <v>26229697</v>
      </c>
      <c r="H563">
        <v>2</v>
      </c>
      <c r="I563" t="s">
        <v>906</v>
      </c>
      <c r="J563" t="s">
        <v>143</v>
      </c>
      <c r="K563" t="s">
        <v>907</v>
      </c>
      <c r="L563">
        <v>1344</v>
      </c>
      <c r="N563">
        <v>1008</v>
      </c>
      <c r="O563" t="s">
        <v>908</v>
      </c>
      <c r="P563" t="s">
        <v>908</v>
      </c>
      <c r="Q563">
        <v>1</v>
      </c>
      <c r="X563">
        <v>31.67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143</v>
      </c>
      <c r="AG563">
        <v>31.67</v>
      </c>
      <c r="AH563">
        <v>2</v>
      </c>
      <c r="AI563">
        <v>31713980</v>
      </c>
      <c r="AJ563">
        <v>539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5">
      <c r="A564">
        <f>ROW(Source!A908)</f>
        <v>908</v>
      </c>
      <c r="B564">
        <v>31715009</v>
      </c>
      <c r="C564">
        <v>31713982</v>
      </c>
      <c r="D564">
        <v>26286009</v>
      </c>
      <c r="E564">
        <v>26229697</v>
      </c>
      <c r="F564">
        <v>1</v>
      </c>
      <c r="G564">
        <v>26229697</v>
      </c>
      <c r="H564">
        <v>1</v>
      </c>
      <c r="I564" t="s">
        <v>875</v>
      </c>
      <c r="J564" t="s">
        <v>143</v>
      </c>
      <c r="K564" t="s">
        <v>876</v>
      </c>
      <c r="L564">
        <v>1191</v>
      </c>
      <c r="N564">
        <v>1013</v>
      </c>
      <c r="O564" t="s">
        <v>877</v>
      </c>
      <c r="P564" t="s">
        <v>877</v>
      </c>
      <c r="Q564">
        <v>1</v>
      </c>
      <c r="X564">
        <v>22.3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1</v>
      </c>
      <c r="AF564" t="s">
        <v>170</v>
      </c>
      <c r="AG564">
        <v>25.645</v>
      </c>
      <c r="AH564">
        <v>2</v>
      </c>
      <c r="AI564">
        <v>31713983</v>
      </c>
      <c r="AJ564">
        <v>540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5">
      <c r="A565">
        <f>ROW(Source!A908)</f>
        <v>908</v>
      </c>
      <c r="B565">
        <v>31715010</v>
      </c>
      <c r="C565">
        <v>31713982</v>
      </c>
      <c r="D565">
        <v>26286008</v>
      </c>
      <c r="E565">
        <v>26229697</v>
      </c>
      <c r="F565">
        <v>1</v>
      </c>
      <c r="G565">
        <v>26229697</v>
      </c>
      <c r="H565">
        <v>2</v>
      </c>
      <c r="I565" t="s">
        <v>906</v>
      </c>
      <c r="J565" t="s">
        <v>143</v>
      </c>
      <c r="K565" t="s">
        <v>907</v>
      </c>
      <c r="L565">
        <v>1344</v>
      </c>
      <c r="N565">
        <v>1008</v>
      </c>
      <c r="O565" t="s">
        <v>908</v>
      </c>
      <c r="P565" t="s">
        <v>908</v>
      </c>
      <c r="Q565">
        <v>1</v>
      </c>
      <c r="X565">
        <v>16.38</v>
      </c>
      <c r="Y565">
        <v>0</v>
      </c>
      <c r="Z565">
        <v>1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169</v>
      </c>
      <c r="AG565">
        <v>20.474999999999998</v>
      </c>
      <c r="AH565">
        <v>2</v>
      </c>
      <c r="AI565">
        <v>31713984</v>
      </c>
      <c r="AJ565">
        <v>541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5">
      <c r="A566">
        <f>ROW(Source!A908)</f>
        <v>908</v>
      </c>
      <c r="B566">
        <v>31715011</v>
      </c>
      <c r="C566">
        <v>31713982</v>
      </c>
      <c r="D566">
        <v>28484403</v>
      </c>
      <c r="E566">
        <v>26229697</v>
      </c>
      <c r="F566">
        <v>1</v>
      </c>
      <c r="G566">
        <v>26229697</v>
      </c>
      <c r="H566">
        <v>3</v>
      </c>
      <c r="I566" t="s">
        <v>1120</v>
      </c>
      <c r="J566" t="s">
        <v>143</v>
      </c>
      <c r="K566" t="s">
        <v>979</v>
      </c>
      <c r="L566">
        <v>1348</v>
      </c>
      <c r="N566">
        <v>1009</v>
      </c>
      <c r="O566" t="s">
        <v>205</v>
      </c>
      <c r="P566" t="s">
        <v>205</v>
      </c>
      <c r="Q566">
        <v>1000</v>
      </c>
      <c r="X566">
        <v>0.36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s">
        <v>143</v>
      </c>
      <c r="AG566">
        <v>0.36</v>
      </c>
      <c r="AH566">
        <v>3</v>
      </c>
      <c r="AI566">
        <v>-1</v>
      </c>
      <c r="AJ566" t="s">
        <v>143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5">
      <c r="A567">
        <f>ROW(Source!A908)</f>
        <v>908</v>
      </c>
      <c r="B567">
        <v>31715012</v>
      </c>
      <c r="C567">
        <v>31713982</v>
      </c>
      <c r="D567">
        <v>26286007</v>
      </c>
      <c r="E567">
        <v>26229697</v>
      </c>
      <c r="F567">
        <v>1</v>
      </c>
      <c r="G567">
        <v>26229697</v>
      </c>
      <c r="H567">
        <v>3</v>
      </c>
      <c r="I567" t="s">
        <v>983</v>
      </c>
      <c r="J567" t="s">
        <v>143</v>
      </c>
      <c r="K567" t="s">
        <v>984</v>
      </c>
      <c r="L567">
        <v>1344</v>
      </c>
      <c r="N567">
        <v>1008</v>
      </c>
      <c r="O567" t="s">
        <v>908</v>
      </c>
      <c r="P567" t="s">
        <v>908</v>
      </c>
      <c r="Q567">
        <v>1</v>
      </c>
      <c r="X567">
        <v>3.5</v>
      </c>
      <c r="Y567">
        <v>1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143</v>
      </c>
      <c r="AG567">
        <v>3.5</v>
      </c>
      <c r="AH567">
        <v>2</v>
      </c>
      <c r="AI567">
        <v>31713986</v>
      </c>
      <c r="AJ567">
        <v>543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5">
      <c r="A568">
        <f>ROW(Source!A910)</f>
        <v>910</v>
      </c>
      <c r="B568">
        <v>31715013</v>
      </c>
      <c r="C568">
        <v>31713992</v>
      </c>
      <c r="D568">
        <v>26286009</v>
      </c>
      <c r="E568">
        <v>26229697</v>
      </c>
      <c r="F568">
        <v>1</v>
      </c>
      <c r="G568">
        <v>26229697</v>
      </c>
      <c r="H568">
        <v>1</v>
      </c>
      <c r="I568" t="s">
        <v>875</v>
      </c>
      <c r="J568" t="s">
        <v>143</v>
      </c>
      <c r="K568" t="s">
        <v>876</v>
      </c>
      <c r="L568">
        <v>1191</v>
      </c>
      <c r="N568">
        <v>1013</v>
      </c>
      <c r="O568" t="s">
        <v>877</v>
      </c>
      <c r="P568" t="s">
        <v>877</v>
      </c>
      <c r="Q568">
        <v>1</v>
      </c>
      <c r="X568">
        <v>133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1</v>
      </c>
      <c r="AF568" t="s">
        <v>170</v>
      </c>
      <c r="AG568">
        <v>152.94999999999999</v>
      </c>
      <c r="AH568">
        <v>2</v>
      </c>
      <c r="AI568">
        <v>31713993</v>
      </c>
      <c r="AJ568">
        <v>544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5">
      <c r="A569">
        <f>ROW(Source!A910)</f>
        <v>910</v>
      </c>
      <c r="B569">
        <v>31715014</v>
      </c>
      <c r="C569">
        <v>31713992</v>
      </c>
      <c r="D569">
        <v>26286008</v>
      </c>
      <c r="E569">
        <v>26229697</v>
      </c>
      <c r="F569">
        <v>1</v>
      </c>
      <c r="G569">
        <v>26229697</v>
      </c>
      <c r="H569">
        <v>2</v>
      </c>
      <c r="I569" t="s">
        <v>906</v>
      </c>
      <c r="J569" t="s">
        <v>143</v>
      </c>
      <c r="K569" t="s">
        <v>907</v>
      </c>
      <c r="L569">
        <v>1344</v>
      </c>
      <c r="N569">
        <v>1008</v>
      </c>
      <c r="O569" t="s">
        <v>908</v>
      </c>
      <c r="P569" t="s">
        <v>908</v>
      </c>
      <c r="Q569">
        <v>1</v>
      </c>
      <c r="X569">
        <v>267.05</v>
      </c>
      <c r="Y569">
        <v>0</v>
      </c>
      <c r="Z569">
        <v>1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169</v>
      </c>
      <c r="AG569">
        <v>333.8125</v>
      </c>
      <c r="AH569">
        <v>2</v>
      </c>
      <c r="AI569">
        <v>31713994</v>
      </c>
      <c r="AJ569">
        <v>545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5">
      <c r="A570">
        <f>ROW(Source!A910)</f>
        <v>910</v>
      </c>
      <c r="B570">
        <v>31715015</v>
      </c>
      <c r="C570">
        <v>31713992</v>
      </c>
      <c r="D570">
        <v>26292961</v>
      </c>
      <c r="E570">
        <v>26229697</v>
      </c>
      <c r="F570">
        <v>1</v>
      </c>
      <c r="G570">
        <v>26229697</v>
      </c>
      <c r="H570">
        <v>3</v>
      </c>
      <c r="I570" t="s">
        <v>1121</v>
      </c>
      <c r="J570" t="s">
        <v>143</v>
      </c>
      <c r="K570" t="s">
        <v>428</v>
      </c>
      <c r="L570">
        <v>1339</v>
      </c>
      <c r="N570">
        <v>1007</v>
      </c>
      <c r="O570" t="s">
        <v>323</v>
      </c>
      <c r="P570" t="s">
        <v>323</v>
      </c>
      <c r="Q570">
        <v>1</v>
      </c>
      <c r="X570">
        <v>0.18228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 t="s">
        <v>143</v>
      </c>
      <c r="AG570">
        <v>0.18228</v>
      </c>
      <c r="AH570">
        <v>3</v>
      </c>
      <c r="AI570">
        <v>-1</v>
      </c>
      <c r="AJ570" t="s">
        <v>143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5">
      <c r="A571">
        <f>ROW(Source!A910)</f>
        <v>910</v>
      </c>
      <c r="B571">
        <v>31715016</v>
      </c>
      <c r="C571">
        <v>31713992</v>
      </c>
      <c r="D571">
        <v>26344037</v>
      </c>
      <c r="E571">
        <v>1</v>
      </c>
      <c r="F571">
        <v>1</v>
      </c>
      <c r="G571">
        <v>26229697</v>
      </c>
      <c r="H571">
        <v>3</v>
      </c>
      <c r="I571" t="s">
        <v>994</v>
      </c>
      <c r="J571" t="s">
        <v>995</v>
      </c>
      <c r="K571" t="s">
        <v>996</v>
      </c>
      <c r="L571">
        <v>1327</v>
      </c>
      <c r="N571">
        <v>1005</v>
      </c>
      <c r="O571" t="s">
        <v>362</v>
      </c>
      <c r="P571" t="s">
        <v>362</v>
      </c>
      <c r="Q571">
        <v>1</v>
      </c>
      <c r="X571">
        <v>108</v>
      </c>
      <c r="Y571">
        <v>33.56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143</v>
      </c>
      <c r="AG571">
        <v>108</v>
      </c>
      <c r="AH571">
        <v>2</v>
      </c>
      <c r="AI571">
        <v>31713995</v>
      </c>
      <c r="AJ571">
        <v>546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5">
      <c r="A572">
        <f>ROW(Source!A910)</f>
        <v>910</v>
      </c>
      <c r="B572">
        <v>31715017</v>
      </c>
      <c r="C572">
        <v>31713992</v>
      </c>
      <c r="D572">
        <v>26344722</v>
      </c>
      <c r="E572">
        <v>1</v>
      </c>
      <c r="F572">
        <v>1</v>
      </c>
      <c r="G572">
        <v>26229697</v>
      </c>
      <c r="H572">
        <v>3</v>
      </c>
      <c r="I572" t="s">
        <v>997</v>
      </c>
      <c r="J572" t="s">
        <v>998</v>
      </c>
      <c r="K572" t="s">
        <v>999</v>
      </c>
      <c r="L572">
        <v>1348</v>
      </c>
      <c r="N572">
        <v>1009</v>
      </c>
      <c r="O572" t="s">
        <v>205</v>
      </c>
      <c r="P572" t="s">
        <v>205</v>
      </c>
      <c r="Q572">
        <v>1000</v>
      </c>
      <c r="X572">
        <v>2.5000000000000001E-3</v>
      </c>
      <c r="Y572">
        <v>20166.439999999999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143</v>
      </c>
      <c r="AG572">
        <v>2.5000000000000001E-3</v>
      </c>
      <c r="AH572">
        <v>2</v>
      </c>
      <c r="AI572">
        <v>31713997</v>
      </c>
      <c r="AJ572">
        <v>548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5">
      <c r="A573">
        <f>ROW(Source!A910)</f>
        <v>910</v>
      </c>
      <c r="B573">
        <v>31715018</v>
      </c>
      <c r="C573">
        <v>31713992</v>
      </c>
      <c r="D573">
        <v>26344295</v>
      </c>
      <c r="E573">
        <v>1</v>
      </c>
      <c r="F573">
        <v>1</v>
      </c>
      <c r="G573">
        <v>26229697</v>
      </c>
      <c r="H573">
        <v>3</v>
      </c>
      <c r="I573" t="s">
        <v>1000</v>
      </c>
      <c r="J573" t="s">
        <v>1001</v>
      </c>
      <c r="K573" t="s">
        <v>1002</v>
      </c>
      <c r="L573">
        <v>1346</v>
      </c>
      <c r="N573">
        <v>1009</v>
      </c>
      <c r="O573" t="s">
        <v>432</v>
      </c>
      <c r="P573" t="s">
        <v>432</v>
      </c>
      <c r="Q573">
        <v>1</v>
      </c>
      <c r="X573">
        <v>12</v>
      </c>
      <c r="Y573">
        <v>9.86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143</v>
      </c>
      <c r="AG573">
        <v>12</v>
      </c>
      <c r="AH573">
        <v>2</v>
      </c>
      <c r="AI573">
        <v>31713998</v>
      </c>
      <c r="AJ573">
        <v>549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5">
      <c r="A574">
        <f>ROW(Source!A910)</f>
        <v>910</v>
      </c>
      <c r="B574">
        <v>31715019</v>
      </c>
      <c r="C574">
        <v>31713992</v>
      </c>
      <c r="D574">
        <v>26287181</v>
      </c>
      <c r="E574">
        <v>26229697</v>
      </c>
      <c r="F574">
        <v>1</v>
      </c>
      <c r="G574">
        <v>26229697</v>
      </c>
      <c r="H574">
        <v>3</v>
      </c>
      <c r="I574" t="s">
        <v>1122</v>
      </c>
      <c r="J574" t="s">
        <v>143</v>
      </c>
      <c r="K574" t="s">
        <v>0</v>
      </c>
      <c r="L574">
        <v>1348</v>
      </c>
      <c r="N574">
        <v>1009</v>
      </c>
      <c r="O574" t="s">
        <v>205</v>
      </c>
      <c r="P574" t="s">
        <v>205</v>
      </c>
      <c r="Q574">
        <v>1000</v>
      </c>
      <c r="X574">
        <v>1.0416000000000001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s">
        <v>143</v>
      </c>
      <c r="AG574">
        <v>1.0416000000000001</v>
      </c>
      <c r="AH574">
        <v>3</v>
      </c>
      <c r="AI574">
        <v>-1</v>
      </c>
      <c r="AJ574" t="s">
        <v>143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5">
      <c r="A575">
        <f>ROW(Source!A910)</f>
        <v>910</v>
      </c>
      <c r="B575">
        <v>31715020</v>
      </c>
      <c r="C575">
        <v>31713992</v>
      </c>
      <c r="D575">
        <v>26291226</v>
      </c>
      <c r="E575">
        <v>26229697</v>
      </c>
      <c r="F575">
        <v>1</v>
      </c>
      <c r="G575">
        <v>26229697</v>
      </c>
      <c r="H575">
        <v>3</v>
      </c>
      <c r="I575" t="s">
        <v>1</v>
      </c>
      <c r="J575" t="s">
        <v>143</v>
      </c>
      <c r="K575" t="s">
        <v>2</v>
      </c>
      <c r="L575">
        <v>1339</v>
      </c>
      <c r="N575">
        <v>1007</v>
      </c>
      <c r="O575" t="s">
        <v>323</v>
      </c>
      <c r="P575" t="s">
        <v>323</v>
      </c>
      <c r="Q575">
        <v>1</v>
      </c>
      <c r="X575">
        <v>2.6040000000000001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s">
        <v>143</v>
      </c>
      <c r="AG575">
        <v>2.6040000000000001</v>
      </c>
      <c r="AH575">
        <v>3</v>
      </c>
      <c r="AI575">
        <v>-1</v>
      </c>
      <c r="AJ575" t="s">
        <v>143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5">
      <c r="A576">
        <f>ROW(Source!A910)</f>
        <v>910</v>
      </c>
      <c r="B576">
        <v>31715021</v>
      </c>
      <c r="C576">
        <v>31713992</v>
      </c>
      <c r="D576">
        <v>26286007</v>
      </c>
      <c r="E576">
        <v>26229697</v>
      </c>
      <c r="F576">
        <v>1</v>
      </c>
      <c r="G576">
        <v>26229697</v>
      </c>
      <c r="H576">
        <v>3</v>
      </c>
      <c r="I576" t="s">
        <v>983</v>
      </c>
      <c r="J576" t="s">
        <v>143</v>
      </c>
      <c r="K576" t="s">
        <v>984</v>
      </c>
      <c r="L576">
        <v>1344</v>
      </c>
      <c r="N576">
        <v>1008</v>
      </c>
      <c r="O576" t="s">
        <v>908</v>
      </c>
      <c r="P576" t="s">
        <v>908</v>
      </c>
      <c r="Q576">
        <v>1</v>
      </c>
      <c r="X576">
        <v>3</v>
      </c>
      <c r="Y576">
        <v>1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143</v>
      </c>
      <c r="AG576">
        <v>3</v>
      </c>
      <c r="AH576">
        <v>2</v>
      </c>
      <c r="AI576">
        <v>31714001</v>
      </c>
      <c r="AJ576">
        <v>552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5">
      <c r="A577">
        <f>ROW(Source!A914)</f>
        <v>914</v>
      </c>
      <c r="B577">
        <v>31715022</v>
      </c>
      <c r="C577">
        <v>31714014</v>
      </c>
      <c r="D577">
        <v>26286009</v>
      </c>
      <c r="E577">
        <v>26229697</v>
      </c>
      <c r="F577">
        <v>1</v>
      </c>
      <c r="G577">
        <v>26229697</v>
      </c>
      <c r="H577">
        <v>1</v>
      </c>
      <c r="I577" t="s">
        <v>875</v>
      </c>
      <c r="J577" t="s">
        <v>143</v>
      </c>
      <c r="K577" t="s">
        <v>876</v>
      </c>
      <c r="L577">
        <v>1191</v>
      </c>
      <c r="N577">
        <v>1013</v>
      </c>
      <c r="O577" t="s">
        <v>877</v>
      </c>
      <c r="P577" t="s">
        <v>877</v>
      </c>
      <c r="Q577">
        <v>1</v>
      </c>
      <c r="X577">
        <v>14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1</v>
      </c>
      <c r="AF577" t="s">
        <v>170</v>
      </c>
      <c r="AG577">
        <v>16.099999999999998</v>
      </c>
      <c r="AH577">
        <v>2</v>
      </c>
      <c r="AI577">
        <v>31714015</v>
      </c>
      <c r="AJ577">
        <v>553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5">
      <c r="A578">
        <f>ROW(Source!A914)</f>
        <v>914</v>
      </c>
      <c r="B578">
        <v>31715023</v>
      </c>
      <c r="C578">
        <v>31714014</v>
      </c>
      <c r="D578">
        <v>26365916</v>
      </c>
      <c r="E578">
        <v>1</v>
      </c>
      <c r="F578">
        <v>1</v>
      </c>
      <c r="G578">
        <v>26229697</v>
      </c>
      <c r="H578">
        <v>2</v>
      </c>
      <c r="I578" t="s">
        <v>1003</v>
      </c>
      <c r="J578" t="s">
        <v>1004</v>
      </c>
      <c r="K578" t="s">
        <v>1005</v>
      </c>
      <c r="L578">
        <v>1367</v>
      </c>
      <c r="N578">
        <v>1011</v>
      </c>
      <c r="O578" t="s">
        <v>881</v>
      </c>
      <c r="P578" t="s">
        <v>881</v>
      </c>
      <c r="Q578">
        <v>1</v>
      </c>
      <c r="X578">
        <v>0.37</v>
      </c>
      <c r="Y578">
        <v>0</v>
      </c>
      <c r="Z578">
        <v>45.87</v>
      </c>
      <c r="AA578">
        <v>3.63</v>
      </c>
      <c r="AB578">
        <v>0</v>
      </c>
      <c r="AC578">
        <v>0</v>
      </c>
      <c r="AD578">
        <v>1</v>
      </c>
      <c r="AE578">
        <v>0</v>
      </c>
      <c r="AF578" t="s">
        <v>169</v>
      </c>
      <c r="AG578">
        <v>0.46250000000000002</v>
      </c>
      <c r="AH578">
        <v>2</v>
      </c>
      <c r="AI578">
        <v>31714016</v>
      </c>
      <c r="AJ578">
        <v>554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5">
      <c r="A579">
        <f>ROW(Source!A914)</f>
        <v>914</v>
      </c>
      <c r="B579">
        <v>31715024</v>
      </c>
      <c r="C579">
        <v>31714014</v>
      </c>
      <c r="D579">
        <v>26286008</v>
      </c>
      <c r="E579">
        <v>26229697</v>
      </c>
      <c r="F579">
        <v>1</v>
      </c>
      <c r="G579">
        <v>26229697</v>
      </c>
      <c r="H579">
        <v>2</v>
      </c>
      <c r="I579" t="s">
        <v>906</v>
      </c>
      <c r="J579" t="s">
        <v>143</v>
      </c>
      <c r="K579" t="s">
        <v>907</v>
      </c>
      <c r="L579">
        <v>1344</v>
      </c>
      <c r="N579">
        <v>1008</v>
      </c>
      <c r="O579" t="s">
        <v>908</v>
      </c>
      <c r="P579" t="s">
        <v>908</v>
      </c>
      <c r="Q579">
        <v>1</v>
      </c>
      <c r="X579">
        <v>7.5</v>
      </c>
      <c r="Y579">
        <v>0</v>
      </c>
      <c r="Z579">
        <v>1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169</v>
      </c>
      <c r="AG579">
        <v>9.375</v>
      </c>
      <c r="AH579">
        <v>2</v>
      </c>
      <c r="AI579">
        <v>31714017</v>
      </c>
      <c r="AJ579">
        <v>555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5">
      <c r="A580">
        <f>ROW(Source!A914)</f>
        <v>914</v>
      </c>
      <c r="B580">
        <v>31715025</v>
      </c>
      <c r="C580">
        <v>31714014</v>
      </c>
      <c r="D580">
        <v>26344835</v>
      </c>
      <c r="E580">
        <v>1</v>
      </c>
      <c r="F580">
        <v>1</v>
      </c>
      <c r="G580">
        <v>26229697</v>
      </c>
      <c r="H580">
        <v>3</v>
      </c>
      <c r="I580" t="s">
        <v>427</v>
      </c>
      <c r="J580" t="s">
        <v>429</v>
      </c>
      <c r="K580" t="s">
        <v>428</v>
      </c>
      <c r="L580">
        <v>1339</v>
      </c>
      <c r="N580">
        <v>1007</v>
      </c>
      <c r="O580" t="s">
        <v>323</v>
      </c>
      <c r="P580" t="s">
        <v>323</v>
      </c>
      <c r="Q580">
        <v>1</v>
      </c>
      <c r="X580">
        <v>1.4E-2</v>
      </c>
      <c r="Y580">
        <v>7.07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143</v>
      </c>
      <c r="AG580">
        <v>1.4E-2</v>
      </c>
      <c r="AH580">
        <v>2</v>
      </c>
      <c r="AI580">
        <v>31714018</v>
      </c>
      <c r="AJ580">
        <v>556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5">
      <c r="A581">
        <f>ROW(Source!A914)</f>
        <v>914</v>
      </c>
      <c r="B581">
        <v>31715026</v>
      </c>
      <c r="C581">
        <v>31714014</v>
      </c>
      <c r="D581">
        <v>26343503</v>
      </c>
      <c r="E581">
        <v>1</v>
      </c>
      <c r="F581">
        <v>1</v>
      </c>
      <c r="G581">
        <v>26229697</v>
      </c>
      <c r="H581">
        <v>3</v>
      </c>
      <c r="I581" t="s">
        <v>1006</v>
      </c>
      <c r="J581" t="s">
        <v>1007</v>
      </c>
      <c r="K581" t="s">
        <v>1008</v>
      </c>
      <c r="L581">
        <v>1348</v>
      </c>
      <c r="N581">
        <v>1009</v>
      </c>
      <c r="O581" t="s">
        <v>205</v>
      </c>
      <c r="P581" t="s">
        <v>205</v>
      </c>
      <c r="Q581">
        <v>1000</v>
      </c>
      <c r="X581">
        <v>8.0000000000000002E-3</v>
      </c>
      <c r="Y581">
        <v>4794.92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143</v>
      </c>
      <c r="AG581">
        <v>8.0000000000000002E-3</v>
      </c>
      <c r="AH581">
        <v>2</v>
      </c>
      <c r="AI581">
        <v>31714019</v>
      </c>
      <c r="AJ581">
        <v>557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5">
      <c r="A582">
        <f>ROW(Source!A914)</f>
        <v>914</v>
      </c>
      <c r="B582">
        <v>31715027</v>
      </c>
      <c r="C582">
        <v>31714014</v>
      </c>
      <c r="D582">
        <v>26344475</v>
      </c>
      <c r="E582">
        <v>1</v>
      </c>
      <c r="F582">
        <v>1</v>
      </c>
      <c r="G582">
        <v>26229697</v>
      </c>
      <c r="H582">
        <v>3</v>
      </c>
      <c r="I582" t="s">
        <v>1009</v>
      </c>
      <c r="J582" t="s">
        <v>1010</v>
      </c>
      <c r="K582" t="s">
        <v>1011</v>
      </c>
      <c r="L582">
        <v>1348</v>
      </c>
      <c r="N582">
        <v>1009</v>
      </c>
      <c r="O582" t="s">
        <v>205</v>
      </c>
      <c r="P582" t="s">
        <v>205</v>
      </c>
      <c r="Q582">
        <v>1000</v>
      </c>
      <c r="X582">
        <v>0.03</v>
      </c>
      <c r="Y582">
        <v>13174.52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143</v>
      </c>
      <c r="AG582">
        <v>0.03</v>
      </c>
      <c r="AH582">
        <v>2</v>
      </c>
      <c r="AI582">
        <v>31714021</v>
      </c>
      <c r="AJ582">
        <v>559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5">
      <c r="A583">
        <f>ROW(Source!A914)</f>
        <v>914</v>
      </c>
      <c r="B583">
        <v>31715028</v>
      </c>
      <c r="C583">
        <v>31714014</v>
      </c>
      <c r="D583">
        <v>29537555</v>
      </c>
      <c r="E583">
        <v>26229697</v>
      </c>
      <c r="F583">
        <v>1</v>
      </c>
      <c r="G583">
        <v>26229697</v>
      </c>
      <c r="H583">
        <v>3</v>
      </c>
      <c r="I583" t="s">
        <v>3</v>
      </c>
      <c r="J583" t="s">
        <v>143</v>
      </c>
      <c r="K583" t="s">
        <v>4</v>
      </c>
      <c r="L583">
        <v>1348</v>
      </c>
      <c r="N583">
        <v>1009</v>
      </c>
      <c r="O583" t="s">
        <v>205</v>
      </c>
      <c r="P583" t="s">
        <v>205</v>
      </c>
      <c r="Q583">
        <v>1000</v>
      </c>
      <c r="X583">
        <v>9.7000000000000003E-2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 t="s">
        <v>143</v>
      </c>
      <c r="AG583">
        <v>9.7000000000000003E-2</v>
      </c>
      <c r="AH583">
        <v>3</v>
      </c>
      <c r="AI583">
        <v>-1</v>
      </c>
      <c r="AJ583" t="s">
        <v>143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5">
      <c r="A584">
        <f>ROW(Source!A914)</f>
        <v>914</v>
      </c>
      <c r="B584">
        <v>31715029</v>
      </c>
      <c r="C584">
        <v>31714014</v>
      </c>
      <c r="D584">
        <v>26287181</v>
      </c>
      <c r="E584">
        <v>26229697</v>
      </c>
      <c r="F584">
        <v>1</v>
      </c>
      <c r="G584">
        <v>26229697</v>
      </c>
      <c r="H584">
        <v>3</v>
      </c>
      <c r="I584" t="s">
        <v>1122</v>
      </c>
      <c r="J584" t="s">
        <v>143</v>
      </c>
      <c r="K584" t="s">
        <v>0</v>
      </c>
      <c r="L584">
        <v>1348</v>
      </c>
      <c r="N584">
        <v>1009</v>
      </c>
      <c r="O584" t="s">
        <v>205</v>
      </c>
      <c r="P584" t="s">
        <v>205</v>
      </c>
      <c r="Q584">
        <v>1000</v>
      </c>
      <c r="X584">
        <v>0.18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 t="s">
        <v>143</v>
      </c>
      <c r="AG584">
        <v>0.18</v>
      </c>
      <c r="AH584">
        <v>3</v>
      </c>
      <c r="AI584">
        <v>-1</v>
      </c>
      <c r="AJ584" t="s">
        <v>143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5">
      <c r="A585">
        <f>ROW(Source!A914)</f>
        <v>914</v>
      </c>
      <c r="B585">
        <v>31715030</v>
      </c>
      <c r="C585">
        <v>31714014</v>
      </c>
      <c r="D585">
        <v>26286007</v>
      </c>
      <c r="E585">
        <v>26229697</v>
      </c>
      <c r="F585">
        <v>1</v>
      </c>
      <c r="G585">
        <v>26229697</v>
      </c>
      <c r="H585">
        <v>3</v>
      </c>
      <c r="I585" t="s">
        <v>983</v>
      </c>
      <c r="J585" t="s">
        <v>143</v>
      </c>
      <c r="K585" t="s">
        <v>984</v>
      </c>
      <c r="L585">
        <v>1344</v>
      </c>
      <c r="N585">
        <v>1008</v>
      </c>
      <c r="O585" t="s">
        <v>908</v>
      </c>
      <c r="P585" t="s">
        <v>908</v>
      </c>
      <c r="Q585">
        <v>1</v>
      </c>
      <c r="X585">
        <v>0.2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143</v>
      </c>
      <c r="AG585">
        <v>0.2</v>
      </c>
      <c r="AH585">
        <v>2</v>
      </c>
      <c r="AI585">
        <v>31714023</v>
      </c>
      <c r="AJ585">
        <v>561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5">
      <c r="A586">
        <f>ROW(Source!A951)</f>
        <v>951</v>
      </c>
      <c r="B586">
        <v>31715031</v>
      </c>
      <c r="C586">
        <v>31713904</v>
      </c>
      <c r="D586">
        <v>26286009</v>
      </c>
      <c r="E586">
        <v>26229697</v>
      </c>
      <c r="F586">
        <v>1</v>
      </c>
      <c r="G586">
        <v>26229697</v>
      </c>
      <c r="H586">
        <v>1</v>
      </c>
      <c r="I586" t="s">
        <v>875</v>
      </c>
      <c r="J586" t="s">
        <v>143</v>
      </c>
      <c r="K586" t="s">
        <v>876</v>
      </c>
      <c r="L586">
        <v>1191</v>
      </c>
      <c r="N586">
        <v>1013</v>
      </c>
      <c r="O586" t="s">
        <v>877</v>
      </c>
      <c r="P586" t="s">
        <v>877</v>
      </c>
      <c r="Q586">
        <v>1</v>
      </c>
      <c r="X586">
        <v>11.04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1</v>
      </c>
      <c r="AF586" t="s">
        <v>170</v>
      </c>
      <c r="AG586">
        <v>12.695999999999998</v>
      </c>
      <c r="AH586">
        <v>2</v>
      </c>
      <c r="AI586">
        <v>31713905</v>
      </c>
      <c r="AJ586">
        <v>562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5">
      <c r="A587">
        <f>ROW(Source!A951)</f>
        <v>951</v>
      </c>
      <c r="B587">
        <v>31715032</v>
      </c>
      <c r="C587">
        <v>31713904</v>
      </c>
      <c r="D587">
        <v>26286024</v>
      </c>
      <c r="E587">
        <v>26229697</v>
      </c>
      <c r="F587">
        <v>1</v>
      </c>
      <c r="G587">
        <v>26229697</v>
      </c>
      <c r="H587">
        <v>3</v>
      </c>
      <c r="I587" t="s">
        <v>1107</v>
      </c>
      <c r="J587" t="s">
        <v>143</v>
      </c>
      <c r="K587" t="s">
        <v>374</v>
      </c>
      <c r="L587">
        <v>1348</v>
      </c>
      <c r="N587">
        <v>1009</v>
      </c>
      <c r="O587" t="s">
        <v>205</v>
      </c>
      <c r="P587" t="s">
        <v>205</v>
      </c>
      <c r="Q587">
        <v>1000</v>
      </c>
      <c r="X587">
        <v>0.32500000000000001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143</v>
      </c>
      <c r="AG587">
        <v>0.32500000000000001</v>
      </c>
      <c r="AH587">
        <v>3</v>
      </c>
      <c r="AI587">
        <v>-1</v>
      </c>
      <c r="AJ587" t="s">
        <v>143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5">
      <c r="A588">
        <f>ROW(Source!A953)</f>
        <v>953</v>
      </c>
      <c r="B588">
        <v>31715033</v>
      </c>
      <c r="C588">
        <v>31713910</v>
      </c>
      <c r="D588">
        <v>26286009</v>
      </c>
      <c r="E588">
        <v>26229697</v>
      </c>
      <c r="F588">
        <v>1</v>
      </c>
      <c r="G588">
        <v>26229697</v>
      </c>
      <c r="H588">
        <v>1</v>
      </c>
      <c r="I588" t="s">
        <v>875</v>
      </c>
      <c r="J588" t="s">
        <v>143</v>
      </c>
      <c r="K588" t="s">
        <v>876</v>
      </c>
      <c r="L588">
        <v>1191</v>
      </c>
      <c r="N588">
        <v>1013</v>
      </c>
      <c r="O588" t="s">
        <v>877</v>
      </c>
      <c r="P588" t="s">
        <v>877</v>
      </c>
      <c r="Q588">
        <v>1</v>
      </c>
      <c r="X588">
        <v>116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1</v>
      </c>
      <c r="AF588" t="s">
        <v>170</v>
      </c>
      <c r="AG588">
        <v>133.39999999999998</v>
      </c>
      <c r="AH588">
        <v>2</v>
      </c>
      <c r="AI588">
        <v>31713911</v>
      </c>
      <c r="AJ588">
        <v>564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5">
      <c r="A589">
        <f>ROW(Source!A953)</f>
        <v>953</v>
      </c>
      <c r="B589">
        <v>31715034</v>
      </c>
      <c r="C589">
        <v>31713910</v>
      </c>
      <c r="D589">
        <v>26286008</v>
      </c>
      <c r="E589">
        <v>26229697</v>
      </c>
      <c r="F589">
        <v>1</v>
      </c>
      <c r="G589">
        <v>26229697</v>
      </c>
      <c r="H589">
        <v>2</v>
      </c>
      <c r="I589" t="s">
        <v>906</v>
      </c>
      <c r="J589" t="s">
        <v>143</v>
      </c>
      <c r="K589" t="s">
        <v>907</v>
      </c>
      <c r="L589">
        <v>1344</v>
      </c>
      <c r="N589">
        <v>1008</v>
      </c>
      <c r="O589" t="s">
        <v>908</v>
      </c>
      <c r="P589" t="s">
        <v>908</v>
      </c>
      <c r="Q589">
        <v>1</v>
      </c>
      <c r="X589">
        <v>107.85</v>
      </c>
      <c r="Y589">
        <v>0</v>
      </c>
      <c r="Z589">
        <v>1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169</v>
      </c>
      <c r="AG589">
        <v>134.8125</v>
      </c>
      <c r="AH589">
        <v>2</v>
      </c>
      <c r="AI589">
        <v>31713912</v>
      </c>
      <c r="AJ589">
        <v>565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5">
      <c r="A590">
        <f>ROW(Source!A961)</f>
        <v>961</v>
      </c>
      <c r="B590">
        <v>31715035</v>
      </c>
      <c r="C590">
        <v>31713929</v>
      </c>
      <c r="D590">
        <v>26286009</v>
      </c>
      <c r="E590">
        <v>26229697</v>
      </c>
      <c r="F590">
        <v>1</v>
      </c>
      <c r="G590">
        <v>26229697</v>
      </c>
      <c r="H590">
        <v>1</v>
      </c>
      <c r="I590" t="s">
        <v>875</v>
      </c>
      <c r="J590" t="s">
        <v>143</v>
      </c>
      <c r="K590" t="s">
        <v>876</v>
      </c>
      <c r="L590">
        <v>1191</v>
      </c>
      <c r="N590">
        <v>1013</v>
      </c>
      <c r="O590" t="s">
        <v>877</v>
      </c>
      <c r="P590" t="s">
        <v>877</v>
      </c>
      <c r="Q590">
        <v>1</v>
      </c>
      <c r="X590">
        <v>1.19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1</v>
      </c>
      <c r="AF590" t="s">
        <v>170</v>
      </c>
      <c r="AG590">
        <v>1.3684999999999998</v>
      </c>
      <c r="AH590">
        <v>2</v>
      </c>
      <c r="AI590">
        <v>31713930</v>
      </c>
      <c r="AJ590">
        <v>573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5">
      <c r="A591">
        <f>ROW(Source!A961)</f>
        <v>961</v>
      </c>
      <c r="B591">
        <v>31715036</v>
      </c>
      <c r="C591">
        <v>31713929</v>
      </c>
      <c r="D591">
        <v>26365555</v>
      </c>
      <c r="E591">
        <v>1</v>
      </c>
      <c r="F591">
        <v>1</v>
      </c>
      <c r="G591">
        <v>26229697</v>
      </c>
      <c r="H591">
        <v>2</v>
      </c>
      <c r="I591" t="s">
        <v>936</v>
      </c>
      <c r="J591" t="s">
        <v>937</v>
      </c>
      <c r="K591" t="s">
        <v>938</v>
      </c>
      <c r="L591">
        <v>1367</v>
      </c>
      <c r="N591">
        <v>1011</v>
      </c>
      <c r="O591" t="s">
        <v>881</v>
      </c>
      <c r="P591" t="s">
        <v>881</v>
      </c>
      <c r="Q591">
        <v>1</v>
      </c>
      <c r="X591">
        <v>6.3194999999999997</v>
      </c>
      <c r="Y591">
        <v>0</v>
      </c>
      <c r="Z591">
        <v>65.260000000000005</v>
      </c>
      <c r="AA591">
        <v>20.04</v>
      </c>
      <c r="AB591">
        <v>0</v>
      </c>
      <c r="AC591">
        <v>0</v>
      </c>
      <c r="AD591">
        <v>1</v>
      </c>
      <c r="AE591">
        <v>0</v>
      </c>
      <c r="AF591" t="s">
        <v>169</v>
      </c>
      <c r="AG591">
        <v>7.8993749999999991</v>
      </c>
      <c r="AH591">
        <v>2</v>
      </c>
      <c r="AI591">
        <v>31713931</v>
      </c>
      <c r="AJ591">
        <v>574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5">
      <c r="A592">
        <f>ROW(Source!A962)</f>
        <v>962</v>
      </c>
      <c r="B592">
        <v>31715037</v>
      </c>
      <c r="C592">
        <v>31713934</v>
      </c>
      <c r="D592">
        <v>26286009</v>
      </c>
      <c r="E592">
        <v>26229697</v>
      </c>
      <c r="F592">
        <v>1</v>
      </c>
      <c r="G592">
        <v>26229697</v>
      </c>
      <c r="H592">
        <v>1</v>
      </c>
      <c r="I592" t="s">
        <v>875</v>
      </c>
      <c r="J592" t="s">
        <v>143</v>
      </c>
      <c r="K592" t="s">
        <v>876</v>
      </c>
      <c r="L592">
        <v>1191</v>
      </c>
      <c r="N592">
        <v>1013</v>
      </c>
      <c r="O592" t="s">
        <v>877</v>
      </c>
      <c r="P592" t="s">
        <v>877</v>
      </c>
      <c r="Q592">
        <v>1</v>
      </c>
      <c r="X592">
        <v>222.65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1</v>
      </c>
      <c r="AF592" t="s">
        <v>170</v>
      </c>
      <c r="AG592">
        <v>256.04750000000001</v>
      </c>
      <c r="AH592">
        <v>2</v>
      </c>
      <c r="AI592">
        <v>31713935</v>
      </c>
      <c r="AJ592">
        <v>575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5">
      <c r="A593">
        <f>ROW(Source!A963)</f>
        <v>963</v>
      </c>
      <c r="B593">
        <v>31715038</v>
      </c>
      <c r="C593">
        <v>31713937</v>
      </c>
      <c r="D593">
        <v>26286009</v>
      </c>
      <c r="E593">
        <v>26229697</v>
      </c>
      <c r="F593">
        <v>1</v>
      </c>
      <c r="G593">
        <v>26229697</v>
      </c>
      <c r="H593">
        <v>1</v>
      </c>
      <c r="I593" t="s">
        <v>875</v>
      </c>
      <c r="J593" t="s">
        <v>143</v>
      </c>
      <c r="K593" t="s">
        <v>876</v>
      </c>
      <c r="L593">
        <v>1191</v>
      </c>
      <c r="N593">
        <v>1013</v>
      </c>
      <c r="O593" t="s">
        <v>877</v>
      </c>
      <c r="P593" t="s">
        <v>877</v>
      </c>
      <c r="Q593">
        <v>1</v>
      </c>
      <c r="X593">
        <v>10.8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1</v>
      </c>
      <c r="AE593">
        <v>1</v>
      </c>
      <c r="AF593" t="s">
        <v>170</v>
      </c>
      <c r="AG593">
        <v>12.42</v>
      </c>
      <c r="AH593">
        <v>2</v>
      </c>
      <c r="AI593">
        <v>31713938</v>
      </c>
      <c r="AJ593">
        <v>576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5">
      <c r="A594">
        <f>ROW(Source!A963)</f>
        <v>963</v>
      </c>
      <c r="B594">
        <v>31715039</v>
      </c>
      <c r="C594">
        <v>31713937</v>
      </c>
      <c r="D594">
        <v>26366011</v>
      </c>
      <c r="E594">
        <v>1</v>
      </c>
      <c r="F594">
        <v>1</v>
      </c>
      <c r="G594">
        <v>26229697</v>
      </c>
      <c r="H594">
        <v>2</v>
      </c>
      <c r="I594" t="s">
        <v>897</v>
      </c>
      <c r="J594" t="s">
        <v>898</v>
      </c>
      <c r="K594" t="s">
        <v>899</v>
      </c>
      <c r="L594">
        <v>1367</v>
      </c>
      <c r="N594">
        <v>1011</v>
      </c>
      <c r="O594" t="s">
        <v>881</v>
      </c>
      <c r="P594" t="s">
        <v>881</v>
      </c>
      <c r="Q594">
        <v>1</v>
      </c>
      <c r="X594">
        <v>10.5</v>
      </c>
      <c r="Y594">
        <v>0</v>
      </c>
      <c r="Z594">
        <v>60.77</v>
      </c>
      <c r="AA594">
        <v>18.48</v>
      </c>
      <c r="AB594">
        <v>0</v>
      </c>
      <c r="AC594">
        <v>0</v>
      </c>
      <c r="AD594">
        <v>1</v>
      </c>
      <c r="AE594">
        <v>0</v>
      </c>
      <c r="AF594" t="s">
        <v>169</v>
      </c>
      <c r="AG594">
        <v>13.125</v>
      </c>
      <c r="AH594">
        <v>2</v>
      </c>
      <c r="AI594">
        <v>31713939</v>
      </c>
      <c r="AJ594">
        <v>577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5">
      <c r="A595">
        <f>ROW(Source!A963)</f>
        <v>963</v>
      </c>
      <c r="B595">
        <v>31715040</v>
      </c>
      <c r="C595">
        <v>31713937</v>
      </c>
      <c r="D595">
        <v>26366428</v>
      </c>
      <c r="E595">
        <v>1</v>
      </c>
      <c r="F595">
        <v>1</v>
      </c>
      <c r="G595">
        <v>26229697</v>
      </c>
      <c r="H595">
        <v>2</v>
      </c>
      <c r="I595" t="s">
        <v>941</v>
      </c>
      <c r="J595" t="s">
        <v>942</v>
      </c>
      <c r="K595" t="s">
        <v>943</v>
      </c>
      <c r="L595">
        <v>1367</v>
      </c>
      <c r="N595">
        <v>1011</v>
      </c>
      <c r="O595" t="s">
        <v>881</v>
      </c>
      <c r="P595" t="s">
        <v>881</v>
      </c>
      <c r="Q595">
        <v>1</v>
      </c>
      <c r="X595">
        <v>10.5</v>
      </c>
      <c r="Y595">
        <v>0</v>
      </c>
      <c r="Z595">
        <v>0.56000000000000005</v>
      </c>
      <c r="AA595">
        <v>0.09</v>
      </c>
      <c r="AB595">
        <v>0</v>
      </c>
      <c r="AC595">
        <v>0</v>
      </c>
      <c r="AD595">
        <v>1</v>
      </c>
      <c r="AE595">
        <v>0</v>
      </c>
      <c r="AF595" t="s">
        <v>169</v>
      </c>
      <c r="AG595">
        <v>13.125</v>
      </c>
      <c r="AH595">
        <v>2</v>
      </c>
      <c r="AI595">
        <v>31713940</v>
      </c>
      <c r="AJ595">
        <v>578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5">
      <c r="A596">
        <f>ROW(Source!A964)</f>
        <v>964</v>
      </c>
      <c r="B596">
        <v>31715041</v>
      </c>
      <c r="C596">
        <v>31713944</v>
      </c>
      <c r="D596">
        <v>26286009</v>
      </c>
      <c r="E596">
        <v>26229697</v>
      </c>
      <c r="F596">
        <v>1</v>
      </c>
      <c r="G596">
        <v>26229697</v>
      </c>
      <c r="H596">
        <v>1</v>
      </c>
      <c r="I596" t="s">
        <v>875</v>
      </c>
      <c r="J596" t="s">
        <v>143</v>
      </c>
      <c r="K596" t="s">
        <v>876</v>
      </c>
      <c r="L596">
        <v>1191</v>
      </c>
      <c r="N596">
        <v>1013</v>
      </c>
      <c r="O596" t="s">
        <v>877</v>
      </c>
      <c r="P596" t="s">
        <v>877</v>
      </c>
      <c r="Q596">
        <v>1</v>
      </c>
      <c r="X596">
        <v>0.78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1</v>
      </c>
      <c r="AF596" t="s">
        <v>170</v>
      </c>
      <c r="AG596">
        <v>0.89699999999999991</v>
      </c>
      <c r="AH596">
        <v>2</v>
      </c>
      <c r="AI596">
        <v>31713945</v>
      </c>
      <c r="AJ596">
        <v>579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5">
      <c r="A597">
        <f>ROW(Source!A964)</f>
        <v>964</v>
      </c>
      <c r="B597">
        <v>31715042</v>
      </c>
      <c r="C597">
        <v>31713944</v>
      </c>
      <c r="D597">
        <v>26366010</v>
      </c>
      <c r="E597">
        <v>1</v>
      </c>
      <c r="F597">
        <v>1</v>
      </c>
      <c r="G597">
        <v>26229697</v>
      </c>
      <c r="H597">
        <v>2</v>
      </c>
      <c r="I597" t="s">
        <v>944</v>
      </c>
      <c r="J597" t="s">
        <v>945</v>
      </c>
      <c r="K597" t="s">
        <v>946</v>
      </c>
      <c r="L597">
        <v>1367</v>
      </c>
      <c r="N597">
        <v>1011</v>
      </c>
      <c r="O597" t="s">
        <v>881</v>
      </c>
      <c r="P597" t="s">
        <v>881</v>
      </c>
      <c r="Q597">
        <v>1</v>
      </c>
      <c r="X597">
        <v>0.18</v>
      </c>
      <c r="Y597">
        <v>0</v>
      </c>
      <c r="Z597">
        <v>41.62</v>
      </c>
      <c r="AA597">
        <v>13.33</v>
      </c>
      <c r="AB597">
        <v>0</v>
      </c>
      <c r="AC597">
        <v>0</v>
      </c>
      <c r="AD597">
        <v>1</v>
      </c>
      <c r="AE597">
        <v>0</v>
      </c>
      <c r="AF597" t="s">
        <v>169</v>
      </c>
      <c r="AG597">
        <v>0.22499999999999998</v>
      </c>
      <c r="AH597">
        <v>2</v>
      </c>
      <c r="AI597">
        <v>31713946</v>
      </c>
      <c r="AJ597">
        <v>580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5">
      <c r="A598">
        <f>ROW(Source!A964)</f>
        <v>964</v>
      </c>
      <c r="B598">
        <v>31715043</v>
      </c>
      <c r="C598">
        <v>31713944</v>
      </c>
      <c r="D598">
        <v>26366428</v>
      </c>
      <c r="E598">
        <v>1</v>
      </c>
      <c r="F598">
        <v>1</v>
      </c>
      <c r="G598">
        <v>26229697</v>
      </c>
      <c r="H598">
        <v>2</v>
      </c>
      <c r="I598" t="s">
        <v>941</v>
      </c>
      <c r="J598" t="s">
        <v>942</v>
      </c>
      <c r="K598" t="s">
        <v>943</v>
      </c>
      <c r="L598">
        <v>1367</v>
      </c>
      <c r="N598">
        <v>1011</v>
      </c>
      <c r="O598" t="s">
        <v>881</v>
      </c>
      <c r="P598" t="s">
        <v>881</v>
      </c>
      <c r="Q598">
        <v>1</v>
      </c>
      <c r="X598">
        <v>0.36</v>
      </c>
      <c r="Y598">
        <v>0</v>
      </c>
      <c r="Z598">
        <v>0.56000000000000005</v>
      </c>
      <c r="AA598">
        <v>0.09</v>
      </c>
      <c r="AB598">
        <v>0</v>
      </c>
      <c r="AC598">
        <v>0</v>
      </c>
      <c r="AD598">
        <v>1</v>
      </c>
      <c r="AE598">
        <v>0</v>
      </c>
      <c r="AF598" t="s">
        <v>169</v>
      </c>
      <c r="AG598">
        <v>0.44999999999999996</v>
      </c>
      <c r="AH598">
        <v>2</v>
      </c>
      <c r="AI598">
        <v>31713947</v>
      </c>
      <c r="AJ598">
        <v>581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5">
      <c r="A599">
        <f>ROW(Source!A964)</f>
        <v>964</v>
      </c>
      <c r="B599">
        <v>31715044</v>
      </c>
      <c r="C599">
        <v>31713944</v>
      </c>
      <c r="D599">
        <v>26365726</v>
      </c>
      <c r="E599">
        <v>1</v>
      </c>
      <c r="F599">
        <v>1</v>
      </c>
      <c r="G599">
        <v>26229697</v>
      </c>
      <c r="H599">
        <v>2</v>
      </c>
      <c r="I599" t="s">
        <v>947</v>
      </c>
      <c r="J599" t="s">
        <v>948</v>
      </c>
      <c r="K599" t="s">
        <v>949</v>
      </c>
      <c r="L599">
        <v>1367</v>
      </c>
      <c r="N599">
        <v>1011</v>
      </c>
      <c r="O599" t="s">
        <v>881</v>
      </c>
      <c r="P599" t="s">
        <v>881</v>
      </c>
      <c r="Q599">
        <v>1</v>
      </c>
      <c r="X599">
        <v>7.0000000000000007E-2</v>
      </c>
      <c r="Y599">
        <v>0</v>
      </c>
      <c r="Z599">
        <v>106.74</v>
      </c>
      <c r="AA599">
        <v>19.2</v>
      </c>
      <c r="AB599">
        <v>0</v>
      </c>
      <c r="AC599">
        <v>0</v>
      </c>
      <c r="AD599">
        <v>1</v>
      </c>
      <c r="AE599">
        <v>0</v>
      </c>
      <c r="AF599" t="s">
        <v>169</v>
      </c>
      <c r="AG599">
        <v>8.7500000000000008E-2</v>
      </c>
      <c r="AH599">
        <v>2</v>
      </c>
      <c r="AI599">
        <v>31713948</v>
      </c>
      <c r="AJ599">
        <v>582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5">
      <c r="A600">
        <f>ROW(Source!A964)</f>
        <v>964</v>
      </c>
      <c r="B600">
        <v>31715045</v>
      </c>
      <c r="C600">
        <v>31713944</v>
      </c>
      <c r="D600">
        <v>26344835</v>
      </c>
      <c r="E600">
        <v>1</v>
      </c>
      <c r="F600">
        <v>1</v>
      </c>
      <c r="G600">
        <v>26229697</v>
      </c>
      <c r="H600">
        <v>3</v>
      </c>
      <c r="I600" t="s">
        <v>427</v>
      </c>
      <c r="J600" t="s">
        <v>429</v>
      </c>
      <c r="K600" t="s">
        <v>428</v>
      </c>
      <c r="L600">
        <v>1339</v>
      </c>
      <c r="N600">
        <v>1007</v>
      </c>
      <c r="O600" t="s">
        <v>323</v>
      </c>
      <c r="P600" t="s">
        <v>323</v>
      </c>
      <c r="Q600">
        <v>1</v>
      </c>
      <c r="X600">
        <v>0.15</v>
      </c>
      <c r="Y600">
        <v>7.07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143</v>
      </c>
      <c r="AG600">
        <v>0.15</v>
      </c>
      <c r="AH600">
        <v>2</v>
      </c>
      <c r="AI600">
        <v>31713949</v>
      </c>
      <c r="AJ600">
        <v>583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5">
      <c r="A601">
        <f>ROW(Source!A964)</f>
        <v>964</v>
      </c>
      <c r="B601">
        <v>31715046</v>
      </c>
      <c r="C601">
        <v>31713944</v>
      </c>
      <c r="D601">
        <v>26290328</v>
      </c>
      <c r="E601">
        <v>26229697</v>
      </c>
      <c r="F601">
        <v>1</v>
      </c>
      <c r="G601">
        <v>26229697</v>
      </c>
      <c r="H601">
        <v>3</v>
      </c>
      <c r="I601" t="s">
        <v>1097</v>
      </c>
      <c r="J601" t="s">
        <v>143</v>
      </c>
      <c r="K601" t="s">
        <v>1098</v>
      </c>
      <c r="L601">
        <v>1339</v>
      </c>
      <c r="N601">
        <v>1007</v>
      </c>
      <c r="O601" t="s">
        <v>323</v>
      </c>
      <c r="P601" t="s">
        <v>323</v>
      </c>
      <c r="Q601">
        <v>1</v>
      </c>
      <c r="X601">
        <v>1.1000000000000001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s">
        <v>143</v>
      </c>
      <c r="AG601">
        <v>1.1000000000000001</v>
      </c>
      <c r="AH601">
        <v>3</v>
      </c>
      <c r="AI601">
        <v>-1</v>
      </c>
      <c r="AJ601" t="s">
        <v>143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5">
      <c r="A602">
        <f>ROW(Source!A966)</f>
        <v>966</v>
      </c>
      <c r="B602">
        <v>31715047</v>
      </c>
      <c r="C602">
        <v>31713958</v>
      </c>
      <c r="D602">
        <v>26286009</v>
      </c>
      <c r="E602">
        <v>26229697</v>
      </c>
      <c r="F602">
        <v>1</v>
      </c>
      <c r="G602">
        <v>26229697</v>
      </c>
      <c r="H602">
        <v>1</v>
      </c>
      <c r="I602" t="s">
        <v>875</v>
      </c>
      <c r="J602" t="s">
        <v>143</v>
      </c>
      <c r="K602" t="s">
        <v>876</v>
      </c>
      <c r="L602">
        <v>1191</v>
      </c>
      <c r="N602">
        <v>1013</v>
      </c>
      <c r="O602" t="s">
        <v>877</v>
      </c>
      <c r="P602" t="s">
        <v>877</v>
      </c>
      <c r="Q602">
        <v>1</v>
      </c>
      <c r="X602">
        <v>46.7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1</v>
      </c>
      <c r="AF602" t="s">
        <v>170</v>
      </c>
      <c r="AG602">
        <v>53.704999999999998</v>
      </c>
      <c r="AH602">
        <v>2</v>
      </c>
      <c r="AI602">
        <v>31713959</v>
      </c>
      <c r="AJ602">
        <v>585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5">
      <c r="A603">
        <f>ROW(Source!A966)</f>
        <v>966</v>
      </c>
      <c r="B603">
        <v>31715048</v>
      </c>
      <c r="C603">
        <v>31713958</v>
      </c>
      <c r="D603">
        <v>26366393</v>
      </c>
      <c r="E603">
        <v>1</v>
      </c>
      <c r="F603">
        <v>1</v>
      </c>
      <c r="G603">
        <v>26229697</v>
      </c>
      <c r="H603">
        <v>2</v>
      </c>
      <c r="I603" t="s">
        <v>953</v>
      </c>
      <c r="J603" t="s">
        <v>954</v>
      </c>
      <c r="K603" t="s">
        <v>955</v>
      </c>
      <c r="L603">
        <v>1367</v>
      </c>
      <c r="N603">
        <v>1011</v>
      </c>
      <c r="O603" t="s">
        <v>881</v>
      </c>
      <c r="P603" t="s">
        <v>881</v>
      </c>
      <c r="Q603">
        <v>1</v>
      </c>
      <c r="X603">
        <v>1.01</v>
      </c>
      <c r="Y603">
        <v>0</v>
      </c>
      <c r="Z603">
        <v>76.81</v>
      </c>
      <c r="AA603">
        <v>14.36</v>
      </c>
      <c r="AB603">
        <v>0</v>
      </c>
      <c r="AC603">
        <v>0</v>
      </c>
      <c r="AD603">
        <v>1</v>
      </c>
      <c r="AE603">
        <v>0</v>
      </c>
      <c r="AF603" t="s">
        <v>169</v>
      </c>
      <c r="AG603">
        <v>1.2625</v>
      </c>
      <c r="AH603">
        <v>2</v>
      </c>
      <c r="AI603">
        <v>31713960</v>
      </c>
      <c r="AJ603">
        <v>586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5">
      <c r="A604">
        <f>ROW(Source!A966)</f>
        <v>966</v>
      </c>
      <c r="B604">
        <v>31715049</v>
      </c>
      <c r="C604">
        <v>31713958</v>
      </c>
      <c r="D604">
        <v>26366499</v>
      </c>
      <c r="E604">
        <v>1</v>
      </c>
      <c r="F604">
        <v>1</v>
      </c>
      <c r="G604">
        <v>26229697</v>
      </c>
      <c r="H604">
        <v>2</v>
      </c>
      <c r="I604" t="s">
        <v>1056</v>
      </c>
      <c r="J604" t="s">
        <v>1057</v>
      </c>
      <c r="K604" t="s">
        <v>1058</v>
      </c>
      <c r="L604">
        <v>1367</v>
      </c>
      <c r="N604">
        <v>1011</v>
      </c>
      <c r="O604" t="s">
        <v>881</v>
      </c>
      <c r="P604" t="s">
        <v>881</v>
      </c>
      <c r="Q604">
        <v>1</v>
      </c>
      <c r="X604">
        <v>2.11</v>
      </c>
      <c r="Y604">
        <v>0</v>
      </c>
      <c r="Z604">
        <v>3.53</v>
      </c>
      <c r="AA604">
        <v>0.04</v>
      </c>
      <c r="AB604">
        <v>0</v>
      </c>
      <c r="AC604">
        <v>0</v>
      </c>
      <c r="AD604">
        <v>1</v>
      </c>
      <c r="AE604">
        <v>0</v>
      </c>
      <c r="AF604" t="s">
        <v>169</v>
      </c>
      <c r="AG604">
        <v>2.6374999999999997</v>
      </c>
      <c r="AH604">
        <v>2</v>
      </c>
      <c r="AI604">
        <v>31713961</v>
      </c>
      <c r="AJ604">
        <v>587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5">
      <c r="A605">
        <f>ROW(Source!A966)</f>
        <v>966</v>
      </c>
      <c r="B605">
        <v>31715050</v>
      </c>
      <c r="C605">
        <v>31713958</v>
      </c>
      <c r="D605">
        <v>26290892</v>
      </c>
      <c r="E605">
        <v>26229697</v>
      </c>
      <c r="F605">
        <v>1</v>
      </c>
      <c r="G605">
        <v>26229697</v>
      </c>
      <c r="H605">
        <v>3</v>
      </c>
      <c r="I605" t="s">
        <v>43</v>
      </c>
      <c r="J605" t="s">
        <v>143</v>
      </c>
      <c r="K605" t="s">
        <v>44</v>
      </c>
      <c r="L605">
        <v>1301</v>
      </c>
      <c r="N605">
        <v>1003</v>
      </c>
      <c r="O605" t="s">
        <v>585</v>
      </c>
      <c r="P605" t="s">
        <v>585</v>
      </c>
      <c r="Q605">
        <v>1</v>
      </c>
      <c r="X605">
        <v>104.5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 t="s">
        <v>143</v>
      </c>
      <c r="AG605">
        <v>104.5</v>
      </c>
      <c r="AH605">
        <v>3</v>
      </c>
      <c r="AI605">
        <v>-1</v>
      </c>
      <c r="AJ605" t="s">
        <v>143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5">
      <c r="A606">
        <f>ROW(Source!A1002)</f>
        <v>1002</v>
      </c>
      <c r="B606">
        <v>31715051</v>
      </c>
      <c r="C606">
        <v>31713652</v>
      </c>
      <c r="D606">
        <v>26286009</v>
      </c>
      <c r="E606">
        <v>26229697</v>
      </c>
      <c r="F606">
        <v>1</v>
      </c>
      <c r="G606">
        <v>26229697</v>
      </c>
      <c r="H606">
        <v>1</v>
      </c>
      <c r="I606" t="s">
        <v>875</v>
      </c>
      <c r="J606" t="s">
        <v>143</v>
      </c>
      <c r="K606" t="s">
        <v>876</v>
      </c>
      <c r="L606">
        <v>1191</v>
      </c>
      <c r="N606">
        <v>1013</v>
      </c>
      <c r="O606" t="s">
        <v>877</v>
      </c>
      <c r="P606" t="s">
        <v>877</v>
      </c>
      <c r="Q606">
        <v>1</v>
      </c>
      <c r="X606">
        <v>14.4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1</v>
      </c>
      <c r="AF606" t="s">
        <v>170</v>
      </c>
      <c r="AG606">
        <v>16.559999999999999</v>
      </c>
      <c r="AH606">
        <v>2</v>
      </c>
      <c r="AI606">
        <v>31713653</v>
      </c>
      <c r="AJ606">
        <v>589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5">
      <c r="A607">
        <f>ROW(Source!A1002)</f>
        <v>1002</v>
      </c>
      <c r="B607">
        <v>31715052</v>
      </c>
      <c r="C607">
        <v>31713652</v>
      </c>
      <c r="D607">
        <v>26365588</v>
      </c>
      <c r="E607">
        <v>1</v>
      </c>
      <c r="F607">
        <v>1</v>
      </c>
      <c r="G607">
        <v>26229697</v>
      </c>
      <c r="H607">
        <v>2</v>
      </c>
      <c r="I607" t="s">
        <v>1012</v>
      </c>
      <c r="J607" t="s">
        <v>1013</v>
      </c>
      <c r="K607" t="s">
        <v>1014</v>
      </c>
      <c r="L607">
        <v>1367</v>
      </c>
      <c r="N607">
        <v>1011</v>
      </c>
      <c r="O607" t="s">
        <v>881</v>
      </c>
      <c r="P607" t="s">
        <v>881</v>
      </c>
      <c r="Q607">
        <v>1</v>
      </c>
      <c r="X607">
        <v>1.66</v>
      </c>
      <c r="Y607">
        <v>0</v>
      </c>
      <c r="Z607">
        <v>116.89</v>
      </c>
      <c r="AA607">
        <v>23.41</v>
      </c>
      <c r="AB607">
        <v>0</v>
      </c>
      <c r="AC607">
        <v>0</v>
      </c>
      <c r="AD607">
        <v>1</v>
      </c>
      <c r="AE607">
        <v>0</v>
      </c>
      <c r="AF607" t="s">
        <v>169</v>
      </c>
      <c r="AG607">
        <v>2.0749999999999997</v>
      </c>
      <c r="AH607">
        <v>2</v>
      </c>
      <c r="AI607">
        <v>31713654</v>
      </c>
      <c r="AJ607">
        <v>590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5">
      <c r="A608">
        <f>ROW(Source!A1002)</f>
        <v>1002</v>
      </c>
      <c r="B608">
        <v>31715053</v>
      </c>
      <c r="C608">
        <v>31713652</v>
      </c>
      <c r="D608">
        <v>26365813</v>
      </c>
      <c r="E608">
        <v>1</v>
      </c>
      <c r="F608">
        <v>1</v>
      </c>
      <c r="G608">
        <v>26229697</v>
      </c>
      <c r="H608">
        <v>2</v>
      </c>
      <c r="I608" t="s">
        <v>1015</v>
      </c>
      <c r="J608" t="s">
        <v>1016</v>
      </c>
      <c r="K608" t="s">
        <v>1017</v>
      </c>
      <c r="L608">
        <v>1367</v>
      </c>
      <c r="N608">
        <v>1011</v>
      </c>
      <c r="O608" t="s">
        <v>881</v>
      </c>
      <c r="P608" t="s">
        <v>881</v>
      </c>
      <c r="Q608">
        <v>1</v>
      </c>
      <c r="X608">
        <v>1.66</v>
      </c>
      <c r="Y608">
        <v>0</v>
      </c>
      <c r="Z608">
        <v>62.97</v>
      </c>
      <c r="AA608">
        <v>6.64</v>
      </c>
      <c r="AB608">
        <v>0</v>
      </c>
      <c r="AC608">
        <v>0</v>
      </c>
      <c r="AD608">
        <v>1</v>
      </c>
      <c r="AE608">
        <v>0</v>
      </c>
      <c r="AF608" t="s">
        <v>169</v>
      </c>
      <c r="AG608">
        <v>2.0749999999999997</v>
      </c>
      <c r="AH608">
        <v>2</v>
      </c>
      <c r="AI608">
        <v>31713655</v>
      </c>
      <c r="AJ608">
        <v>591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5">
      <c r="A609">
        <f>ROW(Source!A1002)</f>
        <v>1002</v>
      </c>
      <c r="B609">
        <v>31715054</v>
      </c>
      <c r="C609">
        <v>31713652</v>
      </c>
      <c r="D609">
        <v>26365816</v>
      </c>
      <c r="E609">
        <v>1</v>
      </c>
      <c r="F609">
        <v>1</v>
      </c>
      <c r="G609">
        <v>26229697</v>
      </c>
      <c r="H609">
        <v>2</v>
      </c>
      <c r="I609" t="s">
        <v>882</v>
      </c>
      <c r="J609" t="s">
        <v>883</v>
      </c>
      <c r="K609" t="s">
        <v>884</v>
      </c>
      <c r="L609">
        <v>1367</v>
      </c>
      <c r="N609">
        <v>1011</v>
      </c>
      <c r="O609" t="s">
        <v>881</v>
      </c>
      <c r="P609" t="s">
        <v>881</v>
      </c>
      <c r="Q609">
        <v>1</v>
      </c>
      <c r="X609">
        <v>0.65</v>
      </c>
      <c r="Y609">
        <v>0</v>
      </c>
      <c r="Z609">
        <v>246.68</v>
      </c>
      <c r="AA609">
        <v>13.37</v>
      </c>
      <c r="AB609">
        <v>0</v>
      </c>
      <c r="AC609">
        <v>0</v>
      </c>
      <c r="AD609">
        <v>1</v>
      </c>
      <c r="AE609">
        <v>0</v>
      </c>
      <c r="AF609" t="s">
        <v>169</v>
      </c>
      <c r="AG609">
        <v>0.8125</v>
      </c>
      <c r="AH609">
        <v>2</v>
      </c>
      <c r="AI609">
        <v>31713656</v>
      </c>
      <c r="AJ609">
        <v>592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5">
      <c r="A610">
        <f>ROW(Source!A1002)</f>
        <v>1002</v>
      </c>
      <c r="B610">
        <v>31715055</v>
      </c>
      <c r="C610">
        <v>31713652</v>
      </c>
      <c r="D610">
        <v>26365844</v>
      </c>
      <c r="E610">
        <v>1</v>
      </c>
      <c r="F610">
        <v>1</v>
      </c>
      <c r="G610">
        <v>26229697</v>
      </c>
      <c r="H610">
        <v>2</v>
      </c>
      <c r="I610" t="s">
        <v>903</v>
      </c>
      <c r="J610" t="s">
        <v>904</v>
      </c>
      <c r="K610" t="s">
        <v>905</v>
      </c>
      <c r="L610">
        <v>1367</v>
      </c>
      <c r="N610">
        <v>1011</v>
      </c>
      <c r="O610" t="s">
        <v>881</v>
      </c>
      <c r="P610" t="s">
        <v>881</v>
      </c>
      <c r="Q610">
        <v>1</v>
      </c>
      <c r="X610">
        <v>1.55</v>
      </c>
      <c r="Y610">
        <v>0</v>
      </c>
      <c r="Z610">
        <v>125.13</v>
      </c>
      <c r="AA610">
        <v>24.74</v>
      </c>
      <c r="AB610">
        <v>0</v>
      </c>
      <c r="AC610">
        <v>0</v>
      </c>
      <c r="AD610">
        <v>1</v>
      </c>
      <c r="AE610">
        <v>0</v>
      </c>
      <c r="AF610" t="s">
        <v>169</v>
      </c>
      <c r="AG610">
        <v>1.9375</v>
      </c>
      <c r="AH610">
        <v>2</v>
      </c>
      <c r="AI610">
        <v>31713657</v>
      </c>
      <c r="AJ610">
        <v>593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5">
      <c r="A611">
        <f>ROW(Source!A1002)</f>
        <v>1002</v>
      </c>
      <c r="B611">
        <v>31715056</v>
      </c>
      <c r="C611">
        <v>31713652</v>
      </c>
      <c r="D611">
        <v>26365806</v>
      </c>
      <c r="E611">
        <v>1</v>
      </c>
      <c r="F611">
        <v>1</v>
      </c>
      <c r="G611">
        <v>26229697</v>
      </c>
      <c r="H611">
        <v>2</v>
      </c>
      <c r="I611" t="s">
        <v>1020</v>
      </c>
      <c r="J611" t="s">
        <v>6</v>
      </c>
      <c r="K611" t="s">
        <v>1022</v>
      </c>
      <c r="L611">
        <v>1367</v>
      </c>
      <c r="N611">
        <v>1011</v>
      </c>
      <c r="O611" t="s">
        <v>881</v>
      </c>
      <c r="P611" t="s">
        <v>881</v>
      </c>
      <c r="Q611">
        <v>1</v>
      </c>
      <c r="X611">
        <v>0.52</v>
      </c>
      <c r="Y611">
        <v>0</v>
      </c>
      <c r="Z611">
        <v>177.54</v>
      </c>
      <c r="AA611">
        <v>17.420000000000002</v>
      </c>
      <c r="AB611">
        <v>0</v>
      </c>
      <c r="AC611">
        <v>0</v>
      </c>
      <c r="AD611">
        <v>1</v>
      </c>
      <c r="AE611">
        <v>0</v>
      </c>
      <c r="AF611" t="s">
        <v>169</v>
      </c>
      <c r="AG611">
        <v>0.65</v>
      </c>
      <c r="AH611">
        <v>2</v>
      </c>
      <c r="AI611">
        <v>31713658</v>
      </c>
      <c r="AJ611">
        <v>594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5">
      <c r="A612">
        <f>ROW(Source!A1002)</f>
        <v>1002</v>
      </c>
      <c r="B612">
        <v>31715057</v>
      </c>
      <c r="C612">
        <v>31713652</v>
      </c>
      <c r="D612">
        <v>26344835</v>
      </c>
      <c r="E612">
        <v>1</v>
      </c>
      <c r="F612">
        <v>1</v>
      </c>
      <c r="G612">
        <v>26229697</v>
      </c>
      <c r="H612">
        <v>3</v>
      </c>
      <c r="I612" t="s">
        <v>427</v>
      </c>
      <c r="J612" t="s">
        <v>429</v>
      </c>
      <c r="K612" t="s">
        <v>428</v>
      </c>
      <c r="L612">
        <v>1339</v>
      </c>
      <c r="N612">
        <v>1007</v>
      </c>
      <c r="O612" t="s">
        <v>323</v>
      </c>
      <c r="P612" t="s">
        <v>323</v>
      </c>
      <c r="Q612">
        <v>1</v>
      </c>
      <c r="X612">
        <v>5</v>
      </c>
      <c r="Y612">
        <v>7.07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143</v>
      </c>
      <c r="AG612">
        <v>5</v>
      </c>
      <c r="AH612">
        <v>2</v>
      </c>
      <c r="AI612">
        <v>31713659</v>
      </c>
      <c r="AJ612">
        <v>595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5">
      <c r="A613">
        <f>ROW(Source!A1002)</f>
        <v>1002</v>
      </c>
      <c r="B613">
        <v>31715058</v>
      </c>
      <c r="C613">
        <v>31713652</v>
      </c>
      <c r="D613">
        <v>26293404</v>
      </c>
      <c r="E613">
        <v>26229697</v>
      </c>
      <c r="F613">
        <v>1</v>
      </c>
      <c r="G613">
        <v>26229697</v>
      </c>
      <c r="H613">
        <v>3</v>
      </c>
      <c r="I613" t="s">
        <v>1097</v>
      </c>
      <c r="J613" t="s">
        <v>143</v>
      </c>
      <c r="K613" t="s">
        <v>7</v>
      </c>
      <c r="L613">
        <v>1339</v>
      </c>
      <c r="N613">
        <v>1007</v>
      </c>
      <c r="O613" t="s">
        <v>323</v>
      </c>
      <c r="P613" t="s">
        <v>323</v>
      </c>
      <c r="Q613">
        <v>1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 t="s">
        <v>143</v>
      </c>
      <c r="AG613">
        <v>0</v>
      </c>
      <c r="AH613">
        <v>3</v>
      </c>
      <c r="AI613">
        <v>-1</v>
      </c>
      <c r="AJ613" t="s">
        <v>143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5">
      <c r="A614">
        <f>ROW(Source!A1004)</f>
        <v>1004</v>
      </c>
      <c r="B614">
        <v>31715059</v>
      </c>
      <c r="C614">
        <v>31713670</v>
      </c>
      <c r="D614">
        <v>26286009</v>
      </c>
      <c r="E614">
        <v>26229697</v>
      </c>
      <c r="F614">
        <v>1</v>
      </c>
      <c r="G614">
        <v>26229697</v>
      </c>
      <c r="H614">
        <v>1</v>
      </c>
      <c r="I614" t="s">
        <v>875</v>
      </c>
      <c r="J614" t="s">
        <v>143</v>
      </c>
      <c r="K614" t="s">
        <v>876</v>
      </c>
      <c r="L614">
        <v>1191</v>
      </c>
      <c r="N614">
        <v>1013</v>
      </c>
      <c r="O614" t="s">
        <v>877</v>
      </c>
      <c r="P614" t="s">
        <v>877</v>
      </c>
      <c r="Q614">
        <v>1</v>
      </c>
      <c r="X614">
        <v>21.6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1</v>
      </c>
      <c r="AF614" t="s">
        <v>170</v>
      </c>
      <c r="AG614">
        <v>24.84</v>
      </c>
      <c r="AH614">
        <v>2</v>
      </c>
      <c r="AI614">
        <v>31713671</v>
      </c>
      <c r="AJ614">
        <v>597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5">
      <c r="A615">
        <f>ROW(Source!A1004)</f>
        <v>1004</v>
      </c>
      <c r="B615">
        <v>31715060</v>
      </c>
      <c r="C615">
        <v>31713670</v>
      </c>
      <c r="D615">
        <v>26365567</v>
      </c>
      <c r="E615">
        <v>1</v>
      </c>
      <c r="F615">
        <v>1</v>
      </c>
      <c r="G615">
        <v>26229697</v>
      </c>
      <c r="H615">
        <v>2</v>
      </c>
      <c r="I615" t="s">
        <v>909</v>
      </c>
      <c r="J615" t="s">
        <v>1096</v>
      </c>
      <c r="K615" t="s">
        <v>911</v>
      </c>
      <c r="L615">
        <v>1367</v>
      </c>
      <c r="N615">
        <v>1011</v>
      </c>
      <c r="O615" t="s">
        <v>881</v>
      </c>
      <c r="P615" t="s">
        <v>881</v>
      </c>
      <c r="Q615">
        <v>1</v>
      </c>
      <c r="X615">
        <v>2.35</v>
      </c>
      <c r="Y615">
        <v>0</v>
      </c>
      <c r="Z615">
        <v>163.47999999999999</v>
      </c>
      <c r="AA615">
        <v>15.47</v>
      </c>
      <c r="AB615">
        <v>0</v>
      </c>
      <c r="AC615">
        <v>0</v>
      </c>
      <c r="AD615">
        <v>1</v>
      </c>
      <c r="AE615">
        <v>0</v>
      </c>
      <c r="AF615" t="s">
        <v>169</v>
      </c>
      <c r="AG615">
        <v>2.9375</v>
      </c>
      <c r="AH615">
        <v>2</v>
      </c>
      <c r="AI615">
        <v>31713672</v>
      </c>
      <c r="AJ615">
        <v>598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5">
      <c r="A616">
        <f>ROW(Source!A1004)</f>
        <v>1004</v>
      </c>
      <c r="B616">
        <v>31715061</v>
      </c>
      <c r="C616">
        <v>31713670</v>
      </c>
      <c r="D616">
        <v>26365816</v>
      </c>
      <c r="E616">
        <v>1</v>
      </c>
      <c r="F616">
        <v>1</v>
      </c>
      <c r="G616">
        <v>26229697</v>
      </c>
      <c r="H616">
        <v>2</v>
      </c>
      <c r="I616" t="s">
        <v>882</v>
      </c>
      <c r="J616" t="s">
        <v>883</v>
      </c>
      <c r="K616" t="s">
        <v>884</v>
      </c>
      <c r="L616">
        <v>1367</v>
      </c>
      <c r="N616">
        <v>1011</v>
      </c>
      <c r="O616" t="s">
        <v>881</v>
      </c>
      <c r="P616" t="s">
        <v>881</v>
      </c>
      <c r="Q616">
        <v>1</v>
      </c>
      <c r="X616">
        <v>0.91</v>
      </c>
      <c r="Y616">
        <v>0</v>
      </c>
      <c r="Z616">
        <v>246.68</v>
      </c>
      <c r="AA616">
        <v>13.37</v>
      </c>
      <c r="AB616">
        <v>0</v>
      </c>
      <c r="AC616">
        <v>0</v>
      </c>
      <c r="AD616">
        <v>1</v>
      </c>
      <c r="AE616">
        <v>0</v>
      </c>
      <c r="AF616" t="s">
        <v>169</v>
      </c>
      <c r="AG616">
        <v>1.1375</v>
      </c>
      <c r="AH616">
        <v>2</v>
      </c>
      <c r="AI616">
        <v>31713673</v>
      </c>
      <c r="AJ616">
        <v>599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5">
      <c r="A617">
        <f>ROW(Source!A1004)</f>
        <v>1004</v>
      </c>
      <c r="B617">
        <v>31715062</v>
      </c>
      <c r="C617">
        <v>31713670</v>
      </c>
      <c r="D617">
        <v>26365801</v>
      </c>
      <c r="E617">
        <v>1</v>
      </c>
      <c r="F617">
        <v>1</v>
      </c>
      <c r="G617">
        <v>26229697</v>
      </c>
      <c r="H617">
        <v>2</v>
      </c>
      <c r="I617" t="s">
        <v>1023</v>
      </c>
      <c r="J617" t="s">
        <v>8</v>
      </c>
      <c r="K617" t="s">
        <v>1025</v>
      </c>
      <c r="L617">
        <v>1367</v>
      </c>
      <c r="N617">
        <v>1011</v>
      </c>
      <c r="O617" t="s">
        <v>881</v>
      </c>
      <c r="P617" t="s">
        <v>881</v>
      </c>
      <c r="Q617">
        <v>1</v>
      </c>
      <c r="X617">
        <v>7.17</v>
      </c>
      <c r="Y617">
        <v>0</v>
      </c>
      <c r="Z617">
        <v>169.44</v>
      </c>
      <c r="AA617">
        <v>15.02</v>
      </c>
      <c r="AB617">
        <v>0</v>
      </c>
      <c r="AC617">
        <v>0</v>
      </c>
      <c r="AD617">
        <v>1</v>
      </c>
      <c r="AE617">
        <v>0</v>
      </c>
      <c r="AF617" t="s">
        <v>169</v>
      </c>
      <c r="AG617">
        <v>8.9625000000000004</v>
      </c>
      <c r="AH617">
        <v>2</v>
      </c>
      <c r="AI617">
        <v>31713674</v>
      </c>
      <c r="AJ617">
        <v>600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5">
      <c r="A618">
        <f>ROW(Source!A1004)</f>
        <v>1004</v>
      </c>
      <c r="B618">
        <v>31715063</v>
      </c>
      <c r="C618">
        <v>31713670</v>
      </c>
      <c r="D618">
        <v>26365802</v>
      </c>
      <c r="E618">
        <v>1</v>
      </c>
      <c r="F618">
        <v>1</v>
      </c>
      <c r="G618">
        <v>26229697</v>
      </c>
      <c r="H618">
        <v>2</v>
      </c>
      <c r="I618" t="s">
        <v>1026</v>
      </c>
      <c r="J618" t="s">
        <v>9</v>
      </c>
      <c r="K618" t="s">
        <v>10</v>
      </c>
      <c r="L618">
        <v>1367</v>
      </c>
      <c r="N618">
        <v>1011</v>
      </c>
      <c r="O618" t="s">
        <v>881</v>
      </c>
      <c r="P618" t="s">
        <v>881</v>
      </c>
      <c r="Q618">
        <v>1</v>
      </c>
      <c r="X618">
        <v>14.6</v>
      </c>
      <c r="Y618">
        <v>0</v>
      </c>
      <c r="Z618">
        <v>219.5</v>
      </c>
      <c r="AA618">
        <v>17.510000000000002</v>
      </c>
      <c r="AB618">
        <v>0</v>
      </c>
      <c r="AC618">
        <v>0</v>
      </c>
      <c r="AD618">
        <v>1</v>
      </c>
      <c r="AE618">
        <v>0</v>
      </c>
      <c r="AF618" t="s">
        <v>169</v>
      </c>
      <c r="AG618">
        <v>18.25</v>
      </c>
      <c r="AH618">
        <v>2</v>
      </c>
      <c r="AI618">
        <v>31713675</v>
      </c>
      <c r="AJ618">
        <v>601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5">
      <c r="A619">
        <f>ROW(Source!A1004)</f>
        <v>1004</v>
      </c>
      <c r="B619">
        <v>31715064</v>
      </c>
      <c r="C619">
        <v>31713670</v>
      </c>
      <c r="D619">
        <v>26365844</v>
      </c>
      <c r="E619">
        <v>1</v>
      </c>
      <c r="F619">
        <v>1</v>
      </c>
      <c r="G619">
        <v>26229697</v>
      </c>
      <c r="H619">
        <v>2</v>
      </c>
      <c r="I619" t="s">
        <v>903</v>
      </c>
      <c r="J619" t="s">
        <v>904</v>
      </c>
      <c r="K619" t="s">
        <v>905</v>
      </c>
      <c r="L619">
        <v>1367</v>
      </c>
      <c r="N619">
        <v>1011</v>
      </c>
      <c r="O619" t="s">
        <v>881</v>
      </c>
      <c r="P619" t="s">
        <v>881</v>
      </c>
      <c r="Q619">
        <v>1</v>
      </c>
      <c r="X619">
        <v>1.79</v>
      </c>
      <c r="Y619">
        <v>0</v>
      </c>
      <c r="Z619">
        <v>125.13</v>
      </c>
      <c r="AA619">
        <v>24.74</v>
      </c>
      <c r="AB619">
        <v>0</v>
      </c>
      <c r="AC619">
        <v>0</v>
      </c>
      <c r="AD619">
        <v>1</v>
      </c>
      <c r="AE619">
        <v>0</v>
      </c>
      <c r="AF619" t="s">
        <v>169</v>
      </c>
      <c r="AG619">
        <v>2.2374999999999998</v>
      </c>
      <c r="AH619">
        <v>2</v>
      </c>
      <c r="AI619">
        <v>31713676</v>
      </c>
      <c r="AJ619">
        <v>602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5">
      <c r="A620">
        <f>ROW(Source!A1004)</f>
        <v>1004</v>
      </c>
      <c r="B620">
        <v>31715065</v>
      </c>
      <c r="C620">
        <v>31713670</v>
      </c>
      <c r="D620">
        <v>26365806</v>
      </c>
      <c r="E620">
        <v>1</v>
      </c>
      <c r="F620">
        <v>1</v>
      </c>
      <c r="G620">
        <v>26229697</v>
      </c>
      <c r="H620">
        <v>2</v>
      </c>
      <c r="I620" t="s">
        <v>1020</v>
      </c>
      <c r="J620" t="s">
        <v>6</v>
      </c>
      <c r="K620" t="s">
        <v>1022</v>
      </c>
      <c r="L620">
        <v>1367</v>
      </c>
      <c r="N620">
        <v>1011</v>
      </c>
      <c r="O620" t="s">
        <v>881</v>
      </c>
      <c r="P620" t="s">
        <v>881</v>
      </c>
      <c r="Q620">
        <v>1</v>
      </c>
      <c r="X620">
        <v>0.52</v>
      </c>
      <c r="Y620">
        <v>0</v>
      </c>
      <c r="Z620">
        <v>177.54</v>
      </c>
      <c r="AA620">
        <v>17.420000000000002</v>
      </c>
      <c r="AB620">
        <v>0</v>
      </c>
      <c r="AC620">
        <v>0</v>
      </c>
      <c r="AD620">
        <v>1</v>
      </c>
      <c r="AE620">
        <v>0</v>
      </c>
      <c r="AF620" t="s">
        <v>169</v>
      </c>
      <c r="AG620">
        <v>0.65</v>
      </c>
      <c r="AH620">
        <v>2</v>
      </c>
      <c r="AI620">
        <v>31713677</v>
      </c>
      <c r="AJ620">
        <v>603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5">
      <c r="A621">
        <f>ROW(Source!A1004)</f>
        <v>1004</v>
      </c>
      <c r="B621">
        <v>31715066</v>
      </c>
      <c r="C621">
        <v>31713670</v>
      </c>
      <c r="D621">
        <v>26344835</v>
      </c>
      <c r="E621">
        <v>1</v>
      </c>
      <c r="F621">
        <v>1</v>
      </c>
      <c r="G621">
        <v>26229697</v>
      </c>
      <c r="H621">
        <v>3</v>
      </c>
      <c r="I621" t="s">
        <v>427</v>
      </c>
      <c r="J621" t="s">
        <v>429</v>
      </c>
      <c r="K621" t="s">
        <v>428</v>
      </c>
      <c r="L621">
        <v>1339</v>
      </c>
      <c r="N621">
        <v>1007</v>
      </c>
      <c r="O621" t="s">
        <v>323</v>
      </c>
      <c r="P621" t="s">
        <v>323</v>
      </c>
      <c r="Q621">
        <v>1</v>
      </c>
      <c r="X621">
        <v>7</v>
      </c>
      <c r="Y621">
        <v>7.07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143</v>
      </c>
      <c r="AG621">
        <v>7</v>
      </c>
      <c r="AH621">
        <v>2</v>
      </c>
      <c r="AI621">
        <v>31713678</v>
      </c>
      <c r="AJ621">
        <v>604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5">
      <c r="A622">
        <f>ROW(Source!A1004)</f>
        <v>1004</v>
      </c>
      <c r="B622">
        <v>31715067</v>
      </c>
      <c r="C622">
        <v>31713670</v>
      </c>
      <c r="D622">
        <v>26288758</v>
      </c>
      <c r="E622">
        <v>26229697</v>
      </c>
      <c r="F622">
        <v>1</v>
      </c>
      <c r="G622">
        <v>26229697</v>
      </c>
      <c r="H622">
        <v>3</v>
      </c>
      <c r="I622" t="s">
        <v>11</v>
      </c>
      <c r="J622" t="s">
        <v>143</v>
      </c>
      <c r="K622" t="s">
        <v>12</v>
      </c>
      <c r="L622">
        <v>1339</v>
      </c>
      <c r="N622">
        <v>1007</v>
      </c>
      <c r="O622" t="s">
        <v>323</v>
      </c>
      <c r="P622" t="s">
        <v>323</v>
      </c>
      <c r="Q622">
        <v>1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 t="s">
        <v>143</v>
      </c>
      <c r="AG622">
        <v>0</v>
      </c>
      <c r="AH622">
        <v>3</v>
      </c>
      <c r="AI622">
        <v>-1</v>
      </c>
      <c r="AJ622" t="s">
        <v>143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5">
      <c r="A623">
        <f>ROW(Source!A1006)</f>
        <v>1006</v>
      </c>
      <c r="B623">
        <v>31715068</v>
      </c>
      <c r="C623">
        <v>31713690</v>
      </c>
      <c r="D623">
        <v>26286009</v>
      </c>
      <c r="E623">
        <v>26229697</v>
      </c>
      <c r="F623">
        <v>1</v>
      </c>
      <c r="G623">
        <v>26229697</v>
      </c>
      <c r="H623">
        <v>1</v>
      </c>
      <c r="I623" t="s">
        <v>875</v>
      </c>
      <c r="J623" t="s">
        <v>143</v>
      </c>
      <c r="K623" t="s">
        <v>876</v>
      </c>
      <c r="L623">
        <v>1191</v>
      </c>
      <c r="N623">
        <v>1013</v>
      </c>
      <c r="O623" t="s">
        <v>877</v>
      </c>
      <c r="P623" t="s">
        <v>877</v>
      </c>
      <c r="Q623">
        <v>1</v>
      </c>
      <c r="X623">
        <v>267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1</v>
      </c>
      <c r="AF623" t="s">
        <v>170</v>
      </c>
      <c r="AG623">
        <v>307.04999999999995</v>
      </c>
      <c r="AH623">
        <v>2</v>
      </c>
      <c r="AI623">
        <v>31713691</v>
      </c>
      <c r="AJ623">
        <v>606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5">
      <c r="A624">
        <f>ROW(Source!A1006)</f>
        <v>1006</v>
      </c>
      <c r="B624">
        <v>31715069</v>
      </c>
      <c r="C624">
        <v>31713690</v>
      </c>
      <c r="D624">
        <v>26365816</v>
      </c>
      <c r="E624">
        <v>1</v>
      </c>
      <c r="F624">
        <v>1</v>
      </c>
      <c r="G624">
        <v>26229697</v>
      </c>
      <c r="H624">
        <v>2</v>
      </c>
      <c r="I624" t="s">
        <v>882</v>
      </c>
      <c r="J624" t="s">
        <v>883</v>
      </c>
      <c r="K624" t="s">
        <v>884</v>
      </c>
      <c r="L624">
        <v>1367</v>
      </c>
      <c r="N624">
        <v>1011</v>
      </c>
      <c r="O624" t="s">
        <v>881</v>
      </c>
      <c r="P624" t="s">
        <v>881</v>
      </c>
      <c r="Q624">
        <v>1</v>
      </c>
      <c r="X624">
        <v>11.76</v>
      </c>
      <c r="Y624">
        <v>0</v>
      </c>
      <c r="Z624">
        <v>246.68</v>
      </c>
      <c r="AA624">
        <v>13.37</v>
      </c>
      <c r="AB624">
        <v>0</v>
      </c>
      <c r="AC624">
        <v>0</v>
      </c>
      <c r="AD624">
        <v>1</v>
      </c>
      <c r="AE624">
        <v>0</v>
      </c>
      <c r="AF624" t="s">
        <v>169</v>
      </c>
      <c r="AG624">
        <v>14.7</v>
      </c>
      <c r="AH624">
        <v>2</v>
      </c>
      <c r="AI624">
        <v>31713692</v>
      </c>
      <c r="AJ624">
        <v>607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5">
      <c r="A625">
        <f>ROW(Source!A1006)</f>
        <v>1006</v>
      </c>
      <c r="B625">
        <v>31715070</v>
      </c>
      <c r="C625">
        <v>31713690</v>
      </c>
      <c r="D625">
        <v>26365854</v>
      </c>
      <c r="E625">
        <v>1</v>
      </c>
      <c r="F625">
        <v>1</v>
      </c>
      <c r="G625">
        <v>26229697</v>
      </c>
      <c r="H625">
        <v>2</v>
      </c>
      <c r="I625" t="s">
        <v>1029</v>
      </c>
      <c r="J625" t="s">
        <v>13</v>
      </c>
      <c r="K625" t="s">
        <v>14</v>
      </c>
      <c r="L625">
        <v>1367</v>
      </c>
      <c r="N625">
        <v>1011</v>
      </c>
      <c r="O625" t="s">
        <v>881</v>
      </c>
      <c r="P625" t="s">
        <v>881</v>
      </c>
      <c r="Q625">
        <v>1</v>
      </c>
      <c r="X625">
        <v>10.8</v>
      </c>
      <c r="Y625">
        <v>0</v>
      </c>
      <c r="Z625">
        <v>21.87</v>
      </c>
      <c r="AA625">
        <v>0.03</v>
      </c>
      <c r="AB625">
        <v>0</v>
      </c>
      <c r="AC625">
        <v>0</v>
      </c>
      <c r="AD625">
        <v>1</v>
      </c>
      <c r="AE625">
        <v>0</v>
      </c>
      <c r="AF625" t="s">
        <v>169</v>
      </c>
      <c r="AG625">
        <v>13.5</v>
      </c>
      <c r="AH625">
        <v>2</v>
      </c>
      <c r="AI625">
        <v>31713693</v>
      </c>
      <c r="AJ625">
        <v>608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5">
      <c r="A626">
        <f>ROW(Source!A1006)</f>
        <v>1006</v>
      </c>
      <c r="B626">
        <v>31715071</v>
      </c>
      <c r="C626">
        <v>31713690</v>
      </c>
      <c r="D626">
        <v>26286008</v>
      </c>
      <c r="E626">
        <v>26229697</v>
      </c>
      <c r="F626">
        <v>1</v>
      </c>
      <c r="G626">
        <v>26229697</v>
      </c>
      <c r="H626">
        <v>2</v>
      </c>
      <c r="I626" t="s">
        <v>906</v>
      </c>
      <c r="J626" t="s">
        <v>143</v>
      </c>
      <c r="K626" t="s">
        <v>907</v>
      </c>
      <c r="L626">
        <v>1344</v>
      </c>
      <c r="N626">
        <v>1008</v>
      </c>
      <c r="O626" t="s">
        <v>908</v>
      </c>
      <c r="P626" t="s">
        <v>908</v>
      </c>
      <c r="Q626">
        <v>1</v>
      </c>
      <c r="X626">
        <v>4.78</v>
      </c>
      <c r="Y626">
        <v>0</v>
      </c>
      <c r="Z626">
        <v>1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169</v>
      </c>
      <c r="AG626">
        <v>5.9750000000000005</v>
      </c>
      <c r="AH626">
        <v>2</v>
      </c>
      <c r="AI626">
        <v>31713694</v>
      </c>
      <c r="AJ626">
        <v>609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5">
      <c r="A627">
        <f>ROW(Source!A1006)</f>
        <v>1006</v>
      </c>
      <c r="B627">
        <v>31715072</v>
      </c>
      <c r="C627">
        <v>31713690</v>
      </c>
      <c r="D627">
        <v>26344835</v>
      </c>
      <c r="E627">
        <v>1</v>
      </c>
      <c r="F627">
        <v>1</v>
      </c>
      <c r="G627">
        <v>26229697</v>
      </c>
      <c r="H627">
        <v>3</v>
      </c>
      <c r="I627" t="s">
        <v>427</v>
      </c>
      <c r="J627" t="s">
        <v>429</v>
      </c>
      <c r="K627" t="s">
        <v>428</v>
      </c>
      <c r="L627">
        <v>1339</v>
      </c>
      <c r="N627">
        <v>1007</v>
      </c>
      <c r="O627" t="s">
        <v>323</v>
      </c>
      <c r="P627" t="s">
        <v>323</v>
      </c>
      <c r="Q627">
        <v>1</v>
      </c>
      <c r="X627">
        <v>178</v>
      </c>
      <c r="Y627">
        <v>7.07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143</v>
      </c>
      <c r="AG627">
        <v>178</v>
      </c>
      <c r="AH627">
        <v>2</v>
      </c>
      <c r="AI627">
        <v>31713695</v>
      </c>
      <c r="AJ627">
        <v>610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5">
      <c r="A628">
        <f>ROW(Source!A1006)</f>
        <v>1006</v>
      </c>
      <c r="B628">
        <v>31715073</v>
      </c>
      <c r="C628">
        <v>31713690</v>
      </c>
      <c r="D628">
        <v>26344901</v>
      </c>
      <c r="E628">
        <v>1</v>
      </c>
      <c r="F628">
        <v>1</v>
      </c>
      <c r="G628">
        <v>26229697</v>
      </c>
      <c r="H628">
        <v>3</v>
      </c>
      <c r="I628" t="s">
        <v>1032</v>
      </c>
      <c r="J628" t="s">
        <v>1033</v>
      </c>
      <c r="K628" t="s">
        <v>1034</v>
      </c>
      <c r="L628">
        <v>1348</v>
      </c>
      <c r="N628">
        <v>1009</v>
      </c>
      <c r="O628" t="s">
        <v>205</v>
      </c>
      <c r="P628" t="s">
        <v>205</v>
      </c>
      <c r="Q628">
        <v>1000</v>
      </c>
      <c r="X628">
        <v>0.09</v>
      </c>
      <c r="Y628">
        <v>3386.07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143</v>
      </c>
      <c r="AG628">
        <v>0.09</v>
      </c>
      <c r="AH628">
        <v>2</v>
      </c>
      <c r="AI628">
        <v>31713696</v>
      </c>
      <c r="AJ628">
        <v>611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5">
      <c r="A629">
        <f>ROW(Source!A1006)</f>
        <v>1006</v>
      </c>
      <c r="B629">
        <v>31715074</v>
      </c>
      <c r="C629">
        <v>31713690</v>
      </c>
      <c r="D629">
        <v>26344276</v>
      </c>
      <c r="E629">
        <v>1</v>
      </c>
      <c r="F629">
        <v>1</v>
      </c>
      <c r="G629">
        <v>26229697</v>
      </c>
      <c r="H629">
        <v>3</v>
      </c>
      <c r="I629" t="s">
        <v>321</v>
      </c>
      <c r="J629" t="s">
        <v>324</v>
      </c>
      <c r="K629" t="s">
        <v>322</v>
      </c>
      <c r="L629">
        <v>1339</v>
      </c>
      <c r="N629">
        <v>1007</v>
      </c>
      <c r="O629" t="s">
        <v>323</v>
      </c>
      <c r="P629" t="s">
        <v>323</v>
      </c>
      <c r="Q629">
        <v>1</v>
      </c>
      <c r="X629">
        <v>40</v>
      </c>
      <c r="Y629">
        <v>104.99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143</v>
      </c>
      <c r="AG629">
        <v>40</v>
      </c>
      <c r="AH629">
        <v>2</v>
      </c>
      <c r="AI629">
        <v>31713697</v>
      </c>
      <c r="AJ629">
        <v>612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5">
      <c r="A630">
        <f>ROW(Source!A1006)</f>
        <v>1006</v>
      </c>
      <c r="B630">
        <v>31715075</v>
      </c>
      <c r="C630">
        <v>31713690</v>
      </c>
      <c r="D630">
        <v>26364967</v>
      </c>
      <c r="E630">
        <v>1</v>
      </c>
      <c r="F630">
        <v>1</v>
      </c>
      <c r="G630">
        <v>26229697</v>
      </c>
      <c r="H630">
        <v>3</v>
      </c>
      <c r="I630" t="s">
        <v>1035</v>
      </c>
      <c r="J630" t="s">
        <v>1036</v>
      </c>
      <c r="K630" t="s">
        <v>1037</v>
      </c>
      <c r="L630">
        <v>1327</v>
      </c>
      <c r="N630">
        <v>1005</v>
      </c>
      <c r="O630" t="s">
        <v>362</v>
      </c>
      <c r="P630" t="s">
        <v>362</v>
      </c>
      <c r="Q630">
        <v>1</v>
      </c>
      <c r="X630">
        <v>10.199999999999999</v>
      </c>
      <c r="Y630">
        <v>90.15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143</v>
      </c>
      <c r="AG630">
        <v>10.199999999999999</v>
      </c>
      <c r="AH630">
        <v>2</v>
      </c>
      <c r="AI630">
        <v>31713699</v>
      </c>
      <c r="AJ630">
        <v>614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5">
      <c r="A631">
        <f>ROW(Source!A1006)</f>
        <v>1006</v>
      </c>
      <c r="B631">
        <v>31715076</v>
      </c>
      <c r="C631">
        <v>31713690</v>
      </c>
      <c r="D631">
        <v>26289743</v>
      </c>
      <c r="E631">
        <v>26229697</v>
      </c>
      <c r="F631">
        <v>1</v>
      </c>
      <c r="G631">
        <v>26229697</v>
      </c>
      <c r="H631">
        <v>3</v>
      </c>
      <c r="I631" t="s">
        <v>15</v>
      </c>
      <c r="J631" t="s">
        <v>143</v>
      </c>
      <c r="K631" t="s">
        <v>16</v>
      </c>
      <c r="L631">
        <v>1339</v>
      </c>
      <c r="N631">
        <v>1007</v>
      </c>
      <c r="O631" t="s">
        <v>323</v>
      </c>
      <c r="P631" t="s">
        <v>323</v>
      </c>
      <c r="Q631">
        <v>1</v>
      </c>
      <c r="X631">
        <v>162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143</v>
      </c>
      <c r="AG631">
        <v>162</v>
      </c>
      <c r="AH631">
        <v>3</v>
      </c>
      <c r="AI631">
        <v>-1</v>
      </c>
      <c r="AJ631" t="s">
        <v>143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5">
      <c r="A632">
        <f>ROW(Source!A1006)</f>
        <v>1006</v>
      </c>
      <c r="B632">
        <v>31715077</v>
      </c>
      <c r="C632">
        <v>31713690</v>
      </c>
      <c r="D632">
        <v>26286007</v>
      </c>
      <c r="E632">
        <v>26229697</v>
      </c>
      <c r="F632">
        <v>1</v>
      </c>
      <c r="G632">
        <v>26229697</v>
      </c>
      <c r="H632">
        <v>3</v>
      </c>
      <c r="I632" t="s">
        <v>983</v>
      </c>
      <c r="J632" t="s">
        <v>143</v>
      </c>
      <c r="K632" t="s">
        <v>984</v>
      </c>
      <c r="L632">
        <v>1344</v>
      </c>
      <c r="N632">
        <v>1008</v>
      </c>
      <c r="O632" t="s">
        <v>908</v>
      </c>
      <c r="P632" t="s">
        <v>908</v>
      </c>
      <c r="Q632">
        <v>1</v>
      </c>
      <c r="X632">
        <v>49.28</v>
      </c>
      <c r="Y632">
        <v>1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143</v>
      </c>
      <c r="AG632">
        <v>49.28</v>
      </c>
      <c r="AH632">
        <v>2</v>
      </c>
      <c r="AI632">
        <v>31713700</v>
      </c>
      <c r="AJ632">
        <v>615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5">
      <c r="A633">
        <f>ROW(Source!A1008)</f>
        <v>1008</v>
      </c>
      <c r="B633">
        <v>31715078</v>
      </c>
      <c r="C633">
        <v>31713712</v>
      </c>
      <c r="D633">
        <v>26286009</v>
      </c>
      <c r="E633">
        <v>26229697</v>
      </c>
      <c r="F633">
        <v>1</v>
      </c>
      <c r="G633">
        <v>26229697</v>
      </c>
      <c r="H633">
        <v>1</v>
      </c>
      <c r="I633" t="s">
        <v>875</v>
      </c>
      <c r="J633" t="s">
        <v>143</v>
      </c>
      <c r="K633" t="s">
        <v>876</v>
      </c>
      <c r="L633">
        <v>1191</v>
      </c>
      <c r="N633">
        <v>1013</v>
      </c>
      <c r="O633" t="s">
        <v>877</v>
      </c>
      <c r="P633" t="s">
        <v>877</v>
      </c>
      <c r="Q633">
        <v>1</v>
      </c>
      <c r="X633">
        <v>11.4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1</v>
      </c>
      <c r="AF633" t="s">
        <v>170</v>
      </c>
      <c r="AG633">
        <v>13.11</v>
      </c>
      <c r="AH633">
        <v>2</v>
      </c>
      <c r="AI633">
        <v>31713713</v>
      </c>
      <c r="AJ633">
        <v>616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5">
      <c r="A634">
        <f>ROW(Source!A1008)</f>
        <v>1008</v>
      </c>
      <c r="B634">
        <v>31715079</v>
      </c>
      <c r="C634">
        <v>31713712</v>
      </c>
      <c r="D634">
        <v>26288814</v>
      </c>
      <c r="E634">
        <v>26229697</v>
      </c>
      <c r="F634">
        <v>1</v>
      </c>
      <c r="G634">
        <v>26229697</v>
      </c>
      <c r="H634">
        <v>3</v>
      </c>
      <c r="I634" t="s">
        <v>17</v>
      </c>
      <c r="J634" t="s">
        <v>143</v>
      </c>
      <c r="K634" t="s">
        <v>18</v>
      </c>
      <c r="L634">
        <v>1348</v>
      </c>
      <c r="N634">
        <v>1009</v>
      </c>
      <c r="O634" t="s">
        <v>205</v>
      </c>
      <c r="P634" t="s">
        <v>205</v>
      </c>
      <c r="Q634">
        <v>1000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 t="s">
        <v>143</v>
      </c>
      <c r="AG634">
        <v>0</v>
      </c>
      <c r="AH634">
        <v>3</v>
      </c>
      <c r="AI634">
        <v>-1</v>
      </c>
      <c r="AJ634" t="s">
        <v>143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5">
      <c r="A635">
        <f>ROW(Source!A1010)</f>
        <v>1010</v>
      </c>
      <c r="B635">
        <v>31715080</v>
      </c>
      <c r="C635">
        <v>31713718</v>
      </c>
      <c r="D635">
        <v>26286009</v>
      </c>
      <c r="E635">
        <v>26229697</v>
      </c>
      <c r="F635">
        <v>1</v>
      </c>
      <c r="G635">
        <v>26229697</v>
      </c>
      <c r="H635">
        <v>1</v>
      </c>
      <c r="I635" t="s">
        <v>875</v>
      </c>
      <c r="J635" t="s">
        <v>143</v>
      </c>
      <c r="K635" t="s">
        <v>876</v>
      </c>
      <c r="L635">
        <v>1191</v>
      </c>
      <c r="N635">
        <v>1013</v>
      </c>
      <c r="O635" t="s">
        <v>877</v>
      </c>
      <c r="P635" t="s">
        <v>877</v>
      </c>
      <c r="Q635">
        <v>1</v>
      </c>
      <c r="X635">
        <v>4.29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1</v>
      </c>
      <c r="AF635" t="s">
        <v>170</v>
      </c>
      <c r="AG635">
        <v>4.9334999999999996</v>
      </c>
      <c r="AH635">
        <v>2</v>
      </c>
      <c r="AI635">
        <v>31713719</v>
      </c>
      <c r="AJ635">
        <v>618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5">
      <c r="A636">
        <f>ROW(Source!A1010)</f>
        <v>1010</v>
      </c>
      <c r="B636">
        <v>31715081</v>
      </c>
      <c r="C636">
        <v>31713718</v>
      </c>
      <c r="D636">
        <v>26366011</v>
      </c>
      <c r="E636">
        <v>1</v>
      </c>
      <c r="F636">
        <v>1</v>
      </c>
      <c r="G636">
        <v>26229697</v>
      </c>
      <c r="H636">
        <v>2</v>
      </c>
      <c r="I636" t="s">
        <v>897</v>
      </c>
      <c r="J636" t="s">
        <v>898</v>
      </c>
      <c r="K636" t="s">
        <v>899</v>
      </c>
      <c r="L636">
        <v>1367</v>
      </c>
      <c r="N636">
        <v>1011</v>
      </c>
      <c r="O636" t="s">
        <v>881</v>
      </c>
      <c r="P636" t="s">
        <v>881</v>
      </c>
      <c r="Q636">
        <v>1</v>
      </c>
      <c r="X636">
        <v>0.3</v>
      </c>
      <c r="Y636">
        <v>0</v>
      </c>
      <c r="Z636">
        <v>60.77</v>
      </c>
      <c r="AA636">
        <v>18.48</v>
      </c>
      <c r="AB636">
        <v>0</v>
      </c>
      <c r="AC636">
        <v>0</v>
      </c>
      <c r="AD636">
        <v>1</v>
      </c>
      <c r="AE636">
        <v>0</v>
      </c>
      <c r="AF636" t="s">
        <v>169</v>
      </c>
      <c r="AG636">
        <v>0.375</v>
      </c>
      <c r="AH636">
        <v>2</v>
      </c>
      <c r="AI636">
        <v>31713720</v>
      </c>
      <c r="AJ636">
        <v>619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5">
      <c r="A637">
        <f>ROW(Source!A1010)</f>
        <v>1010</v>
      </c>
      <c r="B637">
        <v>31715082</v>
      </c>
      <c r="C637">
        <v>31713718</v>
      </c>
      <c r="D637">
        <v>26365726</v>
      </c>
      <c r="E637">
        <v>1</v>
      </c>
      <c r="F637">
        <v>1</v>
      </c>
      <c r="G637">
        <v>26229697</v>
      </c>
      <c r="H637">
        <v>2</v>
      </c>
      <c r="I637" t="s">
        <v>947</v>
      </c>
      <c r="J637" t="s">
        <v>948</v>
      </c>
      <c r="K637" t="s">
        <v>949</v>
      </c>
      <c r="L637">
        <v>1367</v>
      </c>
      <c r="N637">
        <v>1011</v>
      </c>
      <c r="O637" t="s">
        <v>881</v>
      </c>
      <c r="P637" t="s">
        <v>881</v>
      </c>
      <c r="Q637">
        <v>1</v>
      </c>
      <c r="X637">
        <v>0.3</v>
      </c>
      <c r="Y637">
        <v>0</v>
      </c>
      <c r="Z637">
        <v>106.74</v>
      </c>
      <c r="AA637">
        <v>19.2</v>
      </c>
      <c r="AB637">
        <v>0</v>
      </c>
      <c r="AC637">
        <v>0</v>
      </c>
      <c r="AD637">
        <v>1</v>
      </c>
      <c r="AE637">
        <v>0</v>
      </c>
      <c r="AF637" t="s">
        <v>169</v>
      </c>
      <c r="AG637">
        <v>0.375</v>
      </c>
      <c r="AH637">
        <v>2</v>
      </c>
      <c r="AI637">
        <v>31713721</v>
      </c>
      <c r="AJ637">
        <v>620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5">
      <c r="A638">
        <f>ROW(Source!A1010)</f>
        <v>1010</v>
      </c>
      <c r="B638">
        <v>31715083</v>
      </c>
      <c r="C638">
        <v>31713718</v>
      </c>
      <c r="D638">
        <v>26365816</v>
      </c>
      <c r="E638">
        <v>1</v>
      </c>
      <c r="F638">
        <v>1</v>
      </c>
      <c r="G638">
        <v>26229697</v>
      </c>
      <c r="H638">
        <v>2</v>
      </c>
      <c r="I638" t="s">
        <v>882</v>
      </c>
      <c r="J638" t="s">
        <v>883</v>
      </c>
      <c r="K638" t="s">
        <v>884</v>
      </c>
      <c r="L638">
        <v>1367</v>
      </c>
      <c r="N638">
        <v>1011</v>
      </c>
      <c r="O638" t="s">
        <v>881</v>
      </c>
      <c r="P638" t="s">
        <v>881</v>
      </c>
      <c r="Q638">
        <v>1</v>
      </c>
      <c r="X638">
        <v>0.3</v>
      </c>
      <c r="Y638">
        <v>0</v>
      </c>
      <c r="Z638">
        <v>246.68</v>
      </c>
      <c r="AA638">
        <v>13.37</v>
      </c>
      <c r="AB638">
        <v>0</v>
      </c>
      <c r="AC638">
        <v>0</v>
      </c>
      <c r="AD638">
        <v>1</v>
      </c>
      <c r="AE638">
        <v>0</v>
      </c>
      <c r="AF638" t="s">
        <v>169</v>
      </c>
      <c r="AG638">
        <v>0.375</v>
      </c>
      <c r="AH638">
        <v>3</v>
      </c>
      <c r="AI638">
        <v>-1</v>
      </c>
      <c r="AJ638" t="s">
        <v>143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5">
      <c r="A639">
        <f>ROW(Source!A1010)</f>
        <v>1010</v>
      </c>
      <c r="B639">
        <v>31715084</v>
      </c>
      <c r="C639">
        <v>31713718</v>
      </c>
      <c r="D639">
        <v>26365817</v>
      </c>
      <c r="E639">
        <v>1</v>
      </c>
      <c r="F639">
        <v>1</v>
      </c>
      <c r="G639">
        <v>26229697</v>
      </c>
      <c r="H639">
        <v>2</v>
      </c>
      <c r="I639" t="s">
        <v>1041</v>
      </c>
      <c r="J639" t="s">
        <v>1042</v>
      </c>
      <c r="K639" t="s">
        <v>1043</v>
      </c>
      <c r="L639">
        <v>1367</v>
      </c>
      <c r="N639">
        <v>1011</v>
      </c>
      <c r="O639" t="s">
        <v>881</v>
      </c>
      <c r="P639" t="s">
        <v>881</v>
      </c>
      <c r="Q639">
        <v>1</v>
      </c>
      <c r="X639">
        <v>0.3</v>
      </c>
      <c r="Y639">
        <v>0</v>
      </c>
      <c r="Z639">
        <v>249.15</v>
      </c>
      <c r="AA639">
        <v>42.85</v>
      </c>
      <c r="AB639">
        <v>0</v>
      </c>
      <c r="AC639">
        <v>0</v>
      </c>
      <c r="AD639">
        <v>1</v>
      </c>
      <c r="AE639">
        <v>0</v>
      </c>
      <c r="AF639" t="s">
        <v>169</v>
      </c>
      <c r="AG639">
        <v>0.375</v>
      </c>
      <c r="AH639">
        <v>2</v>
      </c>
      <c r="AI639">
        <v>31713723</v>
      </c>
      <c r="AJ639">
        <v>622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5">
      <c r="A640">
        <f>ROW(Source!A1010)</f>
        <v>1010</v>
      </c>
      <c r="B640">
        <v>31715085</v>
      </c>
      <c r="C640">
        <v>31713718</v>
      </c>
      <c r="D640">
        <v>26365801</v>
      </c>
      <c r="E640">
        <v>1</v>
      </c>
      <c r="F640">
        <v>1</v>
      </c>
      <c r="G640">
        <v>26229697</v>
      </c>
      <c r="H640">
        <v>2</v>
      </c>
      <c r="I640" t="s">
        <v>1023</v>
      </c>
      <c r="J640" t="s">
        <v>8</v>
      </c>
      <c r="K640" t="s">
        <v>1025</v>
      </c>
      <c r="L640">
        <v>1367</v>
      </c>
      <c r="N640">
        <v>1011</v>
      </c>
      <c r="O640" t="s">
        <v>881</v>
      </c>
      <c r="P640" t="s">
        <v>881</v>
      </c>
      <c r="Q640">
        <v>1</v>
      </c>
      <c r="X640">
        <v>0.3</v>
      </c>
      <c r="Y640">
        <v>0</v>
      </c>
      <c r="Z640">
        <v>169.44</v>
      </c>
      <c r="AA640">
        <v>15.02</v>
      </c>
      <c r="AB640">
        <v>0</v>
      </c>
      <c r="AC640">
        <v>0</v>
      </c>
      <c r="AD640">
        <v>1</v>
      </c>
      <c r="AE640">
        <v>0</v>
      </c>
      <c r="AF640" t="s">
        <v>169</v>
      </c>
      <c r="AG640">
        <v>0.375</v>
      </c>
      <c r="AH640">
        <v>2</v>
      </c>
      <c r="AI640">
        <v>31713724</v>
      </c>
      <c r="AJ640">
        <v>623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5">
      <c r="A641">
        <f>ROW(Source!A1010)</f>
        <v>1010</v>
      </c>
      <c r="B641">
        <v>31715086</v>
      </c>
      <c r="C641">
        <v>31713718</v>
      </c>
      <c r="D641">
        <v>26365832</v>
      </c>
      <c r="E641">
        <v>1</v>
      </c>
      <c r="F641">
        <v>1</v>
      </c>
      <c r="G641">
        <v>26229697</v>
      </c>
      <c r="H641">
        <v>2</v>
      </c>
      <c r="I641" t="s">
        <v>1044</v>
      </c>
      <c r="J641" t="s">
        <v>19</v>
      </c>
      <c r="K641" t="s">
        <v>20</v>
      </c>
      <c r="L641">
        <v>1367</v>
      </c>
      <c r="N641">
        <v>1011</v>
      </c>
      <c r="O641" t="s">
        <v>881</v>
      </c>
      <c r="P641" t="s">
        <v>881</v>
      </c>
      <c r="Q641">
        <v>1</v>
      </c>
      <c r="X641">
        <v>0.3</v>
      </c>
      <c r="Y641">
        <v>0</v>
      </c>
      <c r="Z641">
        <v>282.36</v>
      </c>
      <c r="AA641">
        <v>15.08</v>
      </c>
      <c r="AB641">
        <v>0</v>
      </c>
      <c r="AC641">
        <v>0</v>
      </c>
      <c r="AD641">
        <v>1</v>
      </c>
      <c r="AE641">
        <v>0</v>
      </c>
      <c r="AF641" t="s">
        <v>169</v>
      </c>
      <c r="AG641">
        <v>0.375</v>
      </c>
      <c r="AH641">
        <v>2</v>
      </c>
      <c r="AI641">
        <v>31713725</v>
      </c>
      <c r="AJ641">
        <v>624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5">
      <c r="A642">
        <f>ROW(Source!A1010)</f>
        <v>1010</v>
      </c>
      <c r="B642">
        <v>31715087</v>
      </c>
      <c r="C642">
        <v>31713718</v>
      </c>
      <c r="D642">
        <v>26365805</v>
      </c>
      <c r="E642">
        <v>1</v>
      </c>
      <c r="F642">
        <v>1</v>
      </c>
      <c r="G642">
        <v>26229697</v>
      </c>
      <c r="H642">
        <v>2</v>
      </c>
      <c r="I642" t="s">
        <v>1047</v>
      </c>
      <c r="J642" t="s">
        <v>21</v>
      </c>
      <c r="K642" t="s">
        <v>22</v>
      </c>
      <c r="L642">
        <v>1367</v>
      </c>
      <c r="N642">
        <v>1011</v>
      </c>
      <c r="O642" t="s">
        <v>881</v>
      </c>
      <c r="P642" t="s">
        <v>881</v>
      </c>
      <c r="Q642">
        <v>1</v>
      </c>
      <c r="X642">
        <v>0.3</v>
      </c>
      <c r="Y642">
        <v>0</v>
      </c>
      <c r="Z642">
        <v>171.61</v>
      </c>
      <c r="AA642">
        <v>17.43</v>
      </c>
      <c r="AB642">
        <v>0</v>
      </c>
      <c r="AC642">
        <v>0</v>
      </c>
      <c r="AD642">
        <v>1</v>
      </c>
      <c r="AE642">
        <v>0</v>
      </c>
      <c r="AF642" t="s">
        <v>169</v>
      </c>
      <c r="AG642">
        <v>0.375</v>
      </c>
      <c r="AH642">
        <v>2</v>
      </c>
      <c r="AI642">
        <v>31713726</v>
      </c>
      <c r="AJ642">
        <v>625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5">
      <c r="A643">
        <f>ROW(Source!A1010)</f>
        <v>1010</v>
      </c>
      <c r="B643">
        <v>31715088</v>
      </c>
      <c r="C643">
        <v>31713718</v>
      </c>
      <c r="D643">
        <v>26365806</v>
      </c>
      <c r="E643">
        <v>1</v>
      </c>
      <c r="F643">
        <v>1</v>
      </c>
      <c r="G643">
        <v>26229697</v>
      </c>
      <c r="H643">
        <v>2</v>
      </c>
      <c r="I643" t="s">
        <v>1020</v>
      </c>
      <c r="J643" t="s">
        <v>6</v>
      </c>
      <c r="K643" t="s">
        <v>1022</v>
      </c>
      <c r="L643">
        <v>1367</v>
      </c>
      <c r="N643">
        <v>1011</v>
      </c>
      <c r="O643" t="s">
        <v>881</v>
      </c>
      <c r="P643" t="s">
        <v>881</v>
      </c>
      <c r="Q643">
        <v>1</v>
      </c>
      <c r="X643">
        <v>0.9</v>
      </c>
      <c r="Y643">
        <v>0</v>
      </c>
      <c r="Z643">
        <v>177.54</v>
      </c>
      <c r="AA643">
        <v>17.420000000000002</v>
      </c>
      <c r="AB643">
        <v>0</v>
      </c>
      <c r="AC643">
        <v>0</v>
      </c>
      <c r="AD643">
        <v>1</v>
      </c>
      <c r="AE643">
        <v>0</v>
      </c>
      <c r="AF643" t="s">
        <v>169</v>
      </c>
      <c r="AG643">
        <v>1.125</v>
      </c>
      <c r="AH643">
        <v>2</v>
      </c>
      <c r="AI643">
        <v>31713727</v>
      </c>
      <c r="AJ643">
        <v>626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5">
      <c r="A644">
        <f>ROW(Source!A1010)</f>
        <v>1010</v>
      </c>
      <c r="B644">
        <v>31715089</v>
      </c>
      <c r="C644">
        <v>31713718</v>
      </c>
      <c r="D644">
        <v>26360031</v>
      </c>
      <c r="E644">
        <v>1</v>
      </c>
      <c r="F644">
        <v>1</v>
      </c>
      <c r="G644">
        <v>26229697</v>
      </c>
      <c r="H644">
        <v>3</v>
      </c>
      <c r="I644" t="s">
        <v>894</v>
      </c>
      <c r="J644" t="s">
        <v>895</v>
      </c>
      <c r="K644" t="s">
        <v>896</v>
      </c>
      <c r="L644">
        <v>1348</v>
      </c>
      <c r="N644">
        <v>1009</v>
      </c>
      <c r="O644" t="s">
        <v>205</v>
      </c>
      <c r="P644" t="s">
        <v>205</v>
      </c>
      <c r="Q644">
        <v>1000</v>
      </c>
      <c r="X644">
        <v>0.04</v>
      </c>
      <c r="Y644">
        <v>1445.87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143</v>
      </c>
      <c r="AG644">
        <v>0.04</v>
      </c>
      <c r="AH644">
        <v>2</v>
      </c>
      <c r="AI644">
        <v>31713728</v>
      </c>
      <c r="AJ644">
        <v>627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5">
      <c r="A645">
        <f>ROW(Source!A1010)</f>
        <v>1010</v>
      </c>
      <c r="B645">
        <v>31715090</v>
      </c>
      <c r="C645">
        <v>31713718</v>
      </c>
      <c r="D645">
        <v>26288416</v>
      </c>
      <c r="E645">
        <v>26229697</v>
      </c>
      <c r="F645">
        <v>1</v>
      </c>
      <c r="G645">
        <v>26229697</v>
      </c>
      <c r="H645">
        <v>3</v>
      </c>
      <c r="I645" t="s">
        <v>23</v>
      </c>
      <c r="J645" t="s">
        <v>143</v>
      </c>
      <c r="K645" t="s">
        <v>24</v>
      </c>
      <c r="L645">
        <v>1348</v>
      </c>
      <c r="N645">
        <v>1009</v>
      </c>
      <c r="O645" t="s">
        <v>205</v>
      </c>
      <c r="P645" t="s">
        <v>205</v>
      </c>
      <c r="Q645">
        <v>1000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s">
        <v>143</v>
      </c>
      <c r="AG645">
        <v>0</v>
      </c>
      <c r="AH645">
        <v>3</v>
      </c>
      <c r="AI645">
        <v>-1</v>
      </c>
      <c r="AJ645" t="s">
        <v>143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5">
      <c r="A646">
        <f>ROW(Source!A1012)</f>
        <v>1012</v>
      </c>
      <c r="B646">
        <v>31715091</v>
      </c>
      <c r="C646">
        <v>31713742</v>
      </c>
      <c r="D646">
        <v>26286009</v>
      </c>
      <c r="E646">
        <v>26229697</v>
      </c>
      <c r="F646">
        <v>1</v>
      </c>
      <c r="G646">
        <v>26229697</v>
      </c>
      <c r="H646">
        <v>1</v>
      </c>
      <c r="I646" t="s">
        <v>875</v>
      </c>
      <c r="J646" t="s">
        <v>143</v>
      </c>
      <c r="K646" t="s">
        <v>876</v>
      </c>
      <c r="L646">
        <v>1191</v>
      </c>
      <c r="N646">
        <v>1013</v>
      </c>
      <c r="O646" t="s">
        <v>877</v>
      </c>
      <c r="P646" t="s">
        <v>877</v>
      </c>
      <c r="Q646">
        <v>1</v>
      </c>
      <c r="X646">
        <v>0.53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1</v>
      </c>
      <c r="AF646" t="s">
        <v>170</v>
      </c>
      <c r="AG646">
        <v>0.60949999999999993</v>
      </c>
      <c r="AH646">
        <v>2</v>
      </c>
      <c r="AI646">
        <v>31713743</v>
      </c>
      <c r="AJ646">
        <v>629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5">
      <c r="A647">
        <f>ROW(Source!A1012)</f>
        <v>1012</v>
      </c>
      <c r="B647">
        <v>31715092</v>
      </c>
      <c r="C647">
        <v>31713742</v>
      </c>
      <c r="D647">
        <v>26365726</v>
      </c>
      <c r="E647">
        <v>1</v>
      </c>
      <c r="F647">
        <v>1</v>
      </c>
      <c r="G647">
        <v>26229697</v>
      </c>
      <c r="H647">
        <v>2</v>
      </c>
      <c r="I647" t="s">
        <v>947</v>
      </c>
      <c r="J647" t="s">
        <v>948</v>
      </c>
      <c r="K647" t="s">
        <v>949</v>
      </c>
      <c r="L647">
        <v>1367</v>
      </c>
      <c r="N647">
        <v>1011</v>
      </c>
      <c r="O647" t="s">
        <v>881</v>
      </c>
      <c r="P647" t="s">
        <v>881</v>
      </c>
      <c r="Q647">
        <v>1</v>
      </c>
      <c r="X647">
        <v>7.4999999999999997E-2</v>
      </c>
      <c r="Y647">
        <v>0</v>
      </c>
      <c r="Z647">
        <v>106.74</v>
      </c>
      <c r="AA647">
        <v>19.2</v>
      </c>
      <c r="AB647">
        <v>0</v>
      </c>
      <c r="AC647">
        <v>0</v>
      </c>
      <c r="AD647">
        <v>1</v>
      </c>
      <c r="AE647">
        <v>0</v>
      </c>
      <c r="AF647" t="s">
        <v>169</v>
      </c>
      <c r="AG647">
        <v>9.375E-2</v>
      </c>
      <c r="AH647">
        <v>2</v>
      </c>
      <c r="AI647">
        <v>31713744</v>
      </c>
      <c r="AJ647">
        <v>630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5">
      <c r="A648">
        <f>ROW(Source!A1012)</f>
        <v>1012</v>
      </c>
      <c r="B648">
        <v>31715093</v>
      </c>
      <c r="C648">
        <v>31713742</v>
      </c>
      <c r="D648">
        <v>26365832</v>
      </c>
      <c r="E648">
        <v>1</v>
      </c>
      <c r="F648">
        <v>1</v>
      </c>
      <c r="G648">
        <v>26229697</v>
      </c>
      <c r="H648">
        <v>2</v>
      </c>
      <c r="I648" t="s">
        <v>1044</v>
      </c>
      <c r="J648" t="s">
        <v>19</v>
      </c>
      <c r="K648" t="s">
        <v>20</v>
      </c>
      <c r="L648">
        <v>1367</v>
      </c>
      <c r="N648">
        <v>1011</v>
      </c>
      <c r="O648" t="s">
        <v>881</v>
      </c>
      <c r="P648" t="s">
        <v>881</v>
      </c>
      <c r="Q648">
        <v>1</v>
      </c>
      <c r="X648">
        <v>7.4999999999999997E-2</v>
      </c>
      <c r="Y648">
        <v>0</v>
      </c>
      <c r="Z648">
        <v>282.36</v>
      </c>
      <c r="AA648">
        <v>15.08</v>
      </c>
      <c r="AB648">
        <v>0</v>
      </c>
      <c r="AC648">
        <v>0</v>
      </c>
      <c r="AD648">
        <v>1</v>
      </c>
      <c r="AE648">
        <v>0</v>
      </c>
      <c r="AF648" t="s">
        <v>169</v>
      </c>
      <c r="AG648">
        <v>9.375E-2</v>
      </c>
      <c r="AH648">
        <v>2</v>
      </c>
      <c r="AI648">
        <v>31713745</v>
      </c>
      <c r="AJ648">
        <v>631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5">
      <c r="A649">
        <f>ROW(Source!A1012)</f>
        <v>1012</v>
      </c>
      <c r="B649">
        <v>31715094</v>
      </c>
      <c r="C649">
        <v>31713742</v>
      </c>
      <c r="D649">
        <v>26286008</v>
      </c>
      <c r="E649">
        <v>26229697</v>
      </c>
      <c r="F649">
        <v>1</v>
      </c>
      <c r="G649">
        <v>26229697</v>
      </c>
      <c r="H649">
        <v>2</v>
      </c>
      <c r="I649" t="s">
        <v>906</v>
      </c>
      <c r="J649" t="s">
        <v>143</v>
      </c>
      <c r="K649" t="s">
        <v>907</v>
      </c>
      <c r="L649">
        <v>1344</v>
      </c>
      <c r="N649">
        <v>1008</v>
      </c>
      <c r="O649" t="s">
        <v>908</v>
      </c>
      <c r="P649" t="s">
        <v>908</v>
      </c>
      <c r="Q649">
        <v>1</v>
      </c>
      <c r="X649">
        <v>0.01</v>
      </c>
      <c r="Y649">
        <v>0</v>
      </c>
      <c r="Z649">
        <v>1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169</v>
      </c>
      <c r="AG649">
        <v>1.2500000000000001E-2</v>
      </c>
      <c r="AH649">
        <v>3</v>
      </c>
      <c r="AI649">
        <v>-1</v>
      </c>
      <c r="AJ649" t="s">
        <v>143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5">
      <c r="A650">
        <f>ROW(Source!A1012)</f>
        <v>1012</v>
      </c>
      <c r="B650">
        <v>31715095</v>
      </c>
      <c r="C650">
        <v>31713742</v>
      </c>
      <c r="D650">
        <v>26288416</v>
      </c>
      <c r="E650">
        <v>26229697</v>
      </c>
      <c r="F650">
        <v>1</v>
      </c>
      <c r="G650">
        <v>26229697</v>
      </c>
      <c r="H650">
        <v>3</v>
      </c>
      <c r="I650" t="s">
        <v>23</v>
      </c>
      <c r="J650" t="s">
        <v>143</v>
      </c>
      <c r="K650" t="s">
        <v>24</v>
      </c>
      <c r="L650">
        <v>1348</v>
      </c>
      <c r="N650">
        <v>1009</v>
      </c>
      <c r="O650" t="s">
        <v>205</v>
      </c>
      <c r="P650" t="s">
        <v>205</v>
      </c>
      <c r="Q650">
        <v>1000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143</v>
      </c>
      <c r="AG650">
        <v>0</v>
      </c>
      <c r="AH650">
        <v>3</v>
      </c>
      <c r="AI650">
        <v>-1</v>
      </c>
      <c r="AJ650" t="s">
        <v>143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5">
      <c r="A651">
        <f>ROW(Source!A1014)</f>
        <v>1014</v>
      </c>
      <c r="B651">
        <v>31715096</v>
      </c>
      <c r="C651">
        <v>31713752</v>
      </c>
      <c r="D651">
        <v>26286009</v>
      </c>
      <c r="E651">
        <v>26229697</v>
      </c>
      <c r="F651">
        <v>1</v>
      </c>
      <c r="G651">
        <v>26229697</v>
      </c>
      <c r="H651">
        <v>1</v>
      </c>
      <c r="I651" t="s">
        <v>875</v>
      </c>
      <c r="J651" t="s">
        <v>143</v>
      </c>
      <c r="K651" t="s">
        <v>876</v>
      </c>
      <c r="L651">
        <v>1191</v>
      </c>
      <c r="N651">
        <v>1013</v>
      </c>
      <c r="O651" t="s">
        <v>877</v>
      </c>
      <c r="P651" t="s">
        <v>877</v>
      </c>
      <c r="Q651">
        <v>1</v>
      </c>
      <c r="X651">
        <v>4.29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1</v>
      </c>
      <c r="AF651" t="s">
        <v>170</v>
      </c>
      <c r="AG651">
        <v>4.9334999999999996</v>
      </c>
      <c r="AH651">
        <v>2</v>
      </c>
      <c r="AI651">
        <v>31713753</v>
      </c>
      <c r="AJ651">
        <v>633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5">
      <c r="A652">
        <f>ROW(Source!A1014)</f>
        <v>1014</v>
      </c>
      <c r="B652">
        <v>31715097</v>
      </c>
      <c r="C652">
        <v>31713752</v>
      </c>
      <c r="D652">
        <v>26366011</v>
      </c>
      <c r="E652">
        <v>1</v>
      </c>
      <c r="F652">
        <v>1</v>
      </c>
      <c r="G652">
        <v>26229697</v>
      </c>
      <c r="H652">
        <v>2</v>
      </c>
      <c r="I652" t="s">
        <v>897</v>
      </c>
      <c r="J652" t="s">
        <v>898</v>
      </c>
      <c r="K652" t="s">
        <v>899</v>
      </c>
      <c r="L652">
        <v>1367</v>
      </c>
      <c r="N652">
        <v>1011</v>
      </c>
      <c r="O652" t="s">
        <v>881</v>
      </c>
      <c r="P652" t="s">
        <v>881</v>
      </c>
      <c r="Q652">
        <v>1</v>
      </c>
      <c r="X652">
        <v>0.3</v>
      </c>
      <c r="Y652">
        <v>0</v>
      </c>
      <c r="Z652">
        <v>60.77</v>
      </c>
      <c r="AA652">
        <v>18.48</v>
      </c>
      <c r="AB652">
        <v>0</v>
      </c>
      <c r="AC652">
        <v>0</v>
      </c>
      <c r="AD652">
        <v>1</v>
      </c>
      <c r="AE652">
        <v>0</v>
      </c>
      <c r="AF652" t="s">
        <v>169</v>
      </c>
      <c r="AG652">
        <v>0.375</v>
      </c>
      <c r="AH652">
        <v>2</v>
      </c>
      <c r="AI652">
        <v>31713754</v>
      </c>
      <c r="AJ652">
        <v>634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5">
      <c r="A653">
        <f>ROW(Source!A1014)</f>
        <v>1014</v>
      </c>
      <c r="B653">
        <v>31715098</v>
      </c>
      <c r="C653">
        <v>31713752</v>
      </c>
      <c r="D653">
        <v>26365726</v>
      </c>
      <c r="E653">
        <v>1</v>
      </c>
      <c r="F653">
        <v>1</v>
      </c>
      <c r="G653">
        <v>26229697</v>
      </c>
      <c r="H653">
        <v>2</v>
      </c>
      <c r="I653" t="s">
        <v>947</v>
      </c>
      <c r="J653" t="s">
        <v>948</v>
      </c>
      <c r="K653" t="s">
        <v>949</v>
      </c>
      <c r="L653">
        <v>1367</v>
      </c>
      <c r="N653">
        <v>1011</v>
      </c>
      <c r="O653" t="s">
        <v>881</v>
      </c>
      <c r="P653" t="s">
        <v>881</v>
      </c>
      <c r="Q653">
        <v>1</v>
      </c>
      <c r="X653">
        <v>0.3</v>
      </c>
      <c r="Y653">
        <v>0</v>
      </c>
      <c r="Z653">
        <v>106.74</v>
      </c>
      <c r="AA653">
        <v>19.2</v>
      </c>
      <c r="AB653">
        <v>0</v>
      </c>
      <c r="AC653">
        <v>0</v>
      </c>
      <c r="AD653">
        <v>1</v>
      </c>
      <c r="AE653">
        <v>0</v>
      </c>
      <c r="AF653" t="s">
        <v>169</v>
      </c>
      <c r="AG653">
        <v>0.375</v>
      </c>
      <c r="AH653">
        <v>2</v>
      </c>
      <c r="AI653">
        <v>31713755</v>
      </c>
      <c r="AJ653">
        <v>635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5">
      <c r="A654">
        <f>ROW(Source!A1014)</f>
        <v>1014</v>
      </c>
      <c r="B654">
        <v>31715099</v>
      </c>
      <c r="C654">
        <v>31713752</v>
      </c>
      <c r="D654">
        <v>26365816</v>
      </c>
      <c r="E654">
        <v>1</v>
      </c>
      <c r="F654">
        <v>1</v>
      </c>
      <c r="G654">
        <v>26229697</v>
      </c>
      <c r="H654">
        <v>2</v>
      </c>
      <c r="I654" t="s">
        <v>882</v>
      </c>
      <c r="J654" t="s">
        <v>883</v>
      </c>
      <c r="K654" t="s">
        <v>884</v>
      </c>
      <c r="L654">
        <v>1367</v>
      </c>
      <c r="N654">
        <v>1011</v>
      </c>
      <c r="O654" t="s">
        <v>881</v>
      </c>
      <c r="P654" t="s">
        <v>881</v>
      </c>
      <c r="Q654">
        <v>1</v>
      </c>
      <c r="X654">
        <v>0.3</v>
      </c>
      <c r="Y654">
        <v>0</v>
      </c>
      <c r="Z654">
        <v>246.68</v>
      </c>
      <c r="AA654">
        <v>13.37</v>
      </c>
      <c r="AB654">
        <v>0</v>
      </c>
      <c r="AC654">
        <v>0</v>
      </c>
      <c r="AD654">
        <v>1</v>
      </c>
      <c r="AE654">
        <v>0</v>
      </c>
      <c r="AF654" t="s">
        <v>169</v>
      </c>
      <c r="AG654">
        <v>0.375</v>
      </c>
      <c r="AH654">
        <v>3</v>
      </c>
      <c r="AI654">
        <v>-1</v>
      </c>
      <c r="AJ654" t="s">
        <v>143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5">
      <c r="A655">
        <f>ROW(Source!A1014)</f>
        <v>1014</v>
      </c>
      <c r="B655">
        <v>31715100</v>
      </c>
      <c r="C655">
        <v>31713752</v>
      </c>
      <c r="D655">
        <v>26365817</v>
      </c>
      <c r="E655">
        <v>1</v>
      </c>
      <c r="F655">
        <v>1</v>
      </c>
      <c r="G655">
        <v>26229697</v>
      </c>
      <c r="H655">
        <v>2</v>
      </c>
      <c r="I655" t="s">
        <v>1041</v>
      </c>
      <c r="J655" t="s">
        <v>1042</v>
      </c>
      <c r="K655" t="s">
        <v>1043</v>
      </c>
      <c r="L655">
        <v>1367</v>
      </c>
      <c r="N655">
        <v>1011</v>
      </c>
      <c r="O655" t="s">
        <v>881</v>
      </c>
      <c r="P655" t="s">
        <v>881</v>
      </c>
      <c r="Q655">
        <v>1</v>
      </c>
      <c r="X655">
        <v>0.3</v>
      </c>
      <c r="Y655">
        <v>0</v>
      </c>
      <c r="Z655">
        <v>249.15</v>
      </c>
      <c r="AA655">
        <v>42.85</v>
      </c>
      <c r="AB655">
        <v>0</v>
      </c>
      <c r="AC655">
        <v>0</v>
      </c>
      <c r="AD655">
        <v>1</v>
      </c>
      <c r="AE655">
        <v>0</v>
      </c>
      <c r="AF655" t="s">
        <v>169</v>
      </c>
      <c r="AG655">
        <v>0.375</v>
      </c>
      <c r="AH655">
        <v>2</v>
      </c>
      <c r="AI655">
        <v>31713757</v>
      </c>
      <c r="AJ655">
        <v>637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5">
      <c r="A656">
        <f>ROW(Source!A1014)</f>
        <v>1014</v>
      </c>
      <c r="B656">
        <v>31715101</v>
      </c>
      <c r="C656">
        <v>31713752</v>
      </c>
      <c r="D656">
        <v>26365801</v>
      </c>
      <c r="E656">
        <v>1</v>
      </c>
      <c r="F656">
        <v>1</v>
      </c>
      <c r="G656">
        <v>26229697</v>
      </c>
      <c r="H656">
        <v>2</v>
      </c>
      <c r="I656" t="s">
        <v>1023</v>
      </c>
      <c r="J656" t="s">
        <v>8</v>
      </c>
      <c r="K656" t="s">
        <v>1025</v>
      </c>
      <c r="L656">
        <v>1367</v>
      </c>
      <c r="N656">
        <v>1011</v>
      </c>
      <c r="O656" t="s">
        <v>881</v>
      </c>
      <c r="P656" t="s">
        <v>881</v>
      </c>
      <c r="Q656">
        <v>1</v>
      </c>
      <c r="X656">
        <v>0.3</v>
      </c>
      <c r="Y656">
        <v>0</v>
      </c>
      <c r="Z656">
        <v>169.44</v>
      </c>
      <c r="AA656">
        <v>15.02</v>
      </c>
      <c r="AB656">
        <v>0</v>
      </c>
      <c r="AC656">
        <v>0</v>
      </c>
      <c r="AD656">
        <v>1</v>
      </c>
      <c r="AE656">
        <v>0</v>
      </c>
      <c r="AF656" t="s">
        <v>169</v>
      </c>
      <c r="AG656">
        <v>0.375</v>
      </c>
      <c r="AH656">
        <v>2</v>
      </c>
      <c r="AI656">
        <v>31713758</v>
      </c>
      <c r="AJ656">
        <v>638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5">
      <c r="A657">
        <f>ROW(Source!A1014)</f>
        <v>1014</v>
      </c>
      <c r="B657">
        <v>31715102</v>
      </c>
      <c r="C657">
        <v>31713752</v>
      </c>
      <c r="D657">
        <v>26365832</v>
      </c>
      <c r="E657">
        <v>1</v>
      </c>
      <c r="F657">
        <v>1</v>
      </c>
      <c r="G657">
        <v>26229697</v>
      </c>
      <c r="H657">
        <v>2</v>
      </c>
      <c r="I657" t="s">
        <v>1044</v>
      </c>
      <c r="J657" t="s">
        <v>19</v>
      </c>
      <c r="K657" t="s">
        <v>20</v>
      </c>
      <c r="L657">
        <v>1367</v>
      </c>
      <c r="N657">
        <v>1011</v>
      </c>
      <c r="O657" t="s">
        <v>881</v>
      </c>
      <c r="P657" t="s">
        <v>881</v>
      </c>
      <c r="Q657">
        <v>1</v>
      </c>
      <c r="X657">
        <v>0.3</v>
      </c>
      <c r="Y657">
        <v>0</v>
      </c>
      <c r="Z657">
        <v>282.36</v>
      </c>
      <c r="AA657">
        <v>15.08</v>
      </c>
      <c r="AB657">
        <v>0</v>
      </c>
      <c r="AC657">
        <v>0</v>
      </c>
      <c r="AD657">
        <v>1</v>
      </c>
      <c r="AE657">
        <v>0</v>
      </c>
      <c r="AF657" t="s">
        <v>169</v>
      </c>
      <c r="AG657">
        <v>0.375</v>
      </c>
      <c r="AH657">
        <v>2</v>
      </c>
      <c r="AI657">
        <v>31713759</v>
      </c>
      <c r="AJ657">
        <v>639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5">
      <c r="A658">
        <f>ROW(Source!A1014)</f>
        <v>1014</v>
      </c>
      <c r="B658">
        <v>31715103</v>
      </c>
      <c r="C658">
        <v>31713752</v>
      </c>
      <c r="D658">
        <v>26365805</v>
      </c>
      <c r="E658">
        <v>1</v>
      </c>
      <c r="F658">
        <v>1</v>
      </c>
      <c r="G658">
        <v>26229697</v>
      </c>
      <c r="H658">
        <v>2</v>
      </c>
      <c r="I658" t="s">
        <v>1047</v>
      </c>
      <c r="J658" t="s">
        <v>21</v>
      </c>
      <c r="K658" t="s">
        <v>22</v>
      </c>
      <c r="L658">
        <v>1367</v>
      </c>
      <c r="N658">
        <v>1011</v>
      </c>
      <c r="O658" t="s">
        <v>881</v>
      </c>
      <c r="P658" t="s">
        <v>881</v>
      </c>
      <c r="Q658">
        <v>1</v>
      </c>
      <c r="X658">
        <v>0.3</v>
      </c>
      <c r="Y658">
        <v>0</v>
      </c>
      <c r="Z658">
        <v>171.61</v>
      </c>
      <c r="AA658">
        <v>17.43</v>
      </c>
      <c r="AB658">
        <v>0</v>
      </c>
      <c r="AC658">
        <v>0</v>
      </c>
      <c r="AD658">
        <v>1</v>
      </c>
      <c r="AE658">
        <v>0</v>
      </c>
      <c r="AF658" t="s">
        <v>169</v>
      </c>
      <c r="AG658">
        <v>0.375</v>
      </c>
      <c r="AH658">
        <v>2</v>
      </c>
      <c r="AI658">
        <v>31713760</v>
      </c>
      <c r="AJ658">
        <v>640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5">
      <c r="A659">
        <f>ROW(Source!A1014)</f>
        <v>1014</v>
      </c>
      <c r="B659">
        <v>31715104</v>
      </c>
      <c r="C659">
        <v>31713752</v>
      </c>
      <c r="D659">
        <v>26365806</v>
      </c>
      <c r="E659">
        <v>1</v>
      </c>
      <c r="F659">
        <v>1</v>
      </c>
      <c r="G659">
        <v>26229697</v>
      </c>
      <c r="H659">
        <v>2</v>
      </c>
      <c r="I659" t="s">
        <v>1020</v>
      </c>
      <c r="J659" t="s">
        <v>6</v>
      </c>
      <c r="K659" t="s">
        <v>1022</v>
      </c>
      <c r="L659">
        <v>1367</v>
      </c>
      <c r="N659">
        <v>1011</v>
      </c>
      <c r="O659" t="s">
        <v>881</v>
      </c>
      <c r="P659" t="s">
        <v>881</v>
      </c>
      <c r="Q659">
        <v>1</v>
      </c>
      <c r="X659">
        <v>0.9</v>
      </c>
      <c r="Y659">
        <v>0</v>
      </c>
      <c r="Z659">
        <v>177.54</v>
      </c>
      <c r="AA659">
        <v>17.420000000000002</v>
      </c>
      <c r="AB659">
        <v>0</v>
      </c>
      <c r="AC659">
        <v>0</v>
      </c>
      <c r="AD659">
        <v>1</v>
      </c>
      <c r="AE659">
        <v>0</v>
      </c>
      <c r="AF659" t="s">
        <v>169</v>
      </c>
      <c r="AG659">
        <v>1.125</v>
      </c>
      <c r="AH659">
        <v>2</v>
      </c>
      <c r="AI659">
        <v>31713761</v>
      </c>
      <c r="AJ659">
        <v>641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5">
      <c r="A660">
        <f>ROW(Source!A1014)</f>
        <v>1014</v>
      </c>
      <c r="B660">
        <v>31715105</v>
      </c>
      <c r="C660">
        <v>31713752</v>
      </c>
      <c r="D660">
        <v>26360031</v>
      </c>
      <c r="E660">
        <v>1</v>
      </c>
      <c r="F660">
        <v>1</v>
      </c>
      <c r="G660">
        <v>26229697</v>
      </c>
      <c r="H660">
        <v>3</v>
      </c>
      <c r="I660" t="s">
        <v>894</v>
      </c>
      <c r="J660" t="s">
        <v>895</v>
      </c>
      <c r="K660" t="s">
        <v>896</v>
      </c>
      <c r="L660">
        <v>1348</v>
      </c>
      <c r="N660">
        <v>1009</v>
      </c>
      <c r="O660" t="s">
        <v>205</v>
      </c>
      <c r="P660" t="s">
        <v>205</v>
      </c>
      <c r="Q660">
        <v>1000</v>
      </c>
      <c r="X660">
        <v>0.04</v>
      </c>
      <c r="Y660">
        <v>1445.87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143</v>
      </c>
      <c r="AG660">
        <v>0.04</v>
      </c>
      <c r="AH660">
        <v>2</v>
      </c>
      <c r="AI660">
        <v>31713762</v>
      </c>
      <c r="AJ660">
        <v>642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5">
      <c r="A661">
        <f>ROW(Source!A1014)</f>
        <v>1014</v>
      </c>
      <c r="B661">
        <v>31715106</v>
      </c>
      <c r="C661">
        <v>31713752</v>
      </c>
      <c r="D661">
        <v>26288416</v>
      </c>
      <c r="E661">
        <v>26229697</v>
      </c>
      <c r="F661">
        <v>1</v>
      </c>
      <c r="G661">
        <v>26229697</v>
      </c>
      <c r="H661">
        <v>3</v>
      </c>
      <c r="I661" t="s">
        <v>23</v>
      </c>
      <c r="J661" t="s">
        <v>143</v>
      </c>
      <c r="K661" t="s">
        <v>24</v>
      </c>
      <c r="L661">
        <v>1348</v>
      </c>
      <c r="N661">
        <v>1009</v>
      </c>
      <c r="O661" t="s">
        <v>205</v>
      </c>
      <c r="P661" t="s">
        <v>205</v>
      </c>
      <c r="Q661">
        <v>1000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 t="s">
        <v>143</v>
      </c>
      <c r="AG661">
        <v>0</v>
      </c>
      <c r="AH661">
        <v>3</v>
      </c>
      <c r="AI661">
        <v>-1</v>
      </c>
      <c r="AJ661" t="s">
        <v>143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5">
      <c r="A662">
        <f>ROW(Source!A1016)</f>
        <v>1016</v>
      </c>
      <c r="B662">
        <v>31715107</v>
      </c>
      <c r="C662">
        <v>31713776</v>
      </c>
      <c r="D662">
        <v>26286009</v>
      </c>
      <c r="E662">
        <v>26229697</v>
      </c>
      <c r="F662">
        <v>1</v>
      </c>
      <c r="G662">
        <v>26229697</v>
      </c>
      <c r="H662">
        <v>1</v>
      </c>
      <c r="I662" t="s">
        <v>875</v>
      </c>
      <c r="J662" t="s">
        <v>143</v>
      </c>
      <c r="K662" t="s">
        <v>876</v>
      </c>
      <c r="L662">
        <v>1191</v>
      </c>
      <c r="N662">
        <v>1013</v>
      </c>
      <c r="O662" t="s">
        <v>877</v>
      </c>
      <c r="P662" t="s">
        <v>877</v>
      </c>
      <c r="Q662">
        <v>1</v>
      </c>
      <c r="X662">
        <v>0.53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1</v>
      </c>
      <c r="AF662" t="s">
        <v>170</v>
      </c>
      <c r="AG662">
        <v>0.60949999999999993</v>
      </c>
      <c r="AH662">
        <v>2</v>
      </c>
      <c r="AI662">
        <v>31713777</v>
      </c>
      <c r="AJ662">
        <v>644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5">
      <c r="A663">
        <f>ROW(Source!A1016)</f>
        <v>1016</v>
      </c>
      <c r="B663">
        <v>31715108</v>
      </c>
      <c r="C663">
        <v>31713776</v>
      </c>
      <c r="D663">
        <v>26365726</v>
      </c>
      <c r="E663">
        <v>1</v>
      </c>
      <c r="F663">
        <v>1</v>
      </c>
      <c r="G663">
        <v>26229697</v>
      </c>
      <c r="H663">
        <v>2</v>
      </c>
      <c r="I663" t="s">
        <v>947</v>
      </c>
      <c r="J663" t="s">
        <v>948</v>
      </c>
      <c r="K663" t="s">
        <v>949</v>
      </c>
      <c r="L663">
        <v>1367</v>
      </c>
      <c r="N663">
        <v>1011</v>
      </c>
      <c r="O663" t="s">
        <v>881</v>
      </c>
      <c r="P663" t="s">
        <v>881</v>
      </c>
      <c r="Q663">
        <v>1</v>
      </c>
      <c r="X663">
        <v>7.4999999999999997E-2</v>
      </c>
      <c r="Y663">
        <v>0</v>
      </c>
      <c r="Z663">
        <v>106.74</v>
      </c>
      <c r="AA663">
        <v>19.2</v>
      </c>
      <c r="AB663">
        <v>0</v>
      </c>
      <c r="AC663">
        <v>0</v>
      </c>
      <c r="AD663">
        <v>1</v>
      </c>
      <c r="AE663">
        <v>0</v>
      </c>
      <c r="AF663" t="s">
        <v>169</v>
      </c>
      <c r="AG663">
        <v>9.375E-2</v>
      </c>
      <c r="AH663">
        <v>2</v>
      </c>
      <c r="AI663">
        <v>31713778</v>
      </c>
      <c r="AJ663">
        <v>645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5">
      <c r="A664">
        <f>ROW(Source!A1016)</f>
        <v>1016</v>
      </c>
      <c r="B664">
        <v>31715109</v>
      </c>
      <c r="C664">
        <v>31713776</v>
      </c>
      <c r="D664">
        <v>26365832</v>
      </c>
      <c r="E664">
        <v>1</v>
      </c>
      <c r="F664">
        <v>1</v>
      </c>
      <c r="G664">
        <v>26229697</v>
      </c>
      <c r="H664">
        <v>2</v>
      </c>
      <c r="I664" t="s">
        <v>1044</v>
      </c>
      <c r="J664" t="s">
        <v>19</v>
      </c>
      <c r="K664" t="s">
        <v>20</v>
      </c>
      <c r="L664">
        <v>1367</v>
      </c>
      <c r="N664">
        <v>1011</v>
      </c>
      <c r="O664" t="s">
        <v>881</v>
      </c>
      <c r="P664" t="s">
        <v>881</v>
      </c>
      <c r="Q664">
        <v>1</v>
      </c>
      <c r="X664">
        <v>7.4999999999999997E-2</v>
      </c>
      <c r="Y664">
        <v>0</v>
      </c>
      <c r="Z664">
        <v>282.36</v>
      </c>
      <c r="AA664">
        <v>15.08</v>
      </c>
      <c r="AB664">
        <v>0</v>
      </c>
      <c r="AC664">
        <v>0</v>
      </c>
      <c r="AD664">
        <v>1</v>
      </c>
      <c r="AE664">
        <v>0</v>
      </c>
      <c r="AF664" t="s">
        <v>169</v>
      </c>
      <c r="AG664">
        <v>9.375E-2</v>
      </c>
      <c r="AH664">
        <v>2</v>
      </c>
      <c r="AI664">
        <v>31713779</v>
      </c>
      <c r="AJ664">
        <v>646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5">
      <c r="A665">
        <f>ROW(Source!A1016)</f>
        <v>1016</v>
      </c>
      <c r="B665">
        <v>31715110</v>
      </c>
      <c r="C665">
        <v>31713776</v>
      </c>
      <c r="D665">
        <v>26286008</v>
      </c>
      <c r="E665">
        <v>26229697</v>
      </c>
      <c r="F665">
        <v>1</v>
      </c>
      <c r="G665">
        <v>26229697</v>
      </c>
      <c r="H665">
        <v>2</v>
      </c>
      <c r="I665" t="s">
        <v>906</v>
      </c>
      <c r="J665" t="s">
        <v>143</v>
      </c>
      <c r="K665" t="s">
        <v>907</v>
      </c>
      <c r="L665">
        <v>1344</v>
      </c>
      <c r="N665">
        <v>1008</v>
      </c>
      <c r="O665" t="s">
        <v>908</v>
      </c>
      <c r="P665" t="s">
        <v>908</v>
      </c>
      <c r="Q665">
        <v>1</v>
      </c>
      <c r="X665">
        <v>0.01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169</v>
      </c>
      <c r="AG665">
        <v>1.2500000000000001E-2</v>
      </c>
      <c r="AH665">
        <v>3</v>
      </c>
      <c r="AI665">
        <v>-1</v>
      </c>
      <c r="AJ665" t="s">
        <v>143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5">
      <c r="A666">
        <f>ROW(Source!A1016)</f>
        <v>1016</v>
      </c>
      <c r="B666">
        <v>31715111</v>
      </c>
      <c r="C666">
        <v>31713776</v>
      </c>
      <c r="D666">
        <v>26288416</v>
      </c>
      <c r="E666">
        <v>26229697</v>
      </c>
      <c r="F666">
        <v>1</v>
      </c>
      <c r="G666">
        <v>26229697</v>
      </c>
      <c r="H666">
        <v>3</v>
      </c>
      <c r="I666" t="s">
        <v>23</v>
      </c>
      <c r="J666" t="s">
        <v>143</v>
      </c>
      <c r="K666" t="s">
        <v>24</v>
      </c>
      <c r="L666">
        <v>1348</v>
      </c>
      <c r="N666">
        <v>1009</v>
      </c>
      <c r="O666" t="s">
        <v>205</v>
      </c>
      <c r="P666" t="s">
        <v>205</v>
      </c>
      <c r="Q666">
        <v>1000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 t="s">
        <v>143</v>
      </c>
      <c r="AG666">
        <v>0</v>
      </c>
      <c r="AH666">
        <v>3</v>
      </c>
      <c r="AI666">
        <v>-1</v>
      </c>
      <c r="AJ666" t="s">
        <v>143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5">
      <c r="A667">
        <f>ROW(Source!A1018)</f>
        <v>1018</v>
      </c>
      <c r="B667">
        <v>31715112</v>
      </c>
      <c r="C667">
        <v>31713786</v>
      </c>
      <c r="D667">
        <v>26286009</v>
      </c>
      <c r="E667">
        <v>26229697</v>
      </c>
      <c r="F667">
        <v>1</v>
      </c>
      <c r="G667">
        <v>26229697</v>
      </c>
      <c r="H667">
        <v>1</v>
      </c>
      <c r="I667" t="s">
        <v>875</v>
      </c>
      <c r="J667" t="s">
        <v>143</v>
      </c>
      <c r="K667" t="s">
        <v>876</v>
      </c>
      <c r="L667">
        <v>1191</v>
      </c>
      <c r="N667">
        <v>1013</v>
      </c>
      <c r="O667" t="s">
        <v>877</v>
      </c>
      <c r="P667" t="s">
        <v>877</v>
      </c>
      <c r="Q667">
        <v>1</v>
      </c>
      <c r="X667">
        <v>69.8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1</v>
      </c>
      <c r="AF667" t="s">
        <v>170</v>
      </c>
      <c r="AG667">
        <v>80.27</v>
      </c>
      <c r="AH667">
        <v>2</v>
      </c>
      <c r="AI667">
        <v>31713787</v>
      </c>
      <c r="AJ667">
        <v>648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5">
      <c r="A668">
        <f>ROW(Source!A1018)</f>
        <v>1018</v>
      </c>
      <c r="B668">
        <v>31715113</v>
      </c>
      <c r="C668">
        <v>31713786</v>
      </c>
      <c r="D668">
        <v>26365635</v>
      </c>
      <c r="E668">
        <v>1</v>
      </c>
      <c r="F668">
        <v>1</v>
      </c>
      <c r="G668">
        <v>26229697</v>
      </c>
      <c r="H668">
        <v>2</v>
      </c>
      <c r="I668" t="s">
        <v>956</v>
      </c>
      <c r="J668" t="s">
        <v>957</v>
      </c>
      <c r="K668" t="s">
        <v>958</v>
      </c>
      <c r="L668">
        <v>1367</v>
      </c>
      <c r="N668">
        <v>1011</v>
      </c>
      <c r="O668" t="s">
        <v>881</v>
      </c>
      <c r="P668" t="s">
        <v>881</v>
      </c>
      <c r="Q668">
        <v>1</v>
      </c>
      <c r="X668">
        <v>0.61</v>
      </c>
      <c r="Y668">
        <v>0</v>
      </c>
      <c r="Z668">
        <v>190.93</v>
      </c>
      <c r="AA668">
        <v>18.149999999999999</v>
      </c>
      <c r="AB668">
        <v>0</v>
      </c>
      <c r="AC668">
        <v>0</v>
      </c>
      <c r="AD668">
        <v>1</v>
      </c>
      <c r="AE668">
        <v>0</v>
      </c>
      <c r="AF668" t="s">
        <v>169</v>
      </c>
      <c r="AG668">
        <v>0.76249999999999996</v>
      </c>
      <c r="AH668">
        <v>2</v>
      </c>
      <c r="AI668">
        <v>31713788</v>
      </c>
      <c r="AJ668">
        <v>649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5">
      <c r="A669">
        <f>ROW(Source!A1018)</f>
        <v>1018</v>
      </c>
      <c r="B669">
        <v>31715114</v>
      </c>
      <c r="C669">
        <v>31713786</v>
      </c>
      <c r="D669">
        <v>26359708</v>
      </c>
      <c r="E669">
        <v>1</v>
      </c>
      <c r="F669">
        <v>1</v>
      </c>
      <c r="G669">
        <v>26229697</v>
      </c>
      <c r="H669">
        <v>3</v>
      </c>
      <c r="I669" t="s">
        <v>1090</v>
      </c>
      <c r="J669" t="s">
        <v>1091</v>
      </c>
      <c r="K669" t="s">
        <v>1092</v>
      </c>
      <c r="L669">
        <v>1339</v>
      </c>
      <c r="N669">
        <v>1007</v>
      </c>
      <c r="O669" t="s">
        <v>323</v>
      </c>
      <c r="P669" t="s">
        <v>323</v>
      </c>
      <c r="Q669">
        <v>1</v>
      </c>
      <c r="X669">
        <v>5.9</v>
      </c>
      <c r="Y669">
        <v>704.89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143</v>
      </c>
      <c r="AG669">
        <v>5.9</v>
      </c>
      <c r="AH669">
        <v>2</v>
      </c>
      <c r="AI669">
        <v>31713789</v>
      </c>
      <c r="AJ669">
        <v>650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5">
      <c r="A670">
        <f>ROW(Source!A1018)</f>
        <v>1018</v>
      </c>
      <c r="B670">
        <v>31715115</v>
      </c>
      <c r="C670">
        <v>31713786</v>
      </c>
      <c r="D670">
        <v>26359842</v>
      </c>
      <c r="E670">
        <v>1</v>
      </c>
      <c r="F670">
        <v>1</v>
      </c>
      <c r="G670">
        <v>26229697</v>
      </c>
      <c r="H670">
        <v>3</v>
      </c>
      <c r="I670" t="s">
        <v>1093</v>
      </c>
      <c r="J670" t="s">
        <v>1094</v>
      </c>
      <c r="K670" t="s">
        <v>1095</v>
      </c>
      <c r="L670">
        <v>1339</v>
      </c>
      <c r="N670">
        <v>1007</v>
      </c>
      <c r="O670" t="s">
        <v>323</v>
      </c>
      <c r="P670" t="s">
        <v>323</v>
      </c>
      <c r="Q670">
        <v>1</v>
      </c>
      <c r="X670">
        <v>0.06</v>
      </c>
      <c r="Y670">
        <v>451.14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143</v>
      </c>
      <c r="AG670">
        <v>0.06</v>
      </c>
      <c r="AH670">
        <v>2</v>
      </c>
      <c r="AI670">
        <v>31713790</v>
      </c>
      <c r="AJ670">
        <v>651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5">
      <c r="A671">
        <f>ROW(Source!A1018)</f>
        <v>1018</v>
      </c>
      <c r="B671">
        <v>31715116</v>
      </c>
      <c r="C671">
        <v>31713786</v>
      </c>
      <c r="D671">
        <v>26289760</v>
      </c>
      <c r="E671">
        <v>26229697</v>
      </c>
      <c r="F671">
        <v>1</v>
      </c>
      <c r="G671">
        <v>26229697</v>
      </c>
      <c r="H671">
        <v>3</v>
      </c>
      <c r="I671" t="s">
        <v>45</v>
      </c>
      <c r="J671" t="s">
        <v>143</v>
      </c>
      <c r="K671" t="s">
        <v>46</v>
      </c>
      <c r="L671">
        <v>1339</v>
      </c>
      <c r="N671">
        <v>1007</v>
      </c>
      <c r="O671" t="s">
        <v>323</v>
      </c>
      <c r="P671" t="s">
        <v>323</v>
      </c>
      <c r="Q671">
        <v>1</v>
      </c>
      <c r="X671">
        <v>4.3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 t="s">
        <v>143</v>
      </c>
      <c r="AG671">
        <v>4.3</v>
      </c>
      <c r="AH671">
        <v>3</v>
      </c>
      <c r="AI671">
        <v>-1</v>
      </c>
      <c r="AJ671" t="s">
        <v>143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5">
      <c r="A672">
        <f>ROW(Source!A1018)</f>
        <v>1018</v>
      </c>
      <c r="B672">
        <v>31715117</v>
      </c>
      <c r="C672">
        <v>31713786</v>
      </c>
      <c r="D672">
        <v>26286007</v>
      </c>
      <c r="E672">
        <v>26229697</v>
      </c>
      <c r="F672">
        <v>1</v>
      </c>
      <c r="G672">
        <v>26229697</v>
      </c>
      <c r="H672">
        <v>3</v>
      </c>
      <c r="I672" t="s">
        <v>983</v>
      </c>
      <c r="J672" t="s">
        <v>143</v>
      </c>
      <c r="K672" t="s">
        <v>984</v>
      </c>
      <c r="L672">
        <v>1344</v>
      </c>
      <c r="N672">
        <v>1008</v>
      </c>
      <c r="O672" t="s">
        <v>908</v>
      </c>
      <c r="P672" t="s">
        <v>908</v>
      </c>
      <c r="Q672">
        <v>1</v>
      </c>
      <c r="X672">
        <v>116.34</v>
      </c>
      <c r="Y672">
        <v>1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143</v>
      </c>
      <c r="AG672">
        <v>116.34</v>
      </c>
      <c r="AH672">
        <v>2</v>
      </c>
      <c r="AI672">
        <v>31713792</v>
      </c>
      <c r="AJ672">
        <v>653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</sheetData>
  <phoneticPr fontId="21" type="noConversion"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Смета по ТСН-2001</vt:lpstr>
      <vt:lpstr>RV_DATA</vt:lpstr>
      <vt:lpstr>Расчет стоимости ресурсов</vt:lpstr>
      <vt:lpstr>Source</vt:lpstr>
      <vt:lpstr>SourceObSm</vt:lpstr>
      <vt:lpstr>SmtRes</vt:lpstr>
      <vt:lpstr>EtalonRes</vt:lpstr>
      <vt:lpstr>'Расчет стоимости ресурсов'!Заголовки_для_печати</vt:lpstr>
      <vt:lpstr>'Смета по ТСН-2001'!Заголовки_для_печати</vt:lpstr>
      <vt:lpstr>'Расчет стоимости ресурсов'!Область_печати</vt:lpstr>
      <vt:lpstr>'Смета по ТСН-2001'!Область_печати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Любое</dc:creator>
  <cp:lastModifiedBy>myn_cherem@mail.ru</cp:lastModifiedBy>
  <cp:lastPrinted>2021-11-16T12:58:39Z</cp:lastPrinted>
  <dcterms:created xsi:type="dcterms:W3CDTF">2021-11-16T07:46:05Z</dcterms:created>
  <dcterms:modified xsi:type="dcterms:W3CDTF">2021-11-18T12:55:22Z</dcterms:modified>
</cp:coreProperties>
</file>